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0" yWindow="45" windowWidth="19035" windowHeight="11340"/>
  </bookViews>
  <sheets>
    <sheet name="Ataskaita" sheetId="9" r:id="rId1"/>
    <sheet name="Priemonių suvestinė" sheetId="8" r:id="rId2"/>
    <sheet name="Lyginamoji lentelė" sheetId="7" state="hidden" r:id="rId3"/>
  </sheets>
  <definedNames>
    <definedName name="_xlnm.Print_Area" localSheetId="2">'Lyginamoji lentelė'!$A$1:$T$151</definedName>
    <definedName name="_xlnm.Print_Area" localSheetId="1">'Priemonių suvestinė'!$A$1:$O$154</definedName>
    <definedName name="_xlnm.Print_Titles" localSheetId="2">'Lyginamoji lentelė'!$5:$7</definedName>
    <definedName name="_xlnm.Print_Titles" localSheetId="1">'Priemonių suvestinė'!$4:$6</definedName>
  </definedNames>
  <calcPr calcId="145621"/>
</workbook>
</file>

<file path=xl/calcChain.xml><?xml version="1.0" encoding="utf-8"?>
<calcChain xmlns="http://schemas.openxmlformats.org/spreadsheetml/2006/main">
  <c r="J123" i="8" l="1"/>
  <c r="H123" i="8"/>
  <c r="I123" i="8" l="1"/>
  <c r="J93" i="8" l="1"/>
  <c r="I53" i="8" l="1"/>
  <c r="J53" i="8"/>
  <c r="H53" i="8"/>
  <c r="I44" i="8"/>
  <c r="J44" i="8"/>
  <c r="H44" i="8"/>
  <c r="I32" i="8"/>
  <c r="J32" i="8"/>
  <c r="H32" i="8"/>
  <c r="J150" i="8"/>
  <c r="J148" i="8"/>
  <c r="J146" i="8"/>
  <c r="J144" i="8"/>
  <c r="J143" i="8"/>
  <c r="I61" i="8"/>
  <c r="J61" i="8"/>
  <c r="H61" i="8"/>
  <c r="H64" i="8"/>
  <c r="H69" i="8"/>
  <c r="H74" i="8"/>
  <c r="I81" i="8"/>
  <c r="J81" i="8"/>
  <c r="H81" i="8"/>
  <c r="H88" i="8"/>
  <c r="H93" i="8"/>
  <c r="H99" i="8"/>
  <c r="H102" i="8"/>
  <c r="H135" i="8"/>
  <c r="J135" i="8"/>
  <c r="J136" i="8" s="1"/>
  <c r="J151" i="8" l="1"/>
  <c r="I146" i="8"/>
  <c r="H146" i="8"/>
  <c r="H147" i="8"/>
  <c r="J145" i="8"/>
  <c r="J125" i="8" l="1"/>
  <c r="J126" i="8" s="1"/>
  <c r="J102" i="8"/>
  <c r="J99" i="8"/>
  <c r="M18" i="8"/>
  <c r="J153" i="8" l="1"/>
  <c r="J152" i="8"/>
  <c r="J147" i="8"/>
  <c r="J142" i="8" s="1"/>
  <c r="I153" i="8"/>
  <c r="I151" i="8"/>
  <c r="I150" i="8"/>
  <c r="I147" i="8"/>
  <c r="I144" i="8"/>
  <c r="I143" i="8"/>
  <c r="I152" i="8"/>
  <c r="I148" i="8"/>
  <c r="I145" i="8"/>
  <c r="H143" i="8"/>
  <c r="H144" i="8"/>
  <c r="H145" i="8"/>
  <c r="J149" i="8" l="1"/>
  <c r="J154" i="8" s="1"/>
  <c r="I142" i="8"/>
  <c r="I149" i="8"/>
  <c r="I154" i="8" l="1"/>
  <c r="I99" i="8"/>
  <c r="J88" i="8"/>
  <c r="J94" i="8" s="1"/>
  <c r="J86" i="8"/>
  <c r="J79" i="8"/>
  <c r="J74" i="8"/>
  <c r="J75" i="8" s="1"/>
  <c r="J71" i="8"/>
  <c r="J69" i="8"/>
  <c r="J64" i="8"/>
  <c r="I135" i="8"/>
  <c r="I136" i="8" s="1"/>
  <c r="I125" i="8"/>
  <c r="I126" i="8" s="1"/>
  <c r="I102" i="8"/>
  <c r="I103" i="8" s="1"/>
  <c r="I93" i="8"/>
  <c r="I88" i="8"/>
  <c r="I86" i="8"/>
  <c r="I79" i="8"/>
  <c r="I74" i="8"/>
  <c r="I71" i="8"/>
  <c r="I64" i="8"/>
  <c r="I94" i="8" l="1"/>
  <c r="I69" i="8"/>
  <c r="I75" i="8" s="1"/>
  <c r="I137" i="8" s="1"/>
  <c r="I138" i="8" s="1"/>
  <c r="J103" i="8"/>
  <c r="Q147" i="7"/>
  <c r="Q143" i="7"/>
  <c r="Q142" i="7"/>
  <c r="N134" i="7"/>
  <c r="O134" i="7"/>
  <c r="P134" i="7"/>
  <c r="Q134" i="7"/>
  <c r="R134" i="7"/>
  <c r="S134" i="7"/>
  <c r="T134" i="7"/>
  <c r="M134" i="7"/>
  <c r="Q89" i="7"/>
  <c r="Q84" i="7"/>
  <c r="J137" i="8" l="1"/>
  <c r="J138" i="8" s="1"/>
  <c r="M146" i="7"/>
  <c r="I146" i="7"/>
  <c r="M147" i="7"/>
  <c r="I147" i="7"/>
  <c r="I148" i="7"/>
  <c r="M84" i="7" l="1"/>
  <c r="J84" i="7"/>
  <c r="K84" i="7"/>
  <c r="L84" i="7"/>
  <c r="N84" i="7"/>
  <c r="O84" i="7"/>
  <c r="P84" i="7"/>
  <c r="T84" i="7"/>
  <c r="T103" i="7" l="1"/>
  <c r="Q103" i="7"/>
  <c r="P103" i="7"/>
  <c r="T82" i="7"/>
  <c r="Q82" i="7"/>
  <c r="M82" i="7"/>
  <c r="T83" i="7"/>
  <c r="Q83" i="7"/>
  <c r="J29" i="7" l="1"/>
  <c r="K29" i="7"/>
  <c r="L29" i="7"/>
  <c r="N29" i="7"/>
  <c r="O29" i="7"/>
  <c r="P29" i="7"/>
  <c r="M25" i="7"/>
  <c r="N126" i="7" l="1"/>
  <c r="N130" i="7"/>
  <c r="N128" i="7"/>
  <c r="N127" i="7"/>
  <c r="N131" i="7"/>
  <c r="T56" i="7"/>
  <c r="O56" i="7"/>
  <c r="S56" i="7" s="1"/>
  <c r="N56" i="7"/>
  <c r="R56" i="7" s="1"/>
  <c r="N73" i="7" l="1"/>
  <c r="N67" i="7"/>
  <c r="N129" i="7" l="1"/>
  <c r="N91" i="7"/>
  <c r="N37" i="7"/>
  <c r="R37" i="7" s="1"/>
  <c r="I37" i="7"/>
  <c r="O31" i="7"/>
  <c r="N31" i="7"/>
  <c r="R35" i="7"/>
  <c r="S35" i="7"/>
  <c r="M35" i="7"/>
  <c r="Q35" i="7" s="1"/>
  <c r="R30" i="7"/>
  <c r="T30" i="7"/>
  <c r="O30" i="7"/>
  <c r="S30" i="7" s="1"/>
  <c r="R73" i="7" l="1"/>
  <c r="Q73" i="7" s="1"/>
  <c r="R67" i="7"/>
  <c r="Q67" i="7" s="1"/>
  <c r="H148" i="8" l="1"/>
  <c r="H142" i="8" s="1"/>
  <c r="H71" i="8"/>
  <c r="H150" i="8"/>
  <c r="H125" i="8"/>
  <c r="H126" i="8" s="1"/>
  <c r="R131" i="7"/>
  <c r="Q131" i="7" s="1"/>
  <c r="R127" i="7"/>
  <c r="Q127" i="7" s="1"/>
  <c r="R130" i="7"/>
  <c r="Q130" i="7" s="1"/>
  <c r="R129" i="7"/>
  <c r="Q129" i="7" s="1"/>
  <c r="R128" i="7"/>
  <c r="Q128" i="7" s="1"/>
  <c r="I128" i="7"/>
  <c r="I129" i="7"/>
  <c r="I130" i="7"/>
  <c r="I131" i="7"/>
  <c r="I127" i="7"/>
  <c r="M128" i="7"/>
  <c r="M129" i="7"/>
  <c r="M130" i="7"/>
  <c r="M131" i="7"/>
  <c r="M127" i="7"/>
  <c r="Q25" i="7"/>
  <c r="Q141" i="7" s="1"/>
  <c r="H86" i="8" l="1"/>
  <c r="H79" i="8"/>
  <c r="H136" i="8"/>
  <c r="Q29" i="7"/>
  <c r="R29" i="7"/>
  <c r="H75" i="8"/>
  <c r="R132" i="7"/>
  <c r="Q132" i="7"/>
  <c r="L132" i="7"/>
  <c r="L133" i="7" s="1"/>
  <c r="K132" i="7"/>
  <c r="K133" i="7" s="1"/>
  <c r="J132" i="7"/>
  <c r="J133" i="7" s="1"/>
  <c r="I126" i="7"/>
  <c r="I132" i="7" s="1"/>
  <c r="I133" i="7" s="1"/>
  <c r="L123" i="7"/>
  <c r="K123" i="7"/>
  <c r="J122" i="7"/>
  <c r="J123" i="7" s="1"/>
  <c r="I122" i="7"/>
  <c r="I123" i="7" s="1"/>
  <c r="L121" i="7"/>
  <c r="K121" i="7"/>
  <c r="J121" i="7"/>
  <c r="I120" i="7"/>
  <c r="I107" i="7"/>
  <c r="I150" i="7" s="1"/>
  <c r="I106" i="7"/>
  <c r="I149" i="7" s="1"/>
  <c r="I105" i="7"/>
  <c r="I104" i="7"/>
  <c r="I103" i="7"/>
  <c r="I121" i="7" s="1"/>
  <c r="L100" i="7"/>
  <c r="K100" i="7"/>
  <c r="J100" i="7"/>
  <c r="I99" i="7"/>
  <c r="I98" i="7"/>
  <c r="I100" i="7" s="1"/>
  <c r="L97" i="7"/>
  <c r="K97" i="7"/>
  <c r="J97" i="7"/>
  <c r="I96" i="7"/>
  <c r="I142" i="7" s="1"/>
  <c r="I95" i="7"/>
  <c r="I97" i="7" s="1"/>
  <c r="L94" i="7"/>
  <c r="K94" i="7"/>
  <c r="J94" i="7"/>
  <c r="I93" i="7"/>
  <c r="I92" i="7"/>
  <c r="I91" i="7"/>
  <c r="I94" i="7" s="1"/>
  <c r="L88" i="7"/>
  <c r="K88" i="7"/>
  <c r="J88" i="7"/>
  <c r="I87" i="7"/>
  <c r="I88" i="7" s="1"/>
  <c r="L86" i="7"/>
  <c r="K86" i="7"/>
  <c r="J86" i="7"/>
  <c r="I85" i="7"/>
  <c r="I86" i="7" s="1"/>
  <c r="I83" i="7"/>
  <c r="I81" i="7"/>
  <c r="I80" i="7"/>
  <c r="I84" i="7" s="1"/>
  <c r="L79" i="7"/>
  <c r="K79" i="7"/>
  <c r="J79" i="7"/>
  <c r="I78" i="7"/>
  <c r="I79" i="7" s="1"/>
  <c r="L77" i="7"/>
  <c r="K77" i="7"/>
  <c r="J77" i="7"/>
  <c r="I76" i="7"/>
  <c r="I75" i="7"/>
  <c r="I74" i="7"/>
  <c r="I73" i="7"/>
  <c r="I77" i="7" s="1"/>
  <c r="L72" i="7"/>
  <c r="K72" i="7"/>
  <c r="J72" i="7"/>
  <c r="I71" i="7"/>
  <c r="I72" i="7" s="1"/>
  <c r="L70" i="7"/>
  <c r="K70" i="7"/>
  <c r="J70" i="7"/>
  <c r="I69" i="7"/>
  <c r="I68" i="7"/>
  <c r="I67" i="7"/>
  <c r="I70" i="7" s="1"/>
  <c r="L64" i="7"/>
  <c r="K64" i="7"/>
  <c r="J64" i="7"/>
  <c r="I62" i="7"/>
  <c r="I64" i="7" s="1"/>
  <c r="L61" i="7"/>
  <c r="K61" i="7"/>
  <c r="J61" i="7"/>
  <c r="I61" i="7"/>
  <c r="L58" i="7"/>
  <c r="K58" i="7"/>
  <c r="J58" i="7"/>
  <c r="I56" i="7"/>
  <c r="I55" i="7"/>
  <c r="I54" i="7"/>
  <c r="I144" i="7" s="1"/>
  <c r="I53" i="7"/>
  <c r="I58" i="7" s="1"/>
  <c r="L52" i="7"/>
  <c r="K52" i="7"/>
  <c r="J52" i="7"/>
  <c r="I51" i="7"/>
  <c r="I50" i="7"/>
  <c r="I52" i="7" s="1"/>
  <c r="L49" i="7"/>
  <c r="K49" i="7"/>
  <c r="I145" i="7"/>
  <c r="J49" i="7"/>
  <c r="I49" i="7"/>
  <c r="L36" i="7"/>
  <c r="K36" i="7"/>
  <c r="J36" i="7"/>
  <c r="I31" i="7"/>
  <c r="I30" i="7"/>
  <c r="I36" i="7" s="1"/>
  <c r="I21" i="7"/>
  <c r="I141" i="7" s="1"/>
  <c r="I20" i="7"/>
  <c r="I29" i="7" s="1"/>
  <c r="L19" i="7"/>
  <c r="K19" i="7"/>
  <c r="J12" i="7"/>
  <c r="J19" i="7" s="1"/>
  <c r="I12" i="7"/>
  <c r="I19" i="7" s="1"/>
  <c r="H103" i="8" l="1"/>
  <c r="H94" i="8"/>
  <c r="I89" i="7"/>
  <c r="I101" i="7"/>
  <c r="I124" i="7"/>
  <c r="J89" i="7"/>
  <c r="K89" i="7"/>
  <c r="L89" i="7"/>
  <c r="J101" i="7"/>
  <c r="K101" i="7"/>
  <c r="L101" i="7"/>
  <c r="J124" i="7"/>
  <c r="K124" i="7"/>
  <c r="L124" i="7"/>
  <c r="I143" i="7"/>
  <c r="K65" i="7"/>
  <c r="L65" i="7"/>
  <c r="I65" i="7"/>
  <c r="I140" i="7"/>
  <c r="I139" i="7"/>
  <c r="J65" i="7"/>
  <c r="N61" i="7" l="1"/>
  <c r="M30" i="7" l="1"/>
  <c r="Q30" i="7" s="1"/>
  <c r="R77" i="7" l="1"/>
  <c r="N86" i="7"/>
  <c r="O86" i="7"/>
  <c r="P86" i="7"/>
  <c r="N88" i="7"/>
  <c r="O88" i="7"/>
  <c r="P88" i="7"/>
  <c r="N94" i="7"/>
  <c r="O94" i="7"/>
  <c r="P94" i="7"/>
  <c r="N97" i="7"/>
  <c r="O97" i="7"/>
  <c r="P97" i="7"/>
  <c r="N100" i="7"/>
  <c r="N101" i="7" s="1"/>
  <c r="O100" i="7"/>
  <c r="O101" i="7" s="1"/>
  <c r="P100" i="7"/>
  <c r="P101" i="7" s="1"/>
  <c r="N121" i="7"/>
  <c r="O121" i="7"/>
  <c r="P121" i="7"/>
  <c r="R121" i="7"/>
  <c r="S121" i="7"/>
  <c r="T121" i="7"/>
  <c r="O123" i="7"/>
  <c r="O124" i="7" s="1"/>
  <c r="P123" i="7"/>
  <c r="P124" i="7" s="1"/>
  <c r="R124" i="7"/>
  <c r="S124" i="7"/>
  <c r="T124" i="7"/>
  <c r="N132" i="7"/>
  <c r="N133" i="7" s="1"/>
  <c r="O132" i="7"/>
  <c r="O133" i="7" s="1"/>
  <c r="P132" i="7"/>
  <c r="P133" i="7" s="1"/>
  <c r="N12" i="7" l="1"/>
  <c r="M12" i="7" s="1"/>
  <c r="R36" i="7" l="1"/>
  <c r="R49" i="7"/>
  <c r="S49" i="7"/>
  <c r="T49" i="7"/>
  <c r="S58" i="7"/>
  <c r="T58" i="7"/>
  <c r="Q65" i="7"/>
  <c r="R70" i="7"/>
  <c r="T65" i="7" l="1"/>
  <c r="T89" i="7"/>
  <c r="S36" i="7"/>
  <c r="R58" i="7"/>
  <c r="S65" i="7"/>
  <c r="O36" i="7"/>
  <c r="N36" i="7"/>
  <c r="T132" i="7" l="1"/>
  <c r="T133" i="7" s="1"/>
  <c r="M126" i="7" l="1"/>
  <c r="S132" i="7"/>
  <c r="S133" i="7" s="1"/>
  <c r="M132" i="7" l="1"/>
  <c r="M133" i="7" s="1"/>
  <c r="M143" i="7"/>
  <c r="Q121" i="7"/>
  <c r="Q124" i="7" s="1"/>
  <c r="Q145" i="7"/>
  <c r="Q77" i="7"/>
  <c r="R89" i="7" l="1"/>
  <c r="S89" i="7"/>
  <c r="Q70" i="7"/>
  <c r="S135" i="7"/>
  <c r="T135" i="7"/>
  <c r="N122" i="7"/>
  <c r="N123" i="7" s="1"/>
  <c r="N124" i="7" s="1"/>
  <c r="M122" i="7"/>
  <c r="M123" i="7" s="1"/>
  <c r="M120" i="7"/>
  <c r="M107" i="7"/>
  <c r="M150" i="7" s="1"/>
  <c r="M106" i="7"/>
  <c r="M149" i="7" s="1"/>
  <c r="M105" i="7"/>
  <c r="M104" i="7"/>
  <c r="M103" i="7"/>
  <c r="M99" i="7"/>
  <c r="M98" i="7"/>
  <c r="M100" i="7" s="1"/>
  <c r="M96" i="7"/>
  <c r="M142" i="7" s="1"/>
  <c r="M95" i="7"/>
  <c r="M93" i="7"/>
  <c r="M92" i="7"/>
  <c r="M91" i="7"/>
  <c r="M94" i="7" s="1"/>
  <c r="M87" i="7"/>
  <c r="M88" i="7" s="1"/>
  <c r="M85" i="7"/>
  <c r="M86" i="7" s="1"/>
  <c r="M83" i="7"/>
  <c r="M145" i="7" s="1"/>
  <c r="M81" i="7"/>
  <c r="M80" i="7"/>
  <c r="P79" i="7"/>
  <c r="O79" i="7"/>
  <c r="N79" i="7"/>
  <c r="M78" i="7"/>
  <c r="M79" i="7" s="1"/>
  <c r="P77" i="7"/>
  <c r="O77" i="7"/>
  <c r="N77" i="7"/>
  <c r="M76" i="7"/>
  <c r="M75" i="7"/>
  <c r="M74" i="7"/>
  <c r="M73" i="7"/>
  <c r="P72" i="7"/>
  <c r="O72" i="7"/>
  <c r="N72" i="7"/>
  <c r="M71" i="7"/>
  <c r="M72" i="7" s="1"/>
  <c r="P70" i="7"/>
  <c r="O70" i="7"/>
  <c r="N70" i="7"/>
  <c r="M69" i="7"/>
  <c r="M68" i="7"/>
  <c r="M67" i="7"/>
  <c r="P64" i="7"/>
  <c r="O64" i="7"/>
  <c r="N64" i="7"/>
  <c r="M62" i="7"/>
  <c r="P61" i="7"/>
  <c r="M61" i="7" s="1"/>
  <c r="O61" i="7"/>
  <c r="P58" i="7"/>
  <c r="O58" i="7"/>
  <c r="N58" i="7"/>
  <c r="M56" i="7"/>
  <c r="Q56" i="7" s="1"/>
  <c r="Q58" i="7" s="1"/>
  <c r="M55" i="7"/>
  <c r="M148" i="7" s="1"/>
  <c r="M54" i="7"/>
  <c r="M144" i="7" s="1"/>
  <c r="M53" i="7"/>
  <c r="P52" i="7"/>
  <c r="O52" i="7"/>
  <c r="N52" i="7"/>
  <c r="M51" i="7"/>
  <c r="M50" i="7"/>
  <c r="P49" i="7"/>
  <c r="O49" i="7"/>
  <c r="N49" i="7"/>
  <c r="M37" i="7"/>
  <c r="Q37" i="7" s="1"/>
  <c r="P36" i="7"/>
  <c r="M31" i="7"/>
  <c r="Q36" i="7" s="1"/>
  <c r="M21" i="7"/>
  <c r="P19" i="7"/>
  <c r="O19" i="7"/>
  <c r="N19" i="7"/>
  <c r="Q140" i="7" l="1"/>
  <c r="Q49" i="7"/>
  <c r="P65" i="7"/>
  <c r="M49" i="7"/>
  <c r="O89" i="7"/>
  <c r="O65" i="7"/>
  <c r="M52" i="7"/>
  <c r="M70" i="7"/>
  <c r="P89" i="7"/>
  <c r="N89" i="7"/>
  <c r="M141" i="7"/>
  <c r="M20" i="7"/>
  <c r="M29" i="7" s="1"/>
  <c r="M58" i="7"/>
  <c r="M97" i="7"/>
  <c r="M101" i="7" s="1"/>
  <c r="M121" i="7"/>
  <c r="M124" i="7" s="1"/>
  <c r="N65" i="7"/>
  <c r="M77" i="7"/>
  <c r="M89" i="7" s="1"/>
  <c r="M36" i="7"/>
  <c r="M64" i="7"/>
  <c r="M19" i="7"/>
  <c r="M140" i="7" l="1"/>
  <c r="M139" i="7"/>
  <c r="M151" i="7" s="1"/>
  <c r="M65" i="7"/>
  <c r="M135" i="7" s="1"/>
  <c r="N135" i="7"/>
  <c r="P135" i="7"/>
  <c r="O135" i="7"/>
  <c r="Q150" i="7" l="1"/>
  <c r="Q144" i="7"/>
  <c r="Q149" i="7"/>
  <c r="Q148" i="7"/>
  <c r="Q146" i="7" s="1"/>
  <c r="Q139" i="7"/>
  <c r="H153" i="8"/>
  <c r="H152" i="8"/>
  <c r="H151" i="8"/>
  <c r="H149" i="8" l="1"/>
  <c r="H154" i="8"/>
  <c r="H137" i="8"/>
  <c r="H138" i="8" l="1"/>
  <c r="R65" i="7"/>
  <c r="L134" i="7" l="1"/>
  <c r="L135" i="7" s="1"/>
  <c r="J134" i="7"/>
  <c r="J135" i="7" s="1"/>
  <c r="Q133" i="7" l="1"/>
  <c r="R133" i="7"/>
  <c r="K134" i="7"/>
  <c r="K135" i="7" s="1"/>
  <c r="I134" i="7"/>
  <c r="I135" i="7" s="1"/>
  <c r="R135" i="7" l="1"/>
  <c r="Q135" i="7"/>
  <c r="Q151" i="7"/>
  <c r="I151" i="7" l="1"/>
</calcChain>
</file>

<file path=xl/comments1.xml><?xml version="1.0" encoding="utf-8"?>
<comments xmlns="http://schemas.openxmlformats.org/spreadsheetml/2006/main">
  <authors>
    <author>Audra Cepiene</author>
    <author>Snieguole Kacerauskaite</author>
  </authors>
  <commentList>
    <comment ref="M56" authorId="0">
      <text>
        <r>
          <rPr>
            <b/>
            <sz val="9"/>
            <color indexed="81"/>
            <rFont val="Tahoma"/>
            <family val="2"/>
            <charset val="186"/>
          </rPr>
          <t>Audra Cepiene:</t>
        </r>
        <r>
          <rPr>
            <sz val="9"/>
            <color indexed="81"/>
            <rFont val="Tahoma"/>
            <family val="2"/>
            <charset val="186"/>
          </rPr>
          <t xml:space="preserve">
koreagavimas pagal spalio biudžetą </t>
        </r>
      </text>
    </comment>
    <comment ref="D59" authorId="1">
      <text>
        <r>
          <rPr>
            <sz val="9"/>
            <color indexed="81"/>
            <rFont val="Tahoma"/>
            <family val="2"/>
            <charset val="186"/>
          </rPr>
          <t xml:space="preserve">Daržovių saugykla Taikos pr. 68 (2012-04-26 Nr. T2-130) ir skalbykla Donelaičio g. 12A (2013-01-30 Nr. T2-23)
</t>
        </r>
      </text>
    </comment>
    <comment ref="M67" authorId="0">
      <text>
        <r>
          <rPr>
            <b/>
            <sz val="9"/>
            <color indexed="81"/>
            <rFont val="Tahoma"/>
            <family val="2"/>
            <charset val="186"/>
          </rPr>
          <t>Audra Cepiene:</t>
        </r>
        <r>
          <rPr>
            <sz val="9"/>
            <color indexed="81"/>
            <rFont val="Tahoma"/>
            <family val="2"/>
            <charset val="186"/>
          </rPr>
          <t xml:space="preserve">
ūkio departamento tarp priemonių atimta 30 tūkst. 2013-10-02 VS-5148
</t>
        </r>
      </text>
    </comment>
    <comment ref="M73" authorId="0">
      <text>
        <r>
          <rPr>
            <b/>
            <sz val="9"/>
            <color indexed="81"/>
            <rFont val="Tahoma"/>
            <family val="2"/>
            <charset val="186"/>
          </rPr>
          <t>Audra Cepiene:</t>
        </r>
        <r>
          <rPr>
            <sz val="9"/>
            <color indexed="81"/>
            <rFont val="Tahoma"/>
            <family val="2"/>
            <charset val="186"/>
          </rPr>
          <t xml:space="preserve">
tarp priemonių pridėta 30 tūkst.</t>
        </r>
      </text>
    </comment>
    <comment ref="Q82" authorId="0">
      <text>
        <r>
          <rPr>
            <b/>
            <sz val="9"/>
            <color indexed="81"/>
            <rFont val="Tahoma"/>
            <family val="2"/>
            <charset val="186"/>
          </rPr>
          <t>Audra Cepiene:</t>
        </r>
        <r>
          <rPr>
            <sz val="9"/>
            <color indexed="81"/>
            <rFont val="Tahoma"/>
            <family val="2"/>
            <charset val="186"/>
          </rPr>
          <t xml:space="preserve">
tarp priemonių iš 010401
</t>
        </r>
      </text>
    </comment>
    <comment ref="Q103" authorId="0">
      <text>
        <r>
          <rPr>
            <b/>
            <sz val="9"/>
            <color indexed="81"/>
            <rFont val="Tahoma"/>
            <family val="2"/>
            <charset val="186"/>
          </rPr>
          <t>Audra Cepiene:</t>
        </r>
        <r>
          <rPr>
            <sz val="9"/>
            <color indexed="81"/>
            <rFont val="Tahoma"/>
            <family val="2"/>
            <charset val="186"/>
          </rPr>
          <t xml:space="preserve">
tarp priemonių į lėbartų proj.</t>
        </r>
      </text>
    </comment>
  </commentList>
</comments>
</file>

<file path=xl/sharedStrings.xml><?xml version="1.0" encoding="utf-8"?>
<sst xmlns="http://schemas.openxmlformats.org/spreadsheetml/2006/main" count="684" uniqueCount="251">
  <si>
    <t>Uždavinio kodas</t>
  </si>
  <si>
    <t>Priemonės kodas</t>
  </si>
  <si>
    <t>Priemonės požymis</t>
  </si>
  <si>
    <t>Asignavimų valdytojo kodas</t>
  </si>
  <si>
    <t>Finansavimo šaltinis</t>
  </si>
  <si>
    <t>Iš viso</t>
  </si>
  <si>
    <t>Išlaidoms</t>
  </si>
  <si>
    <t>01</t>
  </si>
  <si>
    <t>Iš viso:</t>
  </si>
  <si>
    <t>02</t>
  </si>
  <si>
    <t>Iš viso uždaviniui:</t>
  </si>
  <si>
    <t>Iš viso tikslui:</t>
  </si>
  <si>
    <t>Finansavimo šaltiniai</t>
  </si>
  <si>
    <t>Pavadinimas</t>
  </si>
  <si>
    <t>Iš jų darbo užmokesčiui</t>
  </si>
  <si>
    <t>Finansavimo šaltinių suvestinė</t>
  </si>
  <si>
    <t>SAVIVALDYBĖS  LĖŠOS, IŠ VISO:</t>
  </si>
  <si>
    <t>KITI ŠALTINIAI, IŠ VISO:</t>
  </si>
  <si>
    <t>IŠ VISO:</t>
  </si>
  <si>
    <t>Turtui įsigyti ir finansiniams įsipareigojimams vykdyti</t>
  </si>
  <si>
    <t xml:space="preserve"> TIKSLŲ, UŽDAVINIŲ, PRIEMONIŲ, PRIEMONIŲ IŠLAIDŲ IR PRODUKTO KRITERIJŲ SUVESTINĖ</t>
  </si>
  <si>
    <t>Veiklos plano tikslo kodas</t>
  </si>
  <si>
    <t>2013-ųjų metų asignavimų planas</t>
  </si>
  <si>
    <r>
      <t xml:space="preserve">Savivaldybės biudžeto lėšos </t>
    </r>
    <r>
      <rPr>
        <b/>
        <sz val="10"/>
        <rFont val="Times New Roman"/>
        <family val="1"/>
        <charset val="186"/>
      </rPr>
      <t>SB</t>
    </r>
  </si>
  <si>
    <r>
      <t xml:space="preserve">Specialiosios programos lėšos (pajamos už atsitiktines paslaugas) </t>
    </r>
    <r>
      <rPr>
        <b/>
        <sz val="10"/>
        <rFont val="Times New Roman"/>
        <family val="1"/>
        <charset val="186"/>
      </rPr>
      <t>SB(SP)</t>
    </r>
  </si>
  <si>
    <r>
      <t xml:space="preserve">Daugiabučių namų savininkų bendrijų fondo lėšos </t>
    </r>
    <r>
      <rPr>
        <b/>
        <sz val="10"/>
        <rFont val="Times New Roman"/>
        <family val="1"/>
        <charset val="186"/>
      </rPr>
      <t>SB(F)</t>
    </r>
  </si>
  <si>
    <r>
      <t xml:space="preserve">Paskolos lėšos </t>
    </r>
    <r>
      <rPr>
        <b/>
        <sz val="10"/>
        <rFont val="Times New Roman"/>
        <family val="1"/>
        <charset val="186"/>
      </rPr>
      <t>SB(P)</t>
    </r>
  </si>
  <si>
    <r>
      <t xml:space="preserve">Europos Sąjungos paramos lėšos </t>
    </r>
    <r>
      <rPr>
        <b/>
        <sz val="10"/>
        <rFont val="Times New Roman"/>
        <family val="1"/>
        <charset val="186"/>
      </rPr>
      <t>ES</t>
    </r>
  </si>
  <si>
    <r>
      <t xml:space="preserve">Valstybės biudžeto lėšos </t>
    </r>
    <r>
      <rPr>
        <b/>
        <sz val="10"/>
        <rFont val="Times New Roman"/>
        <family val="1"/>
        <charset val="186"/>
      </rPr>
      <t>LRVB</t>
    </r>
  </si>
  <si>
    <r>
      <t xml:space="preserve">Kiti finansavimo šaltiniai </t>
    </r>
    <r>
      <rPr>
        <b/>
        <sz val="10"/>
        <rFont val="Times New Roman"/>
        <family val="1"/>
        <charset val="186"/>
      </rPr>
      <t>Kt</t>
    </r>
  </si>
  <si>
    <r>
      <t xml:space="preserve">Funkcinės klasifikacijos kodas </t>
    </r>
    <r>
      <rPr>
        <b/>
        <sz val="10"/>
        <rFont val="Times New Roman"/>
        <family val="1"/>
        <charset val="186"/>
      </rPr>
      <t xml:space="preserve"> *</t>
    </r>
  </si>
  <si>
    <t>SB</t>
  </si>
  <si>
    <t>MIESTO INFRASTRUKTŪROS OBJEKTŲ PRIEŽIŪROS IR MODERNIZAVIMO PROGRAMOS (NR. 07)</t>
  </si>
  <si>
    <t>03</t>
  </si>
  <si>
    <t>Daugiabučių namų savininkų bendrijų (DNSB), modernizuojančių bendrojo naudojimo objektus, rėmimas</t>
  </si>
  <si>
    <t>6</t>
  </si>
  <si>
    <t>06</t>
  </si>
  <si>
    <t>SB(F)</t>
  </si>
  <si>
    <t>Vaikų žaidimo aikštelių daugiabučių namų kiemuose atnaujinimas ir remontas</t>
  </si>
  <si>
    <t>08</t>
  </si>
  <si>
    <t>Prižiūrima fontanų, vnt.</t>
  </si>
  <si>
    <t>04</t>
  </si>
  <si>
    <t>05</t>
  </si>
  <si>
    <t>07</t>
  </si>
  <si>
    <t>Savivaldybei priskirtų teritorijų sanitarinis valymas, bešeimininkių statinių ir nelegalių objektų nukėlimo bei nugriovimo darbai, parkų, skverų, žaliųjų plotų želdinimas ir aplinkotvarka</t>
  </si>
  <si>
    <t>Miesto viešųjų tualetų remontas, priežiūra ir nuoma</t>
  </si>
  <si>
    <t>Nugriauta statinių, vnt.</t>
  </si>
  <si>
    <t>Prižiūrima automatinių konteinerinių tualetų, vnt.</t>
  </si>
  <si>
    <t>Prižiūrima viešųjų tualetų, vnt.</t>
  </si>
  <si>
    <t>Utilizuota gyvūnų, t</t>
  </si>
  <si>
    <t>Viešojo tualeto paslaugų teikimas Melnragės paplūdimyje</t>
  </si>
  <si>
    <t>SB(SP)</t>
  </si>
  <si>
    <t>Apšvietimo tinklų ir įrangos eksploatacija, avarinių gedimų likvidavimas ir radiofikacijos linijų remontas</t>
  </si>
  <si>
    <t>Elektros energijos įsigijimas miesto viešosioms erdvėms ir gatvėms apšviesti, šviesoforams</t>
  </si>
  <si>
    <t>Gatvių apšvietimo tinklų ir jų valdymo sistemos modernizavimo, partnerystės galimybių studijos parengimas</t>
  </si>
  <si>
    <t>Parengta galimybių studija, vnt.</t>
  </si>
  <si>
    <t>Užtikrinti miesto viešų erdvių bei komunalinio ūkio tvarką, priežiūrą ir saugumą</t>
  </si>
  <si>
    <t>Siekti, kad miesto viešosios erdvės būtų tvarkingos, jaukios ir saugios</t>
  </si>
  <si>
    <t>Užtikrinti laidojimo paslaugų teikimą, miesto kapinių priežiūrą ir poreikius atitinkantį laidojimo vietų skaičių</t>
  </si>
  <si>
    <t>Užtikrinti švarą ir tvarką daugiabučių gyvenamųjų namų kvartaluose, skatinti gyventojus renovuoti ir prižiūrėti savo turtą</t>
  </si>
  <si>
    <t>Eksploatuoti, remontuoti ir plėtoti inžinerinio aprūpinimo sistemas</t>
  </si>
  <si>
    <t>Prižiūrima kapinių (tarp jų ir senųjų kapinaičių 16 vnt.), vnt.</t>
  </si>
  <si>
    <t>Senųjų kapinaičių sutvarkymas</t>
  </si>
  <si>
    <t>Išvežta mirusiųjų iš įvykio vietos, vnt.</t>
  </si>
  <si>
    <t>Mirusiųjų palaikų laikinas laikymas (saugojimas), vnt.</t>
  </si>
  <si>
    <t>Palaidota mirusiųjų, vnt.</t>
  </si>
  <si>
    <t>Kapaviečių ženklų įsigijimas ir įrengimas</t>
  </si>
  <si>
    <t>Įrengta kapaviečių ženklų, vnt.</t>
  </si>
  <si>
    <t>Savivaldybei priskirtų daugiabučių namų kiemų teritorijų sanitarinis valymas (šaligatvių, asfaltuotų, žvyruotų dangų, žaliųjų plotų valymas ir šienavimas)</t>
  </si>
  <si>
    <t>Lietaus nuotekų tinklų eksploatacija ir einamasis remontas</t>
  </si>
  <si>
    <t>Eksploatuojama lietaus nuotekų tinklų, km</t>
  </si>
  <si>
    <t>07 Miesto infrastruktūros objektų priežiūros ir modernizavimo programa</t>
  </si>
  <si>
    <t>Valoma jūros pakrantė, ha</t>
  </si>
  <si>
    <t>Švietimo įstaigų kiemų apšvietimo tinklų išplėtimas / įrengimas</t>
  </si>
  <si>
    <t>Viešųjų erdvių, gatvių ir kiemų apšvietimo tinklų išplėtimas / įrengimas</t>
  </si>
  <si>
    <t>SB(P)</t>
  </si>
  <si>
    <t>Lėbartų kapinių V-B, VI, VIII-A, VII-B eilės ir kolumbariumo statybos techninio projekto parengimas ir įgyvendinimas</t>
  </si>
  <si>
    <t>5</t>
  </si>
  <si>
    <t>I</t>
  </si>
  <si>
    <t>Projekto „Vandens tiekimo ir nuotekų tvarkymo infrastruktūros plėtra Klaipėdoje“ įgyvendinimas</t>
  </si>
  <si>
    <t>ES</t>
  </si>
  <si>
    <t>LRVB</t>
  </si>
  <si>
    <t>Kt</t>
  </si>
  <si>
    <t>Integruotos stebėjimo sistemos viešose vietose nuoma ir retransliuojamo vaizdo stebėjimo paslaugos pirkimas</t>
  </si>
  <si>
    <t>1</t>
  </si>
  <si>
    <t>Klaipėdos dumblo apdorojimo įrenginių statyba</t>
  </si>
  <si>
    <t>Lėbartų kapinių vandentiekio sistemos remontas</t>
  </si>
  <si>
    <t>2/200</t>
  </si>
  <si>
    <t>Pravesta mokymų/juose dalyvavusiųjų sk</t>
  </si>
  <si>
    <t>Prižūrima ekskrementų dėžių, vnt.</t>
  </si>
  <si>
    <t>Naminių gyvūnų (šunų, kačių) inden-tifikavimas, beglobių  gyvūnų gaudymas, karantinavimas ir utilizavimas</t>
  </si>
  <si>
    <t>Aptarnaujama naminių gyvūnų ir jų savininkų duomenų bazė, vnt.</t>
  </si>
  <si>
    <t>Eksploatuojama šviestuvų, tūkst.vnt.</t>
  </si>
  <si>
    <t>Eksploatuojama kamerų, sk.</t>
  </si>
  <si>
    <t>Mirusių (žuvusių) žmonių palaikų pervežimas iš įvykio vietų, neatpažintų, vienišų ir mirusių, kuriuos artimieji atsisako laidoti, žmonių palaikų laikinas laikymas (saugojimas), palaidojimas savivaldybės lėšomis</t>
  </si>
  <si>
    <t>Įrengta informacinių stendų, vnt.</t>
  </si>
  <si>
    <t>Patenkinta paraiškų, vnt.</t>
  </si>
  <si>
    <t>Joniškės kapinių takų remontas</t>
  </si>
  <si>
    <t>Kapinių priežiūra (valymas, apsauga, administravimas, elektros energijos pirkimas, vandens įrenginių priežiūra, kvartalinių žymeklių įrengimas, kapinių inventorizavimas)</t>
  </si>
  <si>
    <t>Lietuvos regioninės politikos krypčių 2014-2020 m. įgyvendinimui pasirinktos probleminės teritorijos galimybių studijos su 2 investiciniais projektais parengimas</t>
  </si>
  <si>
    <t xml:space="preserve">05 </t>
  </si>
  <si>
    <t>Racionaliai ir taupiai naudoti energetinius išteklius savivaldybės biudžetinėse įstaigose</t>
  </si>
  <si>
    <t>* Funkcinės klasifikacijos kodas įrašomas vadovaujantis  Lietuvos Respublikos finansų ministro 2003 m. liepos 3 d. įsakymu Nr. 1K-184 „Dėl Lietuvos Respublikos valstybės ir savivaldybių biudžetų pajamų ir išlaidų klasifikacijos patvirtinimo“ (Aktuali redakcija 2010 m. kovo 26 d. įsakymo Nr. 1K-085 redakcija)</t>
  </si>
  <si>
    <t>Įsigyta viešųjų konteinerinių tualetų, vnt.</t>
  </si>
  <si>
    <t>2</t>
  </si>
  <si>
    <t>Pastatyta dumblo džiovinimo įrenginių, vnt.</t>
  </si>
  <si>
    <t>Miesto aikščių, skverų ir kitų bendro naudojimo teritorijų priežiūra:</t>
  </si>
  <si>
    <t>Įsigyta autobusų stotelių paviljonų, vnt.</t>
  </si>
  <si>
    <t>Švaros ir tvarkos užtikrinimas bendro naudojimo teritorijose:</t>
  </si>
  <si>
    <t>Miesto paplūdimių priežiūros organizavimas:</t>
  </si>
  <si>
    <t>Valoma Danės upės pakrantė, ha</t>
  </si>
  <si>
    <t>Etatų skaičius tualeto priežiūrai</t>
  </si>
  <si>
    <t>Miesto viešųjų erdvių ir gatvių apšvietimo užtikrinimas:</t>
  </si>
  <si>
    <t>Biudžetinių įstaigų patalpų šildymas:</t>
  </si>
  <si>
    <t>Šildomų įstaigų sk.</t>
  </si>
  <si>
    <t>Kultūros įstaigų ;</t>
  </si>
  <si>
    <t>Sporto įstaigų;</t>
  </si>
  <si>
    <t>Socialinių įstaigų;</t>
  </si>
  <si>
    <t>Švietimo įstaigų;</t>
  </si>
  <si>
    <t xml:space="preserve">Klaipėdos skęstančiųjų gelbėjimo tarnybos </t>
  </si>
  <si>
    <t>Lietaus nuotekų tinklų tvarkymas:</t>
  </si>
  <si>
    <t>Nutiesta lietaus nuotekų tinklų, m</t>
  </si>
  <si>
    <t xml:space="preserve">Nutiesta lietaus nuotekų tinklų, m </t>
  </si>
  <si>
    <t>Lietaus nuotekų tinklų įrengimas Dienovidžio ir Užlaukio gatvėse</t>
  </si>
  <si>
    <t xml:space="preserve">Vandentiekio ir nuotekų tinklų plėtra Klaipėdos rajone (Jakuose, Sudmantuose, Doviluose, Garžduose, Purmaliuose, Kalotėje, Ginduliose, Klaipėdoje) </t>
  </si>
  <si>
    <t>Paplūdimių sanitarinis ir mechanizuotas valymas, inventoriaus priežiūra ir remontas</t>
  </si>
  <si>
    <t>Skęstančiųjų gelbėjimo paslaugų teikimas (BĮ Klaipėdos skęstančiųjų gelbėjimo tarnybos (SGT) veiklos organizavimas)</t>
  </si>
  <si>
    <t>Paplūdimių elektrifikacijos ir radiofikacijos linijų eksploatacija ir remontas</t>
  </si>
  <si>
    <t>Sumontuota garsiakalbių, vnt.</t>
  </si>
  <si>
    <t xml:space="preserve">Iš viso  programai: </t>
  </si>
  <si>
    <t>Paklota vandentiekio ir buitinių nuotekų tinklų, km</t>
  </si>
  <si>
    <t>P2</t>
  </si>
  <si>
    <t>Suremontuota suolų, m</t>
  </si>
  <si>
    <t xml:space="preserve">Lietaus nuotekų tinklų, prijungtų prie buitinių nuotekų tinklų, rekonstravimas ties Taikos pr. 9, 11, 13 namais  </t>
  </si>
  <si>
    <t xml:space="preserve">Statinių, keliančių pavojų gyvybei ir sveikatai, griovimas </t>
  </si>
  <si>
    <t>SB(L)</t>
  </si>
  <si>
    <r>
      <t xml:space="preserve">Programų lėšų likučių laikinai laisvos lėšos </t>
    </r>
    <r>
      <rPr>
        <b/>
        <sz val="10"/>
        <rFont val="Times New Roman"/>
        <family val="1"/>
        <charset val="186"/>
      </rPr>
      <t>SB(L)</t>
    </r>
  </si>
  <si>
    <t>Gėlynų atnaujinimas ir įrengimas;</t>
  </si>
  <si>
    <t>Fontanų priežiūra, remontas ir atnaujinimas;</t>
  </si>
  <si>
    <t>Miesto viešų teritorijų inventoriaus priežiūra, įrengimas ir įsigijimas;</t>
  </si>
  <si>
    <t>Parengta projektų, sk.</t>
  </si>
  <si>
    <t>Debreceno g. ir Pempininkų  g. fontanų aikštelių sutvarkymo techninio projekto parengimas</t>
  </si>
  <si>
    <t>Aikštės prie Meridiano sutvarkymas;</t>
  </si>
  <si>
    <t>Įrengta inventoriaus, vnt.</t>
  </si>
  <si>
    <t>Modernizuota vandens ruošykla Liepų g. 49A, Klaipėdoje</t>
  </si>
  <si>
    <t>Bendrojo naudojimo lietaus nuotekų tinklų statyba teritorijoje ties Bangų g. 5A, Klaipėdoje</t>
  </si>
  <si>
    <t>Nuolatinių SGT darbuotojų sk.</t>
  </si>
  <si>
    <t>Sezoninių SGT darbuotojų sk.</t>
  </si>
  <si>
    <t>Parengtas 16,8 ha plotas laidojimui, 17405 laidojimo vietų, 9500 m2 automobilių stovėjimo aikštelės plotas,  įrengtos 173 stovėjimo vietos automobilių stovėjimo aikštelėje. 
Užbaigtumas, proc.</t>
  </si>
  <si>
    <t>Siūlomas keisti 2013-ųjų metų maksimalių asignavimų planas</t>
  </si>
  <si>
    <t>Skirtumas</t>
  </si>
  <si>
    <t>tūkst.lt</t>
  </si>
  <si>
    <t xml:space="preserve"> 2013 M. KLAIPĖDOS MIESTO SAVIVALDYBĖS ADMINISTRACIJOS</t>
  </si>
  <si>
    <t>SB(VPL)</t>
  </si>
  <si>
    <r>
      <t xml:space="preserve">Savivaldybės biudžeto viršplaninės lėšos </t>
    </r>
    <r>
      <rPr>
        <b/>
        <sz val="10"/>
        <rFont val="Times New Roman"/>
        <family val="1"/>
        <charset val="186"/>
      </rPr>
      <t>SB(VPL)</t>
    </r>
  </si>
  <si>
    <t>Strateginis tikslas 02. Kurti mieste patrauklią, švarią ir saugią gyvenamąją aplinką</t>
  </si>
  <si>
    <r>
      <t xml:space="preserve">Viešųjų tualetų įrengimas ir atnaujinimas </t>
    </r>
    <r>
      <rPr>
        <sz val="10"/>
        <color theme="1"/>
        <rFont val="Times New Roman"/>
        <family val="1"/>
        <charset val="186"/>
      </rPr>
      <t>(projektas „Mano socialinė atsakomybė (Žmonių su negalia socialinė integracija Latvijoje ir Lietuvoje, įgyvendinant universalaus planavimo (UP) principus ir kuriant naujas socialines paslaugas)“)</t>
    </r>
  </si>
  <si>
    <t>Siūlomas keisti 2013-ųjų metų maksimalių asignavimų planas**</t>
  </si>
  <si>
    <r>
      <t>Tvarkoma gėlynų, tūkst. m</t>
    </r>
    <r>
      <rPr>
        <vertAlign val="superscript"/>
        <sz val="10"/>
        <color theme="1"/>
        <rFont val="Times New Roman"/>
        <family val="1"/>
        <charset val="186"/>
      </rPr>
      <t>2</t>
    </r>
  </si>
  <si>
    <r>
      <t xml:space="preserve">Savivaldybės biudžeto lėšos </t>
    </r>
    <r>
      <rPr>
        <b/>
        <sz val="10"/>
        <color theme="1"/>
        <rFont val="Times New Roman"/>
        <family val="1"/>
        <charset val="186"/>
      </rPr>
      <t>SB</t>
    </r>
  </si>
  <si>
    <r>
      <t xml:space="preserve">Specialiosios programos lėšos (pajamos už atsitiktines paslaugas) </t>
    </r>
    <r>
      <rPr>
        <b/>
        <sz val="10"/>
        <color theme="1"/>
        <rFont val="Times New Roman"/>
        <family val="1"/>
        <charset val="186"/>
      </rPr>
      <t>SB(SP)</t>
    </r>
  </si>
  <si>
    <r>
      <t xml:space="preserve">Daugiabučių namų savininkų bendrijų fondo lėšos </t>
    </r>
    <r>
      <rPr>
        <b/>
        <sz val="10"/>
        <color theme="1"/>
        <rFont val="Times New Roman"/>
        <family val="1"/>
        <charset val="186"/>
      </rPr>
      <t>SB(F)</t>
    </r>
  </si>
  <si>
    <r>
      <t xml:space="preserve">Programų lėšų likučių laikinai laisvos lėšos </t>
    </r>
    <r>
      <rPr>
        <b/>
        <sz val="10"/>
        <color theme="1"/>
        <rFont val="Times New Roman"/>
        <family val="1"/>
        <charset val="186"/>
      </rPr>
      <t>SB(L)</t>
    </r>
  </si>
  <si>
    <r>
      <t xml:space="preserve">Paskolos lėšos </t>
    </r>
    <r>
      <rPr>
        <b/>
        <sz val="10"/>
        <color theme="1"/>
        <rFont val="Times New Roman"/>
        <family val="1"/>
        <charset val="186"/>
      </rPr>
      <t>SB(P)</t>
    </r>
  </si>
  <si>
    <r>
      <t xml:space="preserve">Savivaldybės biudžeto viršplaninės lėšos </t>
    </r>
    <r>
      <rPr>
        <b/>
        <sz val="10"/>
        <color theme="1"/>
        <rFont val="Times New Roman"/>
        <family val="1"/>
        <charset val="186"/>
      </rPr>
      <t>SB(VPL)</t>
    </r>
  </si>
  <si>
    <r>
      <t xml:space="preserve">Europos Sąjungos paramos lėšos </t>
    </r>
    <r>
      <rPr>
        <b/>
        <sz val="10"/>
        <color theme="1"/>
        <rFont val="Times New Roman"/>
        <family val="1"/>
        <charset val="186"/>
      </rPr>
      <t>ES</t>
    </r>
  </si>
  <si>
    <r>
      <t xml:space="preserve">Valstybės biudžeto lėšos </t>
    </r>
    <r>
      <rPr>
        <b/>
        <sz val="10"/>
        <color theme="1"/>
        <rFont val="Times New Roman"/>
        <family val="1"/>
        <charset val="186"/>
      </rPr>
      <t>LRVB</t>
    </r>
  </si>
  <si>
    <r>
      <t xml:space="preserve">Kiti finansavimo šaltiniai </t>
    </r>
    <r>
      <rPr>
        <b/>
        <sz val="10"/>
        <color theme="1"/>
        <rFont val="Times New Roman"/>
        <family val="1"/>
        <charset val="186"/>
      </rPr>
      <t>Kt</t>
    </r>
  </si>
  <si>
    <t>KPP</t>
  </si>
  <si>
    <r>
      <t>Kelių priežiūros ir plėtros programos lėšos</t>
    </r>
    <r>
      <rPr>
        <b/>
        <sz val="10"/>
        <rFont val="Times New Roman"/>
        <family val="1"/>
        <charset val="186"/>
      </rPr>
      <t xml:space="preserve"> KPP</t>
    </r>
  </si>
  <si>
    <r>
      <t xml:space="preserve">Kelių priežiūros ir plėtros programos lėšos </t>
    </r>
    <r>
      <rPr>
        <b/>
        <sz val="10"/>
        <color theme="1"/>
        <rFont val="Times New Roman"/>
        <family val="1"/>
        <charset val="186"/>
      </rPr>
      <t>KPP</t>
    </r>
  </si>
  <si>
    <t>Pirties paslaugų teikimas Smiltynės paplūdimyje</t>
  </si>
  <si>
    <t>Programos tikslo kodas</t>
  </si>
  <si>
    <t>Asignavimai (tūkst. Lt)</t>
  </si>
  <si>
    <t>Vertinimo kriterijaus</t>
  </si>
  <si>
    <t>Informacija apie pasiektus rezultatus, dumenys apie asignavimų panaudojimo tikslingumą</t>
  </si>
  <si>
    <t>Priežastys, dėl kurių planuotos rodiklių reikšmės nepasiektos</t>
  </si>
  <si>
    <t>2013 m. asignavimų patvirtintas planas*</t>
  </si>
  <si>
    <t>2013 m. asignavimų patikslintas planas**</t>
  </si>
  <si>
    <t>2013 m. panaudotos lėšos (kasinės išlaidos)</t>
  </si>
  <si>
    <t xml:space="preserve"> Pavadinimas</t>
  </si>
  <si>
    <t>planuotos reikšmės</t>
  </si>
  <si>
    <t>faktinės reikšmės</t>
  </si>
  <si>
    <t>Miesto ūkio departamentas</t>
  </si>
  <si>
    <t>Namų ūkių, kurie naudojasi centralizuotomis vandentiekio tiekimo paslaugomis, dalis, proc.</t>
  </si>
  <si>
    <t>Namų ūkių, kurie naudojasi centralizuotomis nuotekų surinkimo bei tvarkymo paslaugomis, dalis, proc.</t>
  </si>
  <si>
    <t>Suvartota el. energijos miesto gatvių apšvietimui vidutiniškai per metus, KWh vienam šviestuvui</t>
  </si>
  <si>
    <t>Apleistų pastatų skaičius mieste, vnt.</t>
  </si>
  <si>
    <t>Statybų leidimų ir st. priežiūros skyrius</t>
  </si>
  <si>
    <t>Teikti miesto gyventojams kokybiškas komunalines ir viešųjų erdvių priežiūros paslaugas</t>
  </si>
  <si>
    <t>(MIESTO INFRASTRUKTŪROS OBJEKTŲ PRIEŽIŪROS IR MODERNIZAVIMO PROGRAMA (NR. 07))</t>
  </si>
  <si>
    <t>2013 m. asigna-vimų patikslintas planas**</t>
  </si>
  <si>
    <t>2013 m. asigna-vimų patvirtintas planas*</t>
  </si>
  <si>
    <t>Prižiūrima geriamojo vandens fontanėlių</t>
  </si>
  <si>
    <t>Inventoriaus įsigyta pagal poreikį</t>
  </si>
  <si>
    <t>Įsigyta lauko dušų</t>
  </si>
  <si>
    <t>Įsigyta vėliavų</t>
  </si>
  <si>
    <t>Įrengta kalėdinė eglė, vnt.</t>
  </si>
  <si>
    <t>Įrengta suoliukų , vnt.</t>
  </si>
  <si>
    <t>Įsigyta gėlinių, vnt.</t>
  </si>
  <si>
    <t>Įsigyta šiukšliadėžių, vnt.</t>
  </si>
  <si>
    <t>Įvykdyta darbų pagal poreikį ir skirtas lėšas</t>
  </si>
  <si>
    <t>Sutaisyta akmeninių kelio bortų, m</t>
  </si>
  <si>
    <t>Autobusų pavilijonų stotelės buvo įsigytos iš kitų priemonių, vietinės rinkliavos lėšų</t>
  </si>
  <si>
    <t>Paslaugos ir darbai buvo teikiami pagal faktinį poreikį</t>
  </si>
  <si>
    <t>Dėl nusidėvėjimo ir vandalizmo atvejų sumažėjo biotualetų skaičius</t>
  </si>
  <si>
    <t>Etatų skaičius pirties priežiūrai</t>
  </si>
  <si>
    <t>2013-09-01 nutraukta Smiltynės pirties nuomos sutartis</t>
  </si>
  <si>
    <t>Suvartota el. energijos, tūkst. KWh</t>
  </si>
  <si>
    <t>Pasibaigus 2013-10-04 senajai paslaugų sutarčiai du mėnesius nebuvo mokama už šią paslaugą, kol buvo pasirašyta nauja 2013-12-02 sutartis</t>
  </si>
  <si>
    <t>Nebuvo patvirtintas kapaviečių ženklų dizainas</t>
  </si>
  <si>
    <t>Suremontuota 136 vnt. lietaus nuotekų tinklų avarinės būklės objektų. Užregistruota požeminių tinklų 158 avariniai atvejai bei patikrintos atkuriamosios dangos</t>
  </si>
  <si>
    <t>Buvo atstatytos po audrų išverstos atramos ir ant jų pakabinti papildomi garsiakalbiai</t>
  </si>
  <si>
    <t>Pirties paslaugos teikimas Smiltynės paplūdimyje planuotas nuo spalio 1 d., tačiau dėl užsitęsusio pirties remonto paslaugos pradėtos teikti tik mėnesio viduryje</t>
  </si>
  <si>
    <t>Dėl užsitęsusių viešojo pirkimo procedūrų bei pasikeitusios nuomonės dėl II vandenvietės galimo panaudojimo, sutartis pasirašyta 2014-01-28</t>
  </si>
  <si>
    <t>Atsižvelgiant į turimas lėšas ir pateiktą projektų tikslingumą patenkinta daugiau daugiabučių namų savininkų bendrijų paraiškų, atitinkančių Specialiojo DNSB rėmimo fondo nuostatų ir Specialiojo DNSB rėmimo fondo tarybos darbo reglamento reikalavimus</t>
  </si>
  <si>
    <t>Kultūros įstaigų;</t>
  </si>
  <si>
    <t>Statybos darbai baigti, vykdomos statybos  užbaigimo procedūros</t>
  </si>
  <si>
    <t>faktiškai įvykdyta</t>
  </si>
  <si>
    <t>iš dalies įvykdyta</t>
  </si>
  <si>
    <t>neįvykdyta</t>
  </si>
  <si>
    <t>1) priemonė laikoma visiškai įvykdyta, jei pasiektos visos planuotų ataskaitiniais metais vertinimo  kriterijų reikšmės,</t>
  </si>
  <si>
    <t>2) priemonė laikoma iš dalies įvykdyta, jei pasiekta mažiau vertinimo kriterijų reikšmių, nei planuota ataskaitiniais metais,</t>
  </si>
  <si>
    <t>3) priemonė laikoma neįvykdyta, jei nepasiekta nė viena planuoto ataskaitinių metų produkto kriterijaus reikšmė.</t>
  </si>
  <si>
    <t xml:space="preserve">2013 M. KLAIPĖDOS MIESTO SAVIVALDYBĖS </t>
  </si>
  <si>
    <r>
      <rPr>
        <b/>
        <sz val="11"/>
        <rFont val="Times New Roman"/>
        <family val="1"/>
        <charset val="186"/>
      </rPr>
      <t>Pastaba</t>
    </r>
    <r>
      <rPr>
        <sz val="11"/>
        <rFont val="Times New Roman"/>
        <family val="1"/>
        <charset val="186"/>
      </rPr>
      <t>. Strateginio planavimo skyrius, vertindamas programos įgyvendinimo lygį, atsižvelgia į programos priemonių įgyvendinimo lygį:</t>
    </r>
  </si>
  <si>
    <t>PROGRAMOS (NR. 07) ĮVYKDYMO ATASKAITA</t>
  </si>
  <si>
    <t xml:space="preserve">INFRASTRUKTŪROS OBJEKTŲ PRIEŽIŪROS IR MODERNIZAVIMO </t>
  </si>
  <si>
    <t>3</t>
  </si>
  <si>
    <t>Dėl užsitęsusių viešojo pirkimo procedūrų, sutartis pasirašyta 2013-12-18, tualetai bus pastatyti 2014-04 mėn.</t>
  </si>
  <si>
    <t>Dėl užsitęsusių viešojo pirkimo dokumentų derinimo procedūrų, pirkimas pradėtas tik gruodžio mėnesį. Priemonę planuojama įgyvendinti 2014 m.</t>
  </si>
  <si>
    <r>
      <t xml:space="preserve">Asignavimų valdytojai: </t>
    </r>
    <r>
      <rPr>
        <sz val="12"/>
        <rFont val="Times New Roman"/>
        <family val="1"/>
        <charset val="186"/>
      </rPr>
      <t>Investicijų ir ekonomikos departamentas (5), Miesto ūkio departamentas (6), Savivaldybės administracija (1), Ugdymo ir kultūros departamentas (2)</t>
    </r>
  </si>
  <si>
    <t>–</t>
  </si>
  <si>
    <t>2013 m. SVP programos Nr. 07 įvykdymas</t>
  </si>
  <si>
    <t>(pagal planą arba geriau);</t>
  </si>
  <si>
    <t>(blogiau, nei planuota);</t>
  </si>
  <si>
    <r>
      <rPr>
        <b/>
        <sz val="12"/>
        <rFont val="Times New Roman"/>
        <family val="1"/>
        <charset val="186"/>
      </rPr>
      <t xml:space="preserve">Iš 2013 m. </t>
    </r>
    <r>
      <rPr>
        <sz val="12"/>
        <rFont val="Times New Roman"/>
        <family val="1"/>
        <charset val="186"/>
      </rPr>
      <t xml:space="preserve">planuotų įvykdyti 18 priemonių (kurioms patvirtinti / skirti asignavimai): </t>
    </r>
  </si>
  <si>
    <t>Suremontuotos šaligatvių grindinio dangos, kv. m</t>
  </si>
  <si>
    <t>Suremontuota šaligatvio plokščių, kv. m</t>
  </si>
  <si>
    <t>Užpilta smegduobių (gruntu), kub. m</t>
  </si>
  <si>
    <t xml:space="preserve">Suremontuota medinių takų, kub. m </t>
  </si>
  <si>
    <t>Valoma teritorija, kv. km</t>
  </si>
  <si>
    <t>Prižiūrima želdynų,  kv. km</t>
  </si>
  <si>
    <t>Prižiūrimi daugiabučių kiemų  plotai (3 rūšių sezoniniai darbai), kv. km</t>
  </si>
  <si>
    <t>Dėl nepakankamo finansavimo projekto įgyvendinimas nukeltas į 2014-2015 m.</t>
  </si>
  <si>
    <t>Nugriauti statiniai adresais:  Taikos pr. 68 (daržovių saugykla), Pievų g. 36 (sandėliukai), Minijos g. 132, Smiltelės g. 12B (sargo namelis), pastatas prie Įgulos g. 13.</t>
  </si>
  <si>
    <t xml:space="preserve">Dėl šiltesnio žiemos sezono sumažėjo teikiamų paslaugų kiekis (sniego valymas nuo aikštelių ir takų, barstymas smėlio ir druskos mišiniu)  </t>
  </si>
  <si>
    <t>2659 kv. m – daugiamečiai gėlynai, 297 vnt. – pastatomosios ir kabinamosios vazos, kabinamieji loveliai. Skvere prie „Meridiano“ įrengtas 300 kv. m naujas rožynas</t>
  </si>
  <si>
    <r>
      <t xml:space="preserve">    </t>
    </r>
    <r>
      <rPr>
        <b/>
        <sz val="11"/>
        <rFont val="Times New Roman"/>
        <family val="1"/>
        <charset val="186"/>
      </rPr>
      <t xml:space="preserve">STRATEGINIO VEIKLOS PLANO VYKDYMO ATASKAITA </t>
    </r>
  </si>
  <si>
    <t>.</t>
  </si>
  <si>
    <r>
      <rPr>
        <b/>
        <sz val="12"/>
        <rFont val="Times New Roman"/>
        <family val="1"/>
        <charset val="186"/>
      </rPr>
      <t xml:space="preserve">Programą vykdė: </t>
    </r>
    <r>
      <rPr>
        <sz val="12"/>
        <rFont val="Times New Roman"/>
        <family val="1"/>
        <charset val="186"/>
      </rPr>
      <t>Miesto ūkio departamentas (Miesto tvarkymo skyrius, BĮ „Klaipėdos paplūdimiai“, Transporto skyrius), Investicijų ir ekonomikos departamentas (Statybos ir infrastruktūros plėtros skyrius, Projektų skyrius), Socialinių reikalų departamentas (Socialinės paramos skyrius), Viešosios tvarkos skyrius.</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</si>
</sst>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29" x14ac:knownFonts="1">
    <font>
      <sz val="10"/>
      <name val="Arial"/>
      <charset val="186"/>
    </font>
    <font>
      <sz val="10"/>
      <name val="Times New Roman"/>
      <family val="1"/>
      <charset val="186"/>
    </font>
    <font>
      <b/>
      <sz val="10"/>
      <name val="Times New Roman"/>
      <family val="1"/>
      <charset val="186"/>
    </font>
    <font>
      <sz val="10"/>
      <name val="Arial"/>
      <family val="2"/>
      <charset val="186"/>
    </font>
    <font>
      <sz val="9"/>
      <name val="Times New Roman"/>
      <family val="1"/>
      <charset val="186"/>
    </font>
    <font>
      <sz val="9"/>
      <color indexed="81"/>
      <name val="Tahoma"/>
      <family val="2"/>
      <charset val="186"/>
    </font>
    <font>
      <sz val="10"/>
      <color rgb="FFFF0000"/>
      <name val="Times New Roman"/>
      <family val="1"/>
      <charset val="186"/>
    </font>
    <font>
      <b/>
      <sz val="10"/>
      <color theme="1"/>
      <name val="Times New Roman"/>
      <family val="1"/>
      <charset val="186"/>
    </font>
    <font>
      <b/>
      <u/>
      <sz val="10"/>
      <color theme="1"/>
      <name val="Times New Roman"/>
      <family val="1"/>
      <charset val="186"/>
    </font>
    <font>
      <sz val="10"/>
      <color theme="1"/>
      <name val="Times New Roman"/>
      <family val="1"/>
      <charset val="186"/>
    </font>
    <font>
      <sz val="7"/>
      <color theme="1"/>
      <name val="Times New Roman"/>
      <family val="1"/>
      <charset val="186"/>
    </font>
    <font>
      <u/>
      <sz val="10"/>
      <color theme="1"/>
      <name val="Times New Roman"/>
      <family val="1"/>
      <charset val="186"/>
    </font>
    <font>
      <b/>
      <sz val="10"/>
      <color rgb="FFFF0000"/>
      <name val="Times New Roman"/>
      <family val="1"/>
      <charset val="186"/>
    </font>
    <font>
      <b/>
      <sz val="9"/>
      <color indexed="81"/>
      <name val="Tahoma"/>
      <family val="2"/>
      <charset val="186"/>
    </font>
    <font>
      <sz val="9"/>
      <color theme="1"/>
      <name val="Times New Roman"/>
      <family val="1"/>
      <charset val="186"/>
    </font>
    <font>
      <b/>
      <sz val="11"/>
      <color theme="1"/>
      <name val="Times New Roman"/>
      <family val="1"/>
      <charset val="186"/>
    </font>
    <font>
      <sz val="10"/>
      <color theme="1"/>
      <name val="Arial"/>
      <family val="2"/>
      <charset val="186"/>
    </font>
    <font>
      <vertAlign val="superscript"/>
      <sz val="10"/>
      <color theme="1"/>
      <name val="Times New Roman"/>
      <family val="1"/>
      <charset val="186"/>
    </font>
    <font>
      <sz val="10"/>
      <color theme="1"/>
      <name val="Times New Roman"/>
      <family val="1"/>
    </font>
    <font>
      <sz val="8"/>
      <name val="Times New Roman"/>
      <family val="1"/>
      <charset val="186"/>
    </font>
    <font>
      <sz val="10"/>
      <name val="Times New Roman"/>
      <family val="1"/>
    </font>
    <font>
      <sz val="11"/>
      <name val="Times New Roman"/>
      <family val="1"/>
      <charset val="186"/>
    </font>
    <font>
      <b/>
      <sz val="10"/>
      <name val="Arial"/>
      <family val="2"/>
      <charset val="186"/>
    </font>
    <font>
      <b/>
      <u/>
      <sz val="10"/>
      <name val="Times New Roman"/>
      <family val="1"/>
      <charset val="186"/>
    </font>
    <font>
      <sz val="10"/>
      <color rgb="FFFF0000"/>
      <name val="Arial"/>
      <family val="2"/>
      <charset val="186"/>
    </font>
    <font>
      <sz val="10"/>
      <color indexed="8"/>
      <name val="Times New Roman"/>
      <family val="1"/>
      <charset val="186"/>
    </font>
    <font>
      <b/>
      <sz val="12"/>
      <name val="Times New Roman"/>
      <family val="1"/>
      <charset val="186"/>
    </font>
    <font>
      <sz val="12"/>
      <name val="Times New Roman"/>
      <family val="1"/>
      <charset val="186"/>
    </font>
    <font>
      <b/>
      <sz val="11"/>
      <name val="Times New Roman"/>
      <family val="1"/>
      <charset val="186"/>
    </font>
  </fonts>
  <fills count="9">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CCECFF"/>
        <bgColor indexed="64"/>
      </patternFill>
    </fill>
    <fill>
      <patternFill patternType="solid">
        <fgColor rgb="FFFFCCFF"/>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medium">
        <color indexed="64"/>
      </left>
      <right/>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medium">
        <color indexed="64"/>
      </bottom>
      <diagonal/>
    </border>
    <border>
      <left/>
      <right/>
      <top style="thin">
        <color indexed="64"/>
      </top>
      <bottom style="medium">
        <color indexed="64"/>
      </bottom>
      <diagonal/>
    </border>
    <border>
      <left/>
      <right/>
      <top style="thin">
        <color indexed="64"/>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diagonal/>
    </border>
    <border>
      <left/>
      <right style="medium">
        <color indexed="64"/>
      </right>
      <top/>
      <bottom/>
      <diagonal/>
    </border>
    <border>
      <left/>
      <right/>
      <top/>
      <bottom style="thin">
        <color indexed="64"/>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s>
  <cellStyleXfs count="2">
    <xf numFmtId="0" fontId="0" fillId="0" borderId="0"/>
    <xf numFmtId="0" fontId="3" fillId="0" borderId="0"/>
  </cellStyleXfs>
  <cellXfs count="1205">
    <xf numFmtId="0" fontId="0" fillId="0" borderId="0" xfId="0"/>
    <xf numFmtId="0" fontId="1" fillId="0" borderId="0" xfId="0" applyFont="1" applyBorder="1" applyAlignment="1">
      <alignment vertical="top"/>
    </xf>
    <xf numFmtId="0" fontId="1" fillId="0" borderId="0" xfId="0" applyFont="1" applyAlignment="1">
      <alignment vertical="top"/>
    </xf>
    <xf numFmtId="0" fontId="1" fillId="0" borderId="0" xfId="0" applyFont="1" applyFill="1" applyAlignment="1">
      <alignment vertical="top"/>
    </xf>
    <xf numFmtId="0" fontId="1" fillId="3" borderId="0" xfId="0" applyFont="1" applyFill="1" applyAlignment="1">
      <alignment vertical="top"/>
    </xf>
    <xf numFmtId="164" fontId="2" fillId="2" borderId="15" xfId="0" applyNumberFormat="1" applyFont="1" applyFill="1" applyBorder="1" applyAlignment="1">
      <alignment horizontal="right" vertical="top"/>
    </xf>
    <xf numFmtId="0" fontId="3" fillId="0" borderId="0" xfId="0" applyFont="1"/>
    <xf numFmtId="0" fontId="1" fillId="0" borderId="0" xfId="0" applyFont="1" applyAlignment="1">
      <alignment vertical="center"/>
    </xf>
    <xf numFmtId="164" fontId="2" fillId="2" borderId="4" xfId="0" applyNumberFormat="1" applyFont="1" applyFill="1" applyBorder="1" applyAlignment="1">
      <alignment horizontal="right" vertical="top"/>
    </xf>
    <xf numFmtId="49" fontId="2" fillId="3" borderId="24" xfId="0" applyNumberFormat="1" applyFont="1" applyFill="1" applyBorder="1" applyAlignment="1">
      <alignment horizontal="center" vertical="top"/>
    </xf>
    <xf numFmtId="165" fontId="1" fillId="0" borderId="0" xfId="0" applyNumberFormat="1" applyFont="1" applyAlignment="1">
      <alignment vertical="top"/>
    </xf>
    <xf numFmtId="0" fontId="2" fillId="0" borderId="0" xfId="0" applyNumberFormat="1" applyFont="1" applyAlignment="1">
      <alignment vertical="top"/>
    </xf>
    <xf numFmtId="164" fontId="2" fillId="2" borderId="67" xfId="0" applyNumberFormat="1" applyFont="1" applyFill="1" applyBorder="1" applyAlignment="1">
      <alignment horizontal="right" vertical="top"/>
    </xf>
    <xf numFmtId="164" fontId="1" fillId="0" borderId="0" xfId="0" applyNumberFormat="1" applyFont="1" applyAlignment="1">
      <alignment vertical="top"/>
    </xf>
    <xf numFmtId="49" fontId="2" fillId="2" borderId="34" xfId="0" applyNumberFormat="1" applyFont="1" applyFill="1" applyBorder="1" applyAlignment="1">
      <alignment horizontal="center" vertical="top"/>
    </xf>
    <xf numFmtId="0" fontId="1" fillId="0" borderId="0" xfId="0" applyFont="1" applyAlignment="1">
      <alignment horizontal="center" vertical="top"/>
    </xf>
    <xf numFmtId="49" fontId="1" fillId="0" borderId="21" xfId="0" applyNumberFormat="1" applyFont="1" applyBorder="1" applyAlignment="1">
      <alignment vertical="top"/>
    </xf>
    <xf numFmtId="49" fontId="1" fillId="0" borderId="34" xfId="0" applyNumberFormat="1" applyFont="1" applyBorder="1" applyAlignment="1">
      <alignment vertical="top"/>
    </xf>
    <xf numFmtId="164" fontId="1" fillId="5" borderId="27" xfId="0" applyNumberFormat="1" applyFont="1" applyFill="1" applyBorder="1" applyAlignment="1">
      <alignment horizontal="right" vertical="top"/>
    </xf>
    <xf numFmtId="164" fontId="1" fillId="5" borderId="49" xfId="0" applyNumberFormat="1" applyFont="1" applyFill="1" applyBorder="1" applyAlignment="1">
      <alignment horizontal="right" vertical="top"/>
    </xf>
    <xf numFmtId="164" fontId="1" fillId="5" borderId="24" xfId="0" applyNumberFormat="1" applyFont="1" applyFill="1" applyBorder="1" applyAlignment="1">
      <alignment horizontal="right" vertical="top"/>
    </xf>
    <xf numFmtId="164" fontId="1" fillId="5" borderId="23" xfId="0" applyNumberFormat="1" applyFont="1" applyFill="1" applyBorder="1" applyAlignment="1">
      <alignment horizontal="right" vertical="top"/>
    </xf>
    <xf numFmtId="164" fontId="1" fillId="5" borderId="21" xfId="0" applyNumberFormat="1" applyFont="1" applyFill="1" applyBorder="1" applyAlignment="1">
      <alignment horizontal="right" vertical="top"/>
    </xf>
    <xf numFmtId="164" fontId="2" fillId="5" borderId="2" xfId="0" applyNumberFormat="1" applyFont="1" applyFill="1" applyBorder="1" applyAlignment="1">
      <alignment horizontal="right" vertical="top"/>
    </xf>
    <xf numFmtId="164" fontId="2" fillId="5" borderId="29" xfId="0" applyNumberFormat="1" applyFont="1" applyFill="1" applyBorder="1" applyAlignment="1">
      <alignment horizontal="right" vertical="top"/>
    </xf>
    <xf numFmtId="164" fontId="1" fillId="5" borderId="16" xfId="0" applyNumberFormat="1" applyFont="1" applyFill="1" applyBorder="1" applyAlignment="1">
      <alignment horizontal="right" vertical="top"/>
    </xf>
    <xf numFmtId="164" fontId="1" fillId="5" borderId="17" xfId="0" applyNumberFormat="1" applyFont="1" applyFill="1" applyBorder="1" applyAlignment="1">
      <alignment horizontal="right" vertical="top"/>
    </xf>
    <xf numFmtId="164" fontId="2" fillId="5" borderId="35" xfId="0" applyNumberFormat="1" applyFont="1" applyFill="1" applyBorder="1" applyAlignment="1">
      <alignment horizontal="right" vertical="top"/>
    </xf>
    <xf numFmtId="164" fontId="2" fillId="5" borderId="12" xfId="0" applyNumberFormat="1" applyFont="1" applyFill="1" applyBorder="1" applyAlignment="1">
      <alignment horizontal="right" vertical="top"/>
    </xf>
    <xf numFmtId="164" fontId="2" fillId="5" borderId="68" xfId="0" applyNumberFormat="1" applyFont="1" applyFill="1" applyBorder="1" applyAlignment="1">
      <alignment horizontal="right" vertical="top"/>
    </xf>
    <xf numFmtId="164" fontId="2" fillId="5" borderId="45" xfId="0" applyNumberFormat="1" applyFont="1" applyFill="1" applyBorder="1" applyAlignment="1">
      <alignment horizontal="right" vertical="top"/>
    </xf>
    <xf numFmtId="164" fontId="1" fillId="5" borderId="40" xfId="0" applyNumberFormat="1" applyFont="1" applyFill="1" applyBorder="1" applyAlignment="1">
      <alignment horizontal="right" vertical="top"/>
    </xf>
    <xf numFmtId="164" fontId="1" fillId="5" borderId="41" xfId="0" applyNumberFormat="1" applyFont="1" applyFill="1" applyBorder="1" applyAlignment="1">
      <alignment horizontal="right" vertical="top"/>
    </xf>
    <xf numFmtId="164" fontId="2" fillId="5" borderId="21" xfId="0" applyNumberFormat="1" applyFont="1" applyFill="1" applyBorder="1" applyAlignment="1">
      <alignment horizontal="right" vertical="top"/>
    </xf>
    <xf numFmtId="164" fontId="1" fillId="5" borderId="69" xfId="0" applyNumberFormat="1" applyFont="1" applyFill="1" applyBorder="1" applyAlignment="1">
      <alignment horizontal="right" vertical="top"/>
    </xf>
    <xf numFmtId="164" fontId="2" fillId="5" borderId="11" xfId="0" applyNumberFormat="1" applyFont="1" applyFill="1" applyBorder="1" applyAlignment="1">
      <alignment horizontal="right" vertical="top"/>
    </xf>
    <xf numFmtId="164" fontId="2" fillId="5" borderId="3" xfId="0" applyNumberFormat="1" applyFont="1" applyFill="1" applyBorder="1" applyAlignment="1">
      <alignment horizontal="right" vertical="top"/>
    </xf>
    <xf numFmtId="164" fontId="1" fillId="5" borderId="39" xfId="0" applyNumberFormat="1" applyFont="1" applyFill="1" applyBorder="1" applyAlignment="1">
      <alignment horizontal="right" vertical="top"/>
    </xf>
    <xf numFmtId="164" fontId="1" fillId="5" borderId="20" xfId="0" applyNumberFormat="1" applyFont="1" applyFill="1" applyBorder="1" applyAlignment="1">
      <alignment horizontal="right" vertical="top"/>
    </xf>
    <xf numFmtId="164" fontId="1" fillId="5" borderId="26" xfId="0" applyNumberFormat="1" applyFont="1" applyFill="1" applyBorder="1" applyAlignment="1">
      <alignment horizontal="right" vertical="top"/>
    </xf>
    <xf numFmtId="164" fontId="2" fillId="5" borderId="34" xfId="0" applyNumberFormat="1" applyFont="1" applyFill="1" applyBorder="1" applyAlignment="1">
      <alignment horizontal="right" vertical="top"/>
    </xf>
    <xf numFmtId="164" fontId="1" fillId="5" borderId="1" xfId="0" applyNumberFormat="1" applyFont="1" applyFill="1" applyBorder="1" applyAlignment="1">
      <alignment horizontal="right" vertical="top"/>
    </xf>
    <xf numFmtId="164" fontId="1" fillId="5" borderId="22" xfId="0" applyNumberFormat="1" applyFont="1" applyFill="1" applyBorder="1" applyAlignment="1">
      <alignment horizontal="right" vertical="top"/>
    </xf>
    <xf numFmtId="164" fontId="2" fillId="5" borderId="23" xfId="0" applyNumberFormat="1" applyFont="1" applyFill="1" applyBorder="1" applyAlignment="1">
      <alignment horizontal="right" vertical="top"/>
    </xf>
    <xf numFmtId="49" fontId="2" fillId="7" borderId="12" xfId="0" applyNumberFormat="1" applyFont="1" applyFill="1" applyBorder="1" applyAlignment="1">
      <alignment horizontal="center" vertical="top"/>
    </xf>
    <xf numFmtId="49" fontId="2" fillId="7" borderId="13" xfId="0" applyNumberFormat="1" applyFont="1" applyFill="1" applyBorder="1" applyAlignment="1">
      <alignment horizontal="center" vertical="top"/>
    </xf>
    <xf numFmtId="164" fontId="2" fillId="7" borderId="15" xfId="0" applyNumberFormat="1" applyFont="1" applyFill="1" applyBorder="1" applyAlignment="1">
      <alignment horizontal="right" vertical="top"/>
    </xf>
    <xf numFmtId="164" fontId="2" fillId="7" borderId="57" xfId="0" applyNumberFormat="1" applyFont="1" applyFill="1" applyBorder="1" applyAlignment="1">
      <alignment horizontal="right" vertical="top"/>
    </xf>
    <xf numFmtId="49" fontId="2" fillId="6" borderId="4" xfId="0" applyNumberFormat="1" applyFont="1" applyFill="1" applyBorder="1" applyAlignment="1">
      <alignment horizontal="center" vertical="top"/>
    </xf>
    <xf numFmtId="164" fontId="2" fillId="6" borderId="15" xfId="0" applyNumberFormat="1" applyFont="1" applyFill="1" applyBorder="1" applyAlignment="1">
      <alignment horizontal="right" vertical="top"/>
    </xf>
    <xf numFmtId="164" fontId="2" fillId="6" borderId="5" xfId="0" applyNumberFormat="1" applyFont="1" applyFill="1" applyBorder="1" applyAlignment="1">
      <alignment horizontal="right" vertical="top"/>
    </xf>
    <xf numFmtId="164" fontId="2" fillId="6" borderId="58" xfId="0" applyNumberFormat="1" applyFont="1" applyFill="1" applyBorder="1" applyAlignment="1">
      <alignment horizontal="right" vertical="top"/>
    </xf>
    <xf numFmtId="164" fontId="9" fillId="4" borderId="49" xfId="0" applyNumberFormat="1" applyFont="1" applyFill="1" applyBorder="1" applyAlignment="1">
      <alignment horizontal="right" vertical="top"/>
    </xf>
    <xf numFmtId="164" fontId="9" fillId="4" borderId="24" xfId="0" applyNumberFormat="1" applyFont="1" applyFill="1" applyBorder="1" applyAlignment="1">
      <alignment horizontal="right" vertical="top"/>
    </xf>
    <xf numFmtId="164" fontId="9" fillId="4" borderId="23" xfId="0" applyNumberFormat="1" applyFont="1" applyFill="1" applyBorder="1" applyAlignment="1">
      <alignment horizontal="right" vertical="top"/>
    </xf>
    <xf numFmtId="164" fontId="9" fillId="0" borderId="0" xfId="0" applyNumberFormat="1" applyFont="1" applyBorder="1" applyAlignment="1">
      <alignment vertical="top"/>
    </xf>
    <xf numFmtId="0" fontId="9" fillId="0" borderId="0" xfId="0" applyFont="1" applyBorder="1" applyAlignment="1">
      <alignment vertical="top"/>
    </xf>
    <xf numFmtId="0" fontId="9" fillId="0" borderId="7" xfId="0" applyFont="1" applyBorder="1" applyAlignment="1">
      <alignment horizontal="center" vertical="top"/>
    </xf>
    <xf numFmtId="0" fontId="9" fillId="0" borderId="22" xfId="0" applyFont="1" applyFill="1" applyBorder="1" applyAlignment="1">
      <alignment horizontal="left" vertical="top" wrapText="1"/>
    </xf>
    <xf numFmtId="0" fontId="9" fillId="0" borderId="7" xfId="0" applyFont="1" applyFill="1" applyBorder="1" applyAlignment="1">
      <alignment horizontal="center" vertical="top" wrapText="1"/>
    </xf>
    <xf numFmtId="164" fontId="9" fillId="4" borderId="21" xfId="0" applyNumberFormat="1" applyFont="1" applyFill="1" applyBorder="1" applyAlignment="1">
      <alignment horizontal="right" vertical="top"/>
    </xf>
    <xf numFmtId="164" fontId="9" fillId="4" borderId="64" xfId="0" applyNumberFormat="1" applyFont="1" applyFill="1" applyBorder="1" applyAlignment="1">
      <alignment horizontal="right" vertical="top"/>
    </xf>
    <xf numFmtId="0" fontId="9" fillId="0" borderId="3" xfId="0" applyFont="1" applyFill="1" applyBorder="1" applyAlignment="1">
      <alignment vertical="top" wrapText="1"/>
    </xf>
    <xf numFmtId="49" fontId="9" fillId="0" borderId="36" xfId="0" applyNumberFormat="1" applyFont="1" applyBorder="1" applyAlignment="1">
      <alignment vertical="top"/>
    </xf>
    <xf numFmtId="49" fontId="7" fillId="0" borderId="37" xfId="0" applyNumberFormat="1" applyFont="1" applyBorder="1" applyAlignment="1">
      <alignment vertical="top"/>
    </xf>
    <xf numFmtId="0" fontId="9" fillId="0" borderId="52" xfId="0" applyFont="1" applyFill="1" applyBorder="1" applyAlignment="1">
      <alignment horizontal="center" vertical="top" wrapText="1"/>
    </xf>
    <xf numFmtId="164" fontId="9" fillId="4" borderId="16" xfId="0" applyNumberFormat="1" applyFont="1" applyFill="1" applyBorder="1" applyAlignment="1">
      <alignment horizontal="right" vertical="top"/>
    </xf>
    <xf numFmtId="164" fontId="9" fillId="4" borderId="17" xfId="0" applyNumberFormat="1" applyFont="1" applyFill="1" applyBorder="1" applyAlignment="1">
      <alignment horizontal="right" vertical="top"/>
    </xf>
    <xf numFmtId="164" fontId="9" fillId="4" borderId="19" xfId="0" applyNumberFormat="1" applyFont="1" applyFill="1" applyBorder="1" applyAlignment="1">
      <alignment horizontal="right" vertical="top"/>
    </xf>
    <xf numFmtId="49" fontId="9" fillId="0" borderId="21" xfId="0" applyNumberFormat="1" applyFont="1" applyBorder="1" applyAlignment="1">
      <alignment vertical="top"/>
    </xf>
    <xf numFmtId="49" fontId="7" fillId="0" borderId="23" xfId="0" applyNumberFormat="1" applyFont="1" applyBorder="1" applyAlignment="1">
      <alignment vertical="top"/>
    </xf>
    <xf numFmtId="0" fontId="9" fillId="0" borderId="31" xfId="0" applyFont="1" applyFill="1" applyBorder="1" applyAlignment="1">
      <alignment horizontal="center" vertical="top" wrapText="1"/>
    </xf>
    <xf numFmtId="0" fontId="9" fillId="0" borderId="49" xfId="0" applyFont="1" applyFill="1" applyBorder="1" applyAlignment="1">
      <alignment horizontal="center" vertical="top" wrapText="1"/>
    </xf>
    <xf numFmtId="164" fontId="7" fillId="4" borderId="69" xfId="0" applyNumberFormat="1" applyFont="1" applyFill="1" applyBorder="1" applyAlignment="1">
      <alignment horizontal="right" vertical="top"/>
    </xf>
    <xf numFmtId="164" fontId="7" fillId="4" borderId="40" xfId="0" applyNumberFormat="1" applyFont="1" applyFill="1" applyBorder="1" applyAlignment="1">
      <alignment horizontal="right" vertical="top"/>
    </xf>
    <xf numFmtId="164" fontId="7" fillId="4" borderId="41" xfId="0" applyNumberFormat="1" applyFont="1" applyFill="1" applyBorder="1" applyAlignment="1">
      <alignment horizontal="right" vertical="top"/>
    </xf>
    <xf numFmtId="49" fontId="7" fillId="0" borderId="35" xfId="0" applyNumberFormat="1" applyFont="1" applyBorder="1" applyAlignment="1">
      <alignment vertical="top"/>
    </xf>
    <xf numFmtId="164" fontId="9" fillId="4" borderId="10" xfId="0" applyNumberFormat="1" applyFont="1" applyFill="1" applyBorder="1" applyAlignment="1">
      <alignment horizontal="right" vertical="top"/>
    </xf>
    <xf numFmtId="164" fontId="9" fillId="4" borderId="36" xfId="0" applyNumberFormat="1" applyFont="1" applyFill="1" applyBorder="1" applyAlignment="1">
      <alignment horizontal="right" vertical="top"/>
    </xf>
    <xf numFmtId="164" fontId="9" fillId="4" borderId="37" xfId="0" applyNumberFormat="1" applyFont="1" applyFill="1" applyBorder="1" applyAlignment="1">
      <alignment horizontal="right" vertical="top"/>
    </xf>
    <xf numFmtId="0" fontId="9" fillId="0" borderId="70" xfId="0" applyFont="1" applyFill="1" applyBorder="1" applyAlignment="1">
      <alignment horizontal="center" vertical="top" wrapText="1"/>
    </xf>
    <xf numFmtId="164" fontId="9" fillId="4" borderId="70" xfId="0" applyNumberFormat="1" applyFont="1" applyFill="1" applyBorder="1" applyAlignment="1">
      <alignment horizontal="right" vertical="top"/>
    </xf>
    <xf numFmtId="164" fontId="9" fillId="4" borderId="28" xfId="0" applyNumberFormat="1" applyFont="1" applyFill="1" applyBorder="1" applyAlignment="1">
      <alignment horizontal="right" vertical="top"/>
    </xf>
    <xf numFmtId="164" fontId="9" fillId="4" borderId="27" xfId="0" applyNumberFormat="1" applyFont="1" applyFill="1" applyBorder="1" applyAlignment="1">
      <alignment horizontal="right" vertical="top"/>
    </xf>
    <xf numFmtId="0" fontId="9" fillId="0" borderId="69" xfId="0" applyFont="1" applyFill="1" applyBorder="1" applyAlignment="1">
      <alignment horizontal="center" vertical="top" wrapText="1"/>
    </xf>
    <xf numFmtId="164" fontId="9" fillId="4" borderId="40" xfId="0" applyNumberFormat="1" applyFont="1" applyFill="1" applyBorder="1" applyAlignment="1">
      <alignment horizontal="right" vertical="top"/>
    </xf>
    <xf numFmtId="164" fontId="9" fillId="4" borderId="41" xfId="0" applyNumberFormat="1" applyFont="1" applyFill="1" applyBorder="1" applyAlignment="1">
      <alignment horizontal="right" vertical="top"/>
    </xf>
    <xf numFmtId="0" fontId="9" fillId="0" borderId="10" xfId="0" applyFont="1" applyFill="1" applyBorder="1" applyAlignment="1">
      <alignment horizontal="center" vertical="center" wrapText="1"/>
    </xf>
    <xf numFmtId="0" fontId="9" fillId="0" borderId="51" xfId="0" applyFont="1" applyFill="1" applyBorder="1" applyAlignment="1">
      <alignment horizontal="center" vertical="top" wrapText="1"/>
    </xf>
    <xf numFmtId="164" fontId="9" fillId="4" borderId="52" xfId="0" applyNumberFormat="1" applyFont="1" applyFill="1" applyBorder="1" applyAlignment="1">
      <alignment horizontal="right" vertical="top"/>
    </xf>
    <xf numFmtId="164" fontId="9" fillId="4" borderId="50" xfId="0" applyNumberFormat="1" applyFont="1" applyFill="1" applyBorder="1" applyAlignment="1">
      <alignment horizontal="right" vertical="top"/>
    </xf>
    <xf numFmtId="0" fontId="7" fillId="3" borderId="7" xfId="0" applyFont="1" applyFill="1" applyBorder="1" applyAlignment="1">
      <alignment horizontal="center" vertical="top"/>
    </xf>
    <xf numFmtId="164" fontId="7" fillId="4" borderId="49" xfId="0" applyNumberFormat="1" applyFont="1" applyFill="1" applyBorder="1" applyAlignment="1">
      <alignment horizontal="right" vertical="top"/>
    </xf>
    <xf numFmtId="164" fontId="7" fillId="4" borderId="24" xfId="0" applyNumberFormat="1" applyFont="1" applyFill="1" applyBorder="1" applyAlignment="1">
      <alignment horizontal="right" vertical="top"/>
    </xf>
    <xf numFmtId="164" fontId="7" fillId="4" borderId="23" xfId="0" applyNumberFormat="1" applyFont="1" applyFill="1" applyBorder="1" applyAlignment="1">
      <alignment horizontal="right" vertical="top"/>
    </xf>
    <xf numFmtId="0" fontId="9" fillId="3" borderId="7" xfId="0" applyFont="1" applyFill="1" applyBorder="1" applyAlignment="1">
      <alignment horizontal="center" vertical="top" wrapText="1"/>
    </xf>
    <xf numFmtId="0" fontId="9" fillId="0" borderId="32" xfId="0" applyFont="1" applyFill="1" applyBorder="1" applyAlignment="1">
      <alignment horizontal="center" vertical="top" wrapText="1"/>
    </xf>
    <xf numFmtId="0" fontId="9" fillId="0" borderId="6" xfId="0" applyFont="1" applyFill="1" applyBorder="1" applyAlignment="1">
      <alignment horizontal="center" vertical="top" wrapText="1"/>
    </xf>
    <xf numFmtId="164" fontId="9" fillId="4" borderId="80" xfId="0" applyNumberFormat="1" applyFont="1" applyFill="1" applyBorder="1" applyAlignment="1">
      <alignment horizontal="right" vertical="top"/>
    </xf>
    <xf numFmtId="164" fontId="9" fillId="4" borderId="20" xfId="0" applyNumberFormat="1" applyFont="1" applyFill="1" applyBorder="1" applyAlignment="1">
      <alignment horizontal="right" vertical="top"/>
    </xf>
    <xf numFmtId="164" fontId="9" fillId="4" borderId="46" xfId="0" applyNumberFormat="1" applyFont="1" applyFill="1" applyBorder="1" applyAlignment="1">
      <alignment horizontal="right" vertical="top"/>
    </xf>
    <xf numFmtId="0" fontId="9" fillId="0" borderId="11" xfId="0" applyFont="1" applyFill="1" applyBorder="1" applyAlignment="1">
      <alignment vertical="center" textRotation="90" wrapText="1"/>
    </xf>
    <xf numFmtId="49" fontId="7" fillId="0" borderId="27" xfId="0" applyNumberFormat="1" applyFont="1" applyBorder="1" applyAlignment="1">
      <alignment horizontal="center" vertical="top"/>
    </xf>
    <xf numFmtId="164" fontId="9" fillId="4" borderId="39" xfId="0" applyNumberFormat="1" applyFont="1" applyFill="1" applyBorder="1" applyAlignment="1">
      <alignment horizontal="right" vertical="top"/>
    </xf>
    <xf numFmtId="164" fontId="9" fillId="4" borderId="26" xfId="0" applyNumberFormat="1" applyFont="1" applyFill="1" applyBorder="1" applyAlignment="1">
      <alignment horizontal="right" vertical="top"/>
    </xf>
    <xf numFmtId="164" fontId="9" fillId="4" borderId="25" xfId="0" applyNumberFormat="1" applyFont="1" applyFill="1" applyBorder="1" applyAlignment="1">
      <alignment horizontal="right" vertical="top"/>
    </xf>
    <xf numFmtId="0" fontId="9" fillId="0" borderId="8" xfId="0" applyFont="1" applyFill="1" applyBorder="1" applyAlignment="1">
      <alignment horizontal="center" vertical="top" wrapText="1"/>
    </xf>
    <xf numFmtId="164" fontId="9" fillId="4" borderId="11" xfId="0" applyNumberFormat="1" applyFont="1" applyFill="1" applyBorder="1" applyAlignment="1">
      <alignment horizontal="right" vertical="top"/>
    </xf>
    <xf numFmtId="164" fontId="9" fillId="4" borderId="47" xfId="0" applyNumberFormat="1" applyFont="1" applyFill="1" applyBorder="1" applyAlignment="1">
      <alignment horizontal="right" vertical="top"/>
    </xf>
    <xf numFmtId="0" fontId="9" fillId="0" borderId="12" xfId="0" applyFont="1" applyFill="1" applyBorder="1" applyAlignment="1">
      <alignment vertical="center" textRotation="90" wrapText="1"/>
    </xf>
    <xf numFmtId="49" fontId="9" fillId="0" borderId="51" xfId="0" applyNumberFormat="1" applyFont="1" applyFill="1" applyBorder="1" applyAlignment="1">
      <alignment horizontal="center" vertical="top"/>
    </xf>
    <xf numFmtId="164" fontId="9" fillId="4" borderId="10" xfId="0" applyNumberFormat="1" applyFont="1" applyFill="1" applyBorder="1" applyAlignment="1">
      <alignment vertical="top"/>
    </xf>
    <xf numFmtId="164" fontId="9" fillId="4" borderId="36" xfId="0" applyNumberFormat="1" applyFont="1" applyFill="1" applyBorder="1" applyAlignment="1">
      <alignment vertical="top"/>
    </xf>
    <xf numFmtId="164" fontId="9" fillId="4" borderId="37" xfId="0" applyNumberFormat="1" applyFont="1" applyFill="1" applyBorder="1" applyAlignment="1">
      <alignment vertical="top"/>
    </xf>
    <xf numFmtId="49" fontId="9" fillId="0" borderId="7" xfId="0" applyNumberFormat="1" applyFont="1" applyFill="1" applyBorder="1" applyAlignment="1">
      <alignment horizontal="center" vertical="top"/>
    </xf>
    <xf numFmtId="164" fontId="9" fillId="4" borderId="11" xfId="0" applyNumberFormat="1" applyFont="1" applyFill="1" applyBorder="1" applyAlignment="1">
      <alignment vertical="top"/>
    </xf>
    <xf numFmtId="164" fontId="9" fillId="4" borderId="21" xfId="0" applyNumberFormat="1" applyFont="1" applyFill="1" applyBorder="1" applyAlignment="1">
      <alignment vertical="top"/>
    </xf>
    <xf numFmtId="164" fontId="9" fillId="4" borderId="23" xfId="0" applyNumberFormat="1" applyFont="1" applyFill="1" applyBorder="1" applyAlignment="1">
      <alignment vertical="top"/>
    </xf>
    <xf numFmtId="49" fontId="7" fillId="2" borderId="5" xfId="0" applyNumberFormat="1" applyFont="1" applyFill="1" applyBorder="1" applyAlignment="1">
      <alignment horizontal="center" vertical="top"/>
    </xf>
    <xf numFmtId="164" fontId="7" fillId="2" borderId="4" xfId="0" applyNumberFormat="1" applyFont="1" applyFill="1" applyBorder="1" applyAlignment="1">
      <alignment horizontal="right" vertical="top"/>
    </xf>
    <xf numFmtId="164" fontId="7" fillId="2" borderId="5" xfId="0" applyNumberFormat="1" applyFont="1" applyFill="1" applyBorder="1" applyAlignment="1">
      <alignment horizontal="right" vertical="top"/>
    </xf>
    <xf numFmtId="164" fontId="7" fillId="2" borderId="30" xfId="0" applyNumberFormat="1" applyFont="1" applyFill="1" applyBorder="1" applyAlignment="1">
      <alignment horizontal="right" vertical="top"/>
    </xf>
    <xf numFmtId="49" fontId="7" fillId="2" borderId="13" xfId="0" applyNumberFormat="1" applyFont="1" applyFill="1" applyBorder="1" applyAlignment="1">
      <alignment horizontal="left" vertical="top"/>
    </xf>
    <xf numFmtId="0" fontId="9" fillId="0" borderId="51" xfId="0" applyFont="1" applyFill="1" applyBorder="1" applyAlignment="1">
      <alignment horizontal="center" vertical="top"/>
    </xf>
    <xf numFmtId="0" fontId="9" fillId="0" borderId="7" xfId="0" applyFont="1" applyFill="1" applyBorder="1" applyAlignment="1">
      <alignment horizontal="center" vertical="top"/>
    </xf>
    <xf numFmtId="0" fontId="9" fillId="0" borderId="32" xfId="0" applyFont="1" applyFill="1" applyBorder="1" applyAlignment="1">
      <alignment horizontal="center" vertical="top"/>
    </xf>
    <xf numFmtId="0" fontId="9" fillId="0" borderId="49" xfId="0" applyFont="1" applyFill="1" applyBorder="1" applyAlignment="1">
      <alignment horizontal="center" vertical="top"/>
    </xf>
    <xf numFmtId="0" fontId="9" fillId="0" borderId="69" xfId="0" applyFont="1" applyFill="1" applyBorder="1" applyAlignment="1">
      <alignment horizontal="center" vertical="top"/>
    </xf>
    <xf numFmtId="164" fontId="9" fillId="4" borderId="69" xfId="0" applyNumberFormat="1" applyFont="1" applyFill="1" applyBorder="1" applyAlignment="1">
      <alignment horizontal="right" vertical="top"/>
    </xf>
    <xf numFmtId="0" fontId="9" fillId="0" borderId="6" xfId="0" applyFont="1" applyFill="1" applyBorder="1" applyAlignment="1">
      <alignment horizontal="center" vertical="top"/>
    </xf>
    <xf numFmtId="0" fontId="9" fillId="0" borderId="31" xfId="0" applyFont="1" applyFill="1" applyBorder="1" applyAlignment="1">
      <alignment horizontal="center" vertical="top"/>
    </xf>
    <xf numFmtId="164" fontId="7" fillId="2" borderId="15" xfId="0" applyNumberFormat="1" applyFont="1" applyFill="1" applyBorder="1" applyAlignment="1">
      <alignment horizontal="right" vertical="top"/>
    </xf>
    <xf numFmtId="164" fontId="7" fillId="2" borderId="67" xfId="0" applyNumberFormat="1" applyFont="1" applyFill="1" applyBorder="1" applyAlignment="1">
      <alignment horizontal="right" vertical="top"/>
    </xf>
    <xf numFmtId="0" fontId="7" fillId="2" borderId="13" xfId="0" applyFont="1" applyFill="1" applyBorder="1" applyAlignment="1">
      <alignment horizontal="left" vertical="top" wrapText="1"/>
    </xf>
    <xf numFmtId="49" fontId="9" fillId="0" borderId="36" xfId="0" applyNumberFormat="1" applyFont="1" applyBorder="1" applyAlignment="1">
      <alignment horizontal="center" vertical="top" wrapText="1"/>
    </xf>
    <xf numFmtId="164" fontId="9" fillId="4" borderId="1" xfId="0" applyNumberFormat="1" applyFont="1" applyFill="1" applyBorder="1" applyAlignment="1">
      <alignment horizontal="right" vertical="top"/>
    </xf>
    <xf numFmtId="164" fontId="9" fillId="4" borderId="22" xfId="0" applyNumberFormat="1" applyFont="1" applyFill="1" applyBorder="1" applyAlignment="1">
      <alignment horizontal="right" vertical="top"/>
    </xf>
    <xf numFmtId="164" fontId="9" fillId="4" borderId="42" xfId="0" applyNumberFormat="1" applyFont="1" applyFill="1" applyBorder="1" applyAlignment="1">
      <alignment horizontal="right" vertical="top"/>
    </xf>
    <xf numFmtId="0" fontId="9" fillId="3" borderId="8" xfId="0" applyFont="1" applyFill="1" applyBorder="1" applyAlignment="1">
      <alignment horizontal="center" vertical="top" wrapText="1"/>
    </xf>
    <xf numFmtId="164" fontId="9" fillId="4" borderId="59" xfId="0" applyNumberFormat="1" applyFont="1" applyFill="1" applyBorder="1" applyAlignment="1">
      <alignment horizontal="right" vertical="top"/>
    </xf>
    <xf numFmtId="164" fontId="9" fillId="4" borderId="0" xfId="0" applyNumberFormat="1" applyFont="1" applyFill="1" applyBorder="1" applyAlignment="1">
      <alignment horizontal="right" vertical="top"/>
    </xf>
    <xf numFmtId="164" fontId="7" fillId="4" borderId="0" xfId="0" applyNumberFormat="1" applyFont="1" applyFill="1" applyBorder="1" applyAlignment="1">
      <alignment horizontal="right" vertical="top"/>
    </xf>
    <xf numFmtId="0" fontId="9" fillId="4" borderId="49" xfId="0" applyFont="1" applyFill="1" applyBorder="1" applyAlignment="1">
      <alignment vertical="top"/>
    </xf>
    <xf numFmtId="0" fontId="9" fillId="4" borderId="24" xfId="0" applyFont="1" applyFill="1" applyBorder="1" applyAlignment="1">
      <alignment vertical="top"/>
    </xf>
    <xf numFmtId="0" fontId="9" fillId="4" borderId="23" xfId="0" applyFont="1" applyFill="1" applyBorder="1" applyAlignment="1">
      <alignment vertical="top"/>
    </xf>
    <xf numFmtId="0" fontId="9" fillId="4" borderId="0" xfId="0" applyFont="1" applyFill="1" applyBorder="1" applyAlignment="1">
      <alignment vertical="top"/>
    </xf>
    <xf numFmtId="0" fontId="7" fillId="0" borderId="11" xfId="0" applyFont="1" applyBorder="1" applyAlignment="1">
      <alignment horizontal="center" vertical="center"/>
    </xf>
    <xf numFmtId="0" fontId="7" fillId="3" borderId="32" xfId="0" applyFont="1" applyFill="1" applyBorder="1" applyAlignment="1">
      <alignment horizontal="center" vertical="top"/>
    </xf>
    <xf numFmtId="164" fontId="7" fillId="4" borderId="65" xfId="0" applyNumberFormat="1" applyFont="1" applyFill="1" applyBorder="1" applyAlignment="1">
      <alignment horizontal="right" vertical="top"/>
    </xf>
    <xf numFmtId="0" fontId="9" fillId="3" borderId="51" xfId="0" applyFont="1" applyFill="1" applyBorder="1" applyAlignment="1">
      <alignment horizontal="center" vertical="top" wrapText="1"/>
    </xf>
    <xf numFmtId="164" fontId="9" fillId="4" borderId="63" xfId="0" applyNumberFormat="1" applyFont="1" applyFill="1" applyBorder="1" applyAlignment="1">
      <alignment horizontal="right" vertical="top"/>
    </xf>
    <xf numFmtId="0" fontId="11" fillId="3" borderId="37" xfId="0" applyFont="1" applyFill="1" applyBorder="1" applyAlignment="1">
      <alignment horizontal="left" vertical="top" wrapText="1"/>
    </xf>
    <xf numFmtId="49" fontId="7" fillId="0" borderId="37" xfId="0" applyNumberFormat="1" applyFont="1" applyBorder="1" applyAlignment="1">
      <alignment horizontal="center" vertical="top" wrapText="1"/>
    </xf>
    <xf numFmtId="0" fontId="9" fillId="0" borderId="51" xfId="0" applyFont="1" applyBorder="1" applyAlignment="1">
      <alignment horizontal="center" vertical="top" wrapText="1"/>
    </xf>
    <xf numFmtId="164" fontId="9" fillId="5" borderId="49" xfId="0" applyNumberFormat="1" applyFont="1" applyFill="1" applyBorder="1" applyAlignment="1">
      <alignment horizontal="right" vertical="top"/>
    </xf>
    <xf numFmtId="164" fontId="9" fillId="5" borderId="24" xfId="0" applyNumberFormat="1" applyFont="1" applyFill="1" applyBorder="1" applyAlignment="1">
      <alignment horizontal="right" vertical="top"/>
    </xf>
    <xf numFmtId="164" fontId="9" fillId="5" borderId="23" xfId="0" applyNumberFormat="1" applyFont="1" applyFill="1" applyBorder="1" applyAlignment="1">
      <alignment horizontal="right" vertical="top"/>
    </xf>
    <xf numFmtId="164" fontId="9" fillId="5" borderId="21" xfId="0" applyNumberFormat="1" applyFont="1" applyFill="1" applyBorder="1" applyAlignment="1">
      <alignment horizontal="right" vertical="top"/>
    </xf>
    <xf numFmtId="164" fontId="9" fillId="5" borderId="64" xfId="0" applyNumberFormat="1" applyFont="1" applyFill="1" applyBorder="1" applyAlignment="1">
      <alignment horizontal="right" vertical="top"/>
    </xf>
    <xf numFmtId="164" fontId="7" fillId="5" borderId="55" xfId="0" applyNumberFormat="1" applyFont="1" applyFill="1" applyBorder="1" applyAlignment="1">
      <alignment horizontal="right" vertical="top"/>
    </xf>
    <xf numFmtId="164" fontId="7" fillId="5" borderId="2" xfId="0" applyNumberFormat="1" applyFont="1" applyFill="1" applyBorder="1" applyAlignment="1">
      <alignment horizontal="right" vertical="top"/>
    </xf>
    <xf numFmtId="164" fontId="7" fillId="5" borderId="29" xfId="0" applyNumberFormat="1" applyFont="1" applyFill="1" applyBorder="1" applyAlignment="1">
      <alignment horizontal="right" vertical="top"/>
    </xf>
    <xf numFmtId="164" fontId="7" fillId="5" borderId="71" xfId="0" applyNumberFormat="1" applyFont="1" applyFill="1" applyBorder="1" applyAlignment="1">
      <alignment horizontal="right" vertical="top"/>
    </xf>
    <xf numFmtId="164" fontId="9" fillId="5" borderId="16" xfId="0" applyNumberFormat="1" applyFont="1" applyFill="1" applyBorder="1" applyAlignment="1">
      <alignment horizontal="right" vertical="top"/>
    </xf>
    <xf numFmtId="164" fontId="9" fillId="5" borderId="17" xfId="0" applyNumberFormat="1" applyFont="1" applyFill="1" applyBorder="1" applyAlignment="1">
      <alignment horizontal="right" vertical="top"/>
    </xf>
    <xf numFmtId="164" fontId="9" fillId="5" borderId="19" xfId="0" applyNumberFormat="1" applyFont="1" applyFill="1" applyBorder="1" applyAlignment="1">
      <alignment horizontal="right" vertical="top"/>
    </xf>
    <xf numFmtId="164" fontId="7" fillId="5" borderId="69" xfId="0" applyNumberFormat="1" applyFont="1" applyFill="1" applyBorder="1" applyAlignment="1">
      <alignment horizontal="right" vertical="top"/>
    </xf>
    <xf numFmtId="164" fontId="7" fillId="5" borderId="40" xfId="0" applyNumberFormat="1" applyFont="1" applyFill="1" applyBorder="1" applyAlignment="1">
      <alignment horizontal="right" vertical="top"/>
    </xf>
    <xf numFmtId="164" fontId="7" fillId="5" borderId="41" xfId="0" applyNumberFormat="1" applyFont="1" applyFill="1" applyBorder="1" applyAlignment="1">
      <alignment horizontal="right" vertical="top"/>
    </xf>
    <xf numFmtId="164" fontId="7" fillId="5" borderId="12" xfId="0" applyNumberFormat="1" applyFont="1" applyFill="1" applyBorder="1" applyAlignment="1">
      <alignment horizontal="right" vertical="top"/>
    </xf>
    <xf numFmtId="164" fontId="9" fillId="5" borderId="10" xfId="0" applyNumberFormat="1" applyFont="1" applyFill="1" applyBorder="1" applyAlignment="1">
      <alignment horizontal="right" vertical="top"/>
    </xf>
    <xf numFmtId="164" fontId="9" fillId="5" borderId="36" xfId="0" applyNumberFormat="1" applyFont="1" applyFill="1" applyBorder="1" applyAlignment="1">
      <alignment horizontal="right" vertical="top"/>
    </xf>
    <xf numFmtId="164" fontId="9" fillId="5" borderId="37" xfId="0" applyNumberFormat="1" applyFont="1" applyFill="1" applyBorder="1" applyAlignment="1">
      <alignment horizontal="right" vertical="top"/>
    </xf>
    <xf numFmtId="164" fontId="9" fillId="5" borderId="70" xfId="0" applyNumberFormat="1" applyFont="1" applyFill="1" applyBorder="1" applyAlignment="1">
      <alignment horizontal="right" vertical="top"/>
    </xf>
    <xf numFmtId="164" fontId="9" fillId="5" borderId="28" xfId="0" applyNumberFormat="1" applyFont="1" applyFill="1" applyBorder="1" applyAlignment="1">
      <alignment horizontal="right" vertical="top"/>
    </xf>
    <xf numFmtId="164" fontId="9" fillId="5" borderId="27" xfId="0" applyNumberFormat="1" applyFont="1" applyFill="1" applyBorder="1" applyAlignment="1">
      <alignment horizontal="right" vertical="top"/>
    </xf>
    <xf numFmtId="164" fontId="9" fillId="5" borderId="40" xfId="0" applyNumberFormat="1" applyFont="1" applyFill="1" applyBorder="1" applyAlignment="1">
      <alignment horizontal="right" vertical="top"/>
    </xf>
    <xf numFmtId="164" fontId="9" fillId="5" borderId="41" xfId="0" applyNumberFormat="1" applyFont="1" applyFill="1" applyBorder="1" applyAlignment="1">
      <alignment horizontal="right" vertical="top"/>
    </xf>
    <xf numFmtId="164" fontId="7" fillId="5" borderId="54" xfId="0" applyNumberFormat="1" applyFont="1" applyFill="1" applyBorder="1" applyAlignment="1">
      <alignment horizontal="right" vertical="top"/>
    </xf>
    <xf numFmtId="164" fontId="7" fillId="5" borderId="48" xfId="0" applyNumberFormat="1" applyFont="1" applyFill="1" applyBorder="1" applyAlignment="1">
      <alignment horizontal="right" vertical="top"/>
    </xf>
    <xf numFmtId="164" fontId="7" fillId="5" borderId="21" xfId="0" applyNumberFormat="1" applyFont="1" applyFill="1" applyBorder="1" applyAlignment="1">
      <alignment horizontal="right" vertical="top"/>
    </xf>
    <xf numFmtId="164" fontId="7" fillId="5" borderId="64" xfId="0" applyNumberFormat="1" applyFont="1" applyFill="1" applyBorder="1" applyAlignment="1">
      <alignment horizontal="right" vertical="top"/>
    </xf>
    <xf numFmtId="164" fontId="9" fillId="5" borderId="52" xfId="0" applyNumberFormat="1" applyFont="1" applyFill="1" applyBorder="1" applyAlignment="1">
      <alignment horizontal="right" vertical="top"/>
    </xf>
    <xf numFmtId="164" fontId="9" fillId="5" borderId="50" xfId="0" applyNumberFormat="1" applyFont="1" applyFill="1" applyBorder="1" applyAlignment="1">
      <alignment horizontal="right" vertical="top"/>
    </xf>
    <xf numFmtId="164" fontId="7" fillId="5" borderId="49" xfId="0" applyNumberFormat="1" applyFont="1" applyFill="1" applyBorder="1" applyAlignment="1">
      <alignment horizontal="right" vertical="top"/>
    </xf>
    <xf numFmtId="164" fontId="7" fillId="5" borderId="24" xfId="0" applyNumberFormat="1" applyFont="1" applyFill="1" applyBorder="1" applyAlignment="1">
      <alignment horizontal="right" vertical="top"/>
    </xf>
    <xf numFmtId="164" fontId="7" fillId="5" borderId="74" xfId="0" applyNumberFormat="1" applyFont="1" applyFill="1" applyBorder="1" applyAlignment="1">
      <alignment horizontal="right" vertical="top"/>
    </xf>
    <xf numFmtId="164" fontId="7" fillId="5" borderId="58" xfId="0" applyNumberFormat="1" applyFont="1" applyFill="1" applyBorder="1" applyAlignment="1">
      <alignment horizontal="right" vertical="top"/>
    </xf>
    <xf numFmtId="164" fontId="7" fillId="5" borderId="72" xfId="0" applyNumberFormat="1" applyFont="1" applyFill="1" applyBorder="1" applyAlignment="1">
      <alignment horizontal="right" vertical="top"/>
    </xf>
    <xf numFmtId="164" fontId="7" fillId="5" borderId="3" xfId="0" applyNumberFormat="1" applyFont="1" applyFill="1" applyBorder="1" applyAlignment="1">
      <alignment horizontal="right" vertical="top"/>
    </xf>
    <xf numFmtId="164" fontId="9" fillId="5" borderId="20" xfId="0" applyNumberFormat="1" applyFont="1" applyFill="1" applyBorder="1" applyAlignment="1">
      <alignment horizontal="right" vertical="top"/>
    </xf>
    <xf numFmtId="164" fontId="9" fillId="5" borderId="39" xfId="0" applyNumberFormat="1" applyFont="1" applyFill="1" applyBorder="1" applyAlignment="1">
      <alignment horizontal="right" vertical="top"/>
    </xf>
    <xf numFmtId="164" fontId="9" fillId="5" borderId="26" xfId="0" applyNumberFormat="1" applyFont="1" applyFill="1" applyBorder="1" applyAlignment="1">
      <alignment horizontal="right" vertical="top"/>
    </xf>
    <xf numFmtId="164" fontId="9" fillId="5" borderId="54" xfId="0" applyNumberFormat="1" applyFont="1" applyFill="1" applyBorder="1" applyAlignment="1">
      <alignment horizontal="right" vertical="top"/>
    </xf>
    <xf numFmtId="164" fontId="9" fillId="5" borderId="11" xfId="0" applyNumberFormat="1" applyFont="1" applyFill="1" applyBorder="1" applyAlignment="1">
      <alignment horizontal="right" vertical="top"/>
    </xf>
    <xf numFmtId="164" fontId="9" fillId="5" borderId="10" xfId="0" applyNumberFormat="1" applyFont="1" applyFill="1" applyBorder="1" applyAlignment="1">
      <alignment vertical="top"/>
    </xf>
    <xf numFmtId="164" fontId="9" fillId="5" borderId="36" xfId="0" applyNumberFormat="1" applyFont="1" applyFill="1" applyBorder="1" applyAlignment="1">
      <alignment vertical="top"/>
    </xf>
    <xf numFmtId="164" fontId="9" fillId="5" borderId="37" xfId="0" applyNumberFormat="1" applyFont="1" applyFill="1" applyBorder="1" applyAlignment="1">
      <alignment vertical="top"/>
    </xf>
    <xf numFmtId="164" fontId="9" fillId="5" borderId="11" xfId="0" applyNumberFormat="1" applyFont="1" applyFill="1" applyBorder="1" applyAlignment="1">
      <alignment vertical="top"/>
    </xf>
    <xf numFmtId="164" fontId="9" fillId="5" borderId="21" xfId="0" applyNumberFormat="1" applyFont="1" applyFill="1" applyBorder="1" applyAlignment="1">
      <alignment vertical="top"/>
    </xf>
    <xf numFmtId="164" fontId="9" fillId="5" borderId="23" xfId="0" applyNumberFormat="1" applyFont="1" applyFill="1" applyBorder="1" applyAlignment="1">
      <alignment vertical="top"/>
    </xf>
    <xf numFmtId="164" fontId="7" fillId="5" borderId="54" xfId="0" applyNumberFormat="1" applyFont="1" applyFill="1" applyBorder="1" applyAlignment="1">
      <alignment vertical="top"/>
    </xf>
    <xf numFmtId="164" fontId="7" fillId="5" borderId="26" xfId="0" applyNumberFormat="1" applyFont="1" applyFill="1" applyBorder="1" applyAlignment="1">
      <alignment vertical="top"/>
    </xf>
    <xf numFmtId="164" fontId="7" fillId="5" borderId="27" xfId="0" applyNumberFormat="1" applyFont="1" applyFill="1" applyBorder="1" applyAlignment="1">
      <alignment vertical="top"/>
    </xf>
    <xf numFmtId="164" fontId="7" fillId="5" borderId="11" xfId="0" applyNumberFormat="1" applyFont="1" applyFill="1" applyBorder="1" applyAlignment="1">
      <alignment horizontal="right" vertical="top"/>
    </xf>
    <xf numFmtId="164" fontId="7" fillId="5" borderId="23" xfId="0" applyNumberFormat="1" applyFont="1" applyFill="1" applyBorder="1" applyAlignment="1">
      <alignment horizontal="right" vertical="top"/>
    </xf>
    <xf numFmtId="164" fontId="9" fillId="5" borderId="69" xfId="0" applyNumberFormat="1" applyFont="1" applyFill="1" applyBorder="1" applyAlignment="1">
      <alignment horizontal="right" vertical="top"/>
    </xf>
    <xf numFmtId="164" fontId="7" fillId="5" borderId="34" xfId="0" applyNumberFormat="1" applyFont="1" applyFill="1" applyBorder="1" applyAlignment="1">
      <alignment horizontal="right" vertical="top"/>
    </xf>
    <xf numFmtId="164" fontId="7" fillId="5" borderId="35" xfId="0" applyNumberFormat="1" applyFont="1" applyFill="1" applyBorder="1" applyAlignment="1">
      <alignment horizontal="right" vertical="top"/>
    </xf>
    <xf numFmtId="164" fontId="9" fillId="5" borderId="1" xfId="0" applyNumberFormat="1" applyFont="1" applyFill="1" applyBorder="1" applyAlignment="1">
      <alignment horizontal="right" vertical="top"/>
    </xf>
    <xf numFmtId="164" fontId="9" fillId="5" borderId="22" xfId="0" applyNumberFormat="1" applyFont="1" applyFill="1" applyBorder="1" applyAlignment="1">
      <alignment horizontal="right" vertical="top"/>
    </xf>
    <xf numFmtId="164" fontId="9" fillId="5" borderId="42" xfId="0" applyNumberFormat="1" applyFont="1" applyFill="1" applyBorder="1" applyAlignment="1">
      <alignment horizontal="right" vertical="top"/>
    </xf>
    <xf numFmtId="0" fontId="9" fillId="5" borderId="49" xfId="0" applyFont="1" applyFill="1" applyBorder="1" applyAlignment="1">
      <alignment vertical="top"/>
    </xf>
    <xf numFmtId="0" fontId="9" fillId="5" borderId="24" xfId="0" applyFont="1" applyFill="1" applyBorder="1" applyAlignment="1">
      <alignment vertical="top"/>
    </xf>
    <xf numFmtId="0" fontId="9" fillId="5" borderId="23" xfId="0" applyFont="1" applyFill="1" applyBorder="1" applyAlignment="1">
      <alignment vertical="top"/>
    </xf>
    <xf numFmtId="164" fontId="7" fillId="5" borderId="26" xfId="0" applyNumberFormat="1" applyFont="1" applyFill="1" applyBorder="1" applyAlignment="1">
      <alignment horizontal="right" vertical="top"/>
    </xf>
    <xf numFmtId="164" fontId="7" fillId="5" borderId="27" xfId="0" applyNumberFormat="1" applyFont="1" applyFill="1" applyBorder="1" applyAlignment="1">
      <alignment horizontal="right" vertical="top"/>
    </xf>
    <xf numFmtId="0" fontId="9" fillId="5" borderId="0" xfId="0" applyFont="1" applyFill="1" applyBorder="1" applyAlignment="1">
      <alignment vertical="top"/>
    </xf>
    <xf numFmtId="0" fontId="7" fillId="5" borderId="9" xfId="0" applyFont="1" applyFill="1" applyBorder="1" applyAlignment="1">
      <alignment horizontal="center" vertical="top"/>
    </xf>
    <xf numFmtId="0" fontId="7" fillId="5" borderId="44" xfId="0" applyFont="1" applyFill="1" applyBorder="1" applyAlignment="1">
      <alignment horizontal="center" vertical="top"/>
    </xf>
    <xf numFmtId="0" fontId="1" fillId="5" borderId="0" xfId="0" applyFont="1" applyFill="1" applyBorder="1" applyAlignment="1">
      <alignment vertical="top"/>
    </xf>
    <xf numFmtId="0" fontId="7" fillId="5" borderId="49" xfId="0" applyFont="1" applyFill="1" applyBorder="1" applyAlignment="1">
      <alignment horizontal="center" vertical="top"/>
    </xf>
    <xf numFmtId="164" fontId="9" fillId="5" borderId="0" xfId="0" applyNumberFormat="1" applyFont="1" applyFill="1" applyBorder="1" applyAlignment="1">
      <alignment vertical="top"/>
    </xf>
    <xf numFmtId="0" fontId="7" fillId="5" borderId="7" xfId="0" applyFont="1" applyFill="1" applyBorder="1" applyAlignment="1">
      <alignment horizontal="center" vertical="top"/>
    </xf>
    <xf numFmtId="0" fontId="7" fillId="5" borderId="8" xfId="0" applyFont="1" applyFill="1" applyBorder="1" applyAlignment="1">
      <alignment horizontal="center" vertical="top" wrapText="1"/>
    </xf>
    <xf numFmtId="0" fontId="7" fillId="5" borderId="14" xfId="0" applyFont="1" applyFill="1" applyBorder="1" applyAlignment="1">
      <alignment horizontal="center" vertical="top"/>
    </xf>
    <xf numFmtId="0" fontId="7" fillId="5" borderId="8" xfId="0" applyFont="1" applyFill="1" applyBorder="1" applyAlignment="1">
      <alignment horizontal="center" vertical="top"/>
    </xf>
    <xf numFmtId="0" fontId="1" fillId="0" borderId="1" xfId="0" applyFont="1" applyBorder="1" applyAlignment="1">
      <alignment horizontal="center" vertical="center" textRotation="90" wrapText="1"/>
    </xf>
    <xf numFmtId="0" fontId="1" fillId="0" borderId="1" xfId="0" applyFont="1" applyFill="1" applyBorder="1" applyAlignment="1">
      <alignment horizontal="center" vertical="center" textRotation="90" wrapText="1"/>
    </xf>
    <xf numFmtId="0" fontId="9" fillId="0" borderId="32" xfId="0" applyFont="1" applyBorder="1" applyAlignment="1">
      <alignment horizontal="center" vertical="top"/>
    </xf>
    <xf numFmtId="49" fontId="2" fillId="2" borderId="1" xfId="0" applyNumberFormat="1" applyFont="1" applyFill="1" applyBorder="1" applyAlignment="1">
      <alignment horizontal="center" vertical="top"/>
    </xf>
    <xf numFmtId="0" fontId="3" fillId="6" borderId="60" xfId="0" applyFont="1" applyFill="1" applyBorder="1"/>
    <xf numFmtId="0" fontId="3" fillId="6" borderId="62" xfId="0" applyFont="1" applyFill="1" applyBorder="1"/>
    <xf numFmtId="49" fontId="2" fillId="7" borderId="39" xfId="0" applyNumberFormat="1" applyFont="1" applyFill="1" applyBorder="1" applyAlignment="1">
      <alignment horizontal="center" vertical="top" wrapText="1"/>
    </xf>
    <xf numFmtId="49" fontId="2" fillId="7" borderId="20" xfId="0" applyNumberFormat="1" applyFont="1" applyFill="1" applyBorder="1" applyAlignment="1">
      <alignment horizontal="center" vertical="top"/>
    </xf>
    <xf numFmtId="49" fontId="7" fillId="7" borderId="4" xfId="0" applyNumberFormat="1" applyFont="1" applyFill="1" applyBorder="1" applyAlignment="1">
      <alignment horizontal="center" vertical="top"/>
    </xf>
    <xf numFmtId="49" fontId="7" fillId="7" borderId="13" xfId="0" applyNumberFormat="1" applyFont="1" applyFill="1" applyBorder="1" applyAlignment="1">
      <alignment horizontal="center" vertical="top"/>
    </xf>
    <xf numFmtId="164" fontId="2" fillId="7" borderId="4" xfId="0" applyNumberFormat="1" applyFont="1" applyFill="1" applyBorder="1" applyAlignment="1">
      <alignment horizontal="right" vertical="top"/>
    </xf>
    <xf numFmtId="164" fontId="2" fillId="6" borderId="4" xfId="0" applyNumberFormat="1" applyFont="1" applyFill="1" applyBorder="1" applyAlignment="1">
      <alignment horizontal="right" vertical="top"/>
    </xf>
    <xf numFmtId="164" fontId="2" fillId="6" borderId="71" xfId="0" applyNumberFormat="1" applyFont="1" applyFill="1" applyBorder="1" applyAlignment="1">
      <alignment horizontal="right" vertical="top"/>
    </xf>
    <xf numFmtId="164" fontId="6" fillId="4" borderId="49" xfId="0" applyNumberFormat="1" applyFont="1" applyFill="1" applyBorder="1" applyAlignment="1">
      <alignment horizontal="right" vertical="top"/>
    </xf>
    <xf numFmtId="164" fontId="6" fillId="4" borderId="24" xfId="0" applyNumberFormat="1" applyFont="1" applyFill="1" applyBorder="1" applyAlignment="1">
      <alignment horizontal="right" vertical="top"/>
    </xf>
    <xf numFmtId="164" fontId="12" fillId="4" borderId="49" xfId="0" applyNumberFormat="1" applyFont="1" applyFill="1" applyBorder="1" applyAlignment="1">
      <alignment horizontal="right" vertical="top"/>
    </xf>
    <xf numFmtId="164" fontId="12" fillId="4" borderId="24" xfId="0" applyNumberFormat="1" applyFont="1" applyFill="1" applyBorder="1" applyAlignment="1">
      <alignment horizontal="right" vertical="top"/>
    </xf>
    <xf numFmtId="164" fontId="6" fillId="4" borderId="26" xfId="0" applyNumberFormat="1" applyFont="1" applyFill="1" applyBorder="1" applyAlignment="1">
      <alignment horizontal="right" vertical="top"/>
    </xf>
    <xf numFmtId="164" fontId="6" fillId="4" borderId="70" xfId="0" applyNumberFormat="1" applyFont="1" applyFill="1" applyBorder="1" applyAlignment="1">
      <alignment horizontal="right" vertical="top"/>
    </xf>
    <xf numFmtId="164" fontId="6" fillId="4" borderId="28" xfId="0" applyNumberFormat="1" applyFont="1" applyFill="1" applyBorder="1" applyAlignment="1">
      <alignment horizontal="right" vertical="top"/>
    </xf>
    <xf numFmtId="164" fontId="12" fillId="5" borderId="12" xfId="0" applyNumberFormat="1" applyFont="1" applyFill="1" applyBorder="1" applyAlignment="1">
      <alignment horizontal="right" vertical="top"/>
    </xf>
    <xf numFmtId="164" fontId="6" fillId="4" borderId="23" xfId="0" applyNumberFormat="1" applyFont="1" applyFill="1" applyBorder="1" applyAlignment="1">
      <alignment horizontal="right" vertical="top"/>
    </xf>
    <xf numFmtId="164" fontId="1" fillId="4" borderId="49" xfId="0" applyNumberFormat="1" applyFont="1" applyFill="1" applyBorder="1" applyAlignment="1">
      <alignment horizontal="right" vertical="top"/>
    </xf>
    <xf numFmtId="164" fontId="1" fillId="4" borderId="24" xfId="0" applyNumberFormat="1" applyFont="1" applyFill="1" applyBorder="1" applyAlignment="1">
      <alignment horizontal="right" vertical="top"/>
    </xf>
    <xf numFmtId="164" fontId="1" fillId="4" borderId="69" xfId="0" applyNumberFormat="1" applyFont="1" applyFill="1" applyBorder="1" applyAlignment="1">
      <alignment horizontal="right" vertical="top"/>
    </xf>
    <xf numFmtId="164" fontId="1" fillId="4" borderId="40" xfId="0" applyNumberFormat="1" applyFont="1" applyFill="1" applyBorder="1" applyAlignment="1">
      <alignment horizontal="right" vertical="top"/>
    </xf>
    <xf numFmtId="164" fontId="1" fillId="4" borderId="70" xfId="0" applyNumberFormat="1" applyFont="1" applyFill="1" applyBorder="1" applyAlignment="1">
      <alignment horizontal="right" vertical="top"/>
    </xf>
    <xf numFmtId="164" fontId="1" fillId="4" borderId="28" xfId="0" applyNumberFormat="1" applyFont="1" applyFill="1" applyBorder="1" applyAlignment="1">
      <alignment horizontal="right" vertical="top"/>
    </xf>
    <xf numFmtId="49" fontId="1" fillId="0" borderId="21" xfId="0" applyNumberFormat="1" applyFont="1" applyBorder="1" applyAlignment="1">
      <alignment horizontal="center" vertical="top" wrapText="1"/>
    </xf>
    <xf numFmtId="49" fontId="1" fillId="0" borderId="34" xfId="0" applyNumberFormat="1" applyFont="1" applyBorder="1" applyAlignment="1">
      <alignment horizontal="center" vertical="top" wrapText="1"/>
    </xf>
    <xf numFmtId="49" fontId="2" fillId="0" borderId="21" xfId="0" applyNumberFormat="1" applyFont="1" applyBorder="1" applyAlignment="1">
      <alignment horizontal="center" vertical="top" wrapText="1"/>
    </xf>
    <xf numFmtId="49" fontId="2" fillId="0" borderId="34" xfId="0" applyNumberFormat="1" applyFont="1" applyBorder="1" applyAlignment="1">
      <alignment horizontal="center" vertical="top" wrapText="1"/>
    </xf>
    <xf numFmtId="164" fontId="6" fillId="4" borderId="40" xfId="0" applyNumberFormat="1" applyFont="1" applyFill="1" applyBorder="1" applyAlignment="1">
      <alignment horizontal="right" vertical="top"/>
    </xf>
    <xf numFmtId="164" fontId="6" fillId="4" borderId="41" xfId="0" applyNumberFormat="1" applyFont="1" applyFill="1" applyBorder="1" applyAlignment="1">
      <alignment horizontal="right" vertical="top"/>
    </xf>
    <xf numFmtId="164" fontId="6" fillId="4" borderId="69" xfId="0" applyNumberFormat="1" applyFont="1" applyFill="1" applyBorder="1" applyAlignment="1">
      <alignment horizontal="right" vertical="top"/>
    </xf>
    <xf numFmtId="164" fontId="6" fillId="4" borderId="36" xfId="0" applyNumberFormat="1" applyFont="1" applyFill="1" applyBorder="1" applyAlignment="1">
      <alignment horizontal="right" vertical="top"/>
    </xf>
    <xf numFmtId="49" fontId="2" fillId="0" borderId="23" xfId="0" applyNumberFormat="1" applyFont="1" applyBorder="1" applyAlignment="1">
      <alignment vertical="top"/>
    </xf>
    <xf numFmtId="0" fontId="1" fillId="0" borderId="49" xfId="0" applyFont="1" applyFill="1" applyBorder="1" applyAlignment="1">
      <alignment horizontal="center" vertical="top" wrapText="1"/>
    </xf>
    <xf numFmtId="164" fontId="1" fillId="4" borderId="23" xfId="0" applyNumberFormat="1" applyFont="1" applyFill="1" applyBorder="1" applyAlignment="1">
      <alignment horizontal="right" vertical="top"/>
    </xf>
    <xf numFmtId="164" fontId="1" fillId="0" borderId="0" xfId="0" applyNumberFormat="1" applyFont="1" applyBorder="1" applyAlignment="1">
      <alignment vertical="top"/>
    </xf>
    <xf numFmtId="164" fontId="1" fillId="4" borderId="41" xfId="0" applyNumberFormat="1" applyFont="1" applyFill="1" applyBorder="1" applyAlignment="1">
      <alignment horizontal="right" vertical="top"/>
    </xf>
    <xf numFmtId="164" fontId="1" fillId="4" borderId="27" xfId="0" applyNumberFormat="1" applyFont="1" applyFill="1" applyBorder="1" applyAlignment="1">
      <alignment horizontal="right" vertical="top"/>
    </xf>
    <xf numFmtId="0" fontId="1" fillId="3" borderId="49" xfId="0" applyFont="1" applyFill="1" applyBorder="1" applyAlignment="1">
      <alignment horizontal="center" vertical="top" wrapText="1"/>
    </xf>
    <xf numFmtId="0" fontId="1" fillId="0" borderId="12" xfId="0" applyFont="1" applyFill="1" applyBorder="1" applyAlignment="1">
      <alignment horizontal="center" vertical="center" textRotation="90" wrapText="1"/>
    </xf>
    <xf numFmtId="49" fontId="2" fillId="0" borderId="35" xfId="0" applyNumberFormat="1" applyFont="1" applyBorder="1" applyAlignment="1">
      <alignment vertical="top"/>
    </xf>
    <xf numFmtId="0" fontId="2" fillId="5" borderId="44" xfId="0" applyFont="1" applyFill="1" applyBorder="1" applyAlignment="1">
      <alignment horizontal="center" vertical="top"/>
    </xf>
    <xf numFmtId="164" fontId="1" fillId="4" borderId="16" xfId="0" applyNumberFormat="1" applyFont="1" applyFill="1" applyBorder="1" applyAlignment="1">
      <alignment horizontal="right" vertical="top"/>
    </xf>
    <xf numFmtId="164" fontId="1" fillId="4" borderId="17" xfId="0" applyNumberFormat="1" applyFont="1" applyFill="1" applyBorder="1" applyAlignment="1">
      <alignment horizontal="right" vertical="top"/>
    </xf>
    <xf numFmtId="164" fontId="12" fillId="5" borderId="45" xfId="0" applyNumberFormat="1" applyFont="1" applyFill="1" applyBorder="1" applyAlignment="1">
      <alignment horizontal="right" vertical="top"/>
    </xf>
    <xf numFmtId="0" fontId="1" fillId="3" borderId="69" xfId="0" applyFont="1" applyFill="1" applyBorder="1" applyAlignment="1">
      <alignment horizontal="center" vertical="top" wrapText="1"/>
    </xf>
    <xf numFmtId="164" fontId="6" fillId="4" borderId="78" xfId="0" applyNumberFormat="1" applyFont="1" applyFill="1" applyBorder="1" applyAlignment="1">
      <alignment horizontal="right" vertical="top"/>
    </xf>
    <xf numFmtId="164" fontId="9" fillId="4" borderId="78" xfId="0" applyNumberFormat="1" applyFont="1" applyFill="1" applyBorder="1" applyAlignment="1">
      <alignment horizontal="right" vertical="top"/>
    </xf>
    <xf numFmtId="164" fontId="6" fillId="4" borderId="42" xfId="0" applyNumberFormat="1" applyFont="1" applyFill="1" applyBorder="1" applyAlignment="1">
      <alignment horizontal="right" vertical="top"/>
    </xf>
    <xf numFmtId="164" fontId="9" fillId="5" borderId="56" xfId="0" applyNumberFormat="1" applyFont="1" applyFill="1" applyBorder="1" applyAlignment="1">
      <alignment horizontal="right" vertical="top"/>
    </xf>
    <xf numFmtId="164" fontId="9" fillId="5" borderId="18" xfId="0" applyNumberFormat="1" applyFont="1" applyFill="1" applyBorder="1" applyAlignment="1">
      <alignment horizontal="right" vertical="top"/>
    </xf>
    <xf numFmtId="164" fontId="9" fillId="4" borderId="56" xfId="0" applyNumberFormat="1" applyFont="1" applyFill="1" applyBorder="1" applyAlignment="1">
      <alignment horizontal="right" vertical="top"/>
    </xf>
    <xf numFmtId="164" fontId="9" fillId="4" borderId="18" xfId="0" applyNumberFormat="1" applyFont="1" applyFill="1" applyBorder="1" applyAlignment="1">
      <alignment horizontal="right" vertical="top"/>
    </xf>
    <xf numFmtId="164" fontId="1" fillId="4" borderId="50" xfId="0" applyNumberFormat="1" applyFont="1" applyFill="1" applyBorder="1" applyAlignment="1">
      <alignment horizontal="right" vertical="top"/>
    </xf>
    <xf numFmtId="164" fontId="1" fillId="4" borderId="11" xfId="0" applyNumberFormat="1" applyFont="1" applyFill="1" applyBorder="1" applyAlignment="1">
      <alignment horizontal="right" vertical="top"/>
    </xf>
    <xf numFmtId="164" fontId="1" fillId="4" borderId="39" xfId="0" applyNumberFormat="1" applyFont="1" applyFill="1" applyBorder="1" applyAlignment="1">
      <alignment horizontal="right" vertical="top"/>
    </xf>
    <xf numFmtId="164" fontId="9" fillId="4" borderId="79" xfId="0" applyNumberFormat="1" applyFont="1" applyFill="1" applyBorder="1" applyAlignment="1">
      <alignment horizontal="right" vertical="top"/>
    </xf>
    <xf numFmtId="164" fontId="6" fillId="4" borderId="66" xfId="0" applyNumberFormat="1" applyFont="1" applyFill="1" applyBorder="1" applyAlignment="1">
      <alignment horizontal="right" vertical="top"/>
    </xf>
    <xf numFmtId="164" fontId="2" fillId="5" borderId="74" xfId="0" applyNumberFormat="1" applyFont="1" applyFill="1" applyBorder="1" applyAlignment="1">
      <alignment horizontal="right" vertical="top"/>
    </xf>
    <xf numFmtId="0" fontId="1" fillId="0" borderId="6" xfId="0" applyFont="1" applyFill="1" applyBorder="1" applyAlignment="1">
      <alignment horizontal="center" vertical="top"/>
    </xf>
    <xf numFmtId="164" fontId="1" fillId="5" borderId="19" xfId="0" applyNumberFormat="1" applyFont="1" applyFill="1" applyBorder="1" applyAlignment="1">
      <alignment horizontal="right" vertical="top"/>
    </xf>
    <xf numFmtId="164" fontId="1" fillId="4" borderId="19" xfId="0" applyNumberFormat="1" applyFont="1" applyFill="1" applyBorder="1" applyAlignment="1">
      <alignment horizontal="right" vertical="top"/>
    </xf>
    <xf numFmtId="0" fontId="1" fillId="0" borderId="31" xfId="0" applyFont="1" applyFill="1" applyBorder="1" applyAlignment="1">
      <alignment horizontal="center" vertical="top"/>
    </xf>
    <xf numFmtId="164" fontId="1" fillId="4" borderId="20" xfId="0" applyNumberFormat="1" applyFont="1" applyFill="1" applyBorder="1" applyAlignment="1">
      <alignment horizontal="right" vertical="top"/>
    </xf>
    <xf numFmtId="164" fontId="1" fillId="4" borderId="21" xfId="0" applyNumberFormat="1" applyFont="1" applyFill="1" applyBorder="1" applyAlignment="1">
      <alignment horizontal="right" vertical="top"/>
    </xf>
    <xf numFmtId="0" fontId="1" fillId="0" borderId="7" xfId="0" applyFont="1" applyFill="1" applyBorder="1" applyAlignment="1">
      <alignment horizontal="center" vertical="top"/>
    </xf>
    <xf numFmtId="164" fontId="1" fillId="4" borderId="26" xfId="0" applyNumberFormat="1" applyFont="1" applyFill="1" applyBorder="1" applyAlignment="1">
      <alignment horizontal="right" vertical="top"/>
    </xf>
    <xf numFmtId="0" fontId="2" fillId="5" borderId="9" xfId="0" applyFont="1" applyFill="1" applyBorder="1" applyAlignment="1">
      <alignment horizontal="center" vertical="top"/>
    </xf>
    <xf numFmtId="0" fontId="1" fillId="3" borderId="22" xfId="0" applyFont="1" applyFill="1" applyBorder="1" applyAlignment="1">
      <alignment horizontal="left" vertical="top" wrapText="1"/>
    </xf>
    <xf numFmtId="49" fontId="2" fillId="0" borderId="23" xfId="0" applyNumberFormat="1" applyFont="1" applyBorder="1" applyAlignment="1">
      <alignment horizontal="center" vertical="top" wrapText="1"/>
    </xf>
    <xf numFmtId="0" fontId="1" fillId="0" borderId="31" xfId="0" applyFont="1" applyBorder="1" applyAlignment="1">
      <alignment horizontal="center" vertical="top" wrapText="1"/>
    </xf>
    <xf numFmtId="164" fontId="1" fillId="5" borderId="61" xfId="0" applyNumberFormat="1" applyFont="1" applyFill="1" applyBorder="1" applyAlignment="1">
      <alignment horizontal="right" vertical="top"/>
    </xf>
    <xf numFmtId="164" fontId="1" fillId="4" borderId="61" xfId="0" applyNumberFormat="1" applyFont="1" applyFill="1" applyBorder="1" applyAlignment="1">
      <alignment horizontal="right" vertical="top"/>
    </xf>
    <xf numFmtId="164" fontId="1" fillId="4" borderId="1" xfId="0" applyNumberFormat="1" applyFont="1" applyFill="1" applyBorder="1" applyAlignment="1">
      <alignment horizontal="right" vertical="top"/>
    </xf>
    <xf numFmtId="164" fontId="1" fillId="4" borderId="22" xfId="0" applyNumberFormat="1" applyFont="1" applyFill="1" applyBorder="1" applyAlignment="1">
      <alignment horizontal="right" vertical="top"/>
    </xf>
    <xf numFmtId="164" fontId="1" fillId="4" borderId="46" xfId="0" applyNumberFormat="1" applyFont="1" applyFill="1" applyBorder="1" applyAlignment="1">
      <alignment horizontal="right" vertical="top"/>
    </xf>
    <xf numFmtId="0" fontId="1" fillId="0" borderId="31" xfId="0" applyFont="1" applyFill="1" applyBorder="1" applyAlignment="1">
      <alignment horizontal="center" vertical="top" wrapText="1"/>
    </xf>
    <xf numFmtId="164" fontId="1" fillId="5" borderId="60" xfId="0" applyNumberFormat="1" applyFont="1" applyFill="1" applyBorder="1" applyAlignment="1">
      <alignment horizontal="center" vertical="top"/>
    </xf>
    <xf numFmtId="164" fontId="1" fillId="5" borderId="22" xfId="0" applyNumberFormat="1" applyFont="1" applyFill="1" applyBorder="1" applyAlignment="1">
      <alignment horizontal="center" vertical="top"/>
    </xf>
    <xf numFmtId="164" fontId="1" fillId="4" borderId="1" xfId="0" applyNumberFormat="1" applyFont="1" applyFill="1" applyBorder="1" applyAlignment="1">
      <alignment horizontal="center" vertical="top"/>
    </xf>
    <xf numFmtId="164" fontId="1" fillId="4" borderId="60" xfId="0" applyNumberFormat="1" applyFont="1" applyFill="1" applyBorder="1" applyAlignment="1">
      <alignment horizontal="center" vertical="top"/>
    </xf>
    <xf numFmtId="164" fontId="1" fillId="4" borderId="22" xfId="0" applyNumberFormat="1" applyFont="1" applyFill="1" applyBorder="1" applyAlignment="1">
      <alignment horizontal="center" vertical="top"/>
    </xf>
    <xf numFmtId="0" fontId="1" fillId="3" borderId="22" xfId="0" applyFont="1" applyFill="1" applyBorder="1" applyAlignment="1">
      <alignment vertical="top" wrapText="1"/>
    </xf>
    <xf numFmtId="0" fontId="1" fillId="0" borderId="32" xfId="0" applyFont="1" applyFill="1" applyBorder="1" applyAlignment="1">
      <alignment horizontal="center" vertical="top" wrapText="1"/>
    </xf>
    <xf numFmtId="164" fontId="1" fillId="5" borderId="42" xfId="0" applyNumberFormat="1" applyFont="1" applyFill="1" applyBorder="1" applyAlignment="1">
      <alignment horizontal="center" vertical="top"/>
    </xf>
    <xf numFmtId="164" fontId="1" fillId="4" borderId="42" xfId="0" applyNumberFormat="1" applyFont="1" applyFill="1" applyBorder="1" applyAlignment="1">
      <alignment horizontal="center" vertical="top"/>
    </xf>
    <xf numFmtId="164" fontId="1" fillId="4" borderId="25" xfId="0" applyNumberFormat="1" applyFont="1" applyFill="1" applyBorder="1" applyAlignment="1">
      <alignment horizontal="right" vertical="top"/>
    </xf>
    <xf numFmtId="0" fontId="1" fillId="3" borderId="35" xfId="0" applyFont="1" applyFill="1" applyBorder="1" applyAlignment="1">
      <alignment vertical="top" wrapText="1"/>
    </xf>
    <xf numFmtId="49" fontId="2" fillId="0" borderId="35" xfId="0" applyNumberFormat="1" applyFont="1" applyBorder="1" applyAlignment="1">
      <alignment horizontal="center" vertical="top" wrapText="1"/>
    </xf>
    <xf numFmtId="0" fontId="2" fillId="5" borderId="14" xfId="0" applyFont="1" applyFill="1" applyBorder="1" applyAlignment="1">
      <alignment horizontal="center" vertical="top"/>
    </xf>
    <xf numFmtId="164" fontId="6" fillId="4" borderId="10" xfId="0" applyNumberFormat="1" applyFont="1" applyFill="1" applyBorder="1" applyAlignment="1">
      <alignment horizontal="right" vertical="top"/>
    </xf>
    <xf numFmtId="164" fontId="6" fillId="4" borderId="50" xfId="0" applyNumberFormat="1" applyFont="1" applyFill="1" applyBorder="1" applyAlignment="1">
      <alignment horizontal="right" vertical="top"/>
    </xf>
    <xf numFmtId="164" fontId="6" fillId="4" borderId="37" xfId="0" applyNumberFormat="1" applyFont="1" applyFill="1" applyBorder="1" applyAlignment="1">
      <alignment horizontal="right" vertical="top"/>
    </xf>
    <xf numFmtId="164" fontId="6" fillId="4" borderId="48" xfId="0" applyNumberFormat="1" applyFont="1" applyFill="1" applyBorder="1" applyAlignment="1">
      <alignment horizontal="right" vertical="top"/>
    </xf>
    <xf numFmtId="164" fontId="6" fillId="4" borderId="20" xfId="0" applyNumberFormat="1" applyFont="1" applyFill="1" applyBorder="1" applyAlignment="1">
      <alignment horizontal="right" vertical="top"/>
    </xf>
    <xf numFmtId="164" fontId="6" fillId="4" borderId="1" xfId="0" applyNumberFormat="1" applyFont="1" applyFill="1" applyBorder="1" applyAlignment="1">
      <alignment horizontal="right" vertical="top"/>
    </xf>
    <xf numFmtId="164" fontId="1" fillId="4" borderId="52" xfId="0" applyNumberFormat="1" applyFont="1" applyFill="1" applyBorder="1" applyAlignment="1">
      <alignment horizontal="right" vertical="top"/>
    </xf>
    <xf numFmtId="164" fontId="1" fillId="4" borderId="36" xfId="0" applyNumberFormat="1" applyFont="1" applyFill="1" applyBorder="1" applyAlignment="1">
      <alignment horizontal="right" vertical="top"/>
    </xf>
    <xf numFmtId="164" fontId="1" fillId="0" borderId="0" xfId="0" applyNumberFormat="1" applyFont="1" applyFill="1" applyAlignment="1">
      <alignment vertical="top"/>
    </xf>
    <xf numFmtId="0" fontId="9" fillId="0" borderId="0" xfId="0" applyFont="1" applyAlignment="1">
      <alignment horizontal="left" vertical="top"/>
    </xf>
    <xf numFmtId="0" fontId="9" fillId="0" borderId="0" xfId="0" applyFont="1" applyAlignment="1">
      <alignment vertical="top"/>
    </xf>
    <xf numFmtId="0" fontId="9" fillId="0" borderId="0" xfId="0" applyFont="1" applyAlignment="1">
      <alignment vertical="center"/>
    </xf>
    <xf numFmtId="0" fontId="7" fillId="0" borderId="0" xfId="0" applyNumberFormat="1" applyFont="1" applyAlignment="1">
      <alignment vertical="top"/>
    </xf>
    <xf numFmtId="0" fontId="9" fillId="0" borderId="0" xfId="0" applyFont="1" applyAlignment="1">
      <alignment horizontal="center" vertical="top"/>
    </xf>
    <xf numFmtId="49" fontId="15" fillId="7" borderId="39" xfId="0" applyNumberFormat="1" applyFont="1" applyFill="1" applyBorder="1" applyAlignment="1">
      <alignment horizontal="center" vertical="top"/>
    </xf>
    <xf numFmtId="49" fontId="15" fillId="2" borderId="42" xfId="0" applyNumberFormat="1" applyFont="1" applyFill="1" applyBorder="1" applyAlignment="1">
      <alignment horizontal="center" vertical="top"/>
    </xf>
    <xf numFmtId="3" fontId="9" fillId="0" borderId="1" xfId="0" applyNumberFormat="1" applyFont="1" applyFill="1" applyBorder="1" applyAlignment="1">
      <alignment horizontal="center" vertical="top" wrapText="1"/>
    </xf>
    <xf numFmtId="3" fontId="9" fillId="0" borderId="22" xfId="0" applyNumberFormat="1" applyFont="1" applyFill="1" applyBorder="1" applyAlignment="1">
      <alignment horizontal="center" vertical="top" wrapText="1"/>
    </xf>
    <xf numFmtId="3" fontId="9" fillId="0" borderId="26" xfId="1" applyNumberFormat="1" applyFont="1" applyFill="1" applyBorder="1" applyAlignment="1">
      <alignment horizontal="center" vertical="top"/>
    </xf>
    <xf numFmtId="164" fontId="7" fillId="5" borderId="9" xfId="0" applyNumberFormat="1" applyFont="1" applyFill="1" applyBorder="1" applyAlignment="1">
      <alignment horizontal="right" vertical="top"/>
    </xf>
    <xf numFmtId="0" fontId="9" fillId="0" borderId="53" xfId="0" applyFont="1" applyFill="1" applyBorder="1" applyAlignment="1">
      <alignment horizontal="center" vertical="top" wrapText="1"/>
    </xf>
    <xf numFmtId="0" fontId="9" fillId="0" borderId="59" xfId="0" applyFont="1" applyFill="1" applyBorder="1" applyAlignment="1">
      <alignment horizontal="center" vertical="top" wrapText="1"/>
    </xf>
    <xf numFmtId="165" fontId="9" fillId="0" borderId="21" xfId="0" applyNumberFormat="1" applyFont="1" applyFill="1" applyBorder="1" applyAlignment="1">
      <alignment horizontal="center" vertical="top" wrapText="1"/>
    </xf>
    <xf numFmtId="165" fontId="9" fillId="0" borderId="23" xfId="0" applyNumberFormat="1" applyFont="1" applyFill="1" applyBorder="1" applyAlignment="1">
      <alignment horizontal="center" vertical="top" wrapText="1"/>
    </xf>
    <xf numFmtId="0" fontId="9" fillId="0" borderId="0" xfId="0" applyFont="1" applyFill="1" applyBorder="1" applyAlignment="1">
      <alignment horizontal="center" vertical="top" wrapText="1"/>
    </xf>
    <xf numFmtId="165" fontId="9" fillId="0" borderId="26" xfId="0" applyNumberFormat="1" applyFont="1" applyFill="1" applyBorder="1" applyAlignment="1">
      <alignment horizontal="center" vertical="top" wrapText="1"/>
    </xf>
    <xf numFmtId="165" fontId="9" fillId="0" borderId="27" xfId="0" applyNumberFormat="1" applyFont="1" applyFill="1" applyBorder="1" applyAlignment="1">
      <alignment horizontal="center" vertical="top" wrapText="1"/>
    </xf>
    <xf numFmtId="49" fontId="7" fillId="0" borderId="34" xfId="0" applyNumberFormat="1" applyFont="1" applyBorder="1" applyAlignment="1">
      <alignment vertical="top"/>
    </xf>
    <xf numFmtId="3" fontId="9" fillId="0" borderId="34" xfId="0" applyNumberFormat="1" applyFont="1" applyFill="1" applyBorder="1" applyAlignment="1">
      <alignment horizontal="center" vertical="top" wrapText="1"/>
    </xf>
    <xf numFmtId="3" fontId="9" fillId="0" borderId="35" xfId="0" applyNumberFormat="1" applyFont="1" applyFill="1" applyBorder="1" applyAlignment="1">
      <alignment horizontal="center" vertical="top" wrapText="1"/>
    </xf>
    <xf numFmtId="0" fontId="9" fillId="3" borderId="0" xfId="0" applyFont="1" applyFill="1" applyBorder="1" applyAlignment="1">
      <alignment horizontal="center" vertical="top" wrapText="1"/>
    </xf>
    <xf numFmtId="3" fontId="9" fillId="3" borderId="21" xfId="0" applyNumberFormat="1" applyFont="1" applyFill="1" applyBorder="1" applyAlignment="1">
      <alignment horizontal="center" vertical="top" wrapText="1"/>
    </xf>
    <xf numFmtId="0" fontId="7" fillId="3" borderId="65" xfId="0" applyFont="1" applyFill="1" applyBorder="1" applyAlignment="1">
      <alignment horizontal="center" vertical="top"/>
    </xf>
    <xf numFmtId="0" fontId="7" fillId="5" borderId="38" xfId="0" applyFont="1" applyFill="1" applyBorder="1" applyAlignment="1">
      <alignment horizontal="center" vertical="top"/>
    </xf>
    <xf numFmtId="0" fontId="9" fillId="0" borderId="36" xfId="0" applyFont="1" applyFill="1" applyBorder="1" applyAlignment="1">
      <alignment horizontal="center" vertical="center" wrapText="1"/>
    </xf>
    <xf numFmtId="0" fontId="9" fillId="0" borderId="21" xfId="0" applyFont="1" applyFill="1" applyBorder="1" applyAlignment="1">
      <alignment vertical="center" textRotation="90" wrapText="1"/>
    </xf>
    <xf numFmtId="0" fontId="9" fillId="0" borderId="34" xfId="0" applyFont="1" applyFill="1" applyBorder="1" applyAlignment="1">
      <alignment vertical="center" textRotation="90" wrapText="1"/>
    </xf>
    <xf numFmtId="0" fontId="9" fillId="2" borderId="44" xfId="0" applyFont="1" applyFill="1" applyBorder="1" applyAlignment="1">
      <alignment horizontal="center" vertical="top" wrapText="1"/>
    </xf>
    <xf numFmtId="0" fontId="9" fillId="2" borderId="38" xfId="0" applyFont="1" applyFill="1" applyBorder="1" applyAlignment="1">
      <alignment horizontal="center" vertical="top" wrapText="1"/>
    </xf>
    <xf numFmtId="0" fontId="9" fillId="2" borderId="45" xfId="0" applyFont="1" applyFill="1" applyBorder="1" applyAlignment="1">
      <alignment horizontal="center" vertical="top" wrapText="1"/>
    </xf>
    <xf numFmtId="49" fontId="7" fillId="2" borderId="53" xfId="0" applyNumberFormat="1" applyFont="1" applyFill="1" applyBorder="1" applyAlignment="1">
      <alignment horizontal="left" vertical="top"/>
    </xf>
    <xf numFmtId="49" fontId="7" fillId="2" borderId="0" xfId="0" applyNumberFormat="1" applyFont="1" applyFill="1" applyBorder="1" applyAlignment="1">
      <alignment horizontal="left" vertical="top"/>
    </xf>
    <xf numFmtId="3" fontId="9" fillId="0" borderId="37" xfId="0" applyNumberFormat="1" applyFont="1" applyFill="1" applyBorder="1" applyAlignment="1">
      <alignment horizontal="center" vertical="top"/>
    </xf>
    <xf numFmtId="0" fontId="9" fillId="0" borderId="0" xfId="0" applyFont="1" applyBorder="1" applyAlignment="1">
      <alignment horizontal="left" vertical="top"/>
    </xf>
    <xf numFmtId="3" fontId="9" fillId="0" borderId="23" xfId="0" applyNumberFormat="1" applyFont="1" applyFill="1" applyBorder="1" applyAlignment="1">
      <alignment horizontal="center" vertical="top"/>
    </xf>
    <xf numFmtId="3" fontId="9" fillId="0" borderId="34" xfId="0" applyNumberFormat="1" applyFont="1" applyFill="1" applyBorder="1" applyAlignment="1">
      <alignment horizontal="center" vertical="top"/>
    </xf>
    <xf numFmtId="3" fontId="9" fillId="0" borderId="35" xfId="0" applyNumberFormat="1" applyFont="1" applyFill="1" applyBorder="1" applyAlignment="1">
      <alignment horizontal="center" vertical="top"/>
    </xf>
    <xf numFmtId="0" fontId="9" fillId="0" borderId="0" xfId="0" applyFont="1" applyFill="1" applyBorder="1" applyAlignment="1">
      <alignment horizontal="center" vertical="top"/>
    </xf>
    <xf numFmtId="0" fontId="9" fillId="0" borderId="65" xfId="0" applyFont="1" applyFill="1" applyBorder="1" applyAlignment="1">
      <alignment horizontal="center" vertical="top"/>
    </xf>
    <xf numFmtId="49" fontId="7" fillId="2" borderId="73" xfId="0" applyNumberFormat="1" applyFont="1" applyFill="1" applyBorder="1" applyAlignment="1">
      <alignment horizontal="left" vertical="top"/>
    </xf>
    <xf numFmtId="49" fontId="7" fillId="2" borderId="38" xfId="0" applyNumberFormat="1" applyFont="1" applyFill="1" applyBorder="1" applyAlignment="1">
      <alignment horizontal="left" vertical="top"/>
    </xf>
    <xf numFmtId="49" fontId="7" fillId="2" borderId="45" xfId="0" applyNumberFormat="1" applyFont="1" applyFill="1" applyBorder="1" applyAlignment="1">
      <alignment horizontal="left" vertical="top"/>
    </xf>
    <xf numFmtId="165" fontId="9" fillId="0" borderId="37" xfId="0" applyNumberFormat="1" applyFont="1" applyFill="1" applyBorder="1" applyAlignment="1">
      <alignment horizontal="center" vertical="top"/>
    </xf>
    <xf numFmtId="0" fontId="7" fillId="2" borderId="75" xfId="0" applyFont="1" applyFill="1" applyBorder="1" applyAlignment="1">
      <alignment horizontal="left" vertical="top"/>
    </xf>
    <xf numFmtId="0" fontId="7" fillId="2" borderId="57" xfId="0" applyFont="1" applyFill="1" applyBorder="1" applyAlignment="1">
      <alignment horizontal="left" vertical="top"/>
    </xf>
    <xf numFmtId="0" fontId="7" fillId="2" borderId="67" xfId="0" applyFont="1" applyFill="1" applyBorder="1" applyAlignment="1">
      <alignment horizontal="left" vertical="top"/>
    </xf>
    <xf numFmtId="3" fontId="9" fillId="0" borderId="26" xfId="0" applyNumberFormat="1" applyFont="1" applyFill="1" applyBorder="1" applyAlignment="1">
      <alignment horizontal="center" vertical="top"/>
    </xf>
    <xf numFmtId="3" fontId="9" fillId="0" borderId="27" xfId="0" applyNumberFormat="1" applyFont="1" applyFill="1" applyBorder="1" applyAlignment="1">
      <alignment horizontal="center" vertical="top"/>
    </xf>
    <xf numFmtId="3" fontId="9" fillId="0" borderId="42" xfId="0" applyNumberFormat="1" applyFont="1" applyFill="1" applyBorder="1" applyAlignment="1">
      <alignment horizontal="center" vertical="top"/>
    </xf>
    <xf numFmtId="3" fontId="9" fillId="0" borderId="41" xfId="0" applyNumberFormat="1" applyFont="1" applyFill="1" applyBorder="1" applyAlignment="1">
      <alignment horizontal="center" vertical="top"/>
    </xf>
    <xf numFmtId="0" fontId="9" fillId="3" borderId="21" xfId="0" applyNumberFormat="1" applyFont="1" applyFill="1" applyBorder="1" applyAlignment="1">
      <alignment horizontal="center" vertical="top"/>
    </xf>
    <xf numFmtId="3" fontId="9" fillId="3" borderId="21" xfId="0" applyNumberFormat="1" applyFont="1" applyFill="1" applyBorder="1" applyAlignment="1">
      <alignment horizontal="center" vertical="top"/>
    </xf>
    <xf numFmtId="164" fontId="9" fillId="0" borderId="0" xfId="0" applyNumberFormat="1" applyFont="1" applyBorder="1" applyAlignment="1">
      <alignment horizontal="left" vertical="top"/>
    </xf>
    <xf numFmtId="0" fontId="14" fillId="3" borderId="21" xfId="0" applyNumberFormat="1" applyFont="1" applyFill="1" applyBorder="1" applyAlignment="1">
      <alignment horizontal="center" vertical="top"/>
    </xf>
    <xf numFmtId="0" fontId="7" fillId="0" borderId="0" xfId="0" applyFont="1" applyBorder="1" applyAlignment="1">
      <alignment vertical="top"/>
    </xf>
    <xf numFmtId="0" fontId="7" fillId="0" borderId="21" xfId="0" applyFont="1" applyBorder="1" applyAlignment="1">
      <alignment horizontal="center" vertical="center"/>
    </xf>
    <xf numFmtId="165" fontId="9" fillId="0" borderId="26" xfId="0" applyNumberFormat="1" applyFont="1" applyFill="1" applyBorder="1" applyAlignment="1">
      <alignment horizontal="center" vertical="top"/>
    </xf>
    <xf numFmtId="0" fontId="11" fillId="3" borderId="50" xfId="0" applyFont="1" applyFill="1" applyBorder="1" applyAlignment="1">
      <alignment horizontal="left" vertical="top" wrapText="1"/>
    </xf>
    <xf numFmtId="49" fontId="7" fillId="3" borderId="24" xfId="0" applyNumberFormat="1" applyFont="1" applyFill="1" applyBorder="1" applyAlignment="1">
      <alignment horizontal="center" vertical="top"/>
    </xf>
    <xf numFmtId="0" fontId="9" fillId="0" borderId="21" xfId="0" applyNumberFormat="1" applyFont="1" applyFill="1" applyBorder="1" applyAlignment="1">
      <alignment horizontal="center" vertical="top"/>
    </xf>
    <xf numFmtId="0" fontId="9" fillId="0" borderId="23" xfId="0" applyNumberFormat="1" applyFont="1" applyBorder="1" applyAlignment="1">
      <alignment horizontal="center" vertical="top"/>
    </xf>
    <xf numFmtId="0" fontId="18" fillId="0" borderId="0" xfId="0" applyFont="1" applyBorder="1" applyAlignment="1">
      <alignment vertical="top"/>
    </xf>
    <xf numFmtId="164" fontId="7" fillId="7" borderId="15" xfId="0" applyNumberFormat="1" applyFont="1" applyFill="1" applyBorder="1" applyAlignment="1">
      <alignment horizontal="right" vertical="top"/>
    </xf>
    <xf numFmtId="49" fontId="7" fillId="6" borderId="4" xfId="0" applyNumberFormat="1" applyFont="1" applyFill="1" applyBorder="1" applyAlignment="1">
      <alignment horizontal="center" vertical="top"/>
    </xf>
    <xf numFmtId="164" fontId="7" fillId="6" borderId="15" xfId="0" applyNumberFormat="1" applyFont="1" applyFill="1" applyBorder="1" applyAlignment="1">
      <alignment horizontal="right" vertical="top"/>
    </xf>
    <xf numFmtId="164" fontId="7" fillId="6" borderId="5" xfId="0" applyNumberFormat="1" applyFont="1" applyFill="1" applyBorder="1" applyAlignment="1">
      <alignment horizontal="right" vertical="top"/>
    </xf>
    <xf numFmtId="0" fontId="9" fillId="0" borderId="0" xfId="0" applyFont="1" applyFill="1" applyAlignment="1">
      <alignment vertical="top"/>
    </xf>
    <xf numFmtId="0" fontId="9" fillId="3" borderId="0" xfId="0" applyFont="1" applyFill="1" applyAlignment="1">
      <alignment vertical="top"/>
    </xf>
    <xf numFmtId="0" fontId="7" fillId="0" borderId="0" xfId="0" applyFont="1" applyAlignment="1">
      <alignment horizontal="left" vertical="top"/>
    </xf>
    <xf numFmtId="165" fontId="9" fillId="0" borderId="0" xfId="0" applyNumberFormat="1" applyFont="1" applyAlignment="1">
      <alignment horizontal="left" vertical="top"/>
    </xf>
    <xf numFmtId="165" fontId="9" fillId="0" borderId="0" xfId="0" applyNumberFormat="1" applyFont="1" applyAlignment="1">
      <alignment vertical="top"/>
    </xf>
    <xf numFmtId="164" fontId="9" fillId="0" borderId="0" xfId="0" applyNumberFormat="1" applyFont="1" applyAlignment="1">
      <alignment vertical="top"/>
    </xf>
    <xf numFmtId="164" fontId="9" fillId="4" borderId="54" xfId="0" applyNumberFormat="1" applyFont="1" applyFill="1" applyBorder="1" applyAlignment="1">
      <alignment horizontal="right" vertical="top"/>
    </xf>
    <xf numFmtId="0" fontId="9" fillId="0" borderId="8" xfId="0" applyFont="1" applyFill="1" applyBorder="1" applyAlignment="1">
      <alignment horizontal="center" vertical="top"/>
    </xf>
    <xf numFmtId="164" fontId="6" fillId="4" borderId="61" xfId="0" applyNumberFormat="1" applyFont="1" applyFill="1" applyBorder="1" applyAlignment="1">
      <alignment horizontal="right" vertical="top"/>
    </xf>
    <xf numFmtId="164" fontId="6" fillId="4" borderId="43" xfId="0" applyNumberFormat="1" applyFont="1" applyFill="1" applyBorder="1" applyAlignment="1">
      <alignment horizontal="right" vertical="top"/>
    </xf>
    <xf numFmtId="164" fontId="6" fillId="4" borderId="80" xfId="0" applyNumberFormat="1" applyFont="1" applyFill="1" applyBorder="1" applyAlignment="1">
      <alignment horizontal="right" vertical="top"/>
    </xf>
    <xf numFmtId="164" fontId="7" fillId="6" borderId="4" xfId="0" applyNumberFormat="1" applyFont="1" applyFill="1" applyBorder="1" applyAlignment="1">
      <alignment horizontal="right" vertical="top"/>
    </xf>
    <xf numFmtId="49" fontId="7" fillId="7" borderId="10" xfId="0" applyNumberFormat="1" applyFont="1" applyFill="1" applyBorder="1" applyAlignment="1">
      <alignment horizontal="center" vertical="top" wrapText="1"/>
    </xf>
    <xf numFmtId="49" fontId="7" fillId="7" borderId="12" xfId="0" applyNumberFormat="1" applyFont="1" applyFill="1" applyBorder="1" applyAlignment="1">
      <alignment horizontal="center" vertical="top" wrapText="1"/>
    </xf>
    <xf numFmtId="49" fontId="7" fillId="2" borderId="36" xfId="0" applyNumberFormat="1" applyFont="1" applyFill="1" applyBorder="1" applyAlignment="1">
      <alignment horizontal="center" vertical="top" wrapText="1"/>
    </xf>
    <xf numFmtId="49" fontId="7" fillId="2" borderId="34" xfId="0" applyNumberFormat="1" applyFont="1" applyFill="1" applyBorder="1" applyAlignment="1">
      <alignment horizontal="center" vertical="top" wrapText="1"/>
    </xf>
    <xf numFmtId="49" fontId="7" fillId="0" borderId="36" xfId="0" applyNumberFormat="1" applyFont="1" applyBorder="1" applyAlignment="1">
      <alignment horizontal="center" vertical="top" wrapText="1"/>
    </xf>
    <xf numFmtId="0" fontId="9" fillId="0" borderId="34" xfId="0" applyFont="1" applyFill="1" applyBorder="1" applyAlignment="1">
      <alignment horizontal="center" vertical="center" textRotation="90" wrapText="1"/>
    </xf>
    <xf numFmtId="49" fontId="9" fillId="0" borderId="50" xfId="0" applyNumberFormat="1" applyFont="1" applyBorder="1" applyAlignment="1">
      <alignment horizontal="center" vertical="top" wrapText="1"/>
    </xf>
    <xf numFmtId="49" fontId="9" fillId="0" borderId="73" xfId="0" applyNumberFormat="1" applyFont="1" applyBorder="1" applyAlignment="1">
      <alignment horizontal="center" vertical="top" wrapText="1"/>
    </xf>
    <xf numFmtId="49" fontId="7" fillId="7" borderId="11" xfId="0" applyNumberFormat="1" applyFont="1" applyFill="1" applyBorder="1" applyAlignment="1">
      <alignment horizontal="center" vertical="top" wrapText="1"/>
    </xf>
    <xf numFmtId="49" fontId="7" fillId="2" borderId="21" xfId="0" applyNumberFormat="1" applyFont="1" applyFill="1" applyBorder="1" applyAlignment="1">
      <alignment horizontal="center" vertical="top" wrapText="1"/>
    </xf>
    <xf numFmtId="0" fontId="9" fillId="0" borderId="21" xfId="0" applyFont="1" applyFill="1" applyBorder="1" applyAlignment="1">
      <alignment horizontal="center" vertical="center" textRotation="90" wrapText="1"/>
    </xf>
    <xf numFmtId="49" fontId="9" fillId="0" borderId="24" xfId="0" applyNumberFormat="1" applyFont="1" applyBorder="1" applyAlignment="1">
      <alignment horizontal="center" vertical="top" wrapText="1"/>
    </xf>
    <xf numFmtId="49" fontId="7" fillId="7" borderId="11" xfId="0" applyNumberFormat="1" applyFont="1" applyFill="1" applyBorder="1" applyAlignment="1">
      <alignment horizontal="center" vertical="top"/>
    </xf>
    <xf numFmtId="49" fontId="7" fillId="2" borderId="21" xfId="0" applyNumberFormat="1" applyFont="1" applyFill="1" applyBorder="1" applyAlignment="1">
      <alignment horizontal="center" vertical="top"/>
    </xf>
    <xf numFmtId="49" fontId="7" fillId="0" borderId="21" xfId="0" applyNumberFormat="1" applyFont="1" applyBorder="1" applyAlignment="1">
      <alignment horizontal="center" vertical="top"/>
    </xf>
    <xf numFmtId="49" fontId="7" fillId="0" borderId="36" xfId="0" applyNumberFormat="1" applyFont="1" applyBorder="1" applyAlignment="1">
      <alignment horizontal="center" vertical="top"/>
    </xf>
    <xf numFmtId="49" fontId="7" fillId="0" borderId="34" xfId="0" applyNumberFormat="1" applyFont="1" applyBorder="1" applyAlignment="1">
      <alignment horizontal="center" vertical="top"/>
    </xf>
    <xf numFmtId="49" fontId="7" fillId="7" borderId="10" xfId="0" applyNumberFormat="1" applyFont="1" applyFill="1" applyBorder="1" applyAlignment="1">
      <alignment horizontal="center" vertical="top"/>
    </xf>
    <xf numFmtId="49" fontId="7" fillId="7" borderId="12" xfId="0" applyNumberFormat="1" applyFont="1" applyFill="1" applyBorder="1" applyAlignment="1">
      <alignment horizontal="center" vertical="top"/>
    </xf>
    <xf numFmtId="49" fontId="7" fillId="2" borderId="36" xfId="0" applyNumberFormat="1" applyFont="1" applyFill="1" applyBorder="1" applyAlignment="1">
      <alignment horizontal="center" vertical="top"/>
    </xf>
    <xf numFmtId="49" fontId="7" fillId="2" borderId="34" xfId="0" applyNumberFormat="1" applyFont="1" applyFill="1" applyBorder="1" applyAlignment="1">
      <alignment horizontal="center" vertical="top"/>
    </xf>
    <xf numFmtId="3" fontId="9" fillId="0" borderId="37" xfId="0" applyNumberFormat="1" applyFont="1" applyFill="1" applyBorder="1" applyAlignment="1">
      <alignment horizontal="center" vertical="top" wrapText="1"/>
    </xf>
    <xf numFmtId="3" fontId="9" fillId="0" borderId="21" xfId="0" applyNumberFormat="1" applyFont="1" applyFill="1" applyBorder="1" applyAlignment="1">
      <alignment horizontal="center" vertical="top" wrapText="1"/>
    </xf>
    <xf numFmtId="3" fontId="9" fillId="0" borderId="23" xfId="0" applyNumberFormat="1" applyFont="1" applyFill="1" applyBorder="1" applyAlignment="1">
      <alignment horizontal="center" vertical="top" wrapText="1"/>
    </xf>
    <xf numFmtId="3" fontId="9" fillId="0" borderId="36" xfId="0" applyNumberFormat="1" applyFont="1" applyFill="1" applyBorder="1" applyAlignment="1">
      <alignment horizontal="center" vertical="top" wrapText="1"/>
    </xf>
    <xf numFmtId="49" fontId="9" fillId="0" borderId="36" xfId="0" applyNumberFormat="1" applyFont="1" applyBorder="1" applyAlignment="1">
      <alignment horizontal="center" vertical="top"/>
    </xf>
    <xf numFmtId="49" fontId="9" fillId="0" borderId="21" xfId="0" applyNumberFormat="1" applyFont="1" applyBorder="1" applyAlignment="1">
      <alignment horizontal="center" vertical="top"/>
    </xf>
    <xf numFmtId="49" fontId="9" fillId="0" borderId="34" xfId="0" applyNumberFormat="1" applyFont="1" applyBorder="1" applyAlignment="1">
      <alignment horizontal="center" vertical="top"/>
    </xf>
    <xf numFmtId="49" fontId="9" fillId="0" borderId="26" xfId="0" applyNumberFormat="1" applyFont="1" applyBorder="1" applyAlignment="1">
      <alignment horizontal="center" vertical="top"/>
    </xf>
    <xf numFmtId="0" fontId="9" fillId="0" borderId="10" xfId="0" applyFont="1" applyFill="1" applyBorder="1" applyAlignment="1">
      <alignment horizontal="center" vertical="center" textRotation="90" wrapText="1"/>
    </xf>
    <xf numFmtId="0" fontId="9" fillId="0" borderId="11" xfId="0" applyFont="1" applyFill="1" applyBorder="1" applyAlignment="1">
      <alignment horizontal="center" vertical="center" textRotation="90" wrapText="1"/>
    </xf>
    <xf numFmtId="0" fontId="9" fillId="0" borderId="12" xfId="0" applyFont="1" applyFill="1" applyBorder="1" applyAlignment="1">
      <alignment horizontal="center" vertical="center" textRotation="90" wrapText="1"/>
    </xf>
    <xf numFmtId="0" fontId="7" fillId="0" borderId="10" xfId="0" applyFont="1" applyFill="1" applyBorder="1" applyAlignment="1">
      <alignment horizontal="center" vertical="top" wrapText="1"/>
    </xf>
    <xf numFmtId="49" fontId="7" fillId="0" borderId="50" xfId="0" applyNumberFormat="1" applyFont="1" applyBorder="1" applyAlignment="1">
      <alignment horizontal="center" vertical="top"/>
    </xf>
    <xf numFmtId="49" fontId="7" fillId="0" borderId="24" xfId="0" applyNumberFormat="1" applyFont="1" applyBorder="1" applyAlignment="1">
      <alignment horizontal="center" vertical="top"/>
    </xf>
    <xf numFmtId="49" fontId="7" fillId="0" borderId="73" xfId="0" applyNumberFormat="1" applyFont="1" applyBorder="1" applyAlignment="1">
      <alignment horizontal="center" vertical="top"/>
    </xf>
    <xf numFmtId="0" fontId="9" fillId="0" borderId="27" xfId="0" applyFont="1" applyFill="1" applyBorder="1" applyAlignment="1">
      <alignment horizontal="left" vertical="top" wrapText="1"/>
    </xf>
    <xf numFmtId="0" fontId="1" fillId="0" borderId="11" xfId="0" applyFont="1" applyFill="1" applyBorder="1" applyAlignment="1">
      <alignment horizontal="center" vertical="center" textRotation="90" wrapText="1"/>
    </xf>
    <xf numFmtId="0" fontId="8" fillId="0" borderId="23" xfId="0" applyFont="1" applyFill="1" applyBorder="1" applyAlignment="1">
      <alignment horizontal="left" vertical="top" wrapText="1"/>
    </xf>
    <xf numFmtId="0" fontId="9" fillId="0" borderId="23" xfId="0" applyFont="1" applyFill="1" applyBorder="1" applyAlignment="1">
      <alignment horizontal="left" vertical="top" wrapText="1"/>
    </xf>
    <xf numFmtId="49" fontId="7" fillId="2" borderId="57" xfId="0" applyNumberFormat="1" applyFont="1" applyFill="1" applyBorder="1" applyAlignment="1">
      <alignment horizontal="left" vertical="top"/>
    </xf>
    <xf numFmtId="49" fontId="7" fillId="2" borderId="67" xfId="0" applyNumberFormat="1" applyFont="1" applyFill="1" applyBorder="1" applyAlignment="1">
      <alignment horizontal="left" vertical="top"/>
    </xf>
    <xf numFmtId="0" fontId="9" fillId="0" borderId="52" xfId="0" applyFont="1" applyFill="1" applyBorder="1" applyAlignment="1">
      <alignment horizontal="center" vertical="top" textRotation="90" wrapText="1"/>
    </xf>
    <xf numFmtId="0" fontId="9" fillId="0" borderId="44" xfId="0" applyFont="1" applyFill="1" applyBorder="1" applyAlignment="1">
      <alignment horizontal="center" vertical="top" textRotation="90" wrapText="1"/>
    </xf>
    <xf numFmtId="0" fontId="9" fillId="0" borderId="49" xfId="0" applyFont="1" applyFill="1" applyBorder="1" applyAlignment="1">
      <alignment horizontal="center" vertical="top" textRotation="90" wrapText="1"/>
    </xf>
    <xf numFmtId="49" fontId="7" fillId="0" borderId="37" xfId="0" applyNumberFormat="1" applyFont="1" applyBorder="1" applyAlignment="1">
      <alignment horizontal="center" vertical="top"/>
    </xf>
    <xf numFmtId="49" fontId="7" fillId="0" borderId="35" xfId="0" applyNumberFormat="1" applyFont="1" applyBorder="1" applyAlignment="1">
      <alignment horizontal="center" vertical="top"/>
    </xf>
    <xf numFmtId="49" fontId="7" fillId="0" borderId="23" xfId="0" applyNumberFormat="1" applyFont="1" applyBorder="1" applyAlignment="1">
      <alignment horizontal="center" vertical="top"/>
    </xf>
    <xf numFmtId="0" fontId="7" fillId="0" borderId="37" xfId="0" applyFont="1" applyFill="1" applyBorder="1" applyAlignment="1">
      <alignment vertical="top" wrapText="1"/>
    </xf>
    <xf numFmtId="0" fontId="7" fillId="2" borderId="57" xfId="0" applyFont="1" applyFill="1" applyBorder="1" applyAlignment="1">
      <alignment horizontal="left" vertical="top" wrapText="1"/>
    </xf>
    <xf numFmtId="0" fontId="7" fillId="2" borderId="67" xfId="0" applyFont="1" applyFill="1" applyBorder="1" applyAlignment="1">
      <alignment horizontal="left" vertical="top" wrapText="1"/>
    </xf>
    <xf numFmtId="0" fontId="9" fillId="0" borderId="23" xfId="0" applyFont="1" applyFill="1" applyBorder="1" applyAlignment="1">
      <alignment vertical="top" wrapText="1"/>
    </xf>
    <xf numFmtId="164" fontId="6" fillId="4" borderId="64" xfId="0" applyNumberFormat="1" applyFont="1" applyFill="1" applyBorder="1" applyAlignment="1">
      <alignment horizontal="right" vertical="top"/>
    </xf>
    <xf numFmtId="164" fontId="2" fillId="5" borderId="14" xfId="0" applyNumberFormat="1" applyFont="1" applyFill="1" applyBorder="1" applyAlignment="1">
      <alignment horizontal="right" vertical="top"/>
    </xf>
    <xf numFmtId="164" fontId="6" fillId="4" borderId="62" xfId="0" applyNumberFormat="1" applyFont="1" applyFill="1" applyBorder="1" applyAlignment="1">
      <alignment horizontal="right" vertical="top"/>
    </xf>
    <xf numFmtId="164" fontId="2" fillId="7" borderId="33" xfId="0" applyNumberFormat="1" applyFont="1" applyFill="1" applyBorder="1" applyAlignment="1">
      <alignment horizontal="right" vertical="top"/>
    </xf>
    <xf numFmtId="0" fontId="9" fillId="3" borderId="53" xfId="0" applyFont="1" applyFill="1" applyBorder="1" applyAlignment="1">
      <alignment horizontal="center" vertical="top" wrapText="1"/>
    </xf>
    <xf numFmtId="3" fontId="9" fillId="0" borderId="21" xfId="0" applyNumberFormat="1" applyFont="1" applyFill="1" applyBorder="1" applyAlignment="1">
      <alignment horizontal="center" vertical="top" wrapText="1"/>
    </xf>
    <xf numFmtId="3" fontId="9" fillId="0" borderId="36" xfId="0" applyNumberFormat="1" applyFont="1" applyFill="1" applyBorder="1" applyAlignment="1">
      <alignment horizontal="center" vertical="top" wrapText="1"/>
    </xf>
    <xf numFmtId="0" fontId="19" fillId="0" borderId="0" xfId="0" applyFont="1" applyBorder="1" applyAlignment="1">
      <alignment vertical="top"/>
    </xf>
    <xf numFmtId="0" fontId="9" fillId="0" borderId="59" xfId="0" applyFont="1" applyBorder="1" applyAlignment="1">
      <alignment horizontal="center" vertical="top"/>
    </xf>
    <xf numFmtId="0" fontId="7" fillId="5" borderId="58" xfId="0" applyFont="1" applyFill="1" applyBorder="1" applyAlignment="1">
      <alignment horizontal="center" vertical="top"/>
    </xf>
    <xf numFmtId="0" fontId="9" fillId="3" borderId="0" xfId="0" applyFont="1" applyFill="1" applyBorder="1" applyAlignment="1">
      <alignment horizontal="center" vertical="top"/>
    </xf>
    <xf numFmtId="0" fontId="7" fillId="3" borderId="0" xfId="0" applyFont="1" applyFill="1" applyBorder="1" applyAlignment="1">
      <alignment horizontal="center" vertical="top"/>
    </xf>
    <xf numFmtId="0" fontId="9" fillId="0" borderId="65" xfId="0" applyFont="1" applyFill="1" applyBorder="1" applyAlignment="1">
      <alignment horizontal="center" vertical="top" wrapText="1"/>
    </xf>
    <xf numFmtId="0" fontId="9" fillId="0" borderId="76" xfId="0" applyFont="1" applyFill="1" applyBorder="1" applyAlignment="1">
      <alignment horizontal="center" vertical="top" wrapText="1"/>
    </xf>
    <xf numFmtId="0" fontId="9" fillId="0" borderId="60" xfId="0" applyFont="1" applyFill="1" applyBorder="1" applyAlignment="1">
      <alignment horizontal="center" vertical="top" wrapText="1"/>
    </xf>
    <xf numFmtId="49" fontId="9" fillId="0" borderId="53" xfId="0" applyNumberFormat="1" applyFont="1" applyFill="1" applyBorder="1" applyAlignment="1">
      <alignment horizontal="center" vertical="top"/>
    </xf>
    <xf numFmtId="49" fontId="9" fillId="0" borderId="0" xfId="0" applyNumberFormat="1" applyFont="1" applyFill="1" applyBorder="1" applyAlignment="1">
      <alignment horizontal="center" vertical="top"/>
    </xf>
    <xf numFmtId="0" fontId="9" fillId="0" borderId="1" xfId="0" applyFont="1" applyFill="1" applyBorder="1" applyAlignment="1">
      <alignment horizontal="left" vertical="top" wrapText="1"/>
    </xf>
    <xf numFmtId="0" fontId="9" fillId="0" borderId="21" xfId="0" applyFont="1" applyFill="1" applyBorder="1" applyAlignment="1">
      <alignment vertical="top" wrapText="1"/>
    </xf>
    <xf numFmtId="0" fontId="9" fillId="0" borderId="26" xfId="1" applyFont="1" applyFill="1" applyBorder="1" applyAlignment="1">
      <alignment horizontal="left" vertical="top" wrapText="1"/>
    </xf>
    <xf numFmtId="0" fontId="9" fillId="0" borderId="36" xfId="0" applyFont="1" applyFill="1" applyBorder="1" applyAlignment="1">
      <alignment vertical="top" wrapText="1"/>
    </xf>
    <xf numFmtId="0" fontId="9" fillId="0" borderId="26" xfId="0" applyFont="1" applyFill="1" applyBorder="1" applyAlignment="1">
      <alignment vertical="top" wrapText="1"/>
    </xf>
    <xf numFmtId="0" fontId="9" fillId="0" borderId="42" xfId="0" applyFont="1" applyFill="1" applyBorder="1" applyAlignment="1">
      <alignment vertical="top" wrapText="1"/>
    </xf>
    <xf numFmtId="0" fontId="9" fillId="0" borderId="21" xfId="0" applyFont="1" applyFill="1" applyBorder="1" applyAlignment="1">
      <alignment horizontal="left" vertical="top" wrapText="1"/>
    </xf>
    <xf numFmtId="164" fontId="7" fillId="5" borderId="42" xfId="0" applyNumberFormat="1" applyFont="1" applyFill="1" applyBorder="1" applyAlignment="1">
      <alignment horizontal="right" vertical="top"/>
    </xf>
    <xf numFmtId="0" fontId="9" fillId="0" borderId="36" xfId="0" applyFont="1" applyFill="1" applyBorder="1" applyAlignment="1">
      <alignment horizontal="left" vertical="top" wrapText="1"/>
    </xf>
    <xf numFmtId="0" fontId="9" fillId="0" borderId="34" xfId="0" applyFont="1" applyFill="1" applyBorder="1" applyAlignment="1">
      <alignment vertical="top" wrapText="1"/>
    </xf>
    <xf numFmtId="164" fontId="7" fillId="5" borderId="2" xfId="0" applyNumberFormat="1" applyFont="1" applyFill="1" applyBorder="1" applyAlignment="1">
      <alignment vertical="top"/>
    </xf>
    <xf numFmtId="0" fontId="1" fillId="7" borderId="1" xfId="0" applyFont="1" applyFill="1" applyBorder="1" applyAlignment="1">
      <alignment horizontal="center" vertical="center" wrapText="1"/>
    </xf>
    <xf numFmtId="0" fontId="2" fillId="7" borderId="1" xfId="0" applyFont="1" applyFill="1" applyBorder="1" applyAlignment="1">
      <alignment horizontal="left" vertical="top"/>
    </xf>
    <xf numFmtId="0" fontId="2" fillId="7" borderId="43" xfId="0" applyFont="1" applyFill="1" applyBorder="1" applyAlignment="1">
      <alignment horizontal="left" vertical="top"/>
    </xf>
    <xf numFmtId="0" fontId="0" fillId="7" borderId="60" xfId="0" applyFill="1" applyBorder="1" applyAlignment="1">
      <alignment horizontal="left" vertical="top"/>
    </xf>
    <xf numFmtId="0" fontId="1" fillId="7" borderId="43" xfId="0" applyFont="1" applyFill="1" applyBorder="1" applyAlignment="1">
      <alignment vertical="center" wrapText="1"/>
    </xf>
    <xf numFmtId="0" fontId="9" fillId="0" borderId="53" xfId="0" applyFont="1" applyFill="1" applyBorder="1" applyAlignment="1">
      <alignment horizontal="center" vertical="top"/>
    </xf>
    <xf numFmtId="0" fontId="9" fillId="0" borderId="76" xfId="0" applyFont="1" applyFill="1" applyBorder="1" applyAlignment="1">
      <alignment horizontal="center" vertical="top"/>
    </xf>
    <xf numFmtId="0" fontId="9" fillId="0" borderId="43" xfId="0" applyFont="1" applyFill="1" applyBorder="1" applyAlignment="1">
      <alignment horizontal="center" vertical="top"/>
    </xf>
    <xf numFmtId="0" fontId="7" fillId="5" borderId="59" xfId="0" applyFont="1" applyFill="1" applyBorder="1" applyAlignment="1">
      <alignment horizontal="center" vertical="top"/>
    </xf>
    <xf numFmtId="0" fontId="9" fillId="0" borderId="60" xfId="0" applyFont="1" applyFill="1" applyBorder="1" applyAlignment="1">
      <alignment horizontal="center" vertical="top"/>
    </xf>
    <xf numFmtId="0" fontId="9" fillId="3" borderId="59" xfId="0" applyFont="1" applyFill="1" applyBorder="1" applyAlignment="1">
      <alignment horizontal="center" vertical="top" wrapText="1"/>
    </xf>
    <xf numFmtId="0" fontId="9" fillId="0" borderId="53" xfId="0" applyFont="1" applyBorder="1" applyAlignment="1">
      <alignment horizontal="center" vertical="top" wrapText="1"/>
    </xf>
    <xf numFmtId="0" fontId="9" fillId="0" borderId="0" xfId="0" applyFont="1" applyBorder="1" applyAlignment="1">
      <alignment horizontal="center" vertical="top" wrapText="1"/>
    </xf>
    <xf numFmtId="164" fontId="9" fillId="5" borderId="21" xfId="0" applyNumberFormat="1" applyFont="1" applyFill="1" applyBorder="1" applyAlignment="1">
      <alignment horizontal="center" vertical="top"/>
    </xf>
    <xf numFmtId="0" fontId="4" fillId="0" borderId="5" xfId="0" applyFont="1" applyBorder="1" applyAlignment="1">
      <alignment horizontal="center" vertical="center" wrapText="1"/>
    </xf>
    <xf numFmtId="0" fontId="4" fillId="0" borderId="30" xfId="0" applyFont="1" applyBorder="1" applyAlignment="1">
      <alignment horizontal="center" vertical="center" wrapText="1"/>
    </xf>
    <xf numFmtId="0" fontId="9" fillId="0" borderId="73" xfId="0" applyFont="1" applyFill="1" applyBorder="1" applyAlignment="1">
      <alignment horizontal="left" vertical="top" wrapText="1"/>
    </xf>
    <xf numFmtId="0" fontId="9" fillId="0" borderId="43" xfId="0" applyFont="1" applyBorder="1" applyAlignment="1">
      <alignment horizontal="center" vertical="top"/>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xf>
    <xf numFmtId="0" fontId="9" fillId="0" borderId="1" xfId="0" applyFont="1" applyFill="1" applyBorder="1" applyAlignment="1">
      <alignment vertical="top"/>
    </xf>
    <xf numFmtId="0" fontId="9" fillId="0" borderId="1" xfId="0" applyFont="1" applyFill="1" applyBorder="1" applyAlignment="1">
      <alignment vertical="top" wrapText="1"/>
    </xf>
    <xf numFmtId="3" fontId="9" fillId="0" borderId="26" xfId="0" applyNumberFormat="1" applyFont="1" applyFill="1" applyBorder="1" applyAlignment="1">
      <alignment vertical="top" wrapText="1"/>
    </xf>
    <xf numFmtId="3" fontId="9" fillId="0" borderId="27" xfId="0" applyNumberFormat="1" applyFont="1" applyFill="1" applyBorder="1" applyAlignment="1">
      <alignment vertical="top" wrapText="1"/>
    </xf>
    <xf numFmtId="0" fontId="9" fillId="0" borderId="1" xfId="0" applyFont="1" applyBorder="1" applyAlignment="1">
      <alignment vertical="top"/>
    </xf>
    <xf numFmtId="0" fontId="9" fillId="0" borderId="1" xfId="0" applyFont="1" applyBorder="1" applyAlignment="1">
      <alignment horizontal="center" vertical="top"/>
    </xf>
    <xf numFmtId="0" fontId="9" fillId="0" borderId="34" xfId="0" applyFont="1" applyBorder="1" applyAlignment="1">
      <alignment vertical="top"/>
    </xf>
    <xf numFmtId="0" fontId="9" fillId="0" borderId="34" xfId="0" applyFont="1" applyBorder="1" applyAlignment="1">
      <alignment horizontal="center" vertical="top"/>
    </xf>
    <xf numFmtId="0" fontId="9" fillId="0" borderId="26" xfId="0" applyFont="1" applyFill="1" applyBorder="1" applyAlignment="1">
      <alignment horizontal="center" vertical="center" textRotation="90"/>
    </xf>
    <xf numFmtId="0" fontId="9" fillId="0" borderId="21" xfId="0" applyFont="1" applyFill="1" applyBorder="1" applyAlignment="1">
      <alignment horizontal="center" vertical="center" textRotation="90"/>
    </xf>
    <xf numFmtId="0" fontId="9" fillId="0" borderId="34" xfId="0" applyFont="1" applyFill="1" applyBorder="1" applyAlignment="1">
      <alignment horizontal="center" vertical="center" textRotation="90"/>
    </xf>
    <xf numFmtId="49" fontId="2" fillId="7" borderId="16" xfId="0" applyNumberFormat="1" applyFont="1" applyFill="1" applyBorder="1" applyAlignment="1">
      <alignment horizontal="center" vertical="top"/>
    </xf>
    <xf numFmtId="0" fontId="1" fillId="7" borderId="18" xfId="0" applyFont="1" applyFill="1" applyBorder="1" applyAlignment="1">
      <alignment vertical="center" wrapText="1"/>
    </xf>
    <xf numFmtId="0" fontId="1" fillId="7" borderId="17" xfId="0" applyFont="1" applyFill="1" applyBorder="1" applyAlignment="1">
      <alignment horizontal="center" vertical="center" wrapText="1"/>
    </xf>
    <xf numFmtId="0" fontId="2" fillId="7" borderId="17" xfId="0" applyFont="1" applyFill="1" applyBorder="1" applyAlignment="1">
      <alignment horizontal="left" vertical="top"/>
    </xf>
    <xf numFmtId="0" fontId="2" fillId="7" borderId="77" xfId="0" applyFont="1" applyFill="1" applyBorder="1" applyAlignment="1">
      <alignment horizontal="left" vertical="top"/>
    </xf>
    <xf numFmtId="0" fontId="9" fillId="0" borderId="22" xfId="0" applyFont="1" applyFill="1" applyBorder="1" applyAlignment="1">
      <alignment vertical="top"/>
    </xf>
    <xf numFmtId="0" fontId="9" fillId="0" borderId="2" xfId="0" applyFont="1" applyFill="1" applyBorder="1" applyAlignment="1">
      <alignment horizontal="left" vertical="top" wrapText="1"/>
    </xf>
    <xf numFmtId="3" fontId="9" fillId="0" borderId="2" xfId="0" applyNumberFormat="1" applyFont="1" applyFill="1" applyBorder="1" applyAlignment="1">
      <alignment horizontal="center" vertical="top" wrapText="1"/>
    </xf>
    <xf numFmtId="0" fontId="9" fillId="0" borderId="36" xfId="0" applyFont="1" applyFill="1" applyBorder="1" applyAlignment="1">
      <alignment horizontal="center" vertical="center" textRotation="90"/>
    </xf>
    <xf numFmtId="0" fontId="9" fillId="4" borderId="17" xfId="1" applyFont="1" applyFill="1" applyBorder="1" applyAlignment="1">
      <alignment horizontal="left" vertical="top" wrapText="1"/>
    </xf>
    <xf numFmtId="3" fontId="9" fillId="4" borderId="17" xfId="1" applyNumberFormat="1" applyFont="1" applyFill="1" applyBorder="1" applyAlignment="1">
      <alignment horizontal="center" vertical="top"/>
    </xf>
    <xf numFmtId="0" fontId="9" fillId="0" borderId="42" xfId="0" applyFont="1" applyFill="1" applyBorder="1" applyAlignment="1">
      <alignment horizontal="center" vertical="center" textRotation="90"/>
    </xf>
    <xf numFmtId="165" fontId="9" fillId="0" borderId="26" xfId="0" applyNumberFormat="1" applyFont="1" applyFill="1" applyBorder="1" applyAlignment="1">
      <alignment horizontal="left" vertical="top" wrapText="1"/>
    </xf>
    <xf numFmtId="165" fontId="9" fillId="0" borderId="21" xfId="0" applyNumberFormat="1" applyFont="1" applyFill="1" applyBorder="1" applyAlignment="1">
      <alignment horizontal="left" vertical="top" wrapText="1"/>
    </xf>
    <xf numFmtId="3" fontId="9" fillId="0" borderId="42" xfId="0" applyNumberFormat="1" applyFont="1" applyFill="1" applyBorder="1" applyAlignment="1">
      <alignment horizontal="left" vertical="top" wrapText="1"/>
    </xf>
    <xf numFmtId="3" fontId="9" fillId="0" borderId="1" xfId="0" applyNumberFormat="1" applyFont="1" applyFill="1" applyBorder="1" applyAlignment="1">
      <alignment horizontal="left" vertical="top" wrapText="1"/>
    </xf>
    <xf numFmtId="165" fontId="9" fillId="0" borderId="1" xfId="0" applyNumberFormat="1" applyFont="1" applyFill="1" applyBorder="1" applyAlignment="1">
      <alignment horizontal="center" vertical="top" wrapText="1"/>
    </xf>
    <xf numFmtId="0" fontId="9" fillId="0" borderId="28" xfId="0" applyFont="1" applyFill="1" applyBorder="1" applyAlignment="1">
      <alignment horizontal="center" vertical="top" wrapText="1"/>
    </xf>
    <xf numFmtId="0" fontId="9" fillId="0" borderId="49" xfId="0" applyFont="1" applyBorder="1" applyAlignment="1">
      <alignment vertical="top"/>
    </xf>
    <xf numFmtId="0" fontId="9" fillId="0" borderId="1" xfId="0" applyFont="1" applyFill="1" applyBorder="1" applyAlignment="1">
      <alignment horizontal="center" vertical="top" wrapText="1"/>
    </xf>
    <xf numFmtId="3" fontId="9" fillId="4" borderId="1" xfId="0" applyNumberFormat="1" applyFont="1" applyFill="1" applyBorder="1" applyAlignment="1">
      <alignment horizontal="center" vertical="top" wrapText="1"/>
    </xf>
    <xf numFmtId="0" fontId="9" fillId="0" borderId="43" xfId="0" applyFont="1" applyFill="1" applyBorder="1" applyAlignment="1">
      <alignment horizontal="center" vertical="top" wrapText="1"/>
    </xf>
    <xf numFmtId="3" fontId="1" fillId="0" borderId="36" xfId="0" applyNumberFormat="1" applyFont="1" applyFill="1" applyBorder="1" applyAlignment="1">
      <alignment horizontal="center" vertical="top"/>
    </xf>
    <xf numFmtId="3" fontId="1" fillId="0" borderId="34" xfId="0" applyNumberFormat="1" applyFont="1" applyFill="1" applyBorder="1" applyAlignment="1">
      <alignment horizontal="center" vertical="top"/>
    </xf>
    <xf numFmtId="3" fontId="9" fillId="0" borderId="21" xfId="0" applyNumberFormat="1" applyFont="1" applyFill="1" applyBorder="1" applyAlignment="1">
      <alignment horizontal="center" vertical="center"/>
    </xf>
    <xf numFmtId="3" fontId="1" fillId="0" borderId="21" xfId="0" applyNumberFormat="1" applyFont="1" applyFill="1" applyBorder="1" applyAlignment="1">
      <alignment horizontal="center" vertical="center"/>
    </xf>
    <xf numFmtId="3" fontId="9" fillId="0" borderId="78" xfId="0" applyNumberFormat="1" applyFont="1" applyFill="1" applyBorder="1" applyAlignment="1">
      <alignment vertical="top" wrapText="1"/>
    </xf>
    <xf numFmtId="3" fontId="9" fillId="0" borderId="1" xfId="0" applyNumberFormat="1" applyFont="1" applyFill="1" applyBorder="1" applyAlignment="1">
      <alignment horizontal="center" vertical="top"/>
    </xf>
    <xf numFmtId="3" fontId="1" fillId="0" borderId="1" xfId="0" applyNumberFormat="1" applyFont="1" applyFill="1" applyBorder="1" applyAlignment="1">
      <alignment horizontal="center" vertical="top"/>
    </xf>
    <xf numFmtId="3" fontId="9" fillId="0" borderId="43" xfId="0" applyNumberFormat="1" applyFont="1" applyFill="1" applyBorder="1" applyAlignment="1">
      <alignment vertical="top"/>
    </xf>
    <xf numFmtId="3" fontId="9" fillId="8" borderId="36" xfId="0" applyNumberFormat="1" applyFont="1" applyFill="1" applyBorder="1" applyAlignment="1">
      <alignment horizontal="center" vertical="top"/>
    </xf>
    <xf numFmtId="3" fontId="9" fillId="8" borderId="34" xfId="0" applyNumberFormat="1" applyFont="1" applyFill="1" applyBorder="1" applyAlignment="1">
      <alignment horizontal="center" vertical="top"/>
    </xf>
    <xf numFmtId="0" fontId="9" fillId="0" borderId="24" xfId="0" applyFont="1" applyFill="1" applyBorder="1" applyAlignment="1">
      <alignment horizontal="center" vertical="top"/>
    </xf>
    <xf numFmtId="3" fontId="9" fillId="0" borderId="73" xfId="0" applyNumberFormat="1" applyFont="1" applyFill="1" applyBorder="1" applyAlignment="1">
      <alignment horizontal="center" vertical="top"/>
    </xf>
    <xf numFmtId="3" fontId="9" fillId="0" borderId="71" xfId="0" applyNumberFormat="1" applyFont="1" applyFill="1" applyBorder="1" applyAlignment="1">
      <alignment horizontal="center" vertical="top"/>
    </xf>
    <xf numFmtId="0" fontId="7" fillId="6" borderId="17" xfId="0" applyNumberFormat="1" applyFont="1" applyFill="1" applyBorder="1" applyAlignment="1">
      <alignment horizontal="center" vertical="top"/>
    </xf>
    <xf numFmtId="0" fontId="9" fillId="0" borderId="1" xfId="0" applyNumberFormat="1" applyFont="1" applyBorder="1" applyAlignment="1">
      <alignment horizontal="center" vertical="top"/>
    </xf>
    <xf numFmtId="0" fontId="7" fillId="6" borderId="1" xfId="0" applyNumberFormat="1" applyFont="1" applyFill="1" applyBorder="1" applyAlignment="1">
      <alignment horizontal="center" vertical="top"/>
    </xf>
    <xf numFmtId="0" fontId="7" fillId="5" borderId="34" xfId="0" applyNumberFormat="1" applyFont="1" applyFill="1" applyBorder="1" applyAlignment="1">
      <alignment horizontal="center" vertical="top"/>
    </xf>
    <xf numFmtId="164" fontId="9" fillId="5" borderId="36" xfId="0" applyNumberFormat="1" applyFont="1" applyFill="1" applyBorder="1" applyAlignment="1">
      <alignment horizontal="right" vertical="top"/>
    </xf>
    <xf numFmtId="164" fontId="9" fillId="5" borderId="21" xfId="0" applyNumberFormat="1" applyFont="1" applyFill="1" applyBorder="1" applyAlignment="1">
      <alignment horizontal="right" vertical="top"/>
    </xf>
    <xf numFmtId="164" fontId="9" fillId="5" borderId="42" xfId="0" applyNumberFormat="1" applyFont="1" applyFill="1" applyBorder="1" applyAlignment="1">
      <alignment horizontal="right" vertical="top"/>
    </xf>
    <xf numFmtId="165" fontId="9" fillId="0" borderId="36" xfId="0" applyNumberFormat="1" applyFont="1" applyFill="1" applyBorder="1" applyAlignment="1">
      <alignment horizontal="center" vertical="top"/>
    </xf>
    <xf numFmtId="165" fontId="9" fillId="0" borderId="21" xfId="0" applyNumberFormat="1" applyFont="1" applyFill="1" applyBorder="1" applyAlignment="1">
      <alignment horizontal="center" vertical="top"/>
    </xf>
    <xf numFmtId="3" fontId="9" fillId="0" borderId="36" xfId="0" applyNumberFormat="1" applyFont="1" applyFill="1" applyBorder="1" applyAlignment="1">
      <alignment horizontal="center" vertical="top"/>
    </xf>
    <xf numFmtId="3" fontId="9" fillId="0" borderId="21" xfId="0" applyNumberFormat="1" applyFont="1" applyFill="1" applyBorder="1" applyAlignment="1">
      <alignment horizontal="center" vertical="top"/>
    </xf>
    <xf numFmtId="0" fontId="9" fillId="0" borderId="36" xfId="0" applyFont="1" applyFill="1" applyBorder="1" applyAlignment="1">
      <alignment horizontal="left" vertical="top" wrapText="1"/>
    </xf>
    <xf numFmtId="3" fontId="9" fillId="0" borderId="26" xfId="0" applyNumberFormat="1" applyFont="1" applyFill="1" applyBorder="1" applyAlignment="1">
      <alignment horizontal="center" vertical="top" wrapText="1"/>
    </xf>
    <xf numFmtId="3" fontId="9" fillId="0" borderId="42" xfId="0" applyNumberFormat="1" applyFont="1" applyFill="1" applyBorder="1" applyAlignment="1">
      <alignment horizontal="center" vertical="top" wrapText="1"/>
    </xf>
    <xf numFmtId="3" fontId="9" fillId="0" borderId="27" xfId="0" applyNumberFormat="1" applyFont="1" applyFill="1" applyBorder="1" applyAlignment="1">
      <alignment horizontal="center" vertical="top" wrapText="1"/>
    </xf>
    <xf numFmtId="3" fontId="9" fillId="0" borderId="41" xfId="0" applyNumberFormat="1" applyFont="1" applyFill="1" applyBorder="1" applyAlignment="1">
      <alignment horizontal="center" vertical="top" wrapText="1"/>
    </xf>
    <xf numFmtId="0" fontId="9" fillId="0" borderId="26" xfId="0" applyFont="1" applyFill="1" applyBorder="1" applyAlignment="1">
      <alignment horizontal="left" vertical="top" wrapText="1"/>
    </xf>
    <xf numFmtId="3" fontId="9" fillId="0" borderId="23" xfId="0" applyNumberFormat="1" applyFont="1" applyFill="1" applyBorder="1" applyAlignment="1">
      <alignment horizontal="center" vertical="top" wrapText="1"/>
    </xf>
    <xf numFmtId="3" fontId="9" fillId="0" borderId="35" xfId="0" applyNumberFormat="1" applyFont="1" applyFill="1" applyBorder="1" applyAlignment="1">
      <alignment horizontal="center" vertical="top" wrapText="1"/>
    </xf>
    <xf numFmtId="3" fontId="9" fillId="0" borderId="21" xfId="0" applyNumberFormat="1" applyFont="1" applyFill="1" applyBorder="1" applyAlignment="1">
      <alignment horizontal="center" vertical="top" wrapText="1"/>
    </xf>
    <xf numFmtId="3" fontId="9" fillId="0" borderId="34" xfId="0" applyNumberFormat="1" applyFont="1" applyFill="1" applyBorder="1" applyAlignment="1">
      <alignment horizontal="center" vertical="top" wrapText="1"/>
    </xf>
    <xf numFmtId="49" fontId="7" fillId="0" borderId="36" xfId="0" applyNumberFormat="1" applyFont="1" applyBorder="1" applyAlignment="1">
      <alignment horizontal="center" vertical="top"/>
    </xf>
    <xf numFmtId="49" fontId="7" fillId="0" borderId="21" xfId="0" applyNumberFormat="1" applyFont="1" applyBorder="1" applyAlignment="1">
      <alignment horizontal="center" vertical="top"/>
    </xf>
    <xf numFmtId="49" fontId="7" fillId="0" borderId="34" xfId="0" applyNumberFormat="1" applyFont="1" applyBorder="1" applyAlignment="1">
      <alignment horizontal="center" vertical="top"/>
    </xf>
    <xf numFmtId="49" fontId="7" fillId="7" borderId="10" xfId="0" applyNumberFormat="1" applyFont="1" applyFill="1" applyBorder="1" applyAlignment="1">
      <alignment horizontal="center" vertical="top"/>
    </xf>
    <xf numFmtId="49" fontId="7" fillId="7" borderId="11" xfId="0" applyNumberFormat="1" applyFont="1" applyFill="1" applyBorder="1" applyAlignment="1">
      <alignment horizontal="center" vertical="top"/>
    </xf>
    <xf numFmtId="49" fontId="7" fillId="7" borderId="12" xfId="0" applyNumberFormat="1" applyFont="1" applyFill="1" applyBorder="1" applyAlignment="1">
      <alignment horizontal="center" vertical="top"/>
    </xf>
    <xf numFmtId="49" fontId="7" fillId="2" borderId="36" xfId="0" applyNumberFormat="1" applyFont="1" applyFill="1" applyBorder="1" applyAlignment="1">
      <alignment horizontal="center" vertical="top"/>
    </xf>
    <xf numFmtId="49" fontId="7" fillId="2" borderId="21" xfId="0" applyNumberFormat="1" applyFont="1" applyFill="1" applyBorder="1" applyAlignment="1">
      <alignment horizontal="center" vertical="top"/>
    </xf>
    <xf numFmtId="49" fontId="7" fillId="2" borderId="34" xfId="0" applyNumberFormat="1" applyFont="1" applyFill="1" applyBorder="1" applyAlignment="1">
      <alignment horizontal="center" vertical="top"/>
    </xf>
    <xf numFmtId="0" fontId="9" fillId="0" borderId="36" xfId="0" applyFont="1" applyFill="1" applyBorder="1" applyAlignment="1">
      <alignment horizontal="center" vertical="center" textRotation="90" wrapText="1"/>
    </xf>
    <xf numFmtId="0" fontId="9" fillId="0" borderId="21" xfId="0" applyFont="1" applyFill="1" applyBorder="1" applyAlignment="1">
      <alignment horizontal="center" vertical="center" textRotation="90" wrapText="1"/>
    </xf>
    <xf numFmtId="0" fontId="9" fillId="0" borderId="34" xfId="0" applyFont="1" applyFill="1" applyBorder="1" applyAlignment="1">
      <alignment horizontal="center" vertical="center" textRotation="90" wrapText="1"/>
    </xf>
    <xf numFmtId="0" fontId="9" fillId="0" borderId="42" xfId="0" applyFont="1" applyFill="1" applyBorder="1" applyAlignment="1">
      <alignment horizontal="center" vertical="top" wrapText="1"/>
    </xf>
    <xf numFmtId="165" fontId="9" fillId="0" borderId="36" xfId="0" applyNumberFormat="1" applyFont="1" applyFill="1" applyBorder="1" applyAlignment="1">
      <alignment horizontal="center" vertical="top" wrapText="1"/>
    </xf>
    <xf numFmtId="165" fontId="9" fillId="0" borderId="37" xfId="0" applyNumberFormat="1" applyFont="1" applyFill="1" applyBorder="1" applyAlignment="1">
      <alignment horizontal="center" vertical="top" wrapText="1"/>
    </xf>
    <xf numFmtId="164" fontId="9" fillId="5" borderId="26" xfId="0" applyNumberFormat="1" applyFont="1" applyFill="1" applyBorder="1" applyAlignment="1">
      <alignment horizontal="right" vertical="top"/>
    </xf>
    <xf numFmtId="4" fontId="9" fillId="3" borderId="26" xfId="0" applyNumberFormat="1" applyFont="1" applyFill="1" applyBorder="1" applyAlignment="1">
      <alignment horizontal="center" vertical="top"/>
    </xf>
    <xf numFmtId="4" fontId="9" fillId="3" borderId="21" xfId="0" applyNumberFormat="1" applyFont="1" applyFill="1" applyBorder="1" applyAlignment="1">
      <alignment horizontal="center" vertical="top"/>
    </xf>
    <xf numFmtId="49" fontId="7" fillId="0" borderId="26" xfId="0" applyNumberFormat="1" applyFont="1" applyBorder="1" applyAlignment="1">
      <alignment horizontal="center" vertical="top"/>
    </xf>
    <xf numFmtId="0" fontId="9" fillId="3" borderId="26" xfId="0" applyFont="1" applyFill="1" applyBorder="1" applyAlignment="1">
      <alignment horizontal="left" vertical="top" wrapText="1"/>
    </xf>
    <xf numFmtId="0" fontId="9" fillId="0" borderId="40" xfId="0" applyFont="1" applyFill="1" applyBorder="1" applyAlignment="1">
      <alignment horizontal="center" vertical="top"/>
    </xf>
    <xf numFmtId="0" fontId="9" fillId="0" borderId="34" xfId="0" applyFont="1" applyFill="1" applyBorder="1" applyAlignment="1">
      <alignment horizontal="left" vertical="top" wrapText="1"/>
    </xf>
    <xf numFmtId="0" fontId="9" fillId="0" borderId="28" xfId="0" applyFont="1" applyFill="1" applyBorder="1" applyAlignment="1">
      <alignment horizontal="left" vertical="top" wrapText="1"/>
    </xf>
    <xf numFmtId="49" fontId="7" fillId="0" borderId="24" xfId="0" applyNumberFormat="1" applyFont="1" applyBorder="1" applyAlignment="1">
      <alignment horizontal="center" vertical="top"/>
    </xf>
    <xf numFmtId="3" fontId="9" fillId="0" borderId="36" xfId="0" applyNumberFormat="1" applyFont="1" applyFill="1" applyBorder="1" applyAlignment="1">
      <alignment horizontal="center" vertical="top" wrapText="1"/>
    </xf>
    <xf numFmtId="49" fontId="7" fillId="0" borderId="42" xfId="0" applyNumberFormat="1" applyFont="1" applyBorder="1" applyAlignment="1">
      <alignment horizontal="center" vertical="top"/>
    </xf>
    <xf numFmtId="0" fontId="9" fillId="3" borderId="24" xfId="0" applyFont="1" applyFill="1" applyBorder="1" applyAlignment="1">
      <alignment horizontal="left" vertical="top" wrapText="1"/>
    </xf>
    <xf numFmtId="49" fontId="7" fillId="2" borderId="75" xfId="0" applyNumberFormat="1" applyFont="1" applyFill="1" applyBorder="1" applyAlignment="1">
      <alignment horizontal="left" vertical="top"/>
    </xf>
    <xf numFmtId="49" fontId="7" fillId="2" borderId="57" xfId="0" applyNumberFormat="1" applyFont="1" applyFill="1" applyBorder="1" applyAlignment="1">
      <alignment horizontal="left" vertical="top"/>
    </xf>
    <xf numFmtId="49" fontId="7" fillId="2" borderId="67" xfId="0" applyNumberFormat="1" applyFont="1" applyFill="1" applyBorder="1" applyAlignment="1">
      <alignment horizontal="left" vertical="top"/>
    </xf>
    <xf numFmtId="49" fontId="7" fillId="0" borderId="50" xfId="0" applyNumberFormat="1" applyFont="1" applyBorder="1" applyAlignment="1">
      <alignment horizontal="center" vertical="top"/>
    </xf>
    <xf numFmtId="0" fontId="2" fillId="7" borderId="62" xfId="0" applyFont="1" applyFill="1" applyBorder="1" applyAlignment="1">
      <alignment horizontal="left" vertical="top"/>
    </xf>
    <xf numFmtId="0" fontId="9" fillId="0" borderId="27" xfId="0" applyFont="1" applyBorder="1" applyAlignment="1">
      <alignment vertical="top"/>
    </xf>
    <xf numFmtId="0" fontId="9" fillId="0" borderId="23" xfId="0" applyFont="1" applyBorder="1" applyAlignment="1">
      <alignment vertical="top"/>
    </xf>
    <xf numFmtId="3" fontId="9" fillId="8" borderId="26" xfId="1" applyNumberFormat="1" applyFont="1" applyFill="1" applyBorder="1" applyAlignment="1">
      <alignment horizontal="center" vertical="top"/>
    </xf>
    <xf numFmtId="3" fontId="9" fillId="8" borderId="26" xfId="0" applyNumberFormat="1" applyFont="1" applyFill="1" applyBorder="1" applyAlignment="1">
      <alignment horizontal="center" vertical="top" wrapText="1"/>
    </xf>
    <xf numFmtId="0" fontId="11" fillId="3" borderId="24" xfId="0" applyFont="1" applyFill="1" applyBorder="1" applyAlignment="1">
      <alignment horizontal="left" vertical="top" wrapText="1"/>
    </xf>
    <xf numFmtId="0" fontId="9" fillId="0" borderId="34" xfId="0" applyFont="1" applyFill="1" applyBorder="1" applyAlignment="1">
      <alignment horizontal="left" vertical="top" wrapText="1"/>
    </xf>
    <xf numFmtId="49" fontId="7" fillId="0" borderId="21" xfId="0" applyNumberFormat="1" applyFont="1" applyBorder="1" applyAlignment="1">
      <alignment horizontal="center" vertical="top"/>
    </xf>
    <xf numFmtId="49" fontId="7" fillId="0" borderId="36" xfId="0" applyNumberFormat="1" applyFont="1" applyBorder="1" applyAlignment="1">
      <alignment horizontal="center" vertical="top"/>
    </xf>
    <xf numFmtId="49" fontId="7" fillId="0" borderId="26" xfId="0" applyNumberFormat="1" applyFont="1" applyBorder="1" applyAlignment="1">
      <alignment horizontal="center" vertical="top"/>
    </xf>
    <xf numFmtId="164" fontId="9" fillId="5" borderId="26" xfId="0" applyNumberFormat="1" applyFont="1" applyFill="1" applyBorder="1" applyAlignment="1">
      <alignment horizontal="right" vertical="top"/>
    </xf>
    <xf numFmtId="164" fontId="9" fillId="5" borderId="42" xfId="0" applyNumberFormat="1" applyFont="1" applyFill="1" applyBorder="1" applyAlignment="1">
      <alignment horizontal="right" vertical="top"/>
    </xf>
    <xf numFmtId="3" fontId="9" fillId="0" borderId="34" xfId="0" applyNumberFormat="1" applyFont="1" applyFill="1" applyBorder="1" applyAlignment="1">
      <alignment horizontal="center" vertical="top" wrapText="1"/>
    </xf>
    <xf numFmtId="49" fontId="9" fillId="0" borderId="26" xfId="0" applyNumberFormat="1" applyFont="1" applyFill="1" applyBorder="1" applyAlignment="1">
      <alignment horizontal="center" vertical="top"/>
    </xf>
    <xf numFmtId="49" fontId="9" fillId="0" borderId="21" xfId="0" applyNumberFormat="1" applyFont="1" applyFill="1" applyBorder="1" applyAlignment="1">
      <alignment horizontal="center" vertical="top"/>
    </xf>
    <xf numFmtId="0" fontId="9" fillId="0" borderId="36" xfId="0" applyFont="1" applyBorder="1" applyAlignment="1">
      <alignment vertical="top" wrapText="1"/>
    </xf>
    <xf numFmtId="0" fontId="9" fillId="0" borderId="36" xfId="0" applyNumberFormat="1" applyFont="1" applyBorder="1" applyAlignment="1">
      <alignment horizontal="center" vertical="top"/>
    </xf>
    <xf numFmtId="0" fontId="9" fillId="8" borderId="36" xfId="0" applyNumberFormat="1" applyFont="1" applyFill="1" applyBorder="1" applyAlignment="1">
      <alignment horizontal="center" vertical="top"/>
    </xf>
    <xf numFmtId="0" fontId="9" fillId="8" borderId="21" xfId="0" applyNumberFormat="1" applyFont="1" applyFill="1" applyBorder="1" applyAlignment="1">
      <alignment horizontal="center" vertical="top"/>
    </xf>
    <xf numFmtId="0" fontId="9" fillId="8" borderId="34" xfId="0" applyNumberFormat="1" applyFont="1" applyFill="1" applyBorder="1" applyAlignment="1">
      <alignment horizontal="center" vertical="top"/>
    </xf>
    <xf numFmtId="3" fontId="9" fillId="0" borderId="24" xfId="0" applyNumberFormat="1" applyFont="1" applyFill="1" applyBorder="1" applyAlignment="1">
      <alignment horizontal="center" vertical="top"/>
    </xf>
    <xf numFmtId="0" fontId="9" fillId="3" borderId="40" xfId="0" applyFont="1" applyFill="1" applyBorder="1" applyAlignment="1">
      <alignment horizontal="center" vertical="top" wrapText="1"/>
    </xf>
    <xf numFmtId="0" fontId="9" fillId="3" borderId="28" xfId="0" applyFont="1" applyFill="1" applyBorder="1" applyAlignment="1">
      <alignment horizontal="center" vertical="top" wrapText="1"/>
    </xf>
    <xf numFmtId="0" fontId="9" fillId="0" borderId="40" xfId="0" applyFont="1" applyBorder="1" applyAlignment="1">
      <alignment horizontal="center" vertical="top"/>
    </xf>
    <xf numFmtId="0" fontId="9" fillId="5" borderId="42" xfId="0" applyFont="1" applyFill="1" applyBorder="1" applyAlignment="1">
      <alignment vertical="top"/>
    </xf>
    <xf numFmtId="0" fontId="9" fillId="3" borderId="24" xfId="0" applyFont="1" applyFill="1" applyBorder="1" applyAlignment="1">
      <alignment horizontal="center" vertical="top" wrapText="1"/>
    </xf>
    <xf numFmtId="3" fontId="9" fillId="8" borderId="26" xfId="0" applyNumberFormat="1" applyFont="1" applyFill="1" applyBorder="1" applyAlignment="1">
      <alignment horizontal="center" vertical="top"/>
    </xf>
    <xf numFmtId="3" fontId="9" fillId="8" borderId="42" xfId="0" applyNumberFormat="1" applyFont="1" applyFill="1" applyBorder="1" applyAlignment="1">
      <alignment horizontal="center" vertical="top"/>
    </xf>
    <xf numFmtId="3" fontId="9" fillId="4" borderId="37" xfId="0" applyNumberFormat="1" applyFont="1" applyFill="1" applyBorder="1" applyAlignment="1">
      <alignment horizontal="center" vertical="top" wrapText="1"/>
    </xf>
    <xf numFmtId="0" fontId="23" fillId="0" borderId="50" xfId="0" applyFont="1" applyFill="1" applyBorder="1" applyAlignment="1">
      <alignment horizontal="left" vertical="top" wrapText="1"/>
    </xf>
    <xf numFmtId="165" fontId="9" fillId="0" borderId="34" xfId="0" applyNumberFormat="1" applyFont="1" applyFill="1" applyBorder="1" applyAlignment="1">
      <alignment horizontal="center" vertical="top" wrapText="1"/>
    </xf>
    <xf numFmtId="0" fontId="9" fillId="0" borderId="50" xfId="0" applyFont="1" applyFill="1" applyBorder="1" applyAlignment="1">
      <alignment horizontal="center" vertical="top" wrapText="1"/>
    </xf>
    <xf numFmtId="0" fontId="7" fillId="5" borderId="58" xfId="0" applyFont="1" applyFill="1" applyBorder="1" applyAlignment="1">
      <alignment horizontal="center" vertical="top" wrapText="1"/>
    </xf>
    <xf numFmtId="164" fontId="1" fillId="5" borderId="36" xfId="0" applyNumberFormat="1" applyFont="1" applyFill="1" applyBorder="1" applyAlignment="1">
      <alignment horizontal="right" vertical="top"/>
    </xf>
    <xf numFmtId="0" fontId="1" fillId="0" borderId="0" xfId="1" applyFont="1"/>
    <xf numFmtId="0" fontId="27" fillId="0" borderId="0" xfId="1" applyFont="1" applyAlignment="1">
      <alignment horizontal="right"/>
    </xf>
    <xf numFmtId="0" fontId="27" fillId="0" borderId="0" xfId="0" applyFont="1"/>
    <xf numFmtId="0" fontId="27" fillId="0" borderId="0" xfId="0" applyFont="1" applyAlignment="1">
      <alignment horizontal="right"/>
    </xf>
    <xf numFmtId="0" fontId="27" fillId="0" borderId="0" xfId="0" applyFont="1" applyAlignment="1">
      <alignment horizontal="center" vertical="top"/>
    </xf>
    <xf numFmtId="0" fontId="26" fillId="0" borderId="0" xfId="0" applyFont="1"/>
    <xf numFmtId="0" fontId="26" fillId="0" borderId="0" xfId="0" applyFont="1" applyAlignment="1">
      <alignment horizontal="center" vertical="top"/>
    </xf>
    <xf numFmtId="3" fontId="25" fillId="7" borderId="36" xfId="0" applyNumberFormat="1" applyFont="1" applyFill="1" applyBorder="1" applyAlignment="1">
      <alignment horizontal="center" vertical="top" wrapText="1"/>
    </xf>
    <xf numFmtId="3" fontId="25" fillId="7" borderId="42" xfId="0" applyNumberFormat="1" applyFont="1" applyFill="1" applyBorder="1" applyAlignment="1">
      <alignment horizontal="center" vertical="top" wrapText="1"/>
    </xf>
    <xf numFmtId="164" fontId="9" fillId="5" borderId="36" xfId="0" applyNumberFormat="1" applyFont="1" applyFill="1" applyBorder="1" applyAlignment="1">
      <alignment horizontal="right" vertical="top"/>
    </xf>
    <xf numFmtId="164" fontId="9" fillId="5" borderId="36" xfId="0" applyNumberFormat="1" applyFont="1" applyFill="1" applyBorder="1" applyAlignment="1">
      <alignment horizontal="right" vertical="top"/>
    </xf>
    <xf numFmtId="164" fontId="9" fillId="5" borderId="21" xfId="0" applyNumberFormat="1" applyFont="1" applyFill="1" applyBorder="1" applyAlignment="1">
      <alignment horizontal="right" vertical="top"/>
    </xf>
    <xf numFmtId="164" fontId="9" fillId="5" borderId="42" xfId="0" applyNumberFormat="1" applyFont="1" applyFill="1" applyBorder="1" applyAlignment="1">
      <alignment horizontal="right" vertical="top"/>
    </xf>
    <xf numFmtId="3" fontId="9" fillId="0" borderId="36" xfId="0" applyNumberFormat="1" applyFont="1" applyFill="1" applyBorder="1" applyAlignment="1">
      <alignment horizontal="center" vertical="top"/>
    </xf>
    <xf numFmtId="3" fontId="9" fillId="0" borderId="21" xfId="0" applyNumberFormat="1" applyFont="1" applyFill="1" applyBorder="1" applyAlignment="1">
      <alignment horizontal="center" vertical="top"/>
    </xf>
    <xf numFmtId="0" fontId="24" fillId="0" borderId="73" xfId="0" applyFont="1" applyBorder="1" applyAlignment="1">
      <alignment vertical="top"/>
    </xf>
    <xf numFmtId="3" fontId="9" fillId="0" borderId="50" xfId="0" applyNumberFormat="1" applyFont="1" applyFill="1" applyBorder="1" applyAlignment="1">
      <alignment horizontal="center" vertical="top"/>
    </xf>
    <xf numFmtId="0" fontId="9" fillId="0" borderId="34" xfId="0" applyFont="1" applyFill="1" applyBorder="1" applyAlignment="1">
      <alignment horizontal="left" vertical="top" wrapText="1"/>
    </xf>
    <xf numFmtId="49" fontId="7" fillId="7" borderId="10" xfId="0" applyNumberFormat="1" applyFont="1" applyFill="1" applyBorder="1" applyAlignment="1">
      <alignment horizontal="center" vertical="top"/>
    </xf>
    <xf numFmtId="49" fontId="7" fillId="7" borderId="11" xfId="0" applyNumberFormat="1" applyFont="1" applyFill="1" applyBorder="1" applyAlignment="1">
      <alignment horizontal="center" vertical="top"/>
    </xf>
    <xf numFmtId="49" fontId="7" fillId="7" borderId="12" xfId="0" applyNumberFormat="1" applyFont="1" applyFill="1" applyBorder="1" applyAlignment="1">
      <alignment horizontal="center" vertical="top"/>
    </xf>
    <xf numFmtId="49" fontId="7" fillId="2" borderId="36" xfId="0" applyNumberFormat="1" applyFont="1" applyFill="1" applyBorder="1" applyAlignment="1">
      <alignment horizontal="center" vertical="top"/>
    </xf>
    <xf numFmtId="49" fontId="7" fillId="2" borderId="21" xfId="0" applyNumberFormat="1" applyFont="1" applyFill="1" applyBorder="1" applyAlignment="1">
      <alignment horizontal="center" vertical="top"/>
    </xf>
    <xf numFmtId="49" fontId="7" fillId="2" borderId="34" xfId="0" applyNumberFormat="1" applyFont="1" applyFill="1" applyBorder="1" applyAlignment="1">
      <alignment horizontal="center" vertical="top"/>
    </xf>
    <xf numFmtId="49" fontId="7" fillId="0" borderId="36" xfId="0" applyNumberFormat="1" applyFont="1" applyBorder="1" applyAlignment="1">
      <alignment horizontal="center" vertical="top"/>
    </xf>
    <xf numFmtId="49" fontId="7" fillId="0" borderId="21" xfId="0" applyNumberFormat="1" applyFont="1" applyBorder="1" applyAlignment="1">
      <alignment horizontal="center" vertical="top"/>
    </xf>
    <xf numFmtId="0" fontId="9" fillId="0" borderId="36" xfId="0" applyFont="1" applyFill="1" applyBorder="1" applyAlignment="1">
      <alignment horizontal="center" vertical="center" textRotation="90" wrapText="1"/>
    </xf>
    <xf numFmtId="0" fontId="9" fillId="0" borderId="21" xfId="0" applyFont="1" applyFill="1" applyBorder="1" applyAlignment="1">
      <alignment horizontal="center" vertical="center" textRotation="90" wrapText="1"/>
    </xf>
    <xf numFmtId="0" fontId="9" fillId="0" borderId="34" xfId="0" applyFont="1" applyFill="1" applyBorder="1" applyAlignment="1">
      <alignment horizontal="center" vertical="center" textRotation="90" wrapText="1"/>
    </xf>
    <xf numFmtId="164" fontId="9" fillId="5" borderId="26" xfId="0" applyNumberFormat="1" applyFont="1" applyFill="1" applyBorder="1" applyAlignment="1">
      <alignment horizontal="right" vertical="top"/>
    </xf>
    <xf numFmtId="0" fontId="7" fillId="0" borderId="36" xfId="0" applyFont="1" applyFill="1" applyBorder="1" applyAlignment="1">
      <alignment horizontal="center" vertical="top" wrapText="1"/>
    </xf>
    <xf numFmtId="0" fontId="7" fillId="0" borderId="21" xfId="0" applyFont="1" applyFill="1" applyBorder="1" applyAlignment="1">
      <alignment horizontal="center" vertical="top" wrapText="1"/>
    </xf>
    <xf numFmtId="49" fontId="7" fillId="0" borderId="21" xfId="0" applyNumberFormat="1" applyFont="1" applyBorder="1" applyAlignment="1">
      <alignment horizontal="center" vertical="top" wrapText="1"/>
    </xf>
    <xf numFmtId="49" fontId="7" fillId="0" borderId="34" xfId="0" applyNumberFormat="1" applyFont="1" applyBorder="1" applyAlignment="1">
      <alignment horizontal="center" vertical="top" wrapText="1"/>
    </xf>
    <xf numFmtId="49" fontId="7" fillId="7" borderId="10" xfId="0" applyNumberFormat="1" applyFont="1" applyFill="1" applyBorder="1" applyAlignment="1">
      <alignment horizontal="center" vertical="top" wrapText="1"/>
    </xf>
    <xf numFmtId="49" fontId="7" fillId="7" borderId="12" xfId="0" applyNumberFormat="1" applyFont="1" applyFill="1" applyBorder="1" applyAlignment="1">
      <alignment horizontal="center" vertical="top" wrapText="1"/>
    </xf>
    <xf numFmtId="49" fontId="7" fillId="2" borderId="36" xfId="0" applyNumberFormat="1" applyFont="1" applyFill="1" applyBorder="1" applyAlignment="1">
      <alignment horizontal="center" vertical="top" wrapText="1"/>
    </xf>
    <xf numFmtId="49" fontId="7" fillId="2" borderId="34" xfId="0" applyNumberFormat="1" applyFont="1" applyFill="1" applyBorder="1" applyAlignment="1">
      <alignment horizontal="center" vertical="top" wrapText="1"/>
    </xf>
    <xf numFmtId="49" fontId="7" fillId="0" borderId="36" xfId="0" applyNumberFormat="1" applyFont="1" applyBorder="1" applyAlignment="1">
      <alignment horizontal="center" vertical="top" wrapText="1"/>
    </xf>
    <xf numFmtId="49" fontId="7" fillId="7" borderId="11" xfId="0" applyNumberFormat="1" applyFont="1" applyFill="1" applyBorder="1" applyAlignment="1">
      <alignment horizontal="center" vertical="top" wrapText="1"/>
    </xf>
    <xf numFmtId="49" fontId="7" fillId="2" borderId="21" xfId="0" applyNumberFormat="1" applyFont="1" applyFill="1" applyBorder="1" applyAlignment="1">
      <alignment horizontal="center" vertical="top" wrapText="1"/>
    </xf>
    <xf numFmtId="49" fontId="7" fillId="0" borderId="50" xfId="0" applyNumberFormat="1" applyFont="1" applyBorder="1" applyAlignment="1">
      <alignment horizontal="center" vertical="top" wrapText="1"/>
    </xf>
    <xf numFmtId="49" fontId="7" fillId="0" borderId="73" xfId="0" applyNumberFormat="1" applyFont="1" applyBorder="1" applyAlignment="1">
      <alignment horizontal="center" vertical="top" wrapText="1"/>
    </xf>
    <xf numFmtId="49" fontId="7" fillId="0" borderId="24" xfId="0" applyNumberFormat="1" applyFont="1" applyBorder="1" applyAlignment="1">
      <alignment horizontal="center" vertical="top" wrapText="1"/>
    </xf>
    <xf numFmtId="0" fontId="6" fillId="0" borderId="0" xfId="0" applyFont="1" applyBorder="1" applyAlignment="1">
      <alignment vertical="top"/>
    </xf>
    <xf numFmtId="3" fontId="6" fillId="0" borderId="50" xfId="0" applyNumberFormat="1" applyFont="1" applyFill="1" applyBorder="1" applyAlignment="1">
      <alignment horizontal="left" vertical="top"/>
    </xf>
    <xf numFmtId="0" fontId="0" fillId="0" borderId="24" xfId="0" applyFill="1" applyBorder="1" applyAlignment="1">
      <alignment horizontal="left" vertical="top"/>
    </xf>
    <xf numFmtId="0" fontId="0" fillId="0" borderId="73" xfId="0" applyFill="1" applyBorder="1" applyAlignment="1">
      <alignment horizontal="left" vertical="top"/>
    </xf>
    <xf numFmtId="0" fontId="0" fillId="0" borderId="37" xfId="0" applyFill="1" applyBorder="1" applyAlignment="1">
      <alignment horizontal="left" vertical="top"/>
    </xf>
    <xf numFmtId="0" fontId="0" fillId="0" borderId="23" xfId="0" applyFill="1" applyBorder="1" applyAlignment="1">
      <alignment horizontal="left" vertical="top"/>
    </xf>
    <xf numFmtId="0" fontId="0" fillId="0" borderId="35" xfId="0" applyFill="1" applyBorder="1" applyAlignment="1">
      <alignment horizontal="left" vertical="top"/>
    </xf>
    <xf numFmtId="0" fontId="6" fillId="0" borderId="0" xfId="0" applyFont="1" applyFill="1" applyBorder="1" applyAlignment="1">
      <alignment vertical="top"/>
    </xf>
    <xf numFmtId="0" fontId="6" fillId="0" borderId="0" xfId="0" applyFont="1" applyFill="1" applyBorder="1" applyAlignment="1">
      <alignment horizontal="left" vertical="top"/>
    </xf>
    <xf numFmtId="0" fontId="9" fillId="0" borderId="0" xfId="0" applyFont="1" applyFill="1" applyBorder="1" applyAlignment="1">
      <alignment vertical="top"/>
    </xf>
    <xf numFmtId="0" fontId="9" fillId="0" borderId="0" xfId="0" applyFont="1" applyFill="1" applyBorder="1" applyAlignment="1">
      <alignment horizontal="left" vertical="top"/>
    </xf>
    <xf numFmtId="3" fontId="9" fillId="0" borderId="27" xfId="0" applyNumberFormat="1" applyFont="1" applyFill="1" applyBorder="1" applyAlignment="1">
      <alignment horizontal="left" vertical="top"/>
    </xf>
    <xf numFmtId="3" fontId="9" fillId="0" borderId="23" xfId="0" applyNumberFormat="1" applyFont="1" applyFill="1" applyBorder="1" applyAlignment="1">
      <alignment horizontal="left" vertical="top"/>
    </xf>
    <xf numFmtId="0" fontId="0" fillId="0" borderId="35" xfId="0" applyBorder="1" applyAlignment="1">
      <alignment horizontal="left" vertical="top"/>
    </xf>
    <xf numFmtId="0" fontId="24" fillId="0" borderId="37" xfId="0" applyFont="1" applyBorder="1" applyAlignment="1">
      <alignment vertical="top"/>
    </xf>
    <xf numFmtId="0" fontId="24" fillId="0" borderId="35" xfId="0" applyFont="1" applyBorder="1" applyAlignment="1">
      <alignment vertical="top"/>
    </xf>
    <xf numFmtId="0" fontId="7" fillId="3" borderId="38" xfId="0" applyFont="1" applyFill="1" applyBorder="1" applyAlignment="1">
      <alignment horizontal="center" vertical="top"/>
    </xf>
    <xf numFmtId="0" fontId="9" fillId="0" borderId="34" xfId="0" applyFont="1" applyBorder="1" applyAlignment="1">
      <alignment vertical="top" wrapText="1"/>
    </xf>
    <xf numFmtId="0" fontId="7" fillId="6" borderId="19" xfId="0" applyNumberFormat="1" applyFont="1" applyFill="1" applyBorder="1" applyAlignment="1">
      <alignment horizontal="center" vertical="top"/>
    </xf>
    <xf numFmtId="0" fontId="9" fillId="0" borderId="22" xfId="0" applyNumberFormat="1" applyFont="1" applyBorder="1" applyAlignment="1">
      <alignment horizontal="center" vertical="top"/>
    </xf>
    <xf numFmtId="0" fontId="7" fillId="6" borderId="22" xfId="0" applyNumberFormat="1" applyFont="1" applyFill="1" applyBorder="1" applyAlignment="1">
      <alignment horizontal="center" vertical="top"/>
    </xf>
    <xf numFmtId="0" fontId="7" fillId="5" borderId="35" xfId="0" applyNumberFormat="1" applyFont="1" applyFill="1" applyBorder="1" applyAlignment="1">
      <alignment horizontal="center" vertical="top"/>
    </xf>
    <xf numFmtId="0" fontId="9" fillId="0" borderId="26" xfId="0" applyFont="1" applyBorder="1" applyAlignment="1">
      <alignment horizontal="center" vertical="top"/>
    </xf>
    <xf numFmtId="0" fontId="9" fillId="8" borderId="73" xfId="0" applyFont="1" applyFill="1" applyBorder="1" applyAlignment="1">
      <alignment vertical="top" wrapText="1"/>
    </xf>
    <xf numFmtId="0" fontId="9" fillId="8" borderId="34" xfId="0" applyFont="1" applyFill="1" applyBorder="1" applyAlignment="1">
      <alignment vertical="top"/>
    </xf>
    <xf numFmtId="0" fontId="11" fillId="8" borderId="26" xfId="0" applyFont="1" applyFill="1" applyBorder="1" applyAlignment="1">
      <alignment vertical="top" wrapText="1"/>
    </xf>
    <xf numFmtId="0" fontId="9" fillId="0" borderId="26" xfId="0" applyFont="1" applyBorder="1" applyAlignment="1">
      <alignment vertical="top"/>
    </xf>
    <xf numFmtId="0" fontId="27" fillId="0" borderId="0" xfId="1" applyFont="1" applyAlignment="1">
      <alignment horizontal="right" vertical="top"/>
    </xf>
    <xf numFmtId="0" fontId="27" fillId="0" borderId="0" xfId="0" applyFont="1" applyAlignment="1">
      <alignment horizontal="right" vertical="top"/>
    </xf>
    <xf numFmtId="0" fontId="21" fillId="0" borderId="0" xfId="0" applyFont="1" applyAlignment="1">
      <alignment horizontal="left" vertical="center" wrapText="1"/>
    </xf>
    <xf numFmtId="0" fontId="26" fillId="0" borderId="0" xfId="0" applyFont="1" applyAlignment="1">
      <alignment horizontal="center" wrapText="1"/>
    </xf>
    <xf numFmtId="0" fontId="0" fillId="0" borderId="0" xfId="0" applyAlignment="1">
      <alignment horizontal="center" wrapText="1"/>
    </xf>
    <xf numFmtId="0" fontId="26" fillId="0" borderId="0" xfId="1" applyFont="1" applyAlignment="1">
      <alignment horizontal="center"/>
    </xf>
    <xf numFmtId="49" fontId="26" fillId="0" borderId="0" xfId="1" applyNumberFormat="1" applyFont="1" applyAlignment="1">
      <alignment horizontal="left" vertical="top" wrapText="1"/>
    </xf>
    <xf numFmtId="0" fontId="27" fillId="0" borderId="0" xfId="1" applyFont="1" applyAlignment="1">
      <alignment horizontal="left" vertical="top" wrapText="1"/>
    </xf>
    <xf numFmtId="0" fontId="21" fillId="0" borderId="0" xfId="0" applyFont="1" applyBorder="1" applyAlignment="1">
      <alignment horizontal="left" vertical="top" wrapText="1"/>
    </xf>
    <xf numFmtId="0" fontId="27" fillId="0" borderId="0" xfId="1" applyFont="1" applyAlignment="1">
      <alignment horizontal="left"/>
    </xf>
    <xf numFmtId="0" fontId="27" fillId="0" borderId="0" xfId="0" applyFont="1" applyAlignment="1">
      <alignment horizontal="left" vertical="top"/>
    </xf>
    <xf numFmtId="0" fontId="27" fillId="0" borderId="0" xfId="0" applyFont="1" applyAlignment="1">
      <alignment horizontal="left"/>
    </xf>
    <xf numFmtId="3" fontId="9" fillId="8" borderId="27" xfId="0" applyNumberFormat="1" applyFont="1" applyFill="1" applyBorder="1" applyAlignment="1">
      <alignment horizontal="left" vertical="top" wrapText="1"/>
    </xf>
    <xf numFmtId="0" fontId="0" fillId="0" borderId="35" xfId="0" applyBorder="1" applyAlignment="1">
      <alignment vertical="top" wrapText="1"/>
    </xf>
    <xf numFmtId="3" fontId="9" fillId="0" borderId="36" xfId="0" applyNumberFormat="1" applyFont="1" applyFill="1" applyBorder="1" applyAlignment="1">
      <alignment horizontal="left" vertical="top" wrapText="1"/>
    </xf>
    <xf numFmtId="3" fontId="9" fillId="0" borderId="34" xfId="0" applyNumberFormat="1" applyFont="1" applyFill="1" applyBorder="1" applyAlignment="1">
      <alignment horizontal="left" vertical="top" wrapText="1"/>
    </xf>
    <xf numFmtId="0" fontId="9" fillId="0" borderId="36" xfId="0" applyFont="1" applyFill="1" applyBorder="1" applyAlignment="1">
      <alignment horizontal="left" vertical="center" wrapText="1"/>
    </xf>
    <xf numFmtId="0" fontId="9" fillId="0" borderId="21" xfId="0" applyFont="1" applyFill="1" applyBorder="1" applyAlignment="1">
      <alignment horizontal="left" vertical="center" wrapText="1"/>
    </xf>
    <xf numFmtId="3" fontId="9" fillId="0" borderId="21" xfId="0" applyNumberFormat="1" applyFont="1" applyFill="1" applyBorder="1" applyAlignment="1">
      <alignment vertical="top" wrapText="1"/>
    </xf>
    <xf numFmtId="0" fontId="0" fillId="0" borderId="22" xfId="0" applyBorder="1" applyAlignment="1">
      <alignment vertical="top"/>
    </xf>
    <xf numFmtId="164" fontId="9" fillId="5" borderId="36" xfId="0" applyNumberFormat="1" applyFont="1" applyFill="1" applyBorder="1" applyAlignment="1">
      <alignment horizontal="right" vertical="top"/>
    </xf>
    <xf numFmtId="164" fontId="9" fillId="5" borderId="21" xfId="0" applyNumberFormat="1" applyFont="1" applyFill="1" applyBorder="1" applyAlignment="1">
      <alignment horizontal="right" vertical="top"/>
    </xf>
    <xf numFmtId="164" fontId="9" fillId="5" borderId="42" xfId="0" applyNumberFormat="1" applyFont="1" applyFill="1" applyBorder="1" applyAlignment="1">
      <alignment horizontal="right" vertical="top"/>
    </xf>
    <xf numFmtId="165" fontId="9" fillId="0" borderId="36" xfId="0" applyNumberFormat="1" applyFont="1" applyFill="1" applyBorder="1" applyAlignment="1">
      <alignment horizontal="center" vertical="top"/>
    </xf>
    <xf numFmtId="165" fontId="9" fillId="0" borderId="21" xfId="0" applyNumberFormat="1" applyFont="1" applyFill="1" applyBorder="1" applyAlignment="1">
      <alignment horizontal="center" vertical="top"/>
    </xf>
    <xf numFmtId="165" fontId="9" fillId="0" borderId="34" xfId="0" applyNumberFormat="1" applyFont="1" applyFill="1" applyBorder="1" applyAlignment="1">
      <alignment horizontal="center" vertical="top"/>
    </xf>
    <xf numFmtId="3" fontId="9" fillId="0" borderId="36" xfId="0" applyNumberFormat="1" applyFont="1" applyFill="1" applyBorder="1" applyAlignment="1">
      <alignment horizontal="center" vertical="top"/>
    </xf>
    <xf numFmtId="3" fontId="9" fillId="0" borderId="21" xfId="0" applyNumberFormat="1" applyFont="1" applyFill="1" applyBorder="1" applyAlignment="1">
      <alignment horizontal="center" vertical="top"/>
    </xf>
    <xf numFmtId="3" fontId="9" fillId="4" borderId="36" xfId="0" applyNumberFormat="1" applyFont="1" applyFill="1" applyBorder="1" applyAlignment="1">
      <alignment horizontal="left" vertical="top" wrapText="1"/>
    </xf>
    <xf numFmtId="3" fontId="9" fillId="4" borderId="21" xfId="0" applyNumberFormat="1" applyFont="1" applyFill="1" applyBorder="1" applyAlignment="1">
      <alignment horizontal="left" vertical="top" wrapText="1"/>
    </xf>
    <xf numFmtId="0" fontId="0" fillId="0" borderId="34" xfId="0" applyBorder="1" applyAlignment="1">
      <alignment vertical="top" wrapText="1"/>
    </xf>
    <xf numFmtId="3" fontId="9" fillId="4" borderId="37" xfId="0" applyNumberFormat="1" applyFont="1" applyFill="1" applyBorder="1" applyAlignment="1">
      <alignment horizontal="left" vertical="top" wrapText="1"/>
    </xf>
    <xf numFmtId="3" fontId="9" fillId="4" borderId="23" xfId="0" applyNumberFormat="1" applyFont="1" applyFill="1" applyBorder="1" applyAlignment="1">
      <alignment horizontal="left" vertical="top" wrapText="1"/>
    </xf>
    <xf numFmtId="0" fontId="9" fillId="0" borderId="26" xfId="0" applyFont="1" applyFill="1" applyBorder="1" applyAlignment="1">
      <alignment horizontal="left" vertical="top" wrapText="1"/>
    </xf>
    <xf numFmtId="0" fontId="9" fillId="0" borderId="21" xfId="0" applyFont="1" applyFill="1" applyBorder="1" applyAlignment="1">
      <alignment horizontal="left" vertical="top" wrapText="1"/>
    </xf>
    <xf numFmtId="3" fontId="9" fillId="0" borderId="21" xfId="0" applyNumberFormat="1" applyFont="1" applyFill="1" applyBorder="1" applyAlignment="1">
      <alignment horizontal="left" vertical="top" wrapText="1"/>
    </xf>
    <xf numFmtId="3" fontId="9" fillId="0" borderId="27" xfId="0" applyNumberFormat="1" applyFont="1" applyFill="1" applyBorder="1" applyAlignment="1">
      <alignment horizontal="left" vertical="top" wrapText="1"/>
    </xf>
    <xf numFmtId="0" fontId="0" fillId="0" borderId="23" xfId="0" applyBorder="1" applyAlignment="1">
      <alignment horizontal="left" vertical="top" wrapText="1"/>
    </xf>
    <xf numFmtId="0" fontId="0" fillId="0" borderId="35" xfId="0" applyBorder="1" applyAlignment="1">
      <alignment horizontal="left" vertical="top" wrapText="1"/>
    </xf>
    <xf numFmtId="3" fontId="9" fillId="8" borderId="28" xfId="0" applyNumberFormat="1" applyFont="1" applyFill="1" applyBorder="1" applyAlignment="1">
      <alignment horizontal="left" vertical="top" wrapText="1"/>
    </xf>
    <xf numFmtId="0" fontId="0" fillId="8" borderId="66" xfId="0" applyFill="1" applyBorder="1" applyAlignment="1">
      <alignment vertical="top" wrapText="1"/>
    </xf>
    <xf numFmtId="0" fontId="0" fillId="8" borderId="40" xfId="0" applyFill="1" applyBorder="1" applyAlignment="1">
      <alignment vertical="top" wrapText="1"/>
    </xf>
    <xf numFmtId="0" fontId="0" fillId="8" borderId="78" xfId="0" applyFill="1" applyBorder="1" applyAlignment="1">
      <alignment vertical="top" wrapText="1"/>
    </xf>
    <xf numFmtId="3" fontId="1" fillId="8" borderId="37" xfId="0" applyNumberFormat="1" applyFont="1" applyFill="1" applyBorder="1" applyAlignment="1">
      <alignment horizontal="left" vertical="top" wrapText="1"/>
    </xf>
    <xf numFmtId="0" fontId="0" fillId="0" borderId="35" xfId="0" applyBorder="1" applyAlignment="1">
      <alignment vertical="top"/>
    </xf>
    <xf numFmtId="0" fontId="9" fillId="0" borderId="36" xfId="0" applyFont="1" applyFill="1" applyBorder="1" applyAlignment="1">
      <alignment horizontal="left" vertical="top" wrapText="1"/>
    </xf>
    <xf numFmtId="3" fontId="9" fillId="0" borderId="36" xfId="0" applyNumberFormat="1" applyFont="1" applyFill="1" applyBorder="1" applyAlignment="1">
      <alignment horizontal="center" vertical="center"/>
    </xf>
    <xf numFmtId="3" fontId="9" fillId="0" borderId="42" xfId="0" applyNumberFormat="1" applyFont="1" applyFill="1" applyBorder="1" applyAlignment="1">
      <alignment horizontal="center" vertical="center"/>
    </xf>
    <xf numFmtId="3" fontId="1" fillId="0" borderId="36" xfId="0" applyNumberFormat="1" applyFont="1" applyFill="1" applyBorder="1" applyAlignment="1">
      <alignment horizontal="center" vertical="center"/>
    </xf>
    <xf numFmtId="3" fontId="1" fillId="0" borderId="42" xfId="0" applyNumberFormat="1" applyFont="1" applyFill="1" applyBorder="1" applyAlignment="1">
      <alignment horizontal="center" vertical="center"/>
    </xf>
    <xf numFmtId="3" fontId="9" fillId="0" borderId="50" xfId="0" applyNumberFormat="1" applyFont="1" applyFill="1" applyBorder="1" applyAlignment="1">
      <alignment horizontal="center" vertical="top"/>
    </xf>
    <xf numFmtId="3" fontId="9" fillId="0" borderId="40" xfId="0" applyNumberFormat="1" applyFont="1" applyFill="1" applyBorder="1" applyAlignment="1">
      <alignment horizontal="center" vertical="top"/>
    </xf>
    <xf numFmtId="3" fontId="9" fillId="0" borderId="37" xfId="0" applyNumberFormat="1" applyFont="1" applyFill="1" applyBorder="1" applyAlignment="1">
      <alignment horizontal="center" vertical="top"/>
    </xf>
    <xf numFmtId="3" fontId="9" fillId="0" borderId="41" xfId="0" applyNumberFormat="1" applyFont="1" applyFill="1" applyBorder="1" applyAlignment="1">
      <alignment horizontal="center" vertical="top"/>
    </xf>
    <xf numFmtId="3" fontId="9" fillId="0" borderId="26" xfId="0" applyNumberFormat="1" applyFont="1" applyFill="1" applyBorder="1" applyAlignment="1">
      <alignment horizontal="center" vertical="top" wrapText="1"/>
    </xf>
    <xf numFmtId="3" fontId="9" fillId="0" borderId="42" xfId="0" applyNumberFormat="1" applyFont="1" applyFill="1" applyBorder="1" applyAlignment="1">
      <alignment horizontal="center" vertical="top" wrapText="1"/>
    </xf>
    <xf numFmtId="164" fontId="9" fillId="0" borderId="26" xfId="0" applyNumberFormat="1" applyFont="1" applyFill="1" applyBorder="1" applyAlignment="1">
      <alignment horizontal="left" vertical="top" wrapText="1"/>
    </xf>
    <xf numFmtId="164" fontId="9" fillId="0" borderId="21" xfId="0" applyNumberFormat="1" applyFont="1" applyFill="1" applyBorder="1" applyAlignment="1">
      <alignment horizontal="left" vertical="top" wrapText="1"/>
    </xf>
    <xf numFmtId="49" fontId="9" fillId="0" borderId="26" xfId="0" applyNumberFormat="1" applyFont="1" applyFill="1" applyBorder="1" applyAlignment="1">
      <alignment horizontal="center" vertical="top"/>
    </xf>
    <xf numFmtId="49" fontId="9" fillId="0" borderId="21" xfId="0" applyNumberFormat="1" applyFont="1" applyFill="1" applyBorder="1" applyAlignment="1">
      <alignment horizontal="center" vertical="top"/>
    </xf>
    <xf numFmtId="3" fontId="25" fillId="7" borderId="36" xfId="0" applyNumberFormat="1" applyFont="1" applyFill="1" applyBorder="1" applyAlignment="1">
      <alignment horizontal="center" vertical="top" wrapText="1"/>
    </xf>
    <xf numFmtId="3" fontId="25" fillId="7" borderId="42" xfId="0" applyNumberFormat="1" applyFont="1" applyFill="1" applyBorder="1" applyAlignment="1">
      <alignment horizontal="center" vertical="top" wrapText="1"/>
    </xf>
    <xf numFmtId="0" fontId="25" fillId="8" borderId="50" xfId="0" applyNumberFormat="1" applyFont="1" applyFill="1" applyBorder="1" applyAlignment="1">
      <alignment horizontal="left" vertical="top" wrapText="1"/>
    </xf>
    <xf numFmtId="0" fontId="0" fillId="8" borderId="79" xfId="0" applyFill="1" applyBorder="1" applyAlignment="1">
      <alignment vertical="top" wrapText="1"/>
    </xf>
    <xf numFmtId="0" fontId="0" fillId="8" borderId="24" xfId="0" applyFill="1" applyBorder="1" applyAlignment="1">
      <alignment vertical="top" wrapText="1"/>
    </xf>
    <xf numFmtId="0" fontId="0" fillId="8" borderId="64" xfId="0" applyFill="1" applyBorder="1" applyAlignment="1">
      <alignment vertical="top" wrapText="1"/>
    </xf>
    <xf numFmtId="0" fontId="0" fillId="8" borderId="73" xfId="0" applyFill="1" applyBorder="1" applyAlignment="1">
      <alignment vertical="top" wrapText="1"/>
    </xf>
    <xf numFmtId="0" fontId="0" fillId="8" borderId="45" xfId="0" applyFill="1" applyBorder="1" applyAlignment="1">
      <alignment vertical="top" wrapText="1"/>
    </xf>
    <xf numFmtId="0" fontId="9" fillId="0" borderId="42" xfId="0" applyFont="1" applyFill="1" applyBorder="1" applyAlignment="1">
      <alignment horizontal="left" vertical="top" wrapText="1"/>
    </xf>
    <xf numFmtId="3" fontId="9" fillId="3" borderId="36" xfId="0" applyNumberFormat="1" applyFont="1" applyFill="1" applyBorder="1" applyAlignment="1">
      <alignment horizontal="center" vertical="top" wrapText="1"/>
    </xf>
    <xf numFmtId="3" fontId="9" fillId="3" borderId="42" xfId="0" applyNumberFormat="1" applyFont="1" applyFill="1" applyBorder="1" applyAlignment="1">
      <alignment horizontal="center" vertical="top" wrapText="1"/>
    </xf>
    <xf numFmtId="3" fontId="9" fillId="0" borderId="36" xfId="0" applyNumberFormat="1" applyFont="1" applyFill="1" applyBorder="1" applyAlignment="1">
      <alignment horizontal="center" vertical="top" wrapText="1"/>
    </xf>
    <xf numFmtId="3" fontId="9" fillId="0" borderId="37" xfId="0" applyNumberFormat="1" applyFont="1" applyFill="1" applyBorder="1" applyAlignment="1">
      <alignment horizontal="center" vertical="top" wrapText="1"/>
    </xf>
    <xf numFmtId="3" fontId="9" fillId="0" borderId="41" xfId="0" applyNumberFormat="1" applyFont="1" applyFill="1" applyBorder="1" applyAlignment="1">
      <alignment horizontal="center" vertical="top" wrapText="1"/>
    </xf>
    <xf numFmtId="3" fontId="9" fillId="0" borderId="43" xfId="0" applyNumberFormat="1" applyFont="1" applyFill="1" applyBorder="1" applyAlignment="1">
      <alignment horizontal="left" vertical="top" wrapText="1"/>
    </xf>
    <xf numFmtId="0" fontId="0" fillId="0" borderId="62" xfId="0" applyBorder="1" applyAlignment="1">
      <alignment vertical="top" wrapText="1"/>
    </xf>
    <xf numFmtId="3" fontId="9" fillId="0" borderId="72" xfId="0" applyNumberFormat="1" applyFont="1" applyFill="1" applyBorder="1" applyAlignment="1">
      <alignment horizontal="center" vertical="top" wrapText="1"/>
    </xf>
    <xf numFmtId="0" fontId="0" fillId="0" borderId="71" xfId="0" applyBorder="1" applyAlignment="1">
      <alignment horizontal="center" vertical="top" wrapText="1"/>
    </xf>
    <xf numFmtId="3" fontId="6" fillId="0" borderId="26" xfId="0" applyNumberFormat="1" applyFont="1" applyFill="1" applyBorder="1" applyAlignment="1">
      <alignment horizontal="left" vertical="top" wrapText="1"/>
    </xf>
    <xf numFmtId="3" fontId="6" fillId="0" borderId="42" xfId="0" applyNumberFormat="1" applyFont="1" applyFill="1" applyBorder="1" applyAlignment="1">
      <alignment horizontal="left" vertical="top" wrapText="1"/>
    </xf>
    <xf numFmtId="3" fontId="9" fillId="0" borderId="27" xfId="0" applyNumberFormat="1" applyFont="1" applyFill="1" applyBorder="1" applyAlignment="1">
      <alignment horizontal="center" vertical="top" wrapText="1"/>
    </xf>
    <xf numFmtId="164" fontId="9" fillId="0" borderId="26" xfId="0" applyNumberFormat="1" applyFont="1" applyFill="1" applyBorder="1" applyAlignment="1">
      <alignment horizontal="center" vertical="top" wrapText="1"/>
    </xf>
    <xf numFmtId="0" fontId="0" fillId="0" borderId="21" xfId="0" applyBorder="1" applyAlignment="1">
      <alignment horizontal="center" vertical="top" wrapText="1"/>
    </xf>
    <xf numFmtId="0" fontId="0" fillId="0" borderId="42" xfId="0" applyBorder="1" applyAlignment="1">
      <alignment horizontal="center" vertical="top" wrapText="1"/>
    </xf>
    <xf numFmtId="164" fontId="6" fillId="0" borderId="26" xfId="0" applyNumberFormat="1" applyFont="1" applyFill="1" applyBorder="1" applyAlignment="1">
      <alignment horizontal="center" vertical="center" wrapText="1"/>
    </xf>
    <xf numFmtId="164" fontId="6" fillId="0" borderId="21" xfId="0" applyNumberFormat="1" applyFont="1" applyFill="1" applyBorder="1" applyAlignment="1">
      <alignment horizontal="center" vertical="center" wrapText="1"/>
    </xf>
    <xf numFmtId="164" fontId="6" fillId="0" borderId="42" xfId="0" applyNumberFormat="1" applyFont="1" applyFill="1" applyBorder="1" applyAlignment="1">
      <alignment horizontal="center" vertical="center" wrapText="1"/>
    </xf>
    <xf numFmtId="164" fontId="9" fillId="0" borderId="27" xfId="0" applyNumberFormat="1" applyFont="1" applyFill="1" applyBorder="1" applyAlignment="1">
      <alignment horizontal="center" vertical="center" wrapText="1"/>
    </xf>
    <xf numFmtId="164" fontId="9" fillId="0" borderId="23" xfId="0" applyNumberFormat="1" applyFont="1" applyFill="1" applyBorder="1" applyAlignment="1">
      <alignment horizontal="center" vertical="center" wrapText="1"/>
    </xf>
    <xf numFmtId="164" fontId="9" fillId="0" borderId="41" xfId="0" applyNumberFormat="1" applyFont="1" applyFill="1" applyBorder="1" applyAlignment="1">
      <alignment horizontal="center" vertical="center" wrapText="1"/>
    </xf>
    <xf numFmtId="3" fontId="25" fillId="7" borderId="37" xfId="0" applyNumberFormat="1" applyFont="1" applyFill="1" applyBorder="1" applyAlignment="1">
      <alignment horizontal="left" vertical="top" wrapText="1"/>
    </xf>
    <xf numFmtId="3" fontId="25" fillId="7" borderId="41" xfId="0" applyNumberFormat="1" applyFont="1" applyFill="1" applyBorder="1" applyAlignment="1">
      <alignment horizontal="left" vertical="top" wrapText="1"/>
    </xf>
    <xf numFmtId="164" fontId="9" fillId="5" borderId="21" xfId="0" applyNumberFormat="1" applyFont="1" applyFill="1" applyBorder="1" applyAlignment="1">
      <alignment horizontal="right" vertical="center"/>
    </xf>
    <xf numFmtId="164" fontId="9" fillId="5" borderId="42" xfId="0" applyNumberFormat="1" applyFont="1" applyFill="1" applyBorder="1" applyAlignment="1">
      <alignment horizontal="right" vertical="center"/>
    </xf>
    <xf numFmtId="0" fontId="9" fillId="0" borderId="26" xfId="0" applyFont="1" applyBorder="1" applyAlignment="1">
      <alignment horizontal="left" vertical="top" wrapText="1"/>
    </xf>
    <xf numFmtId="0" fontId="9" fillId="0" borderId="21" xfId="0" applyFont="1" applyBorder="1" applyAlignment="1">
      <alignment horizontal="left" vertical="top" wrapText="1"/>
    </xf>
    <xf numFmtId="0" fontId="9" fillId="0" borderId="42" xfId="0" applyFont="1" applyBorder="1" applyAlignment="1">
      <alignment horizontal="left" vertical="top" wrapText="1"/>
    </xf>
    <xf numFmtId="164" fontId="9" fillId="5" borderId="26" xfId="0" applyNumberFormat="1" applyFont="1" applyFill="1" applyBorder="1" applyAlignment="1">
      <alignment horizontal="right" vertical="top"/>
    </xf>
    <xf numFmtId="3" fontId="9" fillId="0" borderId="21" xfId="0" applyNumberFormat="1" applyFont="1" applyFill="1" applyBorder="1" applyAlignment="1">
      <alignment horizontal="center" vertical="top" wrapText="1"/>
    </xf>
    <xf numFmtId="0" fontId="1" fillId="0" borderId="28" xfId="0" applyFont="1" applyFill="1" applyBorder="1" applyAlignment="1">
      <alignment horizontal="left" vertical="top" wrapText="1"/>
    </xf>
    <xf numFmtId="0" fontId="3" fillId="0" borderId="40" xfId="0" applyFont="1" applyBorder="1" applyAlignment="1">
      <alignment horizontal="left" vertical="top" wrapText="1"/>
    </xf>
    <xf numFmtId="165" fontId="9" fillId="0" borderId="28" xfId="0" applyNumberFormat="1" applyFont="1" applyFill="1" applyBorder="1" applyAlignment="1">
      <alignment horizontal="left" vertical="top" wrapText="1"/>
    </xf>
    <xf numFmtId="0" fontId="0" fillId="0" borderId="66" xfId="0" applyBorder="1" applyAlignment="1">
      <alignment vertical="top" wrapText="1"/>
    </xf>
    <xf numFmtId="165" fontId="9" fillId="0" borderId="73" xfId="0" applyNumberFormat="1" applyFont="1" applyFill="1" applyBorder="1" applyAlignment="1">
      <alignment horizontal="left" vertical="top" wrapText="1"/>
    </xf>
    <xf numFmtId="0" fontId="0" fillId="0" borderId="45" xfId="0" applyBorder="1" applyAlignment="1">
      <alignment vertical="top" wrapText="1"/>
    </xf>
    <xf numFmtId="3" fontId="9" fillId="0" borderId="26" xfId="0" applyNumberFormat="1" applyFont="1" applyFill="1" applyBorder="1" applyAlignment="1">
      <alignment horizontal="left" vertical="top" wrapText="1"/>
    </xf>
    <xf numFmtId="0" fontId="0" fillId="0" borderId="42" xfId="0" applyBorder="1" applyAlignment="1">
      <alignment horizontal="left" vertical="top" wrapText="1"/>
    </xf>
    <xf numFmtId="0" fontId="1" fillId="0" borderId="26" xfId="0" applyFont="1" applyFill="1" applyBorder="1" applyAlignment="1">
      <alignment horizontal="left" vertical="center" wrapText="1"/>
    </xf>
    <xf numFmtId="0" fontId="1" fillId="0" borderId="34" xfId="0" applyFont="1" applyFill="1" applyBorder="1" applyAlignment="1">
      <alignment horizontal="left" vertical="center" wrapText="1"/>
    </xf>
    <xf numFmtId="3" fontId="9" fillId="0" borderId="23" xfId="0" applyNumberFormat="1" applyFont="1" applyFill="1" applyBorder="1" applyAlignment="1">
      <alignment horizontal="center" vertical="top" wrapText="1"/>
    </xf>
    <xf numFmtId="3" fontId="9" fillId="0" borderId="35" xfId="0" applyNumberFormat="1" applyFont="1" applyFill="1" applyBorder="1" applyAlignment="1">
      <alignment horizontal="center" vertical="top" wrapText="1"/>
    </xf>
    <xf numFmtId="3" fontId="9" fillId="0" borderId="34" xfId="0" applyNumberFormat="1" applyFont="1" applyFill="1" applyBorder="1" applyAlignment="1">
      <alignment horizontal="center" vertical="top" wrapText="1"/>
    </xf>
    <xf numFmtId="0" fontId="9" fillId="0" borderId="26" xfId="0" applyFont="1" applyFill="1" applyBorder="1" applyAlignment="1">
      <alignment horizontal="center" vertical="center" wrapText="1"/>
    </xf>
    <xf numFmtId="0" fontId="9" fillId="0" borderId="34" xfId="0" applyFont="1" applyFill="1" applyBorder="1" applyAlignment="1">
      <alignment horizontal="center" vertical="center" wrapText="1"/>
    </xf>
    <xf numFmtId="164" fontId="9" fillId="5" borderId="26" xfId="0" applyNumberFormat="1" applyFont="1" applyFill="1" applyBorder="1" applyAlignment="1">
      <alignment horizontal="right" vertical="center"/>
    </xf>
    <xf numFmtId="164" fontId="9" fillId="5" borderId="34" xfId="0" applyNumberFormat="1" applyFont="1" applyFill="1" applyBorder="1" applyAlignment="1">
      <alignment horizontal="right" vertical="center"/>
    </xf>
    <xf numFmtId="0" fontId="9" fillId="0" borderId="34" xfId="0" applyFont="1" applyFill="1" applyBorder="1" applyAlignment="1">
      <alignment horizontal="left" vertical="top" wrapText="1"/>
    </xf>
    <xf numFmtId="0" fontId="9" fillId="0" borderId="24" xfId="0" applyFont="1" applyFill="1" applyBorder="1" applyAlignment="1">
      <alignment horizontal="left" vertical="top" wrapText="1"/>
    </xf>
    <xf numFmtId="0" fontId="9" fillId="0" borderId="40" xfId="0" applyFont="1" applyFill="1" applyBorder="1" applyAlignment="1">
      <alignment horizontal="left" vertical="top" wrapText="1"/>
    </xf>
    <xf numFmtId="49" fontId="7" fillId="0" borderId="36" xfId="0" applyNumberFormat="1" applyFont="1" applyBorder="1" applyAlignment="1">
      <alignment horizontal="center" vertical="top"/>
    </xf>
    <xf numFmtId="49" fontId="7" fillId="0" borderId="21" xfId="0" applyNumberFormat="1" applyFont="1" applyBorder="1" applyAlignment="1">
      <alignment horizontal="center" vertical="top"/>
    </xf>
    <xf numFmtId="49" fontId="7" fillId="0" borderId="34" xfId="0" applyNumberFormat="1" applyFont="1" applyBorder="1" applyAlignment="1">
      <alignment horizontal="center" vertical="top"/>
    </xf>
    <xf numFmtId="0" fontId="9" fillId="0" borderId="42" xfId="0" applyFont="1" applyFill="1" applyBorder="1" applyAlignment="1">
      <alignment horizontal="left" vertical="center" wrapText="1"/>
    </xf>
    <xf numFmtId="0" fontId="9" fillId="0" borderId="36" xfId="0" applyFont="1" applyBorder="1" applyAlignment="1">
      <alignment horizontal="center" vertical="center"/>
    </xf>
    <xf numFmtId="0" fontId="9" fillId="0" borderId="21" xfId="0" applyFont="1" applyBorder="1" applyAlignment="1">
      <alignment horizontal="center" vertical="center"/>
    </xf>
    <xf numFmtId="0" fontId="9" fillId="0" borderId="42" xfId="0" applyFont="1" applyBorder="1" applyAlignment="1">
      <alignment horizontal="center" vertical="center"/>
    </xf>
    <xf numFmtId="164" fontId="9" fillId="5" borderId="36" xfId="0" applyNumberFormat="1" applyFont="1" applyFill="1" applyBorder="1" applyAlignment="1">
      <alignment horizontal="right" vertical="center"/>
    </xf>
    <xf numFmtId="3" fontId="9" fillId="4" borderId="42" xfId="0" applyNumberFormat="1" applyFont="1" applyFill="1" applyBorder="1" applyAlignment="1">
      <alignment horizontal="left" vertical="top" wrapText="1"/>
    </xf>
    <xf numFmtId="4" fontId="9" fillId="3" borderId="43" xfId="0" applyNumberFormat="1" applyFont="1" applyFill="1" applyBorder="1" applyAlignment="1">
      <alignment horizontal="left" vertical="top" wrapText="1"/>
    </xf>
    <xf numFmtId="0" fontId="0" fillId="0" borderId="62" xfId="0" applyBorder="1" applyAlignment="1">
      <alignment vertical="top"/>
    </xf>
    <xf numFmtId="49" fontId="7" fillId="7" borderId="10" xfId="0" applyNumberFormat="1" applyFont="1" applyFill="1" applyBorder="1" applyAlignment="1">
      <alignment horizontal="center" vertical="top"/>
    </xf>
    <xf numFmtId="49" fontId="7" fillId="7" borderId="11" xfId="0" applyNumberFormat="1" applyFont="1" applyFill="1" applyBorder="1" applyAlignment="1">
      <alignment horizontal="center" vertical="top"/>
    </xf>
    <xf numFmtId="49" fontId="7" fillId="7" borderId="12" xfId="0" applyNumberFormat="1" applyFont="1" applyFill="1" applyBorder="1" applyAlignment="1">
      <alignment horizontal="center" vertical="top"/>
    </xf>
    <xf numFmtId="49" fontId="7" fillId="2" borderId="36" xfId="0" applyNumberFormat="1" applyFont="1" applyFill="1" applyBorder="1" applyAlignment="1">
      <alignment horizontal="center" vertical="top"/>
    </xf>
    <xf numFmtId="49" fontId="7" fillId="2" borderId="21" xfId="0" applyNumberFormat="1" applyFont="1" applyFill="1" applyBorder="1" applyAlignment="1">
      <alignment horizontal="center" vertical="top"/>
    </xf>
    <xf numFmtId="49" fontId="7" fillId="2" borderId="34" xfId="0" applyNumberFormat="1" applyFont="1" applyFill="1" applyBorder="1" applyAlignment="1">
      <alignment horizontal="center" vertical="top"/>
    </xf>
    <xf numFmtId="0" fontId="9" fillId="0" borderId="36" xfId="0" applyFont="1" applyFill="1" applyBorder="1" applyAlignment="1">
      <alignment horizontal="center" vertical="center" textRotation="90" wrapText="1"/>
    </xf>
    <xf numFmtId="0" fontId="9" fillId="0" borderId="21" xfId="0" applyFont="1" applyFill="1" applyBorder="1" applyAlignment="1">
      <alignment horizontal="center" vertical="center" textRotation="90" wrapText="1"/>
    </xf>
    <xf numFmtId="0" fontId="9" fillId="0" borderId="34" xfId="0" applyFont="1" applyFill="1" applyBorder="1" applyAlignment="1">
      <alignment horizontal="center" vertical="center" textRotation="90" wrapText="1"/>
    </xf>
    <xf numFmtId="0" fontId="9" fillId="0" borderId="36" xfId="0" applyFont="1" applyFill="1" applyBorder="1" applyAlignment="1">
      <alignment horizontal="center" vertical="center" wrapText="1"/>
    </xf>
    <xf numFmtId="0" fontId="9" fillId="0" borderId="42" xfId="0" applyFont="1" applyFill="1" applyBorder="1" applyAlignment="1">
      <alignment horizontal="center" vertical="center" wrapText="1"/>
    </xf>
    <xf numFmtId="164" fontId="9" fillId="5" borderId="36" xfId="0" applyNumberFormat="1" applyFont="1" applyFill="1" applyBorder="1" applyAlignment="1">
      <alignment horizontal="center" vertical="top"/>
    </xf>
    <xf numFmtId="164" fontId="9" fillId="5" borderId="42" xfId="0" applyNumberFormat="1" applyFont="1" applyFill="1" applyBorder="1" applyAlignment="1">
      <alignment horizontal="center" vertical="top"/>
    </xf>
    <xf numFmtId="0" fontId="9" fillId="0" borderId="36" xfId="0" applyFont="1" applyFill="1" applyBorder="1" applyAlignment="1">
      <alignment horizontal="center" vertical="top" wrapText="1"/>
    </xf>
    <xf numFmtId="0" fontId="9" fillId="0" borderId="42" xfId="0" applyFont="1" applyFill="1" applyBorder="1" applyAlignment="1">
      <alignment horizontal="center" vertical="top" wrapText="1"/>
    </xf>
    <xf numFmtId="165" fontId="9" fillId="0" borderId="36" xfId="0" applyNumberFormat="1" applyFont="1" applyFill="1" applyBorder="1" applyAlignment="1">
      <alignment horizontal="center" vertical="top" wrapText="1"/>
    </xf>
    <xf numFmtId="165" fontId="9" fillId="0" borderId="42" xfId="0" applyNumberFormat="1" applyFont="1" applyFill="1" applyBorder="1" applyAlignment="1">
      <alignment horizontal="center" vertical="top" wrapText="1"/>
    </xf>
    <xf numFmtId="165" fontId="9" fillId="0" borderId="37" xfId="0" applyNumberFormat="1" applyFont="1" applyFill="1" applyBorder="1" applyAlignment="1">
      <alignment horizontal="center" vertical="top" wrapText="1"/>
    </xf>
    <xf numFmtId="165" fontId="9" fillId="0" borderId="41" xfId="0" applyNumberFormat="1" applyFont="1" applyFill="1" applyBorder="1" applyAlignment="1">
      <alignment horizontal="center" vertical="top" wrapText="1"/>
    </xf>
    <xf numFmtId="0" fontId="9" fillId="0" borderId="21" xfId="0" applyFont="1" applyFill="1" applyBorder="1" applyAlignment="1">
      <alignment horizontal="center" vertical="center" wrapText="1"/>
    </xf>
    <xf numFmtId="0" fontId="21" fillId="0" borderId="0" xfId="0" applyFont="1" applyAlignment="1">
      <alignment horizontal="center" vertical="top" wrapText="1"/>
    </xf>
    <xf numFmtId="0" fontId="0" fillId="0" borderId="0" xfId="0" applyAlignment="1">
      <alignment vertical="top" wrapText="1"/>
    </xf>
    <xf numFmtId="0" fontId="7" fillId="0" borderId="0" xfId="0" applyFont="1" applyAlignment="1">
      <alignment horizontal="center" vertical="top" wrapText="1"/>
    </xf>
    <xf numFmtId="0" fontId="9" fillId="0" borderId="38" xfId="0" applyFont="1" applyBorder="1" applyAlignment="1">
      <alignment horizontal="center" vertical="top"/>
    </xf>
    <xf numFmtId="0" fontId="4" fillId="0" borderId="10" xfId="0" applyFont="1" applyBorder="1" applyAlignment="1">
      <alignment horizontal="center" vertical="center" textRotation="90" wrapText="1"/>
    </xf>
    <xf numFmtId="0" fontId="4" fillId="0" borderId="11" xfId="0" applyFont="1" applyBorder="1" applyAlignment="1">
      <alignment horizontal="center" vertical="center" textRotation="90" wrapText="1"/>
    </xf>
    <xf numFmtId="0" fontId="4" fillId="0" borderId="12" xfId="0" applyFont="1" applyBorder="1" applyAlignment="1">
      <alignment horizontal="center" vertical="center" textRotation="90" wrapText="1"/>
    </xf>
    <xf numFmtId="0" fontId="1" fillId="0" borderId="36" xfId="0" applyFont="1" applyBorder="1" applyAlignment="1">
      <alignment horizontal="center" vertical="center" textRotation="90" wrapText="1"/>
    </xf>
    <xf numFmtId="0" fontId="1" fillId="0" borderId="21" xfId="0" applyFont="1" applyBorder="1" applyAlignment="1">
      <alignment horizontal="center" vertical="center" textRotation="90" wrapText="1"/>
    </xf>
    <xf numFmtId="0" fontId="1" fillId="0" borderId="34" xfId="0" applyFont="1" applyBorder="1" applyAlignment="1">
      <alignment horizontal="center" vertical="center" textRotation="90" wrapText="1"/>
    </xf>
    <xf numFmtId="0" fontId="1" fillId="0" borderId="36"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34" xfId="0" applyFont="1" applyBorder="1" applyAlignment="1">
      <alignment horizontal="center" vertical="center" wrapText="1"/>
    </xf>
    <xf numFmtId="0" fontId="1" fillId="0" borderId="36" xfId="0" applyNumberFormat="1" applyFont="1" applyBorder="1" applyAlignment="1">
      <alignment horizontal="center" vertical="center" textRotation="90" wrapText="1"/>
    </xf>
    <xf numFmtId="0" fontId="1" fillId="0" borderId="21" xfId="0" applyNumberFormat="1" applyFont="1" applyBorder="1" applyAlignment="1">
      <alignment horizontal="center" vertical="center" textRotation="90" wrapText="1"/>
    </xf>
    <xf numFmtId="0" fontId="1" fillId="0" borderId="34" xfId="0" applyNumberFormat="1" applyFont="1" applyBorder="1" applyAlignment="1">
      <alignment horizontal="center" vertical="center" textRotation="90" wrapText="1"/>
    </xf>
    <xf numFmtId="0" fontId="19" fillId="0" borderId="50" xfId="0" applyFont="1" applyBorder="1" applyAlignment="1">
      <alignment horizontal="center" vertical="center" textRotation="90" wrapText="1"/>
    </xf>
    <xf numFmtId="0" fontId="19" fillId="0" borderId="24" xfId="0" applyFont="1" applyBorder="1" applyAlignment="1">
      <alignment horizontal="center" vertical="center" textRotation="90" wrapText="1"/>
    </xf>
    <xf numFmtId="0" fontId="19" fillId="0" borderId="73" xfId="0" applyFont="1" applyBorder="1" applyAlignment="1">
      <alignment horizontal="center" vertical="center" textRotation="90" wrapText="1"/>
    </xf>
    <xf numFmtId="0" fontId="1" fillId="0" borderId="5" xfId="0" applyFont="1" applyBorder="1" applyAlignment="1">
      <alignment horizontal="center" vertical="center"/>
    </xf>
    <xf numFmtId="0" fontId="1" fillId="0" borderId="26" xfId="0" applyFont="1" applyBorder="1" applyAlignment="1">
      <alignment horizontal="center" vertical="center" wrapText="1"/>
    </xf>
    <xf numFmtId="0" fontId="1" fillId="0" borderId="36" xfId="0" applyNumberFormat="1" applyFont="1" applyBorder="1" applyAlignment="1">
      <alignment horizontal="center" vertical="center" textRotation="90"/>
    </xf>
    <xf numFmtId="0" fontId="1" fillId="0" borderId="34" xfId="0" applyNumberFormat="1" applyFont="1" applyBorder="1" applyAlignment="1">
      <alignment horizontal="center" vertical="center" textRotation="90"/>
    </xf>
    <xf numFmtId="0" fontId="1" fillId="4" borderId="5" xfId="0" applyFont="1" applyFill="1" applyBorder="1" applyAlignment="1">
      <alignment horizontal="center" vertical="center" wrapText="1"/>
    </xf>
    <xf numFmtId="0" fontId="1" fillId="0" borderId="79" xfId="0" applyFont="1" applyBorder="1" applyAlignment="1">
      <alignment horizontal="center" vertical="center" wrapText="1"/>
    </xf>
    <xf numFmtId="0" fontId="1" fillId="0" borderId="64" xfId="0" applyFont="1" applyBorder="1" applyAlignment="1">
      <alignment horizontal="center" vertical="center" wrapText="1"/>
    </xf>
    <xf numFmtId="0" fontId="1" fillId="0" borderId="45" xfId="0" applyFont="1" applyBorder="1" applyAlignment="1">
      <alignment horizontal="center" vertical="center" wrapText="1"/>
    </xf>
    <xf numFmtId="0" fontId="20" fillId="0" borderId="36" xfId="0" applyFont="1" applyBorder="1" applyAlignment="1">
      <alignment horizontal="center" vertical="center" wrapText="1"/>
    </xf>
    <xf numFmtId="0" fontId="20" fillId="0" borderId="34" xfId="0" applyFont="1" applyBorder="1" applyAlignment="1">
      <alignment horizontal="center" vertical="center" wrapText="1"/>
    </xf>
    <xf numFmtId="4" fontId="9" fillId="3" borderId="27" xfId="0" applyNumberFormat="1" applyFont="1" applyFill="1" applyBorder="1" applyAlignment="1">
      <alignment horizontal="center" vertical="top"/>
    </xf>
    <xf numFmtId="4" fontId="9" fillId="3" borderId="23" xfId="0" applyNumberFormat="1" applyFont="1" applyFill="1" applyBorder="1" applyAlignment="1">
      <alignment horizontal="center" vertical="top"/>
    </xf>
    <xf numFmtId="0" fontId="7" fillId="2" borderId="40" xfId="0" applyFont="1" applyFill="1" applyBorder="1" applyAlignment="1">
      <alignment horizontal="left" vertical="top" wrapText="1"/>
    </xf>
    <xf numFmtId="0" fontId="7" fillId="2" borderId="65" xfId="0" applyFont="1" applyFill="1" applyBorder="1" applyAlignment="1">
      <alignment horizontal="left" vertical="top" wrapText="1"/>
    </xf>
    <xf numFmtId="0" fontId="7" fillId="2" borderId="78" xfId="0" applyFont="1" applyFill="1" applyBorder="1" applyAlignment="1">
      <alignment horizontal="left" vertical="top" wrapText="1"/>
    </xf>
    <xf numFmtId="49" fontId="7" fillId="7" borderId="54" xfId="0" applyNumberFormat="1" applyFont="1" applyFill="1" applyBorder="1" applyAlignment="1">
      <alignment horizontal="center" vertical="top"/>
    </xf>
    <xf numFmtId="49" fontId="7" fillId="2" borderId="26" xfId="0" applyNumberFormat="1" applyFont="1" applyFill="1" applyBorder="1" applyAlignment="1">
      <alignment horizontal="center" vertical="top"/>
    </xf>
    <xf numFmtId="49" fontId="7" fillId="0" borderId="26" xfId="0" applyNumberFormat="1" applyFont="1" applyBorder="1" applyAlignment="1">
      <alignment horizontal="center" vertical="top"/>
    </xf>
    <xf numFmtId="0" fontId="8" fillId="0" borderId="28" xfId="0" applyFont="1" applyFill="1" applyBorder="1" applyAlignment="1">
      <alignment horizontal="left" vertical="top" wrapText="1"/>
    </xf>
    <xf numFmtId="0" fontId="8" fillId="0" borderId="24" xfId="0" applyFont="1" applyFill="1" applyBorder="1" applyAlignment="1">
      <alignment horizontal="left" vertical="top" wrapText="1"/>
    </xf>
    <xf numFmtId="0" fontId="9" fillId="3" borderId="26" xfId="0" applyFont="1" applyFill="1" applyBorder="1" applyAlignment="1">
      <alignment horizontal="left" vertical="top" wrapText="1"/>
    </xf>
    <xf numFmtId="0" fontId="9" fillId="3" borderId="21" xfId="0" applyFont="1" applyFill="1" applyBorder="1" applyAlignment="1">
      <alignment horizontal="left" vertical="top" wrapText="1"/>
    </xf>
    <xf numFmtId="0" fontId="9" fillId="0" borderId="26" xfId="0" applyFont="1" applyBorder="1" applyAlignment="1">
      <alignment horizontal="center" vertical="top"/>
    </xf>
    <xf numFmtId="0" fontId="9" fillId="0" borderId="42" xfId="0" applyFont="1" applyBorder="1" applyAlignment="1">
      <alignment horizontal="center" vertical="top"/>
    </xf>
    <xf numFmtId="0" fontId="9" fillId="0" borderId="26" xfId="0" applyFont="1" applyFill="1" applyBorder="1" applyAlignment="1">
      <alignment horizontal="center" vertical="top" wrapText="1"/>
    </xf>
    <xf numFmtId="0" fontId="9" fillId="0" borderId="28" xfId="0" applyFont="1" applyFill="1" applyBorder="1" applyAlignment="1">
      <alignment horizontal="center" vertical="top"/>
    </xf>
    <xf numFmtId="0" fontId="9" fillId="0" borderId="40" xfId="0" applyFont="1" applyFill="1" applyBorder="1" applyAlignment="1">
      <alignment horizontal="center" vertical="top"/>
    </xf>
    <xf numFmtId="164" fontId="9" fillId="5" borderId="1" xfId="0" applyNumberFormat="1" applyFont="1" applyFill="1" applyBorder="1" applyAlignment="1">
      <alignment horizontal="center" vertical="top"/>
    </xf>
    <xf numFmtId="0" fontId="8" fillId="0" borderId="50" xfId="0" applyFont="1" applyFill="1" applyBorder="1" applyAlignment="1">
      <alignment horizontal="left" vertical="top" wrapText="1"/>
    </xf>
    <xf numFmtId="0" fontId="9" fillId="0" borderId="28" xfId="0" applyFont="1" applyFill="1" applyBorder="1" applyAlignment="1">
      <alignment horizontal="left" vertical="top" wrapText="1"/>
    </xf>
    <xf numFmtId="4" fontId="9" fillId="3" borderId="26" xfId="0" applyNumberFormat="1" applyFont="1" applyFill="1" applyBorder="1" applyAlignment="1">
      <alignment horizontal="center" vertical="top"/>
    </xf>
    <xf numFmtId="4" fontId="9" fillId="3" borderId="21" xfId="0" applyNumberFormat="1" applyFont="1" applyFill="1" applyBorder="1" applyAlignment="1">
      <alignment horizontal="center" vertical="top"/>
    </xf>
    <xf numFmtId="0" fontId="1" fillId="7" borderId="17" xfId="0" applyFont="1" applyFill="1" applyBorder="1" applyAlignment="1">
      <alignment vertical="center" wrapText="1"/>
    </xf>
    <xf numFmtId="0" fontId="1" fillId="7" borderId="43" xfId="0" applyFont="1" applyFill="1" applyBorder="1" applyAlignment="1">
      <alignment horizontal="left" vertical="top" wrapText="1"/>
    </xf>
    <xf numFmtId="0" fontId="3" fillId="7" borderId="60" xfId="0" applyFont="1" applyFill="1" applyBorder="1" applyAlignment="1">
      <alignment horizontal="left" vertical="top" wrapText="1"/>
    </xf>
    <xf numFmtId="0" fontId="3" fillId="7" borderId="46" xfId="0" applyFont="1" applyFill="1" applyBorder="1" applyAlignment="1">
      <alignment horizontal="left" vertical="top" wrapText="1"/>
    </xf>
    <xf numFmtId="0" fontId="1" fillId="7" borderId="1" xfId="0" applyFont="1" applyFill="1" applyBorder="1" applyAlignment="1">
      <alignment vertical="center" wrapText="1"/>
    </xf>
    <xf numFmtId="0" fontId="7" fillId="7" borderId="18" xfId="0" applyFont="1" applyFill="1" applyBorder="1" applyAlignment="1">
      <alignment vertical="top" wrapText="1"/>
    </xf>
    <xf numFmtId="0" fontId="22" fillId="7" borderId="76" xfId="0" applyFont="1" applyFill="1" applyBorder="1" applyAlignment="1">
      <alignment vertical="top" wrapText="1"/>
    </xf>
    <xf numFmtId="0" fontId="22" fillId="7" borderId="80" xfId="0" applyFont="1" applyFill="1" applyBorder="1" applyAlignment="1">
      <alignment vertical="top" wrapText="1"/>
    </xf>
    <xf numFmtId="0" fontId="9" fillId="0" borderId="26" xfId="0" applyFont="1" applyBorder="1" applyAlignment="1">
      <alignment horizontal="center" vertical="center"/>
    </xf>
    <xf numFmtId="0" fontId="9" fillId="0" borderId="34" xfId="0" applyFont="1" applyBorder="1" applyAlignment="1">
      <alignment horizontal="center" vertical="center"/>
    </xf>
    <xf numFmtId="164" fontId="9" fillId="5" borderId="26" xfId="0" applyNumberFormat="1" applyFont="1" applyFill="1" applyBorder="1" applyAlignment="1">
      <alignment horizontal="center" vertical="center"/>
    </xf>
    <xf numFmtId="164" fontId="9" fillId="5" borderId="21" xfId="0" applyNumberFormat="1" applyFont="1" applyFill="1" applyBorder="1" applyAlignment="1">
      <alignment horizontal="center" vertical="center"/>
    </xf>
    <xf numFmtId="164" fontId="9" fillId="5" borderId="34" xfId="0" applyNumberFormat="1" applyFont="1" applyFill="1" applyBorder="1" applyAlignment="1">
      <alignment horizontal="center" vertical="center"/>
    </xf>
    <xf numFmtId="0" fontId="7" fillId="0" borderId="36" xfId="0" applyFont="1" applyFill="1" applyBorder="1" applyAlignment="1">
      <alignment horizontal="center" vertical="top" wrapText="1"/>
    </xf>
    <xf numFmtId="0" fontId="7" fillId="0" borderId="21" xfId="0" applyFont="1" applyFill="1" applyBorder="1" applyAlignment="1">
      <alignment horizontal="center" vertical="top" wrapText="1"/>
    </xf>
    <xf numFmtId="0" fontId="9" fillId="0" borderId="50" xfId="0" applyFont="1" applyFill="1" applyBorder="1" applyAlignment="1">
      <alignment horizontal="left" vertical="top" wrapText="1"/>
    </xf>
    <xf numFmtId="0" fontId="9" fillId="0" borderId="73" xfId="0" applyFont="1" applyFill="1" applyBorder="1" applyAlignment="1">
      <alignment horizontal="left" vertical="top" wrapText="1"/>
    </xf>
    <xf numFmtId="0" fontId="8" fillId="0" borderId="40" xfId="0" applyFont="1" applyFill="1" applyBorder="1" applyAlignment="1">
      <alignment horizontal="left" vertical="top" wrapText="1"/>
    </xf>
    <xf numFmtId="0" fontId="1" fillId="0" borderId="36" xfId="0" applyFont="1" applyFill="1" applyBorder="1" applyAlignment="1">
      <alignment horizontal="left" vertical="top" wrapText="1"/>
    </xf>
    <xf numFmtId="0" fontId="1" fillId="0" borderId="42" xfId="0" applyFont="1" applyFill="1" applyBorder="1" applyAlignment="1">
      <alignment horizontal="left" vertical="top" wrapText="1"/>
    </xf>
    <xf numFmtId="0" fontId="1" fillId="0" borderId="73" xfId="0" applyFont="1" applyFill="1" applyBorder="1" applyAlignment="1">
      <alignment horizontal="left" vertical="top" wrapText="1"/>
    </xf>
    <xf numFmtId="0" fontId="7" fillId="7" borderId="50" xfId="0" applyFont="1" applyFill="1" applyBorder="1" applyAlignment="1">
      <alignment horizontal="left" vertical="top" wrapText="1"/>
    </xf>
    <xf numFmtId="0" fontId="7" fillId="7" borderId="24" xfId="0" applyFont="1" applyFill="1" applyBorder="1" applyAlignment="1">
      <alignment horizontal="left" vertical="top" wrapText="1"/>
    </xf>
    <xf numFmtId="0" fontId="7" fillId="7" borderId="73" xfId="0" applyFont="1" applyFill="1" applyBorder="1" applyAlignment="1">
      <alignment horizontal="left" vertical="top" wrapText="1"/>
    </xf>
    <xf numFmtId="49" fontId="7" fillId="0" borderId="63" xfId="0" applyNumberFormat="1" applyFont="1" applyFill="1" applyBorder="1" applyAlignment="1">
      <alignment horizontal="center" vertical="top"/>
    </xf>
    <xf numFmtId="49" fontId="7" fillId="0" borderId="47" xfId="0" applyNumberFormat="1" applyFont="1" applyFill="1" applyBorder="1" applyAlignment="1">
      <alignment horizontal="center" vertical="top"/>
    </xf>
    <xf numFmtId="49" fontId="7" fillId="0" borderId="68" xfId="0" applyNumberFormat="1" applyFont="1" applyFill="1" applyBorder="1" applyAlignment="1">
      <alignment horizontal="center" vertical="top"/>
    </xf>
    <xf numFmtId="0" fontId="9" fillId="0" borderId="34" xfId="0" applyFont="1" applyBorder="1" applyAlignment="1">
      <alignment horizontal="left" vertical="top" wrapText="1"/>
    </xf>
    <xf numFmtId="0" fontId="9" fillId="0" borderId="21" xfId="0" applyNumberFormat="1" applyFont="1" applyBorder="1" applyAlignment="1">
      <alignment horizontal="center" vertical="top"/>
    </xf>
    <xf numFmtId="0" fontId="9" fillId="0" borderId="34" xfId="0" applyNumberFormat="1" applyFont="1" applyBorder="1" applyAlignment="1">
      <alignment horizontal="center" vertical="top"/>
    </xf>
    <xf numFmtId="3" fontId="9" fillId="0" borderId="50" xfId="0" applyNumberFormat="1" applyFont="1" applyFill="1" applyBorder="1" applyAlignment="1">
      <alignment horizontal="left" vertical="top" wrapText="1"/>
    </xf>
    <xf numFmtId="0" fontId="0" fillId="0" borderId="79" xfId="0" applyBorder="1" applyAlignment="1">
      <alignment vertical="top" wrapText="1"/>
    </xf>
    <xf numFmtId="3" fontId="9" fillId="0" borderId="73" xfId="0" applyNumberFormat="1" applyFont="1" applyFill="1" applyBorder="1" applyAlignment="1">
      <alignment horizontal="left" vertical="top" wrapText="1"/>
    </xf>
    <xf numFmtId="0" fontId="9" fillId="0" borderId="50" xfId="0" applyFont="1" applyFill="1" applyBorder="1" applyAlignment="1">
      <alignment vertical="top" wrapText="1"/>
    </xf>
    <xf numFmtId="0" fontId="9" fillId="0" borderId="24" xfId="0" applyFont="1" applyFill="1" applyBorder="1" applyAlignment="1">
      <alignment vertical="top" wrapText="1"/>
    </xf>
    <xf numFmtId="0" fontId="9" fillId="0" borderId="73" xfId="0" applyFont="1" applyFill="1" applyBorder="1" applyAlignment="1">
      <alignment vertical="top" wrapText="1"/>
    </xf>
    <xf numFmtId="0" fontId="9" fillId="0" borderId="50" xfId="0" applyFont="1" applyFill="1" applyBorder="1" applyAlignment="1">
      <alignment horizontal="center" vertical="top" textRotation="90" wrapText="1"/>
    </xf>
    <xf numFmtId="0" fontId="9" fillId="0" borderId="24" xfId="0" applyFont="1" applyFill="1" applyBorder="1" applyAlignment="1">
      <alignment horizontal="center" vertical="top" textRotation="90" wrapText="1"/>
    </xf>
    <xf numFmtId="0" fontId="9" fillId="0" borderId="73" xfId="0" applyFont="1" applyFill="1" applyBorder="1" applyAlignment="1">
      <alignment horizontal="center" vertical="top" textRotation="90" wrapText="1"/>
    </xf>
    <xf numFmtId="49" fontId="7" fillId="2" borderId="57" xfId="0" applyNumberFormat="1" applyFont="1" applyFill="1" applyBorder="1" applyAlignment="1">
      <alignment horizontal="right" vertical="top"/>
    </xf>
    <xf numFmtId="49" fontId="7" fillId="0" borderId="36" xfId="0" applyNumberFormat="1" applyFont="1" applyFill="1" applyBorder="1" applyAlignment="1">
      <alignment horizontal="center" vertical="top"/>
    </xf>
    <xf numFmtId="49" fontId="7" fillId="0" borderId="21" xfId="0" applyNumberFormat="1" applyFont="1" applyFill="1" applyBorder="1" applyAlignment="1">
      <alignment horizontal="center" vertical="top"/>
    </xf>
    <xf numFmtId="49" fontId="7" fillId="0" borderId="34" xfId="0" applyNumberFormat="1" applyFont="1" applyFill="1" applyBorder="1" applyAlignment="1">
      <alignment horizontal="center" vertical="top"/>
    </xf>
    <xf numFmtId="49" fontId="9" fillId="8" borderId="50" xfId="0" applyNumberFormat="1" applyFont="1" applyFill="1" applyBorder="1" applyAlignment="1">
      <alignment horizontal="left" vertical="top" wrapText="1"/>
    </xf>
    <xf numFmtId="49" fontId="9" fillId="8" borderId="24" xfId="0" applyNumberFormat="1" applyFont="1" applyFill="1" applyBorder="1" applyAlignment="1">
      <alignment horizontal="left" vertical="top" wrapText="1"/>
    </xf>
    <xf numFmtId="49" fontId="9" fillId="8" borderId="73" xfId="0" applyNumberFormat="1" applyFont="1" applyFill="1" applyBorder="1" applyAlignment="1">
      <alignment horizontal="left" vertical="top" wrapText="1"/>
    </xf>
    <xf numFmtId="49" fontId="10" fillId="0" borderId="36" xfId="0" applyNumberFormat="1" applyFont="1" applyFill="1" applyBorder="1" applyAlignment="1">
      <alignment horizontal="right" vertical="center" textRotation="90"/>
    </xf>
    <xf numFmtId="49" fontId="10" fillId="0" borderId="21" xfId="0" applyNumberFormat="1" applyFont="1" applyFill="1" applyBorder="1" applyAlignment="1">
      <alignment horizontal="right" vertical="center" textRotation="90"/>
    </xf>
    <xf numFmtId="49" fontId="10" fillId="0" borderId="34" xfId="0" applyNumberFormat="1" applyFont="1" applyFill="1" applyBorder="1" applyAlignment="1">
      <alignment horizontal="right" vertical="center" textRotation="90"/>
    </xf>
    <xf numFmtId="0" fontId="9" fillId="8" borderId="50" xfId="0" applyFont="1" applyFill="1" applyBorder="1" applyAlignment="1">
      <alignment vertical="top" wrapText="1"/>
    </xf>
    <xf numFmtId="0" fontId="9" fillId="8" borderId="73" xfId="0" applyFont="1" applyFill="1" applyBorder="1" applyAlignment="1">
      <alignment vertical="top" wrapText="1"/>
    </xf>
    <xf numFmtId="49" fontId="7" fillId="2" borderId="67" xfId="0" applyNumberFormat="1" applyFont="1" applyFill="1" applyBorder="1" applyAlignment="1">
      <alignment horizontal="right" vertical="top"/>
    </xf>
    <xf numFmtId="0" fontId="9" fillId="2" borderId="13" xfId="0" applyFont="1" applyFill="1" applyBorder="1" applyAlignment="1">
      <alignment horizontal="center" vertical="top" wrapText="1"/>
    </xf>
    <xf numFmtId="0" fontId="9" fillId="2" borderId="57" xfId="0" applyFont="1" applyFill="1" applyBorder="1" applyAlignment="1">
      <alignment horizontal="center" vertical="top" wrapText="1"/>
    </xf>
    <xf numFmtId="0" fontId="9" fillId="2" borderId="67" xfId="0" applyFont="1" applyFill="1" applyBorder="1" applyAlignment="1">
      <alignment horizontal="center" vertical="top" wrapText="1"/>
    </xf>
    <xf numFmtId="0" fontId="7" fillId="0" borderId="50" xfId="0" applyFont="1" applyFill="1" applyBorder="1" applyAlignment="1">
      <alignment vertical="top" wrapText="1"/>
    </xf>
    <xf numFmtId="0" fontId="7" fillId="0" borderId="24" xfId="0" applyFont="1" applyFill="1" applyBorder="1" applyAlignment="1">
      <alignment vertical="top" wrapText="1"/>
    </xf>
    <xf numFmtId="0" fontId="9" fillId="0" borderId="50" xfId="0" applyFont="1" applyFill="1" applyBorder="1" applyAlignment="1">
      <alignment horizontal="center" vertical="center" textRotation="90" wrapText="1"/>
    </xf>
    <xf numFmtId="0" fontId="9" fillId="0" borderId="24" xfId="0" applyFont="1" applyFill="1" applyBorder="1" applyAlignment="1">
      <alignment horizontal="center" vertical="center" textRotation="90" wrapText="1"/>
    </xf>
    <xf numFmtId="0" fontId="9" fillId="0" borderId="73" xfId="0" applyFont="1" applyFill="1" applyBorder="1" applyAlignment="1">
      <alignment horizontal="center" vertical="center" textRotation="90" wrapText="1"/>
    </xf>
    <xf numFmtId="49" fontId="7" fillId="0" borderId="21" xfId="0" applyNumberFormat="1" applyFont="1" applyBorder="1" applyAlignment="1">
      <alignment horizontal="center" vertical="top" wrapText="1"/>
    </xf>
    <xf numFmtId="0" fontId="9" fillId="8" borderId="28" xfId="0" applyFont="1" applyFill="1" applyBorder="1" applyAlignment="1">
      <alignment horizontal="left" vertical="top" wrapText="1"/>
    </xf>
    <xf numFmtId="0" fontId="9" fillId="8" borderId="40" xfId="0" applyFont="1" applyFill="1" applyBorder="1" applyAlignment="1">
      <alignment horizontal="left" vertical="top" wrapText="1"/>
    </xf>
    <xf numFmtId="0" fontId="7" fillId="0" borderId="36" xfId="0" applyFont="1" applyFill="1" applyBorder="1" applyAlignment="1">
      <alignment vertical="top" wrapText="1"/>
    </xf>
    <xf numFmtId="0" fontId="0" fillId="0" borderId="21" xfId="0" applyBorder="1" applyAlignment="1">
      <alignment vertical="top" wrapText="1"/>
    </xf>
    <xf numFmtId="0" fontId="0" fillId="0" borderId="42" xfId="0" applyBorder="1" applyAlignment="1">
      <alignment vertical="top" wrapText="1"/>
    </xf>
    <xf numFmtId="49" fontId="7" fillId="0" borderId="34" xfId="0" applyNumberFormat="1" applyFont="1" applyBorder="1" applyAlignment="1">
      <alignment horizontal="center" vertical="top" wrapText="1"/>
    </xf>
    <xf numFmtId="49" fontId="7" fillId="0" borderId="36" xfId="0" applyNumberFormat="1" applyFont="1" applyBorder="1" applyAlignment="1">
      <alignment horizontal="center" vertical="top" wrapText="1"/>
    </xf>
    <xf numFmtId="49" fontId="7" fillId="7" borderId="10" xfId="0" applyNumberFormat="1" applyFont="1" applyFill="1" applyBorder="1" applyAlignment="1">
      <alignment horizontal="center" vertical="top" wrapText="1"/>
    </xf>
    <xf numFmtId="49" fontId="7" fillId="7" borderId="12" xfId="0" applyNumberFormat="1" applyFont="1" applyFill="1" applyBorder="1" applyAlignment="1">
      <alignment horizontal="center" vertical="top" wrapText="1"/>
    </xf>
    <xf numFmtId="49" fontId="7" fillId="2" borderId="36" xfId="0" applyNumberFormat="1" applyFont="1" applyFill="1" applyBorder="1" applyAlignment="1">
      <alignment horizontal="center" vertical="top" wrapText="1"/>
    </xf>
    <xf numFmtId="49" fontId="7" fillId="2" borderId="34" xfId="0" applyNumberFormat="1" applyFont="1" applyFill="1" applyBorder="1" applyAlignment="1">
      <alignment horizontal="center" vertical="top" wrapText="1"/>
    </xf>
    <xf numFmtId="0" fontId="9" fillId="3" borderId="50" xfId="0" applyFont="1" applyFill="1" applyBorder="1" applyAlignment="1">
      <alignment horizontal="left" vertical="top" wrapText="1"/>
    </xf>
    <xf numFmtId="0" fontId="9" fillId="3" borderId="73" xfId="0" applyFont="1" applyFill="1" applyBorder="1" applyAlignment="1">
      <alignment horizontal="left" vertical="top" wrapText="1"/>
    </xf>
    <xf numFmtId="49" fontId="7" fillId="6" borderId="75" xfId="0" applyNumberFormat="1" applyFont="1" applyFill="1" applyBorder="1" applyAlignment="1">
      <alignment horizontal="right" vertical="top"/>
    </xf>
    <xf numFmtId="49" fontId="7" fillId="6" borderId="57" xfId="0" applyNumberFormat="1" applyFont="1" applyFill="1" applyBorder="1" applyAlignment="1">
      <alignment horizontal="right" vertical="top"/>
    </xf>
    <xf numFmtId="49" fontId="7" fillId="6" borderId="67" xfId="0" applyNumberFormat="1" applyFont="1" applyFill="1" applyBorder="1" applyAlignment="1">
      <alignment horizontal="right" vertical="top"/>
    </xf>
    <xf numFmtId="0" fontId="9" fillId="6" borderId="13" xfId="0" applyFont="1" applyFill="1" applyBorder="1" applyAlignment="1">
      <alignment horizontal="center" vertical="top"/>
    </xf>
    <xf numFmtId="0" fontId="9" fillId="6" borderId="57" xfId="0" applyFont="1" applyFill="1" applyBorder="1" applyAlignment="1">
      <alignment horizontal="center" vertical="top"/>
    </xf>
    <xf numFmtId="0" fontId="9" fillId="6" borderId="67" xfId="0" applyFont="1" applyFill="1" applyBorder="1" applyAlignment="1">
      <alignment horizontal="center" vertical="top"/>
    </xf>
    <xf numFmtId="0" fontId="9" fillId="0" borderId="53" xfId="0" applyNumberFormat="1" applyFont="1" applyFill="1" applyBorder="1" applyAlignment="1">
      <alignment horizontal="left" vertical="top" wrapText="1"/>
    </xf>
    <xf numFmtId="49" fontId="7" fillId="0" borderId="38" xfId="0" applyNumberFormat="1" applyFont="1" applyFill="1" applyBorder="1" applyAlignment="1">
      <alignment horizontal="center" vertical="top"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49" fontId="7" fillId="2" borderId="75" xfId="0" applyNumberFormat="1" applyFont="1" applyFill="1" applyBorder="1" applyAlignment="1">
      <alignment horizontal="right" vertical="top"/>
    </xf>
    <xf numFmtId="0" fontId="9" fillId="2" borderId="75" xfId="0" applyFont="1" applyFill="1" applyBorder="1" applyAlignment="1">
      <alignment horizontal="center" vertical="top" wrapText="1"/>
    </xf>
    <xf numFmtId="49" fontId="7" fillId="2" borderId="73" xfId="0" applyNumberFormat="1" applyFont="1" applyFill="1" applyBorder="1" applyAlignment="1">
      <alignment horizontal="right" vertical="top"/>
    </xf>
    <xf numFmtId="49" fontId="7" fillId="2" borderId="38" xfId="0" applyNumberFormat="1" applyFont="1" applyFill="1" applyBorder="1" applyAlignment="1">
      <alignment horizontal="right" vertical="top"/>
    </xf>
    <xf numFmtId="49" fontId="7" fillId="7" borderId="75" xfId="0" applyNumberFormat="1" applyFont="1" applyFill="1" applyBorder="1" applyAlignment="1">
      <alignment horizontal="right" vertical="top"/>
    </xf>
    <xf numFmtId="49" fontId="7" fillId="7" borderId="57" xfId="0" applyNumberFormat="1" applyFont="1" applyFill="1" applyBorder="1" applyAlignment="1">
      <alignment horizontal="right" vertical="top"/>
    </xf>
    <xf numFmtId="49" fontId="7" fillId="7" borderId="67" xfId="0" applyNumberFormat="1" applyFont="1" applyFill="1" applyBorder="1" applyAlignment="1">
      <alignment horizontal="right" vertical="top"/>
    </xf>
    <xf numFmtId="0" fontId="9" fillId="7" borderId="13" xfId="0" applyFont="1" applyFill="1" applyBorder="1" applyAlignment="1">
      <alignment horizontal="center" vertical="top"/>
    </xf>
    <xf numFmtId="0" fontId="9" fillId="7" borderId="57" xfId="0" applyFont="1" applyFill="1" applyBorder="1" applyAlignment="1">
      <alignment horizontal="center" vertical="top"/>
    </xf>
    <xf numFmtId="0" fontId="9" fillId="7" borderId="67" xfId="0" applyFont="1" applyFill="1" applyBorder="1" applyAlignment="1">
      <alignment horizontal="center" vertical="top"/>
    </xf>
    <xf numFmtId="0" fontId="9" fillId="3" borderId="21" xfId="0" applyFont="1" applyFill="1" applyBorder="1" applyAlignment="1">
      <alignment vertical="top" wrapText="1"/>
    </xf>
    <xf numFmtId="0" fontId="16" fillId="0" borderId="34" xfId="0" applyFont="1" applyBorder="1" applyAlignment="1">
      <alignment vertical="top" wrapText="1"/>
    </xf>
    <xf numFmtId="0" fontId="9" fillId="0" borderId="20" xfId="0" applyFont="1" applyBorder="1" applyAlignment="1">
      <alignment horizontal="left" vertical="top" wrapText="1"/>
    </xf>
    <xf numFmtId="0" fontId="9" fillId="0" borderId="1" xfId="0" applyFont="1" applyBorder="1" applyAlignment="1">
      <alignment horizontal="left" vertical="top" wrapText="1"/>
    </xf>
    <xf numFmtId="0" fontId="7" fillId="6" borderId="16" xfId="0" applyFont="1" applyFill="1" applyBorder="1" applyAlignment="1">
      <alignment horizontal="right" vertical="top" wrapText="1"/>
    </xf>
    <xf numFmtId="0" fontId="7" fillId="6" borderId="17" xfId="0" applyFont="1" applyFill="1" applyBorder="1" applyAlignment="1">
      <alignment horizontal="right" vertical="top" wrapText="1"/>
    </xf>
    <xf numFmtId="0" fontId="9" fillId="0" borderId="39" xfId="0" applyFont="1" applyBorder="1" applyAlignment="1">
      <alignment horizontal="left" vertical="top" wrapText="1"/>
    </xf>
    <xf numFmtId="0" fontId="7" fillId="5" borderId="12" xfId="0" applyFont="1" applyFill="1" applyBorder="1" applyAlignment="1">
      <alignment horizontal="right" vertical="top" wrapText="1"/>
    </xf>
    <xf numFmtId="0" fontId="7" fillId="5" borderId="34" xfId="0" applyFont="1" applyFill="1" applyBorder="1" applyAlignment="1">
      <alignment horizontal="right" vertical="top" wrapText="1"/>
    </xf>
    <xf numFmtId="0" fontId="7" fillId="6" borderId="20" xfId="0" applyFont="1" applyFill="1" applyBorder="1" applyAlignment="1">
      <alignment horizontal="right" vertical="top" wrapText="1"/>
    </xf>
    <xf numFmtId="0" fontId="7" fillId="6" borderId="1" xfId="0" applyFont="1" applyFill="1" applyBorder="1" applyAlignment="1">
      <alignment horizontal="right" vertical="top" wrapText="1"/>
    </xf>
    <xf numFmtId="0" fontId="9" fillId="3" borderId="39" xfId="0" applyFont="1" applyFill="1" applyBorder="1" applyAlignment="1">
      <alignment horizontal="left" vertical="top" wrapText="1"/>
    </xf>
    <xf numFmtId="0" fontId="9" fillId="3" borderId="42" xfId="0" applyFont="1" applyFill="1" applyBorder="1" applyAlignment="1">
      <alignment horizontal="left" vertical="top" wrapText="1"/>
    </xf>
    <xf numFmtId="0" fontId="1" fillId="0" borderId="61" xfId="0" applyFont="1" applyBorder="1" applyAlignment="1">
      <alignment horizontal="left" vertical="top" wrapText="1"/>
    </xf>
    <xf numFmtId="0" fontId="1" fillId="0" borderId="60" xfId="0" applyFont="1" applyBorder="1" applyAlignment="1">
      <alignment horizontal="left" vertical="top" wrapText="1"/>
    </xf>
    <xf numFmtId="0" fontId="1" fillId="0" borderId="62" xfId="0" applyFont="1" applyBorder="1" applyAlignment="1">
      <alignment horizontal="left" vertical="top" wrapText="1"/>
    </xf>
    <xf numFmtId="165" fontId="1" fillId="0" borderId="61" xfId="0" applyNumberFormat="1" applyFont="1" applyBorder="1" applyAlignment="1">
      <alignment horizontal="center" vertical="top" wrapText="1"/>
    </xf>
    <xf numFmtId="165" fontId="1" fillId="0" borderId="60" xfId="0" applyNumberFormat="1" applyFont="1" applyBorder="1" applyAlignment="1">
      <alignment horizontal="center" vertical="top" wrapText="1"/>
    </xf>
    <xf numFmtId="165" fontId="1" fillId="0" borderId="62" xfId="0" applyNumberFormat="1" applyFont="1" applyBorder="1" applyAlignment="1">
      <alignment horizontal="center" vertical="top" wrapText="1"/>
    </xf>
    <xf numFmtId="165" fontId="9" fillId="0" borderId="61" xfId="0" applyNumberFormat="1" applyFont="1" applyBorder="1" applyAlignment="1">
      <alignment horizontal="center" vertical="top" wrapText="1"/>
    </xf>
    <xf numFmtId="165" fontId="9" fillId="0" borderId="60" xfId="0" applyNumberFormat="1" applyFont="1" applyBorder="1" applyAlignment="1">
      <alignment horizontal="center" vertical="top" wrapText="1"/>
    </xf>
    <xf numFmtId="165" fontId="9" fillId="0" borderId="62" xfId="0" applyNumberFormat="1" applyFont="1" applyBorder="1" applyAlignment="1">
      <alignment horizontal="center" vertical="top" wrapText="1"/>
    </xf>
    <xf numFmtId="0" fontId="2" fillId="0" borderId="13" xfId="0" applyFont="1" applyBorder="1" applyAlignment="1">
      <alignment horizontal="center" vertical="center" wrapText="1"/>
    </xf>
    <xf numFmtId="0" fontId="2" fillId="0" borderId="57" xfId="0" applyFont="1" applyBorder="1" applyAlignment="1">
      <alignment horizontal="center" vertical="center" wrapText="1"/>
    </xf>
    <xf numFmtId="0" fontId="2" fillId="0" borderId="67" xfId="0" applyFont="1" applyBorder="1" applyAlignment="1">
      <alignment horizontal="center" vertical="center" wrapText="1"/>
    </xf>
    <xf numFmtId="49" fontId="2" fillId="7" borderId="75" xfId="0" applyNumberFormat="1" applyFont="1" applyFill="1" applyBorder="1" applyAlignment="1">
      <alignment horizontal="right" vertical="top"/>
    </xf>
    <xf numFmtId="49" fontId="2" fillId="7" borderId="57" xfId="0" applyNumberFormat="1" applyFont="1" applyFill="1" applyBorder="1" applyAlignment="1">
      <alignment horizontal="right" vertical="top"/>
    </xf>
    <xf numFmtId="49" fontId="2" fillId="7" borderId="67" xfId="0" applyNumberFormat="1" applyFont="1" applyFill="1" applyBorder="1" applyAlignment="1">
      <alignment horizontal="right" vertical="top"/>
    </xf>
    <xf numFmtId="49" fontId="7" fillId="2" borderId="75" xfId="0" applyNumberFormat="1" applyFont="1" applyFill="1" applyBorder="1" applyAlignment="1">
      <alignment horizontal="left" vertical="top"/>
    </xf>
    <xf numFmtId="49" fontId="7" fillId="2" borderId="57" xfId="0" applyNumberFormat="1" applyFont="1" applyFill="1" applyBorder="1" applyAlignment="1">
      <alignment horizontal="left" vertical="top"/>
    </xf>
    <xf numFmtId="49" fontId="7" fillId="2" borderId="67" xfId="0" applyNumberFormat="1" applyFont="1" applyFill="1" applyBorder="1" applyAlignment="1">
      <alignment horizontal="left" vertical="top"/>
    </xf>
    <xf numFmtId="49" fontId="2" fillId="2" borderId="75" xfId="0" applyNumberFormat="1" applyFont="1" applyFill="1" applyBorder="1" applyAlignment="1">
      <alignment horizontal="right" vertical="top"/>
    </xf>
    <xf numFmtId="49" fontId="2" fillId="2" borderId="57" xfId="0" applyNumberFormat="1" applyFont="1" applyFill="1" applyBorder="1" applyAlignment="1">
      <alignment horizontal="right" vertical="top"/>
    </xf>
    <xf numFmtId="49" fontId="2" fillId="2" borderId="67" xfId="0" applyNumberFormat="1" applyFont="1" applyFill="1" applyBorder="1" applyAlignment="1">
      <alignment horizontal="right" vertical="top"/>
    </xf>
    <xf numFmtId="49" fontId="2" fillId="6" borderId="75" xfId="0" applyNumberFormat="1" applyFont="1" applyFill="1" applyBorder="1" applyAlignment="1">
      <alignment horizontal="right" vertical="top"/>
    </xf>
    <xf numFmtId="49" fontId="2" fillId="6" borderId="57" xfId="0" applyNumberFormat="1" applyFont="1" applyFill="1" applyBorder="1" applyAlignment="1">
      <alignment horizontal="right" vertical="top"/>
    </xf>
    <xf numFmtId="49" fontId="2" fillId="6" borderId="67" xfId="0" applyNumberFormat="1" applyFont="1" applyFill="1" applyBorder="1" applyAlignment="1">
      <alignment horizontal="right" vertical="top"/>
    </xf>
    <xf numFmtId="0" fontId="7" fillId="2" borderId="75" xfId="0" applyFont="1" applyFill="1" applyBorder="1" applyAlignment="1">
      <alignment horizontal="left" vertical="top" wrapText="1"/>
    </xf>
    <xf numFmtId="0" fontId="7" fillId="2" borderId="57" xfId="0" applyFont="1" applyFill="1" applyBorder="1" applyAlignment="1">
      <alignment horizontal="left" vertical="top" wrapText="1"/>
    </xf>
    <xf numFmtId="0" fontId="7" fillId="2" borderId="67" xfId="0" applyFont="1" applyFill="1" applyBorder="1" applyAlignment="1">
      <alignment horizontal="left" vertical="top" wrapText="1"/>
    </xf>
    <xf numFmtId="49" fontId="7" fillId="7" borderId="11" xfId="0" applyNumberFormat="1" applyFont="1" applyFill="1" applyBorder="1" applyAlignment="1">
      <alignment horizontal="center" vertical="top" wrapText="1"/>
    </xf>
    <xf numFmtId="49" fontId="2" fillId="0" borderId="38" xfId="0" applyNumberFormat="1" applyFont="1" applyFill="1" applyBorder="1" applyAlignment="1">
      <alignment horizontal="center" vertical="top" wrapText="1"/>
    </xf>
    <xf numFmtId="0" fontId="1" fillId="0" borderId="53" xfId="0" applyNumberFormat="1" applyFont="1" applyFill="1" applyBorder="1" applyAlignment="1">
      <alignment horizontal="left" vertical="top" wrapText="1"/>
    </xf>
    <xf numFmtId="0" fontId="9" fillId="0" borderId="11" xfId="0" applyFont="1" applyFill="1" applyBorder="1" applyAlignment="1">
      <alignment horizontal="center" vertical="center" textRotation="90" wrapText="1"/>
    </xf>
    <xf numFmtId="0" fontId="9" fillId="0" borderId="39" xfId="0" applyFont="1" applyFill="1" applyBorder="1" applyAlignment="1">
      <alignment horizontal="center" vertical="center" textRotation="90" wrapText="1"/>
    </xf>
    <xf numFmtId="0" fontId="9" fillId="0" borderId="27" xfId="0" applyFont="1" applyFill="1" applyBorder="1" applyAlignment="1">
      <alignment horizontal="left" vertical="top" wrapText="1"/>
    </xf>
    <xf numFmtId="0" fontId="9" fillId="0" borderId="23" xfId="0" applyFont="1" applyFill="1" applyBorder="1" applyAlignment="1">
      <alignment horizontal="left" vertical="top" wrapText="1"/>
    </xf>
    <xf numFmtId="0" fontId="9" fillId="0" borderId="41" xfId="0" applyFont="1" applyFill="1" applyBorder="1" applyAlignment="1">
      <alignment horizontal="left" vertical="top" wrapText="1"/>
    </xf>
    <xf numFmtId="0" fontId="2" fillId="5" borderId="55" xfId="0" applyFont="1" applyFill="1" applyBorder="1" applyAlignment="1">
      <alignment horizontal="right" vertical="top" wrapText="1"/>
    </xf>
    <xf numFmtId="0" fontId="2" fillId="5" borderId="58" xfId="0" applyFont="1" applyFill="1" applyBorder="1" applyAlignment="1">
      <alignment horizontal="right" vertical="top" wrapText="1"/>
    </xf>
    <xf numFmtId="0" fontId="2" fillId="5" borderId="71" xfId="0" applyFont="1" applyFill="1" applyBorder="1" applyAlignment="1">
      <alignment horizontal="right" vertical="top" wrapText="1"/>
    </xf>
    <xf numFmtId="165" fontId="2" fillId="5" borderId="44" xfId="0" applyNumberFormat="1" applyFont="1" applyFill="1" applyBorder="1" applyAlignment="1">
      <alignment horizontal="center" vertical="top" wrapText="1"/>
    </xf>
    <xf numFmtId="165" fontId="2" fillId="5" borderId="38" xfId="0" applyNumberFormat="1" applyFont="1" applyFill="1" applyBorder="1" applyAlignment="1">
      <alignment horizontal="center" vertical="top" wrapText="1"/>
    </xf>
    <xf numFmtId="165" fontId="2" fillId="5" borderId="45" xfId="0" applyNumberFormat="1" applyFont="1" applyFill="1" applyBorder="1" applyAlignment="1">
      <alignment horizontal="center" vertical="top" wrapText="1"/>
    </xf>
    <xf numFmtId="165" fontId="2" fillId="6" borderId="56" xfId="0" applyNumberFormat="1" applyFont="1" applyFill="1" applyBorder="1" applyAlignment="1">
      <alignment horizontal="center" vertical="top" wrapText="1"/>
    </xf>
    <xf numFmtId="165" fontId="2" fillId="6" borderId="76" xfId="0" applyNumberFormat="1" applyFont="1" applyFill="1" applyBorder="1" applyAlignment="1">
      <alignment horizontal="center" vertical="top" wrapText="1"/>
    </xf>
    <xf numFmtId="165" fontId="2" fillId="6" borderId="77" xfId="0" applyNumberFormat="1" applyFont="1" applyFill="1" applyBorder="1" applyAlignment="1">
      <alignment horizontal="center" vertical="top" wrapText="1"/>
    </xf>
    <xf numFmtId="0" fontId="2" fillId="6" borderId="56" xfId="0" applyFont="1" applyFill="1" applyBorder="1" applyAlignment="1">
      <alignment horizontal="right" vertical="top" wrapText="1"/>
    </xf>
    <xf numFmtId="0" fontId="2" fillId="6" borderId="76" xfId="0" applyFont="1" applyFill="1" applyBorder="1" applyAlignment="1">
      <alignment horizontal="right" vertical="top" wrapText="1"/>
    </xf>
    <xf numFmtId="0" fontId="2" fillId="6" borderId="77" xfId="0" applyFont="1" applyFill="1" applyBorder="1" applyAlignment="1">
      <alignment horizontal="right" vertical="top" wrapText="1"/>
    </xf>
    <xf numFmtId="0" fontId="1" fillId="3" borderId="61" xfId="0" applyFont="1" applyFill="1" applyBorder="1" applyAlignment="1">
      <alignment horizontal="left" vertical="top" wrapText="1"/>
    </xf>
    <xf numFmtId="0" fontId="1" fillId="3" borderId="60" xfId="0" applyFont="1" applyFill="1" applyBorder="1" applyAlignment="1">
      <alignment horizontal="left" vertical="top" wrapText="1"/>
    </xf>
    <xf numFmtId="0" fontId="1" fillId="3" borderId="62" xfId="0" applyFont="1" applyFill="1" applyBorder="1" applyAlignment="1">
      <alignment horizontal="left" vertical="top" wrapText="1"/>
    </xf>
    <xf numFmtId="0" fontId="2" fillId="6" borderId="61" xfId="0" applyFont="1" applyFill="1" applyBorder="1" applyAlignment="1">
      <alignment horizontal="right" vertical="top" wrapText="1"/>
    </xf>
    <xf numFmtId="0" fontId="2" fillId="6" borderId="60" xfId="0" applyFont="1" applyFill="1" applyBorder="1" applyAlignment="1">
      <alignment horizontal="right" vertical="top" wrapText="1"/>
    </xf>
    <xf numFmtId="0" fontId="2" fillId="6" borderId="62" xfId="0" applyFont="1" applyFill="1" applyBorder="1" applyAlignment="1">
      <alignment horizontal="right" vertical="top" wrapText="1"/>
    </xf>
    <xf numFmtId="165" fontId="2" fillId="6" borderId="61" xfId="0" applyNumberFormat="1" applyFont="1" applyFill="1" applyBorder="1" applyAlignment="1">
      <alignment horizontal="center" vertical="top" wrapText="1"/>
    </xf>
    <xf numFmtId="165" fontId="2" fillId="6" borderId="60" xfId="0" applyNumberFormat="1" applyFont="1" applyFill="1" applyBorder="1" applyAlignment="1">
      <alignment horizontal="center" vertical="top" wrapText="1"/>
    </xf>
    <xf numFmtId="165" fontId="2" fillId="6" borderId="62" xfId="0" applyNumberFormat="1" applyFont="1" applyFill="1" applyBorder="1" applyAlignment="1">
      <alignment horizontal="center" vertical="top" wrapText="1"/>
    </xf>
    <xf numFmtId="49" fontId="7" fillId="0" borderId="50" xfId="0" applyNumberFormat="1" applyFont="1" applyBorder="1" applyAlignment="1">
      <alignment horizontal="center" vertical="top" wrapText="1"/>
    </xf>
    <xf numFmtId="49" fontId="7" fillId="0" borderId="73" xfId="0" applyNumberFormat="1" applyFont="1" applyBorder="1" applyAlignment="1">
      <alignment horizontal="center" vertical="top" wrapText="1"/>
    </xf>
    <xf numFmtId="0" fontId="9" fillId="3" borderId="27" xfId="0" applyFont="1" applyFill="1" applyBorder="1" applyAlignment="1">
      <alignment horizontal="left" vertical="top" wrapText="1"/>
    </xf>
    <xf numFmtId="0" fontId="9" fillId="3" borderId="23" xfId="0" applyFont="1" applyFill="1" applyBorder="1" applyAlignment="1">
      <alignment horizontal="left" vertical="top" wrapText="1"/>
    </xf>
    <xf numFmtId="49" fontId="9" fillId="0" borderId="24" xfId="0" applyNumberFormat="1" applyFont="1" applyBorder="1" applyAlignment="1">
      <alignment horizontal="center" vertical="top" wrapText="1"/>
    </xf>
    <xf numFmtId="49" fontId="7" fillId="0" borderId="24" xfId="0" applyNumberFormat="1" applyFont="1" applyBorder="1" applyAlignment="1">
      <alignment horizontal="center" vertical="top" wrapText="1"/>
    </xf>
    <xf numFmtId="49" fontId="7" fillId="2" borderId="21" xfId="0" applyNumberFormat="1" applyFont="1" applyFill="1" applyBorder="1" applyAlignment="1">
      <alignment horizontal="center" vertical="top" wrapText="1"/>
    </xf>
    <xf numFmtId="0" fontId="9" fillId="3" borderId="37" xfId="0" applyFont="1" applyFill="1" applyBorder="1" applyAlignment="1">
      <alignment horizontal="left" vertical="top" wrapText="1"/>
    </xf>
    <xf numFmtId="0" fontId="9" fillId="3" borderId="35" xfId="0" applyFont="1" applyFill="1" applyBorder="1" applyAlignment="1">
      <alignment horizontal="left" vertical="top" wrapText="1"/>
    </xf>
    <xf numFmtId="0" fontId="9" fillId="0" borderId="10" xfId="0" applyFont="1" applyFill="1" applyBorder="1" applyAlignment="1">
      <alignment horizontal="center" vertical="center" textRotation="90" wrapText="1"/>
    </xf>
    <xf numFmtId="0" fontId="9" fillId="0" borderId="12" xfId="0" applyFont="1" applyFill="1" applyBorder="1" applyAlignment="1">
      <alignment horizontal="center" vertical="center" textRotation="90" wrapText="1"/>
    </xf>
    <xf numFmtId="49" fontId="9" fillId="0" borderId="50" xfId="0" applyNumberFormat="1" applyFont="1" applyBorder="1" applyAlignment="1">
      <alignment horizontal="center" vertical="top" wrapText="1"/>
    </xf>
    <xf numFmtId="49" fontId="9" fillId="0" borderId="73" xfId="0" applyNumberFormat="1" applyFont="1" applyBorder="1" applyAlignment="1">
      <alignment horizontal="center" vertical="top" wrapText="1"/>
    </xf>
    <xf numFmtId="49" fontId="9" fillId="0" borderId="26" xfId="0" applyNumberFormat="1" applyFont="1" applyBorder="1" applyAlignment="1">
      <alignment horizontal="center" vertical="top" wrapText="1"/>
    </xf>
    <xf numFmtId="49" fontId="9" fillId="0" borderId="21" xfId="0" applyNumberFormat="1" applyFont="1" applyBorder="1" applyAlignment="1">
      <alignment horizontal="center" vertical="top" wrapText="1"/>
    </xf>
    <xf numFmtId="49" fontId="9" fillId="0" borderId="42" xfId="0" applyNumberFormat="1" applyFont="1" applyBorder="1" applyAlignment="1">
      <alignment horizontal="center" vertical="top" wrapText="1"/>
    </xf>
    <xf numFmtId="49" fontId="7" fillId="0" borderId="24" xfId="0" applyNumberFormat="1" applyFont="1" applyBorder="1" applyAlignment="1">
      <alignment horizontal="center" vertical="top"/>
    </xf>
    <xf numFmtId="0" fontId="7" fillId="0" borderId="11" xfId="0" applyFont="1" applyFill="1" applyBorder="1" applyAlignment="1">
      <alignment horizontal="center" vertical="top" wrapText="1"/>
    </xf>
    <xf numFmtId="0" fontId="9" fillId="4" borderId="27" xfId="0" applyFont="1" applyFill="1" applyBorder="1" applyAlignment="1">
      <alignment horizontal="left" vertical="top" wrapText="1"/>
    </xf>
    <xf numFmtId="0" fontId="9" fillId="4" borderId="23" xfId="0" applyFont="1" applyFill="1" applyBorder="1" applyAlignment="1">
      <alignment horizontal="left" vertical="top" wrapText="1"/>
    </xf>
    <xf numFmtId="0" fontId="9" fillId="4" borderId="41" xfId="0" applyFont="1" applyFill="1" applyBorder="1" applyAlignment="1">
      <alignment horizontal="left" vertical="top" wrapText="1"/>
    </xf>
    <xf numFmtId="49" fontId="7" fillId="0" borderId="40" xfId="0" applyNumberFormat="1" applyFont="1" applyBorder="1" applyAlignment="1">
      <alignment horizontal="center" vertical="top"/>
    </xf>
    <xf numFmtId="0" fontId="9" fillId="0" borderId="37" xfId="0" applyFont="1" applyFill="1" applyBorder="1" applyAlignment="1">
      <alignment vertical="top" wrapText="1"/>
    </xf>
    <xf numFmtId="0" fontId="9" fillId="0" borderId="23" xfId="0" applyFont="1" applyFill="1" applyBorder="1" applyAlignment="1">
      <alignment vertical="top" wrapText="1"/>
    </xf>
    <xf numFmtId="0" fontId="9" fillId="0" borderId="35" xfId="0" applyFont="1" applyFill="1" applyBorder="1" applyAlignment="1">
      <alignment vertical="top" wrapText="1"/>
    </xf>
    <xf numFmtId="0" fontId="9" fillId="0" borderId="52" xfId="0" applyFont="1" applyFill="1" applyBorder="1" applyAlignment="1">
      <alignment horizontal="center" vertical="center" textRotation="90" wrapText="1"/>
    </xf>
    <xf numFmtId="0" fontId="9" fillId="0" borderId="49" xfId="0" applyFont="1" applyFill="1" applyBorder="1" applyAlignment="1">
      <alignment horizontal="center" vertical="center" textRotation="90" wrapText="1"/>
    </xf>
    <xf numFmtId="0" fontId="9" fillId="0" borderId="44" xfId="0" applyFont="1" applyFill="1" applyBorder="1" applyAlignment="1">
      <alignment horizontal="center" vertical="center" textRotation="90" wrapText="1"/>
    </xf>
    <xf numFmtId="0" fontId="1" fillId="0" borderId="37" xfId="0" applyFont="1" applyFill="1" applyBorder="1" applyAlignment="1">
      <alignment vertical="top" wrapText="1"/>
    </xf>
    <xf numFmtId="0" fontId="1" fillId="0" borderId="23" xfId="0" applyFont="1" applyFill="1" applyBorder="1" applyAlignment="1">
      <alignment vertical="top" wrapText="1"/>
    </xf>
    <xf numFmtId="0" fontId="1" fillId="0" borderId="35" xfId="0" applyFont="1" applyFill="1" applyBorder="1" applyAlignment="1">
      <alignment vertical="top" wrapText="1"/>
    </xf>
    <xf numFmtId="49" fontId="1" fillId="0" borderId="50" xfId="0" applyNumberFormat="1" applyFont="1" applyBorder="1" applyAlignment="1">
      <alignment horizontal="center" vertical="top" wrapText="1"/>
    </xf>
    <xf numFmtId="49" fontId="1" fillId="0" borderId="24" xfId="0" applyNumberFormat="1" applyFont="1" applyBorder="1" applyAlignment="1">
      <alignment horizontal="center" vertical="top" wrapText="1"/>
    </xf>
    <xf numFmtId="49" fontId="1" fillId="0" borderId="73" xfId="0" applyNumberFormat="1" applyFont="1" applyBorder="1" applyAlignment="1">
      <alignment horizontal="center" vertical="top" wrapText="1"/>
    </xf>
    <xf numFmtId="49" fontId="7" fillId="0" borderId="37" xfId="0" applyNumberFormat="1" applyFont="1" applyBorder="1" applyAlignment="1">
      <alignment horizontal="center" vertical="top"/>
    </xf>
    <xf numFmtId="49" fontId="7" fillId="0" borderId="23" xfId="0" applyNumberFormat="1" applyFont="1" applyBorder="1" applyAlignment="1">
      <alignment horizontal="center" vertical="top"/>
    </xf>
    <xf numFmtId="49" fontId="7" fillId="0" borderId="35" xfId="0" applyNumberFormat="1" applyFont="1" applyBorder="1" applyAlignment="1">
      <alignment horizontal="center" vertical="top"/>
    </xf>
    <xf numFmtId="49" fontId="2" fillId="0" borderId="37" xfId="0" applyNumberFormat="1" applyFont="1" applyBorder="1" applyAlignment="1">
      <alignment horizontal="center" vertical="top"/>
    </xf>
    <xf numFmtId="49" fontId="2" fillId="0" borderId="23" xfId="0" applyNumberFormat="1" applyFont="1" applyBorder="1" applyAlignment="1">
      <alignment horizontal="center" vertical="top"/>
    </xf>
    <xf numFmtId="49" fontId="2" fillId="0" borderId="35" xfId="0" applyNumberFormat="1" applyFont="1" applyBorder="1" applyAlignment="1">
      <alignment horizontal="center" vertical="top"/>
    </xf>
    <xf numFmtId="0" fontId="1" fillId="0" borderId="52" xfId="0" applyFont="1" applyFill="1" applyBorder="1" applyAlignment="1">
      <alignment horizontal="center" vertical="center" textRotation="90" wrapText="1"/>
    </xf>
    <xf numFmtId="0" fontId="1" fillId="0" borderId="49" xfId="0" applyFont="1" applyFill="1" applyBorder="1" applyAlignment="1">
      <alignment horizontal="center" vertical="center" textRotation="90" wrapText="1"/>
    </xf>
    <xf numFmtId="0" fontId="1" fillId="0" borderId="44" xfId="0" applyFont="1" applyFill="1" applyBorder="1" applyAlignment="1">
      <alignment horizontal="center" vertical="center" textRotation="90" wrapText="1"/>
    </xf>
    <xf numFmtId="0" fontId="7" fillId="0" borderId="10" xfId="0" applyFont="1" applyFill="1" applyBorder="1" applyAlignment="1">
      <alignment horizontal="center" vertical="top" wrapText="1"/>
    </xf>
    <xf numFmtId="0" fontId="9" fillId="0" borderId="52" xfId="0" applyFont="1" applyFill="1" applyBorder="1" applyAlignment="1">
      <alignment horizontal="center" vertical="top" textRotation="90" wrapText="1"/>
    </xf>
    <xf numFmtId="0" fontId="9" fillId="0" borderId="49" xfId="0" applyFont="1" applyFill="1" applyBorder="1" applyAlignment="1">
      <alignment horizontal="center" vertical="top" textRotation="90" wrapText="1"/>
    </xf>
    <xf numFmtId="0" fontId="9" fillId="0" borderId="44" xfId="0" applyFont="1" applyFill="1" applyBorder="1" applyAlignment="1">
      <alignment horizontal="center" vertical="top" textRotation="90" wrapText="1"/>
    </xf>
    <xf numFmtId="0" fontId="9" fillId="0" borderId="37" xfId="0" applyFont="1" applyFill="1" applyBorder="1" applyAlignment="1">
      <alignment horizontal="left" vertical="top" wrapText="1"/>
    </xf>
    <xf numFmtId="0" fontId="9" fillId="0" borderId="35" xfId="0" applyFont="1" applyFill="1" applyBorder="1" applyAlignment="1">
      <alignment horizontal="left" vertical="top" wrapText="1"/>
    </xf>
    <xf numFmtId="0" fontId="7" fillId="0" borderId="37" xfId="0" applyFont="1" applyFill="1" applyBorder="1" applyAlignment="1">
      <alignment vertical="top" wrapText="1"/>
    </xf>
    <xf numFmtId="0" fontId="7" fillId="0" borderId="23" xfId="0" applyFont="1" applyFill="1" applyBorder="1" applyAlignment="1">
      <alignment vertical="top" wrapText="1"/>
    </xf>
    <xf numFmtId="49" fontId="7" fillId="0" borderId="50" xfId="0" applyNumberFormat="1" applyFont="1" applyBorder="1" applyAlignment="1">
      <alignment horizontal="center" vertical="top"/>
    </xf>
    <xf numFmtId="49" fontId="7" fillId="0" borderId="73" xfId="0" applyNumberFormat="1" applyFont="1" applyBorder="1" applyAlignment="1">
      <alignment horizontal="center" vertical="top"/>
    </xf>
    <xf numFmtId="49" fontId="9" fillId="0" borderId="36" xfId="0" applyNumberFormat="1" applyFont="1" applyBorder="1" applyAlignment="1">
      <alignment horizontal="center" vertical="top"/>
    </xf>
    <xf numFmtId="49" fontId="9" fillId="0" borderId="21" xfId="0" applyNumberFormat="1" applyFont="1" applyBorder="1" applyAlignment="1">
      <alignment horizontal="center" vertical="top"/>
    </xf>
    <xf numFmtId="49" fontId="9" fillId="0" borderId="34" xfId="0" applyNumberFormat="1" applyFont="1" applyBorder="1" applyAlignment="1">
      <alignment horizontal="center" vertical="top"/>
    </xf>
    <xf numFmtId="49" fontId="9" fillId="0" borderId="36" xfId="0" applyNumberFormat="1" applyFont="1" applyFill="1" applyBorder="1" applyAlignment="1">
      <alignment horizontal="center" vertical="top"/>
    </xf>
    <xf numFmtId="49" fontId="9" fillId="0" borderId="34" xfId="0" applyNumberFormat="1" applyFont="1" applyFill="1" applyBorder="1" applyAlignment="1">
      <alignment horizontal="center" vertical="top"/>
    </xf>
    <xf numFmtId="49" fontId="7" fillId="0" borderId="79" xfId="0" applyNumberFormat="1" applyFont="1" applyFill="1" applyBorder="1" applyAlignment="1">
      <alignment horizontal="center" vertical="top"/>
    </xf>
    <xf numFmtId="49" fontId="7" fillId="0" borderId="64" xfId="0" applyNumberFormat="1" applyFont="1" applyFill="1" applyBorder="1" applyAlignment="1">
      <alignment horizontal="center" vertical="top"/>
    </xf>
    <xf numFmtId="49" fontId="7" fillId="0" borderId="45" xfId="0" applyNumberFormat="1" applyFont="1" applyFill="1" applyBorder="1" applyAlignment="1">
      <alignment horizontal="center" vertical="top"/>
    </xf>
    <xf numFmtId="49" fontId="9" fillId="0" borderId="37" xfId="0" applyNumberFormat="1" applyFont="1" applyFill="1" applyBorder="1" applyAlignment="1">
      <alignment horizontal="left" vertical="top" wrapText="1"/>
    </xf>
    <xf numFmtId="49" fontId="9" fillId="0" borderId="23" xfId="0" applyNumberFormat="1" applyFont="1" applyFill="1" applyBorder="1" applyAlignment="1">
      <alignment horizontal="left" vertical="top" wrapText="1"/>
    </xf>
    <xf numFmtId="49" fontId="9" fillId="0" borderId="35" xfId="0" applyNumberFormat="1" applyFont="1" applyFill="1" applyBorder="1" applyAlignment="1">
      <alignment horizontal="left" vertical="top" wrapText="1"/>
    </xf>
    <xf numFmtId="49" fontId="10" fillId="0" borderId="10" xfId="0" applyNumberFormat="1" applyFont="1" applyFill="1" applyBorder="1" applyAlignment="1">
      <alignment horizontal="right" vertical="center" textRotation="90"/>
    </xf>
    <xf numFmtId="49" fontId="10" fillId="0" borderId="11" xfId="0" applyNumberFormat="1" applyFont="1" applyFill="1" applyBorder="1" applyAlignment="1">
      <alignment horizontal="right" vertical="center" textRotation="90"/>
    </xf>
    <xf numFmtId="49" fontId="10" fillId="0" borderId="12" xfId="0" applyNumberFormat="1" applyFont="1" applyFill="1" applyBorder="1" applyAlignment="1">
      <alignment horizontal="right" vertical="center" textRotation="90"/>
    </xf>
    <xf numFmtId="0" fontId="6" fillId="0" borderId="27" xfId="0" applyFont="1" applyFill="1" applyBorder="1" applyAlignment="1">
      <alignment horizontal="left" vertical="top" wrapText="1"/>
    </xf>
    <xf numFmtId="0" fontId="6" fillId="0" borderId="23" xfId="0" applyFont="1" applyFill="1" applyBorder="1" applyAlignment="1">
      <alignment horizontal="left" vertical="top" wrapText="1"/>
    </xf>
    <xf numFmtId="0" fontId="6" fillId="0" borderId="41" xfId="0" applyFont="1" applyFill="1" applyBorder="1" applyAlignment="1">
      <alignment horizontal="left" vertical="top" wrapText="1"/>
    </xf>
    <xf numFmtId="0" fontId="4" fillId="0" borderId="27" xfId="0" applyFont="1" applyFill="1" applyBorder="1" applyAlignment="1">
      <alignment horizontal="center" vertical="center" textRotation="90" wrapText="1"/>
    </xf>
    <xf numFmtId="0" fontId="4" fillId="0" borderId="41" xfId="0" applyFont="1" applyFill="1" applyBorder="1" applyAlignment="1">
      <alignment horizontal="center" vertical="center" textRotation="90" wrapText="1"/>
    </xf>
    <xf numFmtId="0" fontId="1" fillId="0" borderId="51" xfId="0" applyFont="1" applyBorder="1" applyAlignment="1">
      <alignment horizontal="center" vertical="center" textRotation="90" wrapText="1"/>
    </xf>
    <xf numFmtId="0" fontId="1" fillId="0" borderId="7" xfId="0" applyFont="1" applyBorder="1" applyAlignment="1">
      <alignment horizontal="center" vertical="center" textRotation="90" wrapText="1"/>
    </xf>
    <xf numFmtId="0" fontId="1" fillId="0" borderId="32" xfId="0" applyFont="1" applyBorder="1" applyAlignment="1">
      <alignment horizontal="center" vertical="center" textRotation="90" wrapText="1"/>
    </xf>
    <xf numFmtId="0" fontId="2" fillId="0" borderId="56" xfId="0" applyFont="1" applyBorder="1" applyAlignment="1">
      <alignment horizontal="center" vertical="center" wrapText="1"/>
    </xf>
    <xf numFmtId="0" fontId="2" fillId="0" borderId="76" xfId="0" applyFont="1" applyBorder="1" applyAlignment="1">
      <alignment horizontal="center" vertical="center" wrapText="1"/>
    </xf>
    <xf numFmtId="0" fontId="2" fillId="0" borderId="77" xfId="0" applyFont="1" applyBorder="1" applyAlignment="1">
      <alignment horizontal="center" vertical="center" wrapText="1"/>
    </xf>
    <xf numFmtId="0" fontId="1" fillId="0" borderId="42" xfId="0" applyFont="1" applyBorder="1" applyAlignment="1">
      <alignment horizontal="center" vertical="center" textRotation="90" wrapText="1"/>
    </xf>
    <xf numFmtId="49" fontId="9" fillId="0" borderId="34" xfId="0" applyNumberFormat="1" applyFont="1" applyBorder="1" applyAlignment="1">
      <alignment horizontal="center" vertical="top" wrapText="1"/>
    </xf>
    <xf numFmtId="0" fontId="8" fillId="0" borderId="37" xfId="0" applyFont="1" applyFill="1" applyBorder="1" applyAlignment="1">
      <alignment horizontal="left" vertical="top" wrapText="1"/>
    </xf>
    <xf numFmtId="0" fontId="8" fillId="0" borderId="23" xfId="0" applyFont="1" applyFill="1" applyBorder="1" applyAlignment="1">
      <alignment horizontal="left" vertical="top" wrapText="1"/>
    </xf>
    <xf numFmtId="0" fontId="1" fillId="0" borderId="10" xfId="0" applyFont="1" applyBorder="1" applyAlignment="1">
      <alignment horizontal="center" vertical="center" textRotation="90" wrapText="1"/>
    </xf>
    <xf numFmtId="0" fontId="1" fillId="0" borderId="11" xfId="0" applyFont="1" applyBorder="1" applyAlignment="1">
      <alignment horizontal="center" vertical="center" textRotation="90" wrapText="1"/>
    </xf>
    <xf numFmtId="0" fontId="1" fillId="0" borderId="39" xfId="0" applyFont="1" applyBorder="1" applyAlignment="1">
      <alignment horizontal="center" vertical="center" textRotation="90" wrapText="1"/>
    </xf>
    <xf numFmtId="0" fontId="1" fillId="0" borderId="37" xfId="0" applyNumberFormat="1" applyFont="1" applyBorder="1" applyAlignment="1">
      <alignment horizontal="center" vertical="center" textRotation="90" wrapText="1"/>
    </xf>
    <xf numFmtId="0" fontId="1" fillId="0" borderId="23" xfId="0" applyNumberFormat="1" applyFont="1" applyBorder="1" applyAlignment="1">
      <alignment horizontal="center" vertical="center" textRotation="90" wrapText="1"/>
    </xf>
    <xf numFmtId="0" fontId="1" fillId="0" borderId="41" xfId="0" applyNumberFormat="1" applyFont="1" applyBorder="1" applyAlignment="1">
      <alignment horizontal="center" vertical="center" textRotation="90" wrapText="1"/>
    </xf>
    <xf numFmtId="0" fontId="1" fillId="0" borderId="37"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41" xfId="0" applyFont="1" applyBorder="1" applyAlignment="1">
      <alignment horizontal="center" vertical="center" wrapText="1"/>
    </xf>
    <xf numFmtId="0" fontId="2" fillId="0" borderId="0" xfId="0" applyFont="1" applyAlignment="1">
      <alignment horizontal="center" vertical="top" wrapText="1"/>
    </xf>
    <xf numFmtId="0" fontId="1" fillId="0" borderId="0" xfId="0" applyFont="1" applyAlignment="1">
      <alignment horizontal="center" vertical="top"/>
    </xf>
    <xf numFmtId="0" fontId="1" fillId="0" borderId="0" xfId="0" applyFont="1" applyAlignment="1">
      <alignment horizontal="center" vertical="top" wrapText="1"/>
    </xf>
    <xf numFmtId="0" fontId="1" fillId="0" borderId="11" xfId="0" applyFont="1" applyFill="1" applyBorder="1" applyAlignment="1">
      <alignment horizontal="center" vertical="center" textRotation="90" wrapText="1"/>
    </xf>
    <xf numFmtId="0" fontId="1" fillId="0" borderId="27" xfId="0" applyFont="1" applyFill="1" applyBorder="1" applyAlignment="1">
      <alignment horizontal="left" vertical="top" wrapText="1"/>
    </xf>
    <xf numFmtId="0" fontId="1" fillId="0" borderId="23" xfId="0" applyFont="1" applyFill="1" applyBorder="1" applyAlignment="1">
      <alignment horizontal="left" vertical="top" wrapText="1"/>
    </xf>
    <xf numFmtId="0" fontId="1" fillId="0" borderId="41" xfId="0" applyFont="1" applyFill="1" applyBorder="1" applyAlignment="1">
      <alignment horizontal="left" vertical="top" wrapText="1"/>
    </xf>
    <xf numFmtId="0" fontId="6" fillId="0" borderId="35" xfId="0" applyFont="1" applyFill="1" applyBorder="1" applyAlignment="1">
      <alignment horizontal="left" vertical="top" wrapText="1"/>
    </xf>
    <xf numFmtId="0" fontId="1" fillId="0" borderId="54" xfId="0" applyFont="1" applyBorder="1" applyAlignment="1">
      <alignment horizontal="center" vertical="center" textRotation="90" wrapText="1"/>
    </xf>
    <xf numFmtId="0" fontId="1" fillId="0" borderId="43" xfId="0" applyFont="1" applyBorder="1" applyAlignment="1">
      <alignment horizontal="center" vertical="center"/>
    </xf>
    <xf numFmtId="0" fontId="1" fillId="0" borderId="46" xfId="0" applyFont="1" applyBorder="1" applyAlignment="1">
      <alignment horizontal="center" vertical="center"/>
    </xf>
    <xf numFmtId="49" fontId="2" fillId="8" borderId="61" xfId="0" applyNumberFormat="1" applyFont="1" applyFill="1" applyBorder="1" applyAlignment="1">
      <alignment horizontal="left" vertical="top" wrapText="1"/>
    </xf>
    <xf numFmtId="49" fontId="2" fillId="8" borderId="60" xfId="0" applyNumberFormat="1" applyFont="1" applyFill="1" applyBorder="1" applyAlignment="1">
      <alignment horizontal="left" vertical="top" wrapText="1"/>
    </xf>
    <xf numFmtId="0" fontId="2" fillId="7" borderId="42" xfId="0" applyFont="1" applyFill="1" applyBorder="1" applyAlignment="1">
      <alignment horizontal="left" vertical="top"/>
    </xf>
    <xf numFmtId="0" fontId="2" fillId="7" borderId="40" xfId="0" applyFont="1" applyFill="1" applyBorder="1" applyAlignment="1">
      <alignment horizontal="left" vertical="top"/>
    </xf>
    <xf numFmtId="0" fontId="8" fillId="0" borderId="41" xfId="0" applyFont="1" applyFill="1" applyBorder="1" applyAlignment="1">
      <alignment horizontal="left" vertical="top" wrapText="1"/>
    </xf>
    <xf numFmtId="49" fontId="2" fillId="8" borderId="62" xfId="0" applyNumberFormat="1" applyFont="1" applyFill="1" applyBorder="1" applyAlignment="1">
      <alignment horizontal="left" vertical="top" wrapText="1"/>
    </xf>
    <xf numFmtId="0" fontId="2" fillId="7" borderId="60" xfId="0" applyFont="1" applyFill="1" applyBorder="1" applyAlignment="1">
      <alignment horizontal="left" vertical="top"/>
    </xf>
    <xf numFmtId="0" fontId="2" fillId="7" borderId="62" xfId="0" applyFont="1" applyFill="1" applyBorder="1" applyAlignment="1">
      <alignment horizontal="left" vertical="top"/>
    </xf>
    <xf numFmtId="0" fontId="1" fillId="0" borderId="35" xfId="0" applyFont="1" applyFill="1" applyBorder="1" applyAlignment="1">
      <alignment horizontal="left" vertical="top" wrapText="1"/>
    </xf>
    <xf numFmtId="0" fontId="7" fillId="0" borderId="37" xfId="0" applyFont="1" applyFill="1" applyBorder="1" applyAlignment="1">
      <alignment horizontal="left" vertical="top" wrapText="1"/>
    </xf>
    <xf numFmtId="0" fontId="7" fillId="0" borderId="23" xfId="0" applyFont="1" applyFill="1" applyBorder="1" applyAlignment="1">
      <alignment horizontal="left" vertical="top" wrapText="1"/>
    </xf>
    <xf numFmtId="0" fontId="7" fillId="0" borderId="35" xfId="0" applyFont="1" applyFill="1" applyBorder="1" applyAlignment="1">
      <alignment horizontal="left" vertical="top" wrapText="1"/>
    </xf>
    <xf numFmtId="0" fontId="2" fillId="2" borderId="60" xfId="0" applyFont="1" applyFill="1" applyBorder="1" applyAlignment="1">
      <alignment horizontal="left" vertical="top" wrapText="1"/>
    </xf>
    <xf numFmtId="0" fontId="2" fillId="2" borderId="62" xfId="0" applyFont="1" applyFill="1" applyBorder="1" applyAlignment="1">
      <alignment horizontal="left" vertical="top" wrapText="1"/>
    </xf>
    <xf numFmtId="0" fontId="2" fillId="2" borderId="43" xfId="0" applyFont="1" applyFill="1" applyBorder="1" applyAlignment="1">
      <alignment horizontal="left" vertical="top" wrapText="1"/>
    </xf>
    <xf numFmtId="0" fontId="2" fillId="6" borderId="20" xfId="0" applyFont="1" applyFill="1" applyBorder="1" applyAlignment="1">
      <alignment horizontal="left" vertical="top" wrapText="1"/>
    </xf>
    <xf numFmtId="0" fontId="2" fillId="6" borderId="1" xfId="0" applyFont="1" applyFill="1" applyBorder="1" applyAlignment="1">
      <alignment horizontal="left" vertical="top" wrapText="1"/>
    </xf>
    <xf numFmtId="0" fontId="2" fillId="6" borderId="43" xfId="0" applyFont="1" applyFill="1" applyBorder="1" applyAlignment="1">
      <alignment horizontal="left" vertical="top" wrapText="1"/>
    </xf>
    <xf numFmtId="165" fontId="7" fillId="6" borderId="56" xfId="0" applyNumberFormat="1" applyFont="1" applyFill="1" applyBorder="1" applyAlignment="1">
      <alignment horizontal="center" vertical="top" wrapText="1"/>
    </xf>
    <xf numFmtId="165" fontId="7" fillId="6" borderId="76" xfId="0" applyNumberFormat="1" applyFont="1" applyFill="1" applyBorder="1" applyAlignment="1">
      <alignment horizontal="center" vertical="top" wrapText="1"/>
    </xf>
    <xf numFmtId="165" fontId="7" fillId="6" borderId="77" xfId="0" applyNumberFormat="1" applyFont="1" applyFill="1" applyBorder="1" applyAlignment="1">
      <alignment horizontal="center" vertical="top" wrapText="1"/>
    </xf>
    <xf numFmtId="165" fontId="7" fillId="6" borderId="61" xfId="0" applyNumberFormat="1" applyFont="1" applyFill="1" applyBorder="1" applyAlignment="1">
      <alignment horizontal="center" vertical="top" wrapText="1"/>
    </xf>
    <xf numFmtId="165" fontId="7" fillId="6" borderId="60" xfId="0" applyNumberFormat="1" applyFont="1" applyFill="1" applyBorder="1" applyAlignment="1">
      <alignment horizontal="center" vertical="top" wrapText="1"/>
    </xf>
    <xf numFmtId="165" fontId="7" fillId="6" borderId="62" xfId="0" applyNumberFormat="1" applyFont="1" applyFill="1" applyBorder="1" applyAlignment="1">
      <alignment horizontal="center" vertical="top" wrapText="1"/>
    </xf>
    <xf numFmtId="165" fontId="7" fillId="5" borderId="55" xfId="0" applyNumberFormat="1" applyFont="1" applyFill="1" applyBorder="1" applyAlignment="1">
      <alignment horizontal="center" vertical="top" wrapText="1"/>
    </xf>
    <xf numFmtId="165" fontId="7" fillId="5" borderId="58" xfId="0" applyNumberFormat="1" applyFont="1" applyFill="1" applyBorder="1" applyAlignment="1">
      <alignment horizontal="center" vertical="top" wrapText="1"/>
    </xf>
    <xf numFmtId="165" fontId="7" fillId="5" borderId="71" xfId="0" applyNumberFormat="1" applyFont="1" applyFill="1" applyBorder="1" applyAlignment="1">
      <alignment horizontal="center" vertical="top" wrapText="1"/>
    </xf>
  </cellXfs>
  <cellStyles count="2">
    <cellStyle name="Įprastas" xfId="0" builtinId="0"/>
    <cellStyle name="Įprastas 2" xfId="1"/>
  </cellStyles>
  <dxfs count="0"/>
  <tableStyles count="0" defaultTableStyle="TableStyleMedium2" defaultPivotStyle="PivotStyleLight16"/>
  <colors>
    <mruColors>
      <color rgb="FFFFCCFF"/>
      <color rgb="FFCCECFF"/>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perspective val="30"/>
    </c:view3D>
    <c:floor>
      <c:thickness val="0"/>
    </c:floor>
    <c:sideWall>
      <c:thickness val="0"/>
    </c:sideWall>
    <c:backWall>
      <c:thickness val="0"/>
    </c:backWall>
    <c:plotArea>
      <c:layout/>
      <c:pie3DChart>
        <c:varyColors val="1"/>
        <c:ser>
          <c:idx val="0"/>
          <c:order val="0"/>
          <c:explosion val="25"/>
          <c:dPt>
            <c:idx val="0"/>
            <c:bubble3D val="0"/>
            <c:spPr>
              <a:solidFill>
                <a:schemeClr val="bg1"/>
              </a:solidFill>
            </c:spPr>
          </c:dPt>
          <c:dPt>
            <c:idx val="1"/>
            <c:bubble3D val="0"/>
            <c:spPr>
              <a:solidFill>
                <a:srgbClr val="CCECFF"/>
              </a:solidFill>
            </c:spPr>
          </c:dPt>
          <c:dPt>
            <c:idx val="2"/>
            <c:bubble3D val="0"/>
            <c:spPr>
              <a:solidFill>
                <a:srgbClr val="FFCCFF"/>
              </a:solidFill>
            </c:spPr>
          </c:dPt>
          <c:dLbls>
            <c:dLbl>
              <c:idx val="0"/>
              <c:layout>
                <c:manualLayout>
                  <c:x val="6.9444444444444337E-2"/>
                  <c:y val="-4.6296296296296294E-2"/>
                </c:manualLayout>
              </c:layout>
              <c:tx>
                <c:rich>
                  <a:bodyPr/>
                  <a:lstStyle/>
                  <a:p>
                    <a:r>
                      <a:rPr lang="en-US" sz="1200"/>
                      <a:t>faktiškai įvykdyta - 15; 83%</a:t>
                    </a:r>
                    <a:endParaRPr lang="en-US"/>
                  </a:p>
                </c:rich>
              </c:tx>
              <c:dLblPos val="bestFit"/>
              <c:showLegendKey val="0"/>
              <c:showVal val="1"/>
              <c:showCatName val="1"/>
              <c:showSerName val="0"/>
              <c:showPercent val="1"/>
              <c:showBubbleSize val="0"/>
            </c:dLbl>
            <c:dLbl>
              <c:idx val="1"/>
              <c:layout>
                <c:manualLayout>
                  <c:x val="0"/>
                  <c:y val="-1.3888888888888883E-2"/>
                </c:manualLayout>
              </c:layout>
              <c:tx>
                <c:rich>
                  <a:bodyPr/>
                  <a:lstStyle/>
                  <a:p>
                    <a:r>
                      <a:rPr lang="en-US" sz="1200"/>
                      <a:t>iš dalies įvykdyta - 1; 6%</a:t>
                    </a:r>
                    <a:endParaRPr lang="en-US"/>
                  </a:p>
                </c:rich>
              </c:tx>
              <c:dLblPos val="bestFit"/>
              <c:showLegendKey val="0"/>
              <c:showVal val="1"/>
              <c:showCatName val="1"/>
              <c:showSerName val="0"/>
              <c:showPercent val="1"/>
              <c:showBubbleSize val="0"/>
            </c:dLbl>
            <c:dLbl>
              <c:idx val="2"/>
              <c:layout>
                <c:manualLayout>
                  <c:x val="0.27777777777777768"/>
                  <c:y val="1.8518518518518517E-2"/>
                </c:manualLayout>
              </c:layout>
              <c:tx>
                <c:rich>
                  <a:bodyPr/>
                  <a:lstStyle/>
                  <a:p>
                    <a:r>
                      <a:rPr lang="en-US" sz="1200"/>
                      <a:t>neįvykdyta -</a:t>
                    </a:r>
                    <a:r>
                      <a:rPr lang="lt-LT" sz="1200" baseline="0"/>
                      <a:t> </a:t>
                    </a:r>
                    <a:r>
                      <a:rPr lang="en-US" sz="1200"/>
                      <a:t>2; 11%</a:t>
                    </a:r>
                    <a:endParaRPr lang="en-US"/>
                  </a:p>
                </c:rich>
              </c:tx>
              <c:dLblPos val="bestFit"/>
              <c:showLegendKey val="0"/>
              <c:showVal val="1"/>
              <c:showCatName val="1"/>
              <c:showSerName val="0"/>
              <c:showPercent val="1"/>
              <c:showBubbleSize val="0"/>
            </c:dLbl>
            <c:txPr>
              <a:bodyPr/>
              <a:lstStyle/>
              <a:p>
                <a:pPr>
                  <a:defRPr sz="1200">
                    <a:latin typeface="Times New Roman" panose="02020603050405020304" pitchFamily="18" charset="0"/>
                    <a:cs typeface="Times New Roman" panose="02020603050405020304" pitchFamily="18" charset="0"/>
                  </a:defRPr>
                </a:pPr>
                <a:endParaRPr lang="lt-LT"/>
              </a:p>
            </c:txPr>
            <c:dLblPos val="outEnd"/>
            <c:showLegendKey val="0"/>
            <c:showVal val="1"/>
            <c:showCatName val="1"/>
            <c:showSerName val="0"/>
            <c:showPercent val="1"/>
            <c:showBubbleSize val="0"/>
            <c:showLeaderLines val="1"/>
          </c:dLbls>
          <c:cat>
            <c:multiLvlStrRef>
              <c:f>Ataskaita!$B$10:$D$12</c:f>
              <c:multiLvlStrCache>
                <c:ptCount val="3"/>
                <c:lvl>
                  <c:pt idx="0">
                    <c:v>–</c:v>
                  </c:pt>
                  <c:pt idx="1">
                    <c:v>–</c:v>
                  </c:pt>
                  <c:pt idx="2">
                    <c:v>–</c:v>
                  </c:pt>
                </c:lvl>
                <c:lvl>
                  <c:pt idx="0">
                    <c:v>faktiškai įvykdyta</c:v>
                  </c:pt>
                  <c:pt idx="1">
                    <c:v>iš dalies įvykdyta</c:v>
                  </c:pt>
                  <c:pt idx="2">
                    <c:v>neįvykdyta</c:v>
                  </c:pt>
                </c:lvl>
              </c:multiLvlStrCache>
            </c:multiLvlStrRef>
          </c:cat>
          <c:val>
            <c:numRef>
              <c:f>Ataskaita!$E$10:$E$12</c:f>
              <c:numCache>
                <c:formatCode>General</c:formatCode>
                <c:ptCount val="3"/>
                <c:pt idx="0">
                  <c:v>15</c:v>
                </c:pt>
                <c:pt idx="1">
                  <c:v>1</c:v>
                </c:pt>
                <c:pt idx="2">
                  <c:v>2</c:v>
                </c:pt>
              </c:numCache>
            </c:numRef>
          </c:val>
        </c:ser>
        <c:dLbls>
          <c:showLegendKey val="0"/>
          <c:showVal val="0"/>
          <c:showCatName val="0"/>
          <c:showSerName val="0"/>
          <c:showPercent val="0"/>
          <c:showBubbleSize val="0"/>
          <c:showLeaderLines val="1"/>
        </c:dLbls>
      </c:pie3DChart>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419100</xdr:colOff>
      <xdr:row>13</xdr:row>
      <xdr:rowOff>128587</xdr:rowOff>
    </xdr:from>
    <xdr:to>
      <xdr:col>9</xdr:col>
      <xdr:colOff>333375</xdr:colOff>
      <xdr:row>27</xdr:row>
      <xdr:rowOff>71437</xdr:rowOff>
    </xdr:to>
    <xdr:graphicFrame macro="">
      <xdr:nvGraphicFramePr>
        <xdr:cNvPr id="5" name="Diagrama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tabSelected="1" topLeftCell="A3" zoomScale="110" zoomScaleNormal="110" zoomScaleSheetLayoutView="120" workbookViewId="0">
      <selection activeCell="O16" sqref="O16"/>
    </sheetView>
  </sheetViews>
  <sheetFormatPr defaultRowHeight="15.75" x14ac:dyDescent="0.25"/>
  <cols>
    <col min="1" max="3" width="9.140625" style="643"/>
    <col min="4" max="4" width="2.140625" style="643" customWidth="1"/>
    <col min="5" max="5" width="3.7109375" style="645" customWidth="1"/>
    <col min="6" max="16384" width="9.140625" style="643"/>
  </cols>
  <sheetData>
    <row r="1" spans="1:11" customFormat="1" x14ac:dyDescent="0.25">
      <c r="A1" s="717" t="s">
        <v>224</v>
      </c>
      <c r="B1" s="717"/>
      <c r="C1" s="717"/>
      <c r="D1" s="717"/>
      <c r="E1" s="717"/>
      <c r="F1" s="717"/>
      <c r="G1" s="717"/>
      <c r="H1" s="717"/>
      <c r="I1" s="717"/>
      <c r="J1" s="717"/>
      <c r="K1" s="717"/>
    </row>
    <row r="2" spans="1:11" customFormat="1" ht="16.5" customHeight="1" x14ac:dyDescent="0.25">
      <c r="A2" s="717" t="s">
        <v>227</v>
      </c>
      <c r="B2" s="717"/>
      <c r="C2" s="717"/>
      <c r="D2" s="717"/>
      <c r="E2" s="717"/>
      <c r="F2" s="717"/>
      <c r="G2" s="717"/>
      <c r="H2" s="717"/>
      <c r="I2" s="717"/>
      <c r="J2" s="717"/>
      <c r="K2" s="717"/>
    </row>
    <row r="3" spans="1:11" customFormat="1" x14ac:dyDescent="0.25">
      <c r="A3" s="717" t="s">
        <v>226</v>
      </c>
      <c r="B3" s="717"/>
      <c r="C3" s="717"/>
      <c r="D3" s="717"/>
      <c r="E3" s="717"/>
      <c r="F3" s="717"/>
      <c r="G3" s="717"/>
      <c r="H3" s="717"/>
      <c r="I3" s="717"/>
      <c r="J3" s="717"/>
      <c r="K3" s="717"/>
    </row>
    <row r="4" spans="1:11" customFormat="1" ht="12.75" x14ac:dyDescent="0.2"/>
    <row r="5" spans="1:11" customFormat="1" ht="35.25" customHeight="1" x14ac:dyDescent="0.2">
      <c r="A5" s="718" t="s">
        <v>231</v>
      </c>
      <c r="B5" s="718"/>
      <c r="C5" s="718"/>
      <c r="D5" s="718"/>
      <c r="E5" s="718"/>
      <c r="F5" s="718"/>
      <c r="G5" s="718"/>
      <c r="H5" s="718"/>
      <c r="I5" s="718"/>
      <c r="J5" s="718"/>
      <c r="K5" s="718"/>
    </row>
    <row r="6" spans="1:11" customFormat="1" ht="12.75" x14ac:dyDescent="0.2"/>
    <row r="7" spans="1:11" customFormat="1" ht="66.75" customHeight="1" x14ac:dyDescent="0.2">
      <c r="A7" s="719" t="s">
        <v>250</v>
      </c>
      <c r="B7" s="719"/>
      <c r="C7" s="719"/>
      <c r="D7" s="719"/>
      <c r="E7" s="719"/>
      <c r="F7" s="719"/>
      <c r="G7" s="719"/>
      <c r="H7" s="719"/>
      <c r="I7" s="719"/>
      <c r="J7" s="719"/>
      <c r="K7" s="719"/>
    </row>
    <row r="8" spans="1:11" customFormat="1" ht="12.75" x14ac:dyDescent="0.2"/>
    <row r="9" spans="1:11" customFormat="1" x14ac:dyDescent="0.2">
      <c r="A9" s="719" t="s">
        <v>236</v>
      </c>
      <c r="B9" s="719"/>
      <c r="C9" s="719"/>
      <c r="D9" s="719"/>
      <c r="E9" s="719"/>
      <c r="F9" s="719"/>
      <c r="G9" s="719"/>
      <c r="H9" s="719"/>
      <c r="I9" s="719"/>
      <c r="J9" s="719"/>
      <c r="K9" s="719"/>
    </row>
    <row r="10" spans="1:11" customFormat="1" x14ac:dyDescent="0.25">
      <c r="A10" s="641"/>
      <c r="B10" s="721" t="s">
        <v>218</v>
      </c>
      <c r="C10" s="721"/>
      <c r="D10" s="642" t="s">
        <v>232</v>
      </c>
      <c r="E10" s="712">
        <v>15</v>
      </c>
      <c r="F10" s="722" t="s">
        <v>234</v>
      </c>
      <c r="G10" s="722"/>
      <c r="H10" s="722"/>
      <c r="I10" s="722"/>
      <c r="J10" s="722"/>
      <c r="K10" s="722"/>
    </row>
    <row r="11" spans="1:11" customFormat="1" x14ac:dyDescent="0.25">
      <c r="A11" s="641"/>
      <c r="B11" s="721" t="s">
        <v>219</v>
      </c>
      <c r="C11" s="721"/>
      <c r="D11" s="642" t="s">
        <v>232</v>
      </c>
      <c r="E11" s="712">
        <v>1</v>
      </c>
      <c r="F11" s="722" t="s">
        <v>235</v>
      </c>
      <c r="G11" s="722"/>
      <c r="H11" s="722"/>
      <c r="I11" s="722"/>
      <c r="J11" s="722"/>
      <c r="K11" s="722"/>
    </row>
    <row r="12" spans="1:11" x14ac:dyDescent="0.25">
      <c r="B12" s="723" t="s">
        <v>220</v>
      </c>
      <c r="C12" s="723"/>
      <c r="D12" s="644" t="s">
        <v>232</v>
      </c>
      <c r="E12" s="713">
        <v>2</v>
      </c>
      <c r="F12" s="643" t="s">
        <v>249</v>
      </c>
    </row>
    <row r="13" spans="1:11" x14ac:dyDescent="0.25">
      <c r="B13" s="715" t="s">
        <v>233</v>
      </c>
      <c r="C13" s="716"/>
      <c r="D13" s="716"/>
      <c r="E13" s="716"/>
      <c r="F13" s="716"/>
      <c r="G13" s="716"/>
      <c r="H13" s="716"/>
      <c r="I13" s="716"/>
    </row>
    <row r="14" spans="1:11" x14ac:dyDescent="0.25">
      <c r="B14" s="646"/>
      <c r="C14" s="646"/>
      <c r="D14" s="646"/>
      <c r="E14" s="647"/>
      <c r="F14" s="646"/>
      <c r="G14" s="646"/>
    </row>
    <row r="29" spans="1:11" customFormat="1" ht="12.75" x14ac:dyDescent="0.2"/>
    <row r="30" spans="1:11" customFormat="1" ht="36" customHeight="1" x14ac:dyDescent="0.2">
      <c r="A30" s="720" t="s">
        <v>225</v>
      </c>
      <c r="B30" s="720"/>
      <c r="C30" s="720"/>
      <c r="D30" s="720"/>
      <c r="E30" s="720"/>
      <c r="F30" s="720"/>
      <c r="G30" s="720"/>
      <c r="H30" s="720"/>
      <c r="I30" s="720"/>
      <c r="J30" s="720"/>
      <c r="K30" s="720"/>
    </row>
    <row r="31" spans="1:11" customFormat="1" ht="34.5" customHeight="1" x14ac:dyDescent="0.2">
      <c r="A31" s="714" t="s">
        <v>221</v>
      </c>
      <c r="B31" s="714"/>
      <c r="C31" s="714"/>
      <c r="D31" s="714"/>
      <c r="E31" s="714"/>
      <c r="F31" s="714"/>
      <c r="G31" s="714"/>
      <c r="H31" s="714"/>
      <c r="I31" s="714"/>
      <c r="J31" s="714"/>
      <c r="K31" s="714"/>
    </row>
    <row r="32" spans="1:11" customFormat="1" ht="28.5" customHeight="1" x14ac:dyDescent="0.2">
      <c r="A32" s="714" t="s">
        <v>222</v>
      </c>
      <c r="B32" s="714"/>
      <c r="C32" s="714"/>
      <c r="D32" s="714"/>
      <c r="E32" s="714"/>
      <c r="F32" s="714"/>
      <c r="G32" s="714"/>
      <c r="H32" s="714"/>
      <c r="I32" s="714"/>
      <c r="J32" s="714"/>
      <c r="K32" s="714"/>
    </row>
    <row r="33" spans="1:11" customFormat="1" ht="37.5" customHeight="1" x14ac:dyDescent="0.2">
      <c r="A33" s="714" t="s">
        <v>223</v>
      </c>
      <c r="B33" s="714"/>
      <c r="C33" s="714"/>
      <c r="D33" s="714"/>
      <c r="E33" s="714"/>
      <c r="F33" s="714"/>
      <c r="G33" s="714"/>
      <c r="H33" s="714"/>
      <c r="I33" s="714"/>
      <c r="J33" s="714"/>
      <c r="K33" s="714"/>
    </row>
  </sheetData>
  <mergeCells count="16">
    <mergeCell ref="A31:K31"/>
    <mergeCell ref="B13:I13"/>
    <mergeCell ref="A32:K32"/>
    <mergeCell ref="A33:K33"/>
    <mergeCell ref="A1:K1"/>
    <mergeCell ref="A2:K2"/>
    <mergeCell ref="A3:K3"/>
    <mergeCell ref="A5:K5"/>
    <mergeCell ref="A7:K7"/>
    <mergeCell ref="A30:K30"/>
    <mergeCell ref="B10:C10"/>
    <mergeCell ref="F10:K10"/>
    <mergeCell ref="B11:C11"/>
    <mergeCell ref="F11:K11"/>
    <mergeCell ref="B12:C12"/>
    <mergeCell ref="A9:K9"/>
  </mergeCells>
  <pageMargins left="1.1811023622047245" right="0.19685039370078741"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57"/>
  <sheetViews>
    <sheetView topLeftCell="A82" zoomScale="120" zoomScaleNormal="120" zoomScaleSheetLayoutView="100" workbookViewId="0">
      <selection activeCell="Q86" sqref="Q86"/>
    </sheetView>
  </sheetViews>
  <sheetFormatPr defaultRowHeight="12.75" x14ac:dyDescent="0.2"/>
  <cols>
    <col min="1" max="1" width="3.140625" style="331" customWidth="1"/>
    <col min="2" max="3" width="2.7109375" style="331" customWidth="1"/>
    <col min="4" max="4" width="35.140625" style="331" customWidth="1"/>
    <col min="5" max="5" width="2.7109375" style="332" customWidth="1"/>
    <col min="6" max="6" width="2.7109375" style="333" customWidth="1"/>
    <col min="7" max="7" width="7.7109375" style="334" customWidth="1"/>
    <col min="8" max="8" width="9.42578125" style="331" customWidth="1"/>
    <col min="9" max="9" width="8.42578125" style="331" customWidth="1"/>
    <col min="10" max="10" width="9" style="331" customWidth="1"/>
    <col min="11" max="11" width="25.140625" style="331" customWidth="1"/>
    <col min="12" max="13" width="5.85546875" style="331" customWidth="1"/>
    <col min="14" max="14" width="19.28515625" style="331" customWidth="1"/>
    <col min="15" max="15" width="22.28515625" style="331" customWidth="1"/>
    <col min="16" max="16384" width="9.140625" style="56"/>
  </cols>
  <sheetData>
    <row r="1" spans="1:15" s="468" customFormat="1" ht="17.25" customHeight="1" x14ac:dyDescent="0.2">
      <c r="A1" s="862" t="s">
        <v>248</v>
      </c>
      <c r="B1" s="862"/>
      <c r="C1" s="862"/>
      <c r="D1" s="862"/>
      <c r="E1" s="862"/>
      <c r="F1" s="862"/>
      <c r="G1" s="862"/>
      <c r="H1" s="862"/>
      <c r="I1" s="863"/>
      <c r="J1" s="863"/>
      <c r="K1" s="863"/>
      <c r="L1" s="863"/>
      <c r="M1" s="863"/>
      <c r="N1" s="863"/>
      <c r="O1" s="863"/>
    </row>
    <row r="2" spans="1:15" x14ac:dyDescent="0.2">
      <c r="A2" s="864" t="s">
        <v>190</v>
      </c>
      <c r="B2" s="864"/>
      <c r="C2" s="864"/>
      <c r="D2" s="864"/>
      <c r="E2" s="864"/>
      <c r="F2" s="864"/>
      <c r="G2" s="864"/>
      <c r="H2" s="864"/>
      <c r="I2" s="864"/>
      <c r="J2" s="864"/>
      <c r="K2" s="864"/>
      <c r="L2" s="864"/>
      <c r="M2" s="864"/>
      <c r="N2" s="864"/>
      <c r="O2" s="864"/>
    </row>
    <row r="3" spans="1:15" ht="6.75" customHeight="1" thickBot="1" x14ac:dyDescent="0.25">
      <c r="L3" s="865"/>
      <c r="M3" s="865"/>
      <c r="N3" s="865"/>
      <c r="O3" s="865"/>
    </row>
    <row r="4" spans="1:15" s="468" customFormat="1" ht="22.5" customHeight="1" thickBot="1" x14ac:dyDescent="0.25">
      <c r="A4" s="866" t="s">
        <v>172</v>
      </c>
      <c r="B4" s="869" t="s">
        <v>0</v>
      </c>
      <c r="C4" s="869" t="s">
        <v>1</v>
      </c>
      <c r="D4" s="872" t="s">
        <v>13</v>
      </c>
      <c r="E4" s="878" t="s">
        <v>2</v>
      </c>
      <c r="F4" s="875" t="s">
        <v>3</v>
      </c>
      <c r="G4" s="869" t="s">
        <v>4</v>
      </c>
      <c r="H4" s="885" t="s">
        <v>173</v>
      </c>
      <c r="I4" s="885"/>
      <c r="J4" s="885"/>
      <c r="K4" s="881" t="s">
        <v>174</v>
      </c>
      <c r="L4" s="881"/>
      <c r="M4" s="881"/>
      <c r="N4" s="872" t="s">
        <v>175</v>
      </c>
      <c r="O4" s="886" t="s">
        <v>176</v>
      </c>
    </row>
    <row r="5" spans="1:15" s="468" customFormat="1" ht="15" customHeight="1" x14ac:dyDescent="0.2">
      <c r="A5" s="867"/>
      <c r="B5" s="870"/>
      <c r="C5" s="870"/>
      <c r="D5" s="873"/>
      <c r="E5" s="879"/>
      <c r="F5" s="876"/>
      <c r="G5" s="870"/>
      <c r="H5" s="882" t="s">
        <v>192</v>
      </c>
      <c r="I5" s="872" t="s">
        <v>191</v>
      </c>
      <c r="J5" s="882" t="s">
        <v>179</v>
      </c>
      <c r="K5" s="889" t="s">
        <v>180</v>
      </c>
      <c r="L5" s="883" t="s">
        <v>181</v>
      </c>
      <c r="M5" s="883" t="s">
        <v>182</v>
      </c>
      <c r="N5" s="873"/>
      <c r="O5" s="887"/>
    </row>
    <row r="6" spans="1:15" s="468" customFormat="1" ht="71.25" customHeight="1" thickBot="1" x14ac:dyDescent="0.25">
      <c r="A6" s="868"/>
      <c r="B6" s="871"/>
      <c r="C6" s="871"/>
      <c r="D6" s="874"/>
      <c r="E6" s="880"/>
      <c r="F6" s="877"/>
      <c r="G6" s="871"/>
      <c r="H6" s="874"/>
      <c r="I6" s="874"/>
      <c r="J6" s="874"/>
      <c r="K6" s="890"/>
      <c r="L6" s="884"/>
      <c r="M6" s="884"/>
      <c r="N6" s="874"/>
      <c r="O6" s="888"/>
    </row>
    <row r="7" spans="1:15" s="1" customFormat="1" ht="50.25" customHeight="1" x14ac:dyDescent="0.2">
      <c r="A7" s="520" t="s">
        <v>7</v>
      </c>
      <c r="B7" s="918" t="s">
        <v>56</v>
      </c>
      <c r="C7" s="919"/>
      <c r="D7" s="919"/>
      <c r="E7" s="919"/>
      <c r="F7" s="919"/>
      <c r="G7" s="920"/>
      <c r="H7" s="913" t="s">
        <v>183</v>
      </c>
      <c r="I7" s="913"/>
      <c r="J7" s="913"/>
      <c r="K7" s="521" t="s">
        <v>184</v>
      </c>
      <c r="L7" s="522">
        <v>99.2</v>
      </c>
      <c r="M7" s="522">
        <v>98</v>
      </c>
      <c r="N7" s="523"/>
      <c r="O7" s="524"/>
    </row>
    <row r="8" spans="1:15" s="1" customFormat="1" ht="51.75" customHeight="1" x14ac:dyDescent="0.2">
      <c r="A8" s="234"/>
      <c r="B8" s="914"/>
      <c r="C8" s="915"/>
      <c r="D8" s="915"/>
      <c r="E8" s="915"/>
      <c r="F8" s="915"/>
      <c r="G8" s="916"/>
      <c r="H8" s="917" t="s">
        <v>183</v>
      </c>
      <c r="I8" s="917"/>
      <c r="J8" s="917"/>
      <c r="K8" s="493" t="s">
        <v>185</v>
      </c>
      <c r="L8" s="489">
        <v>97.8</v>
      </c>
      <c r="M8" s="489">
        <v>98</v>
      </c>
      <c r="N8" s="490"/>
      <c r="O8" s="607"/>
    </row>
    <row r="9" spans="1:15" s="1" customFormat="1" ht="51.75" customHeight="1" x14ac:dyDescent="0.2">
      <c r="A9" s="234"/>
      <c r="B9" s="491"/>
      <c r="C9" s="492"/>
      <c r="D9" s="492"/>
      <c r="E9" s="492"/>
      <c r="F9" s="492"/>
      <c r="G9" s="492"/>
      <c r="H9" s="917" t="s">
        <v>183</v>
      </c>
      <c r="I9" s="917"/>
      <c r="J9" s="917"/>
      <c r="K9" s="493" t="s">
        <v>186</v>
      </c>
      <c r="L9" s="489">
        <v>574.5</v>
      </c>
      <c r="M9" s="489">
        <v>559</v>
      </c>
      <c r="N9" s="490"/>
      <c r="O9" s="607"/>
    </row>
    <row r="10" spans="1:15" s="1" customFormat="1" ht="30" customHeight="1" x14ac:dyDescent="0.2">
      <c r="A10" s="234"/>
      <c r="B10" s="491"/>
      <c r="C10" s="492"/>
      <c r="D10" s="492"/>
      <c r="E10" s="492"/>
      <c r="F10" s="492"/>
      <c r="G10" s="492"/>
      <c r="H10" s="917" t="s">
        <v>188</v>
      </c>
      <c r="I10" s="917"/>
      <c r="J10" s="917"/>
      <c r="K10" s="493" t="s">
        <v>187</v>
      </c>
      <c r="L10" s="489">
        <v>102</v>
      </c>
      <c r="M10" s="489">
        <v>106</v>
      </c>
      <c r="N10" s="490"/>
      <c r="O10" s="607"/>
    </row>
    <row r="11" spans="1:15" ht="16.5" customHeight="1" x14ac:dyDescent="0.2">
      <c r="A11" s="335" t="s">
        <v>7</v>
      </c>
      <c r="B11" s="336" t="s">
        <v>7</v>
      </c>
      <c r="C11" s="893" t="s">
        <v>57</v>
      </c>
      <c r="D11" s="894"/>
      <c r="E11" s="894"/>
      <c r="F11" s="894"/>
      <c r="G11" s="894"/>
      <c r="H11" s="894"/>
      <c r="I11" s="894"/>
      <c r="J11" s="894"/>
      <c r="K11" s="894"/>
      <c r="L11" s="894"/>
      <c r="M11" s="894"/>
      <c r="N11" s="894"/>
      <c r="O11" s="895"/>
    </row>
    <row r="12" spans="1:15" ht="10.5" customHeight="1" x14ac:dyDescent="0.2">
      <c r="A12" s="896" t="s">
        <v>7</v>
      </c>
      <c r="B12" s="897" t="s">
        <v>7</v>
      </c>
      <c r="C12" s="898" t="s">
        <v>7</v>
      </c>
      <c r="D12" s="899" t="s">
        <v>106</v>
      </c>
      <c r="E12" s="517"/>
      <c r="F12" s="594" t="s">
        <v>35</v>
      </c>
      <c r="G12" s="903"/>
      <c r="H12" s="591"/>
      <c r="I12" s="591"/>
      <c r="J12" s="591"/>
      <c r="K12" s="901"/>
      <c r="L12" s="911"/>
      <c r="M12" s="592"/>
      <c r="N12" s="911"/>
      <c r="O12" s="891"/>
    </row>
    <row r="13" spans="1:15" ht="15" customHeight="1" x14ac:dyDescent="0.2">
      <c r="A13" s="843"/>
      <c r="B13" s="846"/>
      <c r="C13" s="832"/>
      <c r="D13" s="900"/>
      <c r="E13" s="518"/>
      <c r="F13" s="577"/>
      <c r="G13" s="904"/>
      <c r="H13" s="561"/>
      <c r="I13" s="561"/>
      <c r="J13" s="561"/>
      <c r="K13" s="902"/>
      <c r="L13" s="912"/>
      <c r="M13" s="593"/>
      <c r="N13" s="912"/>
      <c r="O13" s="892"/>
    </row>
    <row r="14" spans="1:15" ht="50.25" customHeight="1" x14ac:dyDescent="0.2">
      <c r="A14" s="580"/>
      <c r="B14" s="583"/>
      <c r="C14" s="577"/>
      <c r="D14" s="598" t="s">
        <v>137</v>
      </c>
      <c r="E14" s="518"/>
      <c r="F14" s="577"/>
      <c r="G14" s="506" t="s">
        <v>31</v>
      </c>
      <c r="H14" s="561">
        <v>225</v>
      </c>
      <c r="I14" s="561">
        <v>258</v>
      </c>
      <c r="J14" s="561">
        <v>258</v>
      </c>
      <c r="K14" s="595" t="s">
        <v>158</v>
      </c>
      <c r="L14" s="592">
        <v>2.23</v>
      </c>
      <c r="M14" s="592">
        <v>2.2799999999999998</v>
      </c>
      <c r="N14" s="840" t="s">
        <v>247</v>
      </c>
      <c r="O14" s="841"/>
    </row>
    <row r="15" spans="1:15" ht="15" customHeight="1" x14ac:dyDescent="0.2">
      <c r="A15" s="580"/>
      <c r="B15" s="583"/>
      <c r="C15" s="577"/>
      <c r="D15" s="905" t="s">
        <v>138</v>
      </c>
      <c r="E15" s="518"/>
      <c r="F15" s="577"/>
      <c r="G15" s="906" t="s">
        <v>31</v>
      </c>
      <c r="H15" s="908">
        <v>29</v>
      </c>
      <c r="I15" s="908">
        <v>35.9</v>
      </c>
      <c r="J15" s="908">
        <v>35.9</v>
      </c>
      <c r="K15" s="478" t="s">
        <v>40</v>
      </c>
      <c r="L15" s="337">
        <v>2</v>
      </c>
      <c r="M15" s="337">
        <v>2</v>
      </c>
      <c r="N15" s="337"/>
      <c r="O15" s="338"/>
    </row>
    <row r="16" spans="1:15" ht="25.5" x14ac:dyDescent="0.2">
      <c r="A16" s="580"/>
      <c r="B16" s="583"/>
      <c r="C16" s="577"/>
      <c r="D16" s="856"/>
      <c r="E16" s="518"/>
      <c r="F16" s="577"/>
      <c r="G16" s="907"/>
      <c r="H16" s="908"/>
      <c r="I16" s="908"/>
      <c r="J16" s="908"/>
      <c r="K16" s="507" t="s">
        <v>193</v>
      </c>
      <c r="L16" s="508">
        <v>3</v>
      </c>
      <c r="M16" s="508">
        <v>3</v>
      </c>
      <c r="N16" s="509"/>
      <c r="O16" s="525"/>
    </row>
    <row r="17" spans="1:15" ht="51" customHeight="1" x14ac:dyDescent="0.2">
      <c r="A17" s="580"/>
      <c r="B17" s="583"/>
      <c r="C17" s="577"/>
      <c r="D17" s="824" t="s">
        <v>139</v>
      </c>
      <c r="E17" s="518"/>
      <c r="F17" s="577"/>
      <c r="G17" s="921" t="s">
        <v>31</v>
      </c>
      <c r="H17" s="923">
        <v>325.7</v>
      </c>
      <c r="I17" s="923">
        <v>484.3</v>
      </c>
      <c r="J17" s="923">
        <v>280.8</v>
      </c>
      <c r="K17" s="510" t="s">
        <v>107</v>
      </c>
      <c r="L17" s="337">
        <v>5</v>
      </c>
      <c r="M17" s="567">
        <v>5</v>
      </c>
      <c r="N17" s="511"/>
      <c r="O17" s="512" t="s">
        <v>203</v>
      </c>
    </row>
    <row r="18" spans="1:15" x14ac:dyDescent="0.2">
      <c r="A18" s="580"/>
      <c r="B18" s="583"/>
      <c r="C18" s="577"/>
      <c r="D18" s="861"/>
      <c r="E18" s="518"/>
      <c r="F18" s="577"/>
      <c r="G18" s="836"/>
      <c r="H18" s="924"/>
      <c r="I18" s="924"/>
      <c r="J18" s="924"/>
      <c r="K18" s="479" t="s">
        <v>143</v>
      </c>
      <c r="L18" s="574">
        <v>90</v>
      </c>
      <c r="M18" s="567">
        <f>+M22+M23+M24+M20+M19</f>
        <v>109</v>
      </c>
      <c r="N18" s="817" t="s">
        <v>194</v>
      </c>
      <c r="O18" s="608"/>
    </row>
    <row r="19" spans="1:15" ht="14.25" customHeight="1" x14ac:dyDescent="0.2">
      <c r="A19" s="580"/>
      <c r="B19" s="583"/>
      <c r="C19" s="577"/>
      <c r="D19" s="861"/>
      <c r="E19" s="518"/>
      <c r="F19" s="577"/>
      <c r="G19" s="836"/>
      <c r="H19" s="924"/>
      <c r="I19" s="924"/>
      <c r="J19" s="924"/>
      <c r="K19" s="513" t="s">
        <v>195</v>
      </c>
      <c r="L19" s="514">
        <v>0</v>
      </c>
      <c r="M19" s="514">
        <v>2</v>
      </c>
      <c r="N19" s="747"/>
      <c r="O19" s="609"/>
    </row>
    <row r="20" spans="1:15" ht="15" customHeight="1" x14ac:dyDescent="0.2">
      <c r="A20" s="580"/>
      <c r="B20" s="583"/>
      <c r="C20" s="577"/>
      <c r="D20" s="861"/>
      <c r="E20" s="518"/>
      <c r="F20" s="577"/>
      <c r="G20" s="836"/>
      <c r="H20" s="924"/>
      <c r="I20" s="924"/>
      <c r="J20" s="924"/>
      <c r="K20" s="513" t="s">
        <v>196</v>
      </c>
      <c r="L20" s="514">
        <v>0</v>
      </c>
      <c r="M20" s="514">
        <v>2</v>
      </c>
      <c r="N20" s="747"/>
      <c r="O20" s="572"/>
    </row>
    <row r="21" spans="1:15" ht="15" customHeight="1" x14ac:dyDescent="0.2">
      <c r="A21" s="580"/>
      <c r="B21" s="583"/>
      <c r="C21" s="577"/>
      <c r="D21" s="861"/>
      <c r="E21" s="518"/>
      <c r="F21" s="577"/>
      <c r="G21" s="836"/>
      <c r="H21" s="924"/>
      <c r="I21" s="924"/>
      <c r="J21" s="924"/>
      <c r="K21" s="571" t="s">
        <v>197</v>
      </c>
      <c r="L21" s="567">
        <v>1</v>
      </c>
      <c r="M21" s="567">
        <v>1</v>
      </c>
      <c r="N21" s="747"/>
      <c r="O21" s="572"/>
    </row>
    <row r="22" spans="1:15" ht="15" customHeight="1" x14ac:dyDescent="0.2">
      <c r="A22" s="580"/>
      <c r="B22" s="583"/>
      <c r="C22" s="577"/>
      <c r="D22" s="861"/>
      <c r="E22" s="518"/>
      <c r="F22" s="577"/>
      <c r="G22" s="836"/>
      <c r="H22" s="924"/>
      <c r="I22" s="924"/>
      <c r="J22" s="924"/>
      <c r="K22" s="571" t="s">
        <v>198</v>
      </c>
      <c r="L22" s="567">
        <v>30</v>
      </c>
      <c r="M22" s="567">
        <v>16</v>
      </c>
      <c r="N22" s="747"/>
      <c r="O22" s="572"/>
    </row>
    <row r="23" spans="1:15" ht="15" customHeight="1" x14ac:dyDescent="0.2">
      <c r="A23" s="580"/>
      <c r="B23" s="583"/>
      <c r="C23" s="577"/>
      <c r="D23" s="861"/>
      <c r="E23" s="518"/>
      <c r="F23" s="577"/>
      <c r="G23" s="836"/>
      <c r="H23" s="924"/>
      <c r="I23" s="924"/>
      <c r="J23" s="924"/>
      <c r="K23" s="571" t="s">
        <v>199</v>
      </c>
      <c r="L23" s="567">
        <v>10</v>
      </c>
      <c r="M23" s="567">
        <v>3</v>
      </c>
      <c r="N23" s="747"/>
      <c r="O23" s="572"/>
    </row>
    <row r="24" spans="1:15" ht="15" customHeight="1" thickBot="1" x14ac:dyDescent="0.25">
      <c r="A24" s="581"/>
      <c r="B24" s="584"/>
      <c r="C24" s="578"/>
      <c r="D24" s="825"/>
      <c r="E24" s="519"/>
      <c r="F24" s="578"/>
      <c r="G24" s="922"/>
      <c r="H24" s="925"/>
      <c r="I24" s="925"/>
      <c r="J24" s="925"/>
      <c r="K24" s="526" t="s">
        <v>200</v>
      </c>
      <c r="L24" s="527">
        <v>50</v>
      </c>
      <c r="M24" s="527">
        <v>86</v>
      </c>
      <c r="N24" s="727"/>
      <c r="O24" s="573"/>
    </row>
    <row r="25" spans="1:15" ht="11.25" customHeight="1" x14ac:dyDescent="0.2">
      <c r="A25" s="842"/>
      <c r="B25" s="845"/>
      <c r="C25" s="831"/>
      <c r="D25" s="728" t="s">
        <v>142</v>
      </c>
      <c r="E25" s="528"/>
      <c r="F25" s="576"/>
      <c r="G25" s="835" t="s">
        <v>31</v>
      </c>
      <c r="H25" s="838">
        <v>50.2</v>
      </c>
      <c r="I25" s="838">
        <v>50.2</v>
      </c>
      <c r="J25" s="838">
        <v>50.2</v>
      </c>
      <c r="K25" s="529" t="s">
        <v>132</v>
      </c>
      <c r="L25" s="530">
        <v>274.08</v>
      </c>
      <c r="M25" s="530">
        <v>72</v>
      </c>
      <c r="N25" s="740" t="s">
        <v>201</v>
      </c>
      <c r="O25" s="635"/>
    </row>
    <row r="26" spans="1:15" ht="25.5" x14ac:dyDescent="0.2">
      <c r="A26" s="843"/>
      <c r="B26" s="846"/>
      <c r="C26" s="832"/>
      <c r="D26" s="729"/>
      <c r="E26" s="518"/>
      <c r="F26" s="577"/>
      <c r="G26" s="836"/>
      <c r="H26" s="804"/>
      <c r="I26" s="804"/>
      <c r="J26" s="804"/>
      <c r="K26" s="480" t="s">
        <v>238</v>
      </c>
      <c r="L26" s="339">
        <v>70</v>
      </c>
      <c r="M26" s="339">
        <v>90</v>
      </c>
      <c r="N26" s="741"/>
      <c r="O26" s="572"/>
    </row>
    <row r="27" spans="1:15" ht="25.5" x14ac:dyDescent="0.2">
      <c r="A27" s="843"/>
      <c r="B27" s="846"/>
      <c r="C27" s="832"/>
      <c r="D27" s="729"/>
      <c r="E27" s="518"/>
      <c r="F27" s="577"/>
      <c r="G27" s="836"/>
      <c r="H27" s="804"/>
      <c r="I27" s="804"/>
      <c r="J27" s="804"/>
      <c r="K27" s="480" t="s">
        <v>202</v>
      </c>
      <c r="L27" s="339">
        <v>50</v>
      </c>
      <c r="M27" s="339">
        <v>13</v>
      </c>
      <c r="N27" s="741"/>
      <c r="O27" s="572"/>
    </row>
    <row r="28" spans="1:15" ht="25.5" x14ac:dyDescent="0.2">
      <c r="A28" s="843"/>
      <c r="B28" s="846"/>
      <c r="C28" s="832"/>
      <c r="D28" s="729"/>
      <c r="E28" s="518"/>
      <c r="F28" s="577"/>
      <c r="G28" s="836"/>
      <c r="H28" s="804"/>
      <c r="I28" s="804"/>
      <c r="J28" s="804"/>
      <c r="K28" s="480" t="s">
        <v>239</v>
      </c>
      <c r="L28" s="339">
        <v>10</v>
      </c>
      <c r="M28" s="339">
        <v>10</v>
      </c>
      <c r="N28" s="741"/>
      <c r="O28" s="572"/>
    </row>
    <row r="29" spans="1:15" ht="25.5" x14ac:dyDescent="0.2">
      <c r="A29" s="843"/>
      <c r="B29" s="846"/>
      <c r="C29" s="832"/>
      <c r="D29" s="729"/>
      <c r="E29" s="518"/>
      <c r="F29" s="577"/>
      <c r="G29" s="836"/>
      <c r="H29" s="804"/>
      <c r="I29" s="804"/>
      <c r="J29" s="804"/>
      <c r="K29" s="480" t="s">
        <v>237</v>
      </c>
      <c r="L29" s="339">
        <v>20</v>
      </c>
      <c r="M29" s="339">
        <v>13</v>
      </c>
      <c r="N29" s="741"/>
      <c r="O29" s="572"/>
    </row>
    <row r="30" spans="1:15" ht="25.5" x14ac:dyDescent="0.2">
      <c r="A30" s="843"/>
      <c r="B30" s="846"/>
      <c r="C30" s="832"/>
      <c r="D30" s="834"/>
      <c r="E30" s="518"/>
      <c r="F30" s="577"/>
      <c r="G30" s="837"/>
      <c r="H30" s="805"/>
      <c r="I30" s="805"/>
      <c r="J30" s="805"/>
      <c r="K30" s="480" t="s">
        <v>240</v>
      </c>
      <c r="L30" s="339">
        <v>4</v>
      </c>
      <c r="M30" s="339">
        <v>4</v>
      </c>
      <c r="N30" s="839"/>
      <c r="O30" s="570"/>
    </row>
    <row r="31" spans="1:15" ht="85.5" customHeight="1" x14ac:dyDescent="0.2">
      <c r="A31" s="843"/>
      <c r="B31" s="846"/>
      <c r="C31" s="832"/>
      <c r="D31" s="710" t="s">
        <v>141</v>
      </c>
      <c r="E31" s="531"/>
      <c r="F31" s="601"/>
      <c r="G31" s="469" t="s">
        <v>31</v>
      </c>
      <c r="H31" s="560">
        <v>20</v>
      </c>
      <c r="I31" s="560">
        <v>20</v>
      </c>
      <c r="J31" s="560">
        <v>0</v>
      </c>
      <c r="K31" s="711" t="s">
        <v>140</v>
      </c>
      <c r="L31" s="707">
        <v>1</v>
      </c>
      <c r="M31" s="610">
        <v>0</v>
      </c>
      <c r="N31" s="611"/>
      <c r="O31" s="724" t="s">
        <v>230</v>
      </c>
    </row>
    <row r="32" spans="1:15" ht="19.5" customHeight="1" thickBot="1" x14ac:dyDescent="0.25">
      <c r="A32" s="844"/>
      <c r="B32" s="847"/>
      <c r="C32" s="833"/>
      <c r="D32" s="708"/>
      <c r="E32" s="519"/>
      <c r="F32" s="578"/>
      <c r="G32" s="470" t="s">
        <v>8</v>
      </c>
      <c r="H32" s="160">
        <f>+H14+H15+H17+H25+H31</f>
        <v>649.90000000000009</v>
      </c>
      <c r="I32" s="160">
        <f t="shared" ref="I32:J32" si="0">+I14+I15+I17+I25+I31</f>
        <v>848.40000000000009</v>
      </c>
      <c r="J32" s="160">
        <f t="shared" si="0"/>
        <v>624.90000000000009</v>
      </c>
      <c r="K32" s="515"/>
      <c r="L32" s="516"/>
      <c r="M32" s="709"/>
      <c r="N32" s="709"/>
      <c r="O32" s="725"/>
    </row>
    <row r="33" spans="1:16" ht="14.25" customHeight="1" x14ac:dyDescent="0.2">
      <c r="A33" s="842" t="s">
        <v>7</v>
      </c>
      <c r="B33" s="845" t="s">
        <v>7</v>
      </c>
      <c r="C33" s="831" t="s">
        <v>9</v>
      </c>
      <c r="D33" s="909" t="s">
        <v>108</v>
      </c>
      <c r="E33" s="848"/>
      <c r="F33" s="831" t="s">
        <v>35</v>
      </c>
      <c r="G33" s="851"/>
      <c r="H33" s="853"/>
      <c r="I33" s="853"/>
      <c r="J33" s="853"/>
      <c r="K33" s="855"/>
      <c r="L33" s="857"/>
      <c r="M33" s="857"/>
      <c r="N33" s="857"/>
      <c r="O33" s="859"/>
    </row>
    <row r="34" spans="1:16" ht="14.25" customHeight="1" x14ac:dyDescent="0.2">
      <c r="A34" s="843"/>
      <c r="B34" s="846"/>
      <c r="C34" s="832"/>
      <c r="D34" s="900"/>
      <c r="E34" s="849"/>
      <c r="F34" s="832"/>
      <c r="G34" s="852"/>
      <c r="H34" s="854"/>
      <c r="I34" s="854"/>
      <c r="J34" s="854"/>
      <c r="K34" s="856"/>
      <c r="L34" s="858"/>
      <c r="M34" s="858"/>
      <c r="N34" s="858"/>
      <c r="O34" s="860"/>
    </row>
    <row r="35" spans="1:16" ht="17.25" customHeight="1" x14ac:dyDescent="0.2">
      <c r="A35" s="843"/>
      <c r="B35" s="846"/>
      <c r="C35" s="832"/>
      <c r="D35" s="910" t="s">
        <v>44</v>
      </c>
      <c r="E35" s="849"/>
      <c r="F35" s="832"/>
      <c r="G35" s="861" t="s">
        <v>31</v>
      </c>
      <c r="H35" s="804">
        <v>5943.1</v>
      </c>
      <c r="I35" s="804">
        <v>5943.1</v>
      </c>
      <c r="J35" s="804">
        <v>5943.1</v>
      </c>
      <c r="K35" s="532" t="s">
        <v>241</v>
      </c>
      <c r="L35" s="346">
        <v>3.7</v>
      </c>
      <c r="M35" s="346">
        <v>3.7</v>
      </c>
      <c r="N35" s="806" t="s">
        <v>204</v>
      </c>
      <c r="O35" s="347"/>
    </row>
    <row r="36" spans="1:16" ht="14.25" customHeight="1" x14ac:dyDescent="0.2">
      <c r="A36" s="843"/>
      <c r="B36" s="846"/>
      <c r="C36" s="832"/>
      <c r="D36" s="829"/>
      <c r="E36" s="849"/>
      <c r="F36" s="832"/>
      <c r="G36" s="861"/>
      <c r="H36" s="804"/>
      <c r="I36" s="804"/>
      <c r="J36" s="804"/>
      <c r="K36" s="533" t="s">
        <v>242</v>
      </c>
      <c r="L36" s="343">
        <v>3.3</v>
      </c>
      <c r="M36" s="343">
        <v>3.3</v>
      </c>
      <c r="N36" s="807"/>
      <c r="O36" s="344"/>
    </row>
    <row r="37" spans="1:16" ht="36" customHeight="1" x14ac:dyDescent="0.2">
      <c r="A37" s="843"/>
      <c r="B37" s="846"/>
      <c r="C37" s="832"/>
      <c r="D37" s="830"/>
      <c r="E37" s="849"/>
      <c r="F37" s="832"/>
      <c r="G37" s="852"/>
      <c r="H37" s="805"/>
      <c r="I37" s="805"/>
      <c r="J37" s="805"/>
      <c r="K37" s="534" t="s">
        <v>89</v>
      </c>
      <c r="L37" s="568">
        <v>20</v>
      </c>
      <c r="M37" s="568">
        <v>20</v>
      </c>
      <c r="N37" s="808"/>
      <c r="O37" s="570"/>
    </row>
    <row r="38" spans="1:16" ht="51" x14ac:dyDescent="0.2">
      <c r="A38" s="843"/>
      <c r="B38" s="846"/>
      <c r="C38" s="832"/>
      <c r="D38" s="829" t="s">
        <v>45</v>
      </c>
      <c r="E38" s="849"/>
      <c r="F38" s="832"/>
      <c r="G38" s="345" t="s">
        <v>31</v>
      </c>
      <c r="H38" s="209">
        <v>195.3</v>
      </c>
      <c r="I38" s="209">
        <v>220.3</v>
      </c>
      <c r="J38" s="209">
        <v>220.3</v>
      </c>
      <c r="K38" s="478" t="s">
        <v>48</v>
      </c>
      <c r="L38" s="337">
        <v>46</v>
      </c>
      <c r="M38" s="337">
        <v>44</v>
      </c>
      <c r="N38" s="535" t="s">
        <v>205</v>
      </c>
      <c r="O38" s="338"/>
    </row>
    <row r="39" spans="1:16" x14ac:dyDescent="0.2">
      <c r="A39" s="843"/>
      <c r="B39" s="846"/>
      <c r="C39" s="832"/>
      <c r="D39" s="829"/>
      <c r="E39" s="849"/>
      <c r="F39" s="832"/>
      <c r="G39" s="342" t="s">
        <v>51</v>
      </c>
      <c r="H39" s="560">
        <v>2</v>
      </c>
      <c r="I39" s="560">
        <v>5</v>
      </c>
      <c r="J39" s="809">
        <v>4.4000000000000004</v>
      </c>
      <c r="K39" s="746" t="s">
        <v>47</v>
      </c>
      <c r="L39" s="810">
        <v>2</v>
      </c>
      <c r="M39" s="766">
        <v>2</v>
      </c>
      <c r="N39" s="766"/>
      <c r="O39" s="792"/>
    </row>
    <row r="40" spans="1:16" x14ac:dyDescent="0.2">
      <c r="A40" s="843"/>
      <c r="B40" s="846"/>
      <c r="C40" s="832"/>
      <c r="D40" s="830"/>
      <c r="E40" s="849"/>
      <c r="F40" s="832"/>
      <c r="G40" s="353"/>
      <c r="H40" s="485"/>
      <c r="I40" s="485"/>
      <c r="J40" s="734"/>
      <c r="K40" s="780"/>
      <c r="L40" s="767"/>
      <c r="M40" s="767"/>
      <c r="N40" s="767"/>
      <c r="O40" s="785"/>
    </row>
    <row r="41" spans="1:16" ht="12.75" customHeight="1" x14ac:dyDescent="0.2">
      <c r="A41" s="843"/>
      <c r="B41" s="846"/>
      <c r="C41" s="832"/>
      <c r="D41" s="829" t="s">
        <v>90</v>
      </c>
      <c r="E41" s="849"/>
      <c r="F41" s="832"/>
      <c r="G41" s="351"/>
      <c r="H41" s="560"/>
      <c r="I41" s="560"/>
      <c r="J41" s="560"/>
      <c r="K41" s="510" t="s">
        <v>49</v>
      </c>
      <c r="L41" s="536">
        <v>2.5</v>
      </c>
      <c r="M41" s="536">
        <v>4.7</v>
      </c>
      <c r="N41" s="817" t="s">
        <v>204</v>
      </c>
      <c r="O41" s="792"/>
    </row>
    <row r="42" spans="1:16" ht="12.75" customHeight="1" x14ac:dyDescent="0.2">
      <c r="A42" s="843"/>
      <c r="B42" s="846"/>
      <c r="C42" s="832"/>
      <c r="D42" s="829"/>
      <c r="E42" s="849"/>
      <c r="F42" s="832"/>
      <c r="G42" s="345" t="s">
        <v>31</v>
      </c>
      <c r="H42" s="560">
        <v>130</v>
      </c>
      <c r="I42" s="560">
        <v>105</v>
      </c>
      <c r="J42" s="560">
        <v>105</v>
      </c>
      <c r="K42" s="746" t="s">
        <v>91</v>
      </c>
      <c r="L42" s="352">
        <v>1</v>
      </c>
      <c r="M42" s="352">
        <v>1</v>
      </c>
      <c r="N42" s="747"/>
      <c r="O42" s="821"/>
    </row>
    <row r="43" spans="1:16" ht="13.5" customHeight="1" x14ac:dyDescent="0.2">
      <c r="A43" s="843"/>
      <c r="B43" s="846"/>
      <c r="C43" s="832"/>
      <c r="D43" s="829"/>
      <c r="E43" s="849"/>
      <c r="F43" s="832"/>
      <c r="G43" s="353"/>
      <c r="H43" s="485"/>
      <c r="I43" s="485"/>
      <c r="J43" s="485"/>
      <c r="K43" s="746"/>
      <c r="L43" s="810"/>
      <c r="M43" s="810"/>
      <c r="N43" s="747"/>
      <c r="O43" s="821"/>
    </row>
    <row r="44" spans="1:16" ht="13.5" thickBot="1" x14ac:dyDescent="0.25">
      <c r="A44" s="844"/>
      <c r="B44" s="847"/>
      <c r="C44" s="833"/>
      <c r="D44" s="929"/>
      <c r="E44" s="850"/>
      <c r="F44" s="833"/>
      <c r="G44" s="354" t="s">
        <v>8</v>
      </c>
      <c r="H44" s="207">
        <f>+H35+H38+H39+H42</f>
        <v>6270.4000000000005</v>
      </c>
      <c r="I44" s="207">
        <f t="shared" ref="I44:J44" si="1">+I35+I38+I39+I42</f>
        <v>6273.4000000000005</v>
      </c>
      <c r="J44" s="207">
        <f t="shared" si="1"/>
        <v>6272.8</v>
      </c>
      <c r="K44" s="828"/>
      <c r="L44" s="823"/>
      <c r="M44" s="823"/>
      <c r="N44" s="727"/>
      <c r="O44" s="822"/>
    </row>
    <row r="45" spans="1:16" ht="27.75" customHeight="1" x14ac:dyDescent="0.2">
      <c r="A45" s="579" t="s">
        <v>7</v>
      </c>
      <c r="B45" s="582" t="s">
        <v>7</v>
      </c>
      <c r="C45" s="576" t="s">
        <v>33</v>
      </c>
      <c r="D45" s="636" t="s">
        <v>109</v>
      </c>
      <c r="E45" s="585"/>
      <c r="F45" s="576" t="s">
        <v>35</v>
      </c>
      <c r="G45" s="341"/>
      <c r="H45" s="559"/>
      <c r="I45" s="559"/>
      <c r="J45" s="559"/>
      <c r="K45" s="481"/>
      <c r="L45" s="589"/>
      <c r="M45" s="589"/>
      <c r="N45" s="589"/>
      <c r="O45" s="590"/>
    </row>
    <row r="46" spans="1:16" ht="13.5" customHeight="1" x14ac:dyDescent="0.2">
      <c r="A46" s="580"/>
      <c r="B46" s="583"/>
      <c r="C46" s="577"/>
      <c r="D46" s="819" t="s">
        <v>125</v>
      </c>
      <c r="E46" s="586"/>
      <c r="F46" s="577"/>
      <c r="G46" s="824" t="s">
        <v>31</v>
      </c>
      <c r="H46" s="826">
        <v>325.3</v>
      </c>
      <c r="I46" s="826">
        <v>126.8</v>
      </c>
      <c r="J46" s="826">
        <v>117.3</v>
      </c>
      <c r="K46" s="482" t="s">
        <v>72</v>
      </c>
      <c r="L46" s="346">
        <v>0.17649999999999999</v>
      </c>
      <c r="M46" s="346">
        <v>0.2</v>
      </c>
      <c r="N46" s="813" t="s">
        <v>246</v>
      </c>
      <c r="O46" s="814"/>
    </row>
    <row r="47" spans="1:16" ht="27.75" customHeight="1" thickBot="1" x14ac:dyDescent="0.25">
      <c r="A47" s="581"/>
      <c r="B47" s="584"/>
      <c r="C47" s="578"/>
      <c r="D47" s="820"/>
      <c r="E47" s="587"/>
      <c r="F47" s="578"/>
      <c r="G47" s="825"/>
      <c r="H47" s="827"/>
      <c r="I47" s="827"/>
      <c r="J47" s="827"/>
      <c r="K47" s="597" t="s">
        <v>110</v>
      </c>
      <c r="L47" s="637">
        <v>5.0299999999999997E-2</v>
      </c>
      <c r="M47" s="637">
        <v>0.1</v>
      </c>
      <c r="N47" s="815"/>
      <c r="O47" s="816"/>
    </row>
    <row r="48" spans="1:16" ht="17.25" customHeight="1" x14ac:dyDescent="0.2">
      <c r="A48" s="579"/>
      <c r="B48" s="582"/>
      <c r="C48" s="576"/>
      <c r="D48" s="931" t="s">
        <v>50</v>
      </c>
      <c r="E48" s="585"/>
      <c r="F48" s="606"/>
      <c r="G48" s="638" t="s">
        <v>31</v>
      </c>
      <c r="H48" s="183">
        <v>27.9</v>
      </c>
      <c r="I48" s="183">
        <v>27.9</v>
      </c>
      <c r="J48" s="183">
        <v>27.9</v>
      </c>
      <c r="K48" s="757" t="s">
        <v>111</v>
      </c>
      <c r="L48" s="783">
        <v>3</v>
      </c>
      <c r="M48" s="783">
        <v>3</v>
      </c>
      <c r="N48" s="783"/>
      <c r="O48" s="784"/>
      <c r="P48" s="538"/>
    </row>
    <row r="49" spans="1:16" ht="15.75" customHeight="1" x14ac:dyDescent="0.2">
      <c r="A49" s="580"/>
      <c r="B49" s="583"/>
      <c r="C49" s="577"/>
      <c r="D49" s="932"/>
      <c r="E49" s="586"/>
      <c r="F49" s="577"/>
      <c r="G49" s="588" t="s">
        <v>51</v>
      </c>
      <c r="H49" s="561">
        <v>9</v>
      </c>
      <c r="I49" s="561">
        <v>9</v>
      </c>
      <c r="J49" s="561">
        <v>9</v>
      </c>
      <c r="K49" s="780"/>
      <c r="L49" s="767"/>
      <c r="M49" s="767"/>
      <c r="N49" s="767"/>
      <c r="O49" s="785"/>
    </row>
    <row r="50" spans="1:16" ht="19.5" customHeight="1" x14ac:dyDescent="0.2">
      <c r="A50" s="580"/>
      <c r="B50" s="583"/>
      <c r="C50" s="577"/>
      <c r="D50" s="811" t="s">
        <v>126</v>
      </c>
      <c r="E50" s="586"/>
      <c r="F50" s="599"/>
      <c r="G50" s="541" t="s">
        <v>31</v>
      </c>
      <c r="H50" s="209">
        <v>1171.4000000000001</v>
      </c>
      <c r="I50" s="209">
        <v>1171.4000000000001</v>
      </c>
      <c r="J50" s="209">
        <v>1171.4000000000001</v>
      </c>
      <c r="K50" s="478" t="s">
        <v>146</v>
      </c>
      <c r="L50" s="337">
        <v>25</v>
      </c>
      <c r="M50" s="536">
        <v>15.5</v>
      </c>
      <c r="N50" s="817" t="s">
        <v>207</v>
      </c>
      <c r="O50" s="569"/>
    </row>
    <row r="51" spans="1:16" ht="31.5" customHeight="1" x14ac:dyDescent="0.2">
      <c r="A51" s="580"/>
      <c r="B51" s="583"/>
      <c r="C51" s="577"/>
      <c r="D51" s="812"/>
      <c r="E51" s="586"/>
      <c r="F51" s="577"/>
      <c r="G51" s="588" t="s">
        <v>51</v>
      </c>
      <c r="H51" s="560">
        <v>48.4</v>
      </c>
      <c r="I51" s="561">
        <v>48.4</v>
      </c>
      <c r="J51" s="561">
        <v>42.2</v>
      </c>
      <c r="K51" s="483" t="s">
        <v>147</v>
      </c>
      <c r="L51" s="568">
        <v>109</v>
      </c>
      <c r="M51" s="568">
        <v>102</v>
      </c>
      <c r="N51" s="818"/>
      <c r="O51" s="570"/>
    </row>
    <row r="52" spans="1:16" ht="51.75" customHeight="1" x14ac:dyDescent="0.2">
      <c r="A52" s="580"/>
      <c r="B52" s="583"/>
      <c r="C52" s="577"/>
      <c r="D52" s="811" t="s">
        <v>171</v>
      </c>
      <c r="E52" s="586"/>
      <c r="F52" s="577"/>
      <c r="G52" s="539" t="s">
        <v>51</v>
      </c>
      <c r="H52" s="209">
        <v>0</v>
      </c>
      <c r="I52" s="561">
        <v>21</v>
      </c>
      <c r="J52" s="561">
        <v>11.6</v>
      </c>
      <c r="K52" s="478" t="s">
        <v>206</v>
      </c>
      <c r="L52" s="540">
        <v>2</v>
      </c>
      <c r="M52" s="337">
        <v>2</v>
      </c>
      <c r="N52" s="786" t="s">
        <v>213</v>
      </c>
      <c r="O52" s="787"/>
    </row>
    <row r="53" spans="1:16" ht="14.25" customHeight="1" thickBot="1" x14ac:dyDescent="0.25">
      <c r="A53" s="581"/>
      <c r="B53" s="584"/>
      <c r="C53" s="578"/>
      <c r="D53" s="933"/>
      <c r="E53" s="587"/>
      <c r="F53" s="578"/>
      <c r="G53" s="354" t="s">
        <v>8</v>
      </c>
      <c r="H53" s="207">
        <f>+H46+H49+H48+H50+H51+H52</f>
        <v>1582.0000000000002</v>
      </c>
      <c r="I53" s="207">
        <f t="shared" ref="I53:J53" si="2">+I46+I49+I48+I50+I51+I52</f>
        <v>1404.5000000000002</v>
      </c>
      <c r="J53" s="207">
        <f t="shared" si="2"/>
        <v>1379.4</v>
      </c>
      <c r="K53" s="487"/>
      <c r="L53" s="575"/>
      <c r="M53" s="575"/>
      <c r="N53" s="788"/>
      <c r="O53" s="789"/>
    </row>
    <row r="54" spans="1:16" ht="12.75" customHeight="1" x14ac:dyDescent="0.2">
      <c r="A54" s="426" t="s">
        <v>7</v>
      </c>
      <c r="B54" s="428" t="s">
        <v>7</v>
      </c>
      <c r="C54" s="424" t="s">
        <v>41</v>
      </c>
      <c r="D54" s="909" t="s">
        <v>112</v>
      </c>
      <c r="E54" s="355" t="s">
        <v>131</v>
      </c>
      <c r="F54" s="424" t="s">
        <v>35</v>
      </c>
      <c r="G54" s="341" t="s">
        <v>31</v>
      </c>
      <c r="H54" s="171">
        <v>5121.8</v>
      </c>
      <c r="I54" s="171">
        <v>5745.4</v>
      </c>
      <c r="J54" s="171"/>
      <c r="K54" s="486"/>
      <c r="L54" s="467"/>
      <c r="M54" s="467"/>
      <c r="N54" s="433"/>
      <c r="O54" s="430"/>
    </row>
    <row r="55" spans="1:16" x14ac:dyDescent="0.2">
      <c r="A55" s="421"/>
      <c r="B55" s="422"/>
      <c r="C55" s="423"/>
      <c r="D55" s="930"/>
      <c r="E55" s="419"/>
      <c r="F55" s="423"/>
      <c r="G55" s="345"/>
      <c r="H55" s="157"/>
      <c r="I55" s="157"/>
      <c r="J55" s="157"/>
      <c r="K55" s="484"/>
      <c r="L55" s="466"/>
      <c r="M55" s="466"/>
      <c r="N55" s="431"/>
      <c r="O55" s="432"/>
    </row>
    <row r="56" spans="1:16" ht="14.25" customHeight="1" x14ac:dyDescent="0.2">
      <c r="A56" s="421"/>
      <c r="B56" s="422"/>
      <c r="C56" s="423"/>
      <c r="D56" s="910" t="s">
        <v>53</v>
      </c>
      <c r="E56" s="419"/>
      <c r="F56" s="423"/>
      <c r="G56" s="345" t="s">
        <v>31</v>
      </c>
      <c r="H56" s="157"/>
      <c r="I56" s="157"/>
      <c r="J56" s="157">
        <v>3321.4</v>
      </c>
      <c r="K56" s="745" t="s">
        <v>208</v>
      </c>
      <c r="L56" s="766">
        <v>6</v>
      </c>
      <c r="M56" s="766">
        <v>6.7</v>
      </c>
      <c r="N56" s="790"/>
      <c r="O56" s="792"/>
    </row>
    <row r="57" spans="1:16" ht="24" customHeight="1" x14ac:dyDescent="0.2">
      <c r="A57" s="421"/>
      <c r="B57" s="422"/>
      <c r="C57" s="423"/>
      <c r="D57" s="830"/>
      <c r="E57" s="419"/>
      <c r="F57" s="423"/>
      <c r="G57" s="471"/>
      <c r="H57" s="211"/>
      <c r="I57" s="211"/>
      <c r="J57" s="211"/>
      <c r="K57" s="780"/>
      <c r="L57" s="767"/>
      <c r="M57" s="767"/>
      <c r="N57" s="791"/>
      <c r="O57" s="785"/>
    </row>
    <row r="58" spans="1:16" ht="12.75" customHeight="1" x14ac:dyDescent="0.2">
      <c r="A58" s="421"/>
      <c r="B58" s="422"/>
      <c r="C58" s="423"/>
      <c r="D58" s="910" t="s">
        <v>52</v>
      </c>
      <c r="E58" s="419"/>
      <c r="F58" s="423"/>
      <c r="G58" s="351" t="s">
        <v>31</v>
      </c>
      <c r="H58" s="215"/>
      <c r="I58" s="215"/>
      <c r="J58" s="192">
        <v>2257.5</v>
      </c>
      <c r="K58" s="745" t="s">
        <v>92</v>
      </c>
      <c r="L58" s="793">
        <v>13.7</v>
      </c>
      <c r="M58" s="793">
        <v>12.8</v>
      </c>
      <c r="N58" s="796"/>
      <c r="O58" s="799"/>
    </row>
    <row r="59" spans="1:16" x14ac:dyDescent="0.2">
      <c r="A59" s="421"/>
      <c r="B59" s="422"/>
      <c r="C59" s="423"/>
      <c r="D59" s="829"/>
      <c r="E59" s="419"/>
      <c r="F59" s="423"/>
      <c r="G59" s="351"/>
      <c r="H59" s="157"/>
      <c r="I59" s="157"/>
      <c r="J59" s="157"/>
      <c r="K59" s="746"/>
      <c r="L59" s="794"/>
      <c r="M59" s="794"/>
      <c r="N59" s="797"/>
      <c r="O59" s="800"/>
    </row>
    <row r="60" spans="1:16" ht="17.25" customHeight="1" x14ac:dyDescent="0.2">
      <c r="A60" s="421"/>
      <c r="B60" s="422"/>
      <c r="C60" s="423"/>
      <c r="D60" s="830"/>
      <c r="E60" s="419"/>
      <c r="F60" s="423"/>
      <c r="G60" s="472"/>
      <c r="H60" s="485"/>
      <c r="I60" s="485"/>
      <c r="J60" s="485"/>
      <c r="K60" s="780"/>
      <c r="L60" s="795"/>
      <c r="M60" s="795"/>
      <c r="N60" s="798"/>
      <c r="O60" s="801"/>
    </row>
    <row r="61" spans="1:16" ht="13.5" thickBot="1" x14ac:dyDescent="0.25">
      <c r="A61" s="427"/>
      <c r="B61" s="429"/>
      <c r="C61" s="425"/>
      <c r="D61" s="505"/>
      <c r="E61" s="414"/>
      <c r="F61" s="425"/>
      <c r="G61" s="354" t="s">
        <v>8</v>
      </c>
      <c r="H61" s="207">
        <f>SUM(H54:H60)</f>
        <v>5121.8</v>
      </c>
      <c r="I61" s="207">
        <f t="shared" ref="I61:J61" si="3">SUM(I54:I60)</f>
        <v>5745.4</v>
      </c>
      <c r="J61" s="207">
        <f t="shared" si="3"/>
        <v>5578.9</v>
      </c>
      <c r="K61" s="487"/>
      <c r="L61" s="349"/>
      <c r="M61" s="349"/>
      <c r="N61" s="349"/>
      <c r="O61" s="350"/>
    </row>
    <row r="62" spans="1:16" ht="17.25" customHeight="1" x14ac:dyDescent="0.2">
      <c r="A62" s="842" t="s">
        <v>7</v>
      </c>
      <c r="B62" s="845" t="s">
        <v>7</v>
      </c>
      <c r="C62" s="831" t="s">
        <v>42</v>
      </c>
      <c r="D62" s="928" t="s">
        <v>83</v>
      </c>
      <c r="E62" s="848"/>
      <c r="F62" s="831" t="s">
        <v>84</v>
      </c>
      <c r="G62" s="341" t="s">
        <v>31</v>
      </c>
      <c r="H62" s="171">
        <v>605.9</v>
      </c>
      <c r="I62" s="171">
        <v>605.9</v>
      </c>
      <c r="J62" s="650">
        <v>605.9</v>
      </c>
      <c r="K62" s="757" t="s">
        <v>93</v>
      </c>
      <c r="L62" s="466">
        <v>57</v>
      </c>
      <c r="M62" s="466">
        <v>57</v>
      </c>
      <c r="N62" s="686"/>
      <c r="O62" s="689"/>
      <c r="P62" s="685"/>
    </row>
    <row r="63" spans="1:16" ht="19.5" customHeight="1" x14ac:dyDescent="0.2">
      <c r="A63" s="843"/>
      <c r="B63" s="846"/>
      <c r="C63" s="832"/>
      <c r="D63" s="829"/>
      <c r="E63" s="849"/>
      <c r="F63" s="832"/>
      <c r="G63" s="345"/>
      <c r="H63" s="157"/>
      <c r="I63" s="157"/>
      <c r="J63" s="157"/>
      <c r="K63" s="746"/>
      <c r="L63" s="466"/>
      <c r="M63" s="466"/>
      <c r="N63" s="687"/>
      <c r="O63" s="690"/>
    </row>
    <row r="64" spans="1:16" ht="15.75" customHeight="1" thickBot="1" x14ac:dyDescent="0.25">
      <c r="A64" s="844"/>
      <c r="B64" s="847"/>
      <c r="C64" s="833"/>
      <c r="D64" s="929"/>
      <c r="E64" s="850"/>
      <c r="F64" s="833"/>
      <c r="G64" s="470" t="s">
        <v>8</v>
      </c>
      <c r="H64" s="160">
        <f>SUM(H62:H63)</f>
        <v>605.9</v>
      </c>
      <c r="I64" s="160">
        <f t="shared" ref="I64:J64" si="4">SUM(I62:I63)</f>
        <v>605.9</v>
      </c>
      <c r="J64" s="160">
        <f t="shared" si="4"/>
        <v>605.9</v>
      </c>
      <c r="K64" s="487"/>
      <c r="L64" s="349"/>
      <c r="M64" s="349"/>
      <c r="N64" s="688"/>
      <c r="O64" s="691"/>
    </row>
    <row r="65" spans="1:27" ht="43.5" customHeight="1" x14ac:dyDescent="0.2">
      <c r="A65" s="842" t="s">
        <v>7</v>
      </c>
      <c r="B65" s="845" t="s">
        <v>7</v>
      </c>
      <c r="C65" s="831" t="s">
        <v>36</v>
      </c>
      <c r="D65" s="934" t="s">
        <v>156</v>
      </c>
      <c r="E65" s="926" t="s">
        <v>78</v>
      </c>
      <c r="F65" s="615" t="s">
        <v>77</v>
      </c>
      <c r="G65" s="474" t="s">
        <v>31</v>
      </c>
      <c r="H65" s="164">
        <v>6.6</v>
      </c>
      <c r="I65" s="164">
        <v>6.6</v>
      </c>
      <c r="J65" s="164">
        <v>1.7</v>
      </c>
      <c r="K65" s="757" t="s">
        <v>103</v>
      </c>
      <c r="L65" s="781">
        <v>12</v>
      </c>
      <c r="M65" s="648">
        <v>0</v>
      </c>
      <c r="N65" s="772"/>
      <c r="O65" s="802" t="s">
        <v>229</v>
      </c>
    </row>
    <row r="66" spans="1:27" ht="18.75" customHeight="1" x14ac:dyDescent="0.2">
      <c r="A66" s="843"/>
      <c r="B66" s="846"/>
      <c r="C66" s="832"/>
      <c r="D66" s="935"/>
      <c r="E66" s="927"/>
      <c r="F66" s="614"/>
      <c r="G66" s="475" t="s">
        <v>75</v>
      </c>
      <c r="H66" s="209">
        <v>598.79999999999995</v>
      </c>
      <c r="I66" s="209">
        <v>598.79999999999995</v>
      </c>
      <c r="J66" s="209"/>
      <c r="K66" s="780"/>
      <c r="L66" s="782"/>
      <c r="M66" s="649"/>
      <c r="N66" s="773"/>
      <c r="O66" s="803"/>
    </row>
    <row r="67" spans="1:27" ht="16.5" customHeight="1" x14ac:dyDescent="0.2">
      <c r="A67" s="843"/>
      <c r="B67" s="846"/>
      <c r="C67" s="832"/>
      <c r="D67" s="935"/>
      <c r="E67" s="356"/>
      <c r="F67" s="616" t="s">
        <v>228</v>
      </c>
      <c r="G67" s="475" t="s">
        <v>80</v>
      </c>
      <c r="H67" s="618"/>
      <c r="I67" s="618"/>
      <c r="J67" s="618"/>
      <c r="K67" s="768" t="s">
        <v>88</v>
      </c>
      <c r="L67" s="770" t="s">
        <v>87</v>
      </c>
      <c r="M67" s="620" t="s">
        <v>87</v>
      </c>
      <c r="N67" s="377"/>
      <c r="O67" s="696"/>
    </row>
    <row r="68" spans="1:27" ht="13.5" customHeight="1" x14ac:dyDescent="0.2">
      <c r="A68" s="843"/>
      <c r="B68" s="846"/>
      <c r="C68" s="832"/>
      <c r="D68" s="935"/>
      <c r="E68" s="356"/>
      <c r="F68" s="614"/>
      <c r="G68" s="342" t="s">
        <v>31</v>
      </c>
      <c r="H68" s="617">
        <v>7.9</v>
      </c>
      <c r="I68" s="617">
        <v>52.8</v>
      </c>
      <c r="J68" s="617">
        <v>39</v>
      </c>
      <c r="K68" s="769"/>
      <c r="L68" s="771"/>
      <c r="M68" s="621"/>
      <c r="N68" s="655"/>
      <c r="O68" s="697"/>
    </row>
    <row r="69" spans="1:27" ht="15.75" customHeight="1" thickBot="1" x14ac:dyDescent="0.25">
      <c r="A69" s="844"/>
      <c r="B69" s="847"/>
      <c r="C69" s="833"/>
      <c r="D69" s="936"/>
      <c r="E69" s="357"/>
      <c r="F69" s="348"/>
      <c r="G69" s="470" t="s">
        <v>8</v>
      </c>
      <c r="H69" s="160">
        <f>SUM(H65:H68)</f>
        <v>613.29999999999995</v>
      </c>
      <c r="I69" s="160">
        <f>SUM(I65:I68)</f>
        <v>658.19999999999993</v>
      </c>
      <c r="J69" s="160">
        <f>SUM(J65:J68)</f>
        <v>40.700000000000003</v>
      </c>
      <c r="K69" s="613"/>
      <c r="L69" s="619"/>
      <c r="M69" s="619"/>
      <c r="N69" s="366"/>
      <c r="O69" s="698"/>
    </row>
    <row r="70" spans="1:27" ht="21.75" customHeight="1" x14ac:dyDescent="0.2">
      <c r="A70" s="842" t="s">
        <v>7</v>
      </c>
      <c r="B70" s="845" t="s">
        <v>7</v>
      </c>
      <c r="C70" s="831" t="s">
        <v>43</v>
      </c>
      <c r="D70" s="928" t="s">
        <v>134</v>
      </c>
      <c r="E70" s="848"/>
      <c r="F70" s="576" t="s">
        <v>35</v>
      </c>
      <c r="G70" s="474" t="s">
        <v>31</v>
      </c>
      <c r="H70" s="164">
        <v>35</v>
      </c>
      <c r="I70" s="164">
        <v>135</v>
      </c>
      <c r="J70" s="164">
        <v>135</v>
      </c>
      <c r="K70" s="481" t="s">
        <v>46</v>
      </c>
      <c r="L70" s="600">
        <v>4</v>
      </c>
      <c r="M70" s="600">
        <v>5</v>
      </c>
      <c r="N70" s="943" t="s">
        <v>245</v>
      </c>
      <c r="O70" s="944"/>
    </row>
    <row r="71" spans="1:27" ht="30.75" customHeight="1" thickBot="1" x14ac:dyDescent="0.25">
      <c r="A71" s="844"/>
      <c r="B71" s="847"/>
      <c r="C71" s="833"/>
      <c r="D71" s="929"/>
      <c r="E71" s="850"/>
      <c r="F71" s="578"/>
      <c r="G71" s="470" t="s">
        <v>8</v>
      </c>
      <c r="H71" s="160">
        <f t="shared" ref="H71" si="5">SUM(H70:H70)</f>
        <v>35</v>
      </c>
      <c r="I71" s="160">
        <f t="shared" ref="I71:J71" si="6">SUM(I70:I70)</f>
        <v>135</v>
      </c>
      <c r="J71" s="160">
        <f t="shared" si="6"/>
        <v>135</v>
      </c>
      <c r="K71" s="487"/>
      <c r="L71" s="575"/>
      <c r="M71" s="575"/>
      <c r="N71" s="945"/>
      <c r="O71" s="816"/>
    </row>
    <row r="72" spans="1:27" ht="22.5" customHeight="1" x14ac:dyDescent="0.2">
      <c r="A72" s="842" t="s">
        <v>7</v>
      </c>
      <c r="B72" s="845" t="s">
        <v>7</v>
      </c>
      <c r="C72" s="953" t="s">
        <v>39</v>
      </c>
      <c r="D72" s="956" t="s">
        <v>99</v>
      </c>
      <c r="E72" s="959"/>
      <c r="F72" s="937" t="s">
        <v>77</v>
      </c>
      <c r="G72" s="476" t="s">
        <v>31</v>
      </c>
      <c r="H72" s="196">
        <v>20</v>
      </c>
      <c r="I72" s="196">
        <v>20</v>
      </c>
      <c r="J72" s="196">
        <v>0</v>
      </c>
      <c r="K72" s="622" t="s">
        <v>55</v>
      </c>
      <c r="L72" s="623">
        <v>1</v>
      </c>
      <c r="M72" s="624">
        <v>0</v>
      </c>
      <c r="N72" s="774" t="s">
        <v>214</v>
      </c>
      <c r="O72" s="775"/>
    </row>
    <row r="73" spans="1:27" ht="17.25" customHeight="1" x14ac:dyDescent="0.2">
      <c r="A73" s="843"/>
      <c r="B73" s="846"/>
      <c r="C73" s="954"/>
      <c r="D73" s="957"/>
      <c r="E73" s="960"/>
      <c r="F73" s="938"/>
      <c r="G73" s="477"/>
      <c r="H73" s="199"/>
      <c r="I73" s="199"/>
      <c r="J73" s="199"/>
      <c r="K73" s="807"/>
      <c r="L73" s="941"/>
      <c r="M73" s="625"/>
      <c r="N73" s="776"/>
      <c r="O73" s="777"/>
    </row>
    <row r="74" spans="1:27" ht="16.5" customHeight="1" thickBot="1" x14ac:dyDescent="0.25">
      <c r="A74" s="844"/>
      <c r="B74" s="847"/>
      <c r="C74" s="955"/>
      <c r="D74" s="958"/>
      <c r="E74" s="961"/>
      <c r="F74" s="939"/>
      <c r="G74" s="639" t="s">
        <v>8</v>
      </c>
      <c r="H74" s="488">
        <f>SUM(H72:H72)</f>
        <v>20</v>
      </c>
      <c r="I74" s="488">
        <f t="shared" ref="I74:J74" si="7">SUM(I72:I72)</f>
        <v>20</v>
      </c>
      <c r="J74" s="488">
        <f t="shared" si="7"/>
        <v>0</v>
      </c>
      <c r="K74" s="940"/>
      <c r="L74" s="942"/>
      <c r="M74" s="626"/>
      <c r="N74" s="778"/>
      <c r="O74" s="779"/>
    </row>
    <row r="75" spans="1:27" ht="13.5" thickBot="1" x14ac:dyDescent="0.25">
      <c r="A75" s="235" t="s">
        <v>7</v>
      </c>
      <c r="B75" s="118" t="s">
        <v>7</v>
      </c>
      <c r="C75" s="952" t="s">
        <v>10</v>
      </c>
      <c r="D75" s="952"/>
      <c r="E75" s="952"/>
      <c r="F75" s="952"/>
      <c r="G75" s="952"/>
      <c r="H75" s="119">
        <f>SUM(H74,H71,H69,H64,H61,H53,H44,H32)</f>
        <v>14898.300000000001</v>
      </c>
      <c r="I75" s="119">
        <f>SUM(I74,I71,I69,I64,I61,I53,I44,I32)</f>
        <v>15690.800000000001</v>
      </c>
      <c r="J75" s="119">
        <f>SUM(J74,J71,J69,J64,J61,J53,J44,J32)</f>
        <v>14637.6</v>
      </c>
      <c r="K75" s="358"/>
      <c r="L75" s="359"/>
      <c r="M75" s="359"/>
      <c r="N75" s="359"/>
      <c r="O75" s="360"/>
    </row>
    <row r="76" spans="1:27" ht="13.5" thickBot="1" x14ac:dyDescent="0.25">
      <c r="A76" s="235" t="s">
        <v>7</v>
      </c>
      <c r="B76" s="118" t="s">
        <v>9</v>
      </c>
      <c r="C76" s="603" t="s">
        <v>58</v>
      </c>
      <c r="D76" s="604"/>
      <c r="E76" s="604"/>
      <c r="F76" s="604"/>
      <c r="G76" s="361"/>
      <c r="H76" s="362"/>
      <c r="I76" s="362"/>
      <c r="J76" s="362"/>
      <c r="K76" s="604"/>
      <c r="L76" s="604"/>
      <c r="M76" s="604"/>
      <c r="N76" s="604"/>
      <c r="O76" s="605"/>
    </row>
    <row r="77" spans="1:27" ht="23.25" customHeight="1" x14ac:dyDescent="0.2">
      <c r="A77" s="842" t="s">
        <v>7</v>
      </c>
      <c r="B77" s="845" t="s">
        <v>9</v>
      </c>
      <c r="C77" s="831" t="s">
        <v>7</v>
      </c>
      <c r="D77" s="946" t="s">
        <v>98</v>
      </c>
      <c r="E77" s="949"/>
      <c r="F77" s="831" t="s">
        <v>35</v>
      </c>
      <c r="G77" s="494" t="s">
        <v>31</v>
      </c>
      <c r="H77" s="559">
        <v>582</v>
      </c>
      <c r="I77" s="559">
        <v>552</v>
      </c>
      <c r="J77" s="559">
        <v>490.2</v>
      </c>
      <c r="K77" s="757" t="s">
        <v>61</v>
      </c>
      <c r="L77" s="564">
        <v>18</v>
      </c>
      <c r="M77" s="564">
        <v>18</v>
      </c>
      <c r="N77" s="686"/>
      <c r="O77" s="689"/>
      <c r="P77" s="692"/>
      <c r="Q77" s="692"/>
      <c r="R77" s="693"/>
      <c r="S77" s="692"/>
      <c r="T77" s="692"/>
      <c r="U77" s="692"/>
      <c r="V77" s="692"/>
      <c r="W77" s="692"/>
      <c r="X77" s="692"/>
      <c r="Y77" s="692"/>
      <c r="Z77" s="692"/>
      <c r="AA77" s="694"/>
    </row>
    <row r="78" spans="1:27" ht="19.5" customHeight="1" x14ac:dyDescent="0.2">
      <c r="A78" s="843"/>
      <c r="B78" s="846"/>
      <c r="C78" s="832"/>
      <c r="D78" s="947"/>
      <c r="E78" s="950"/>
      <c r="F78" s="832"/>
      <c r="G78" s="596"/>
      <c r="H78" s="561"/>
      <c r="I78" s="561"/>
      <c r="J78" s="561"/>
      <c r="K78" s="746"/>
      <c r="L78" s="565"/>
      <c r="M78" s="565"/>
      <c r="N78" s="687"/>
      <c r="O78" s="690"/>
      <c r="P78" s="694"/>
      <c r="Q78" s="694"/>
      <c r="R78" s="695"/>
      <c r="S78" s="694"/>
      <c r="T78" s="694"/>
      <c r="U78" s="694"/>
      <c r="V78" s="694"/>
      <c r="W78" s="694"/>
      <c r="X78" s="694"/>
      <c r="Y78" s="694"/>
      <c r="Z78" s="694"/>
      <c r="AA78" s="694"/>
    </row>
    <row r="79" spans="1:27" ht="23.25" customHeight="1" thickBot="1" x14ac:dyDescent="0.25">
      <c r="A79" s="844"/>
      <c r="B79" s="847"/>
      <c r="C79" s="833"/>
      <c r="D79" s="948"/>
      <c r="E79" s="951"/>
      <c r="F79" s="833"/>
      <c r="G79" s="354" t="s">
        <v>8</v>
      </c>
      <c r="H79" s="180">
        <f>SUM(H77:H78)</f>
        <v>582</v>
      </c>
      <c r="I79" s="180">
        <f>SUM(I77:I78)</f>
        <v>552</v>
      </c>
      <c r="J79" s="180">
        <f>SUM(J77:J78)</f>
        <v>490.2</v>
      </c>
      <c r="K79" s="487"/>
      <c r="L79" s="366"/>
      <c r="M79" s="366"/>
      <c r="N79" s="688"/>
      <c r="O79" s="691"/>
      <c r="P79" s="694"/>
      <c r="Q79" s="694"/>
      <c r="R79" s="695"/>
      <c r="S79" s="694"/>
      <c r="T79" s="694"/>
      <c r="U79" s="694"/>
      <c r="V79" s="694"/>
      <c r="W79" s="694"/>
      <c r="X79" s="694"/>
      <c r="Y79" s="694"/>
      <c r="Z79" s="694"/>
      <c r="AA79" s="694"/>
    </row>
    <row r="80" spans="1:27" ht="17.25" customHeight="1" x14ac:dyDescent="0.2">
      <c r="A80" s="842" t="s">
        <v>7</v>
      </c>
      <c r="B80" s="845" t="s">
        <v>9</v>
      </c>
      <c r="C80" s="831" t="s">
        <v>9</v>
      </c>
      <c r="D80" s="946" t="s">
        <v>62</v>
      </c>
      <c r="E80" s="949"/>
      <c r="F80" s="831" t="s">
        <v>35</v>
      </c>
      <c r="G80" s="368" t="s">
        <v>31</v>
      </c>
      <c r="H80" s="559">
        <v>5</v>
      </c>
      <c r="I80" s="559">
        <v>5</v>
      </c>
      <c r="J80" s="640">
        <v>2.5</v>
      </c>
      <c r="K80" s="757" t="s">
        <v>95</v>
      </c>
      <c r="L80" s="564">
        <v>3</v>
      </c>
      <c r="M80" s="542">
        <v>3</v>
      </c>
      <c r="N80" s="686"/>
      <c r="O80" s="699"/>
      <c r="R80" s="364"/>
    </row>
    <row r="81" spans="1:18" ht="18.75" customHeight="1" thickBot="1" x14ac:dyDescent="0.25">
      <c r="A81" s="844"/>
      <c r="B81" s="847"/>
      <c r="C81" s="833"/>
      <c r="D81" s="948"/>
      <c r="E81" s="951"/>
      <c r="F81" s="833"/>
      <c r="G81" s="470" t="s">
        <v>8</v>
      </c>
      <c r="H81" s="160">
        <f>SUM(H80:H80)</f>
        <v>5</v>
      </c>
      <c r="I81" s="160">
        <f t="shared" ref="I81:J81" si="8">SUM(I80:I80)</f>
        <v>5</v>
      </c>
      <c r="J81" s="160">
        <f t="shared" si="8"/>
        <v>2.5</v>
      </c>
      <c r="K81" s="742"/>
      <c r="L81" s="366"/>
      <c r="M81" s="543"/>
      <c r="N81" s="656"/>
      <c r="O81" s="700"/>
      <c r="R81" s="364"/>
    </row>
    <row r="82" spans="1:18" ht="13.5" customHeight="1" x14ac:dyDescent="0.2">
      <c r="A82" s="842" t="s">
        <v>7</v>
      </c>
      <c r="B82" s="845" t="s">
        <v>9</v>
      </c>
      <c r="C82" s="831" t="s">
        <v>33</v>
      </c>
      <c r="D82" s="946" t="s">
        <v>94</v>
      </c>
      <c r="E82" s="949"/>
      <c r="F82" s="831" t="s">
        <v>35</v>
      </c>
      <c r="G82" s="368" t="s">
        <v>31</v>
      </c>
      <c r="H82" s="560">
        <v>45.2</v>
      </c>
      <c r="I82" s="560">
        <v>75.2</v>
      </c>
      <c r="J82" s="560">
        <v>34.5</v>
      </c>
      <c r="K82" s="757" t="s">
        <v>63</v>
      </c>
      <c r="L82" s="758">
        <v>350</v>
      </c>
      <c r="M82" s="760">
        <v>291</v>
      </c>
      <c r="N82" s="762"/>
      <c r="O82" s="764"/>
      <c r="R82" s="364"/>
    </row>
    <row r="83" spans="1:18" ht="13.5" customHeight="1" x14ac:dyDescent="0.2">
      <c r="A83" s="843"/>
      <c r="B83" s="846"/>
      <c r="C83" s="832"/>
      <c r="D83" s="947"/>
      <c r="E83" s="950"/>
      <c r="F83" s="832"/>
      <c r="G83" s="368"/>
      <c r="H83" s="560"/>
      <c r="I83" s="560"/>
      <c r="J83" s="560"/>
      <c r="K83" s="780"/>
      <c r="L83" s="759"/>
      <c r="M83" s="761"/>
      <c r="N83" s="763"/>
      <c r="O83" s="765"/>
      <c r="R83" s="364"/>
    </row>
    <row r="84" spans="1:18" ht="44.25" customHeight="1" x14ac:dyDescent="0.2">
      <c r="A84" s="843"/>
      <c r="B84" s="846"/>
      <c r="C84" s="832"/>
      <c r="D84" s="947"/>
      <c r="E84" s="950"/>
      <c r="F84" s="832"/>
      <c r="G84" s="368"/>
      <c r="H84" s="560"/>
      <c r="I84" s="560"/>
      <c r="J84" s="560"/>
      <c r="K84" s="479" t="s">
        <v>64</v>
      </c>
      <c r="L84" s="544">
        <v>30</v>
      </c>
      <c r="M84" s="545">
        <v>28</v>
      </c>
      <c r="N84" s="730" t="s">
        <v>209</v>
      </c>
      <c r="O84" s="731"/>
      <c r="R84" s="364"/>
    </row>
    <row r="85" spans="1:18" ht="15" customHeight="1" x14ac:dyDescent="0.2">
      <c r="A85" s="843"/>
      <c r="B85" s="846"/>
      <c r="C85" s="832"/>
      <c r="D85" s="947"/>
      <c r="E85" s="950"/>
      <c r="F85" s="832"/>
      <c r="G85" s="369"/>
      <c r="H85" s="561"/>
      <c r="I85" s="561"/>
      <c r="J85" s="561"/>
      <c r="K85" s="510" t="s">
        <v>65</v>
      </c>
      <c r="L85" s="547">
        <v>30</v>
      </c>
      <c r="M85" s="548">
        <v>36</v>
      </c>
      <c r="N85" s="549"/>
      <c r="O85" s="546"/>
      <c r="R85" s="364"/>
    </row>
    <row r="86" spans="1:18" ht="17.25" customHeight="1" thickBot="1" x14ac:dyDescent="0.25">
      <c r="A86" s="844"/>
      <c r="B86" s="847"/>
      <c r="C86" s="833"/>
      <c r="D86" s="948"/>
      <c r="E86" s="951"/>
      <c r="F86" s="833"/>
      <c r="G86" s="354" t="s">
        <v>8</v>
      </c>
      <c r="H86" s="207">
        <f t="shared" ref="H86" si="9">SUM(H82:H85)</f>
        <v>45.2</v>
      </c>
      <c r="I86" s="207">
        <f t="shared" ref="I86:J86" si="10">SUM(I82:I85)</f>
        <v>75.2</v>
      </c>
      <c r="J86" s="207">
        <f t="shared" si="10"/>
        <v>34.5</v>
      </c>
      <c r="K86" s="487"/>
      <c r="L86" s="366"/>
      <c r="M86" s="366"/>
      <c r="N86" s="553"/>
      <c r="O86" s="554"/>
      <c r="R86" s="364"/>
    </row>
    <row r="87" spans="1:18" ht="16.5" customHeight="1" x14ac:dyDescent="0.2">
      <c r="A87" s="842" t="s">
        <v>7</v>
      </c>
      <c r="B87" s="845" t="s">
        <v>9</v>
      </c>
      <c r="C87" s="831" t="s">
        <v>41</v>
      </c>
      <c r="D87" s="962" t="s">
        <v>66</v>
      </c>
      <c r="E87" s="949"/>
      <c r="F87" s="831" t="s">
        <v>35</v>
      </c>
      <c r="G87" s="495" t="s">
        <v>31</v>
      </c>
      <c r="H87" s="164">
        <v>6</v>
      </c>
      <c r="I87" s="164">
        <v>6</v>
      </c>
      <c r="J87" s="164"/>
      <c r="K87" s="566" t="s">
        <v>67</v>
      </c>
      <c r="L87" s="564">
        <v>20</v>
      </c>
      <c r="M87" s="550">
        <v>0</v>
      </c>
      <c r="N87" s="550"/>
      <c r="O87" s="755" t="s">
        <v>210</v>
      </c>
      <c r="R87" s="364"/>
    </row>
    <row r="88" spans="1:18" ht="17.25" customHeight="1" thickBot="1" x14ac:dyDescent="0.25">
      <c r="A88" s="844"/>
      <c r="B88" s="847"/>
      <c r="C88" s="833"/>
      <c r="D88" s="963"/>
      <c r="E88" s="951"/>
      <c r="F88" s="833"/>
      <c r="G88" s="470" t="s">
        <v>8</v>
      </c>
      <c r="H88" s="160">
        <f>SUM(H87:H87)</f>
        <v>6</v>
      </c>
      <c r="I88" s="160">
        <f t="shared" ref="I88:J88" si="11">SUM(I87:I87)</f>
        <v>6</v>
      </c>
      <c r="J88" s="160">
        <f t="shared" si="11"/>
        <v>0</v>
      </c>
      <c r="K88" s="487"/>
      <c r="L88" s="366"/>
      <c r="M88" s="551"/>
      <c r="N88" s="551"/>
      <c r="O88" s="756"/>
      <c r="R88" s="364"/>
    </row>
    <row r="89" spans="1:18" ht="16.5" customHeight="1" x14ac:dyDescent="0.2">
      <c r="A89" s="842" t="s">
        <v>7</v>
      </c>
      <c r="B89" s="845" t="s">
        <v>9</v>
      </c>
      <c r="C89" s="831" t="s">
        <v>42</v>
      </c>
      <c r="D89" s="968" t="s">
        <v>76</v>
      </c>
      <c r="E89" s="926" t="s">
        <v>78</v>
      </c>
      <c r="F89" s="831" t="s">
        <v>77</v>
      </c>
      <c r="G89" s="495" t="s">
        <v>31</v>
      </c>
      <c r="H89" s="164"/>
      <c r="I89" s="164">
        <v>200</v>
      </c>
      <c r="J89" s="164"/>
      <c r="K89" s="757" t="s">
        <v>148</v>
      </c>
      <c r="L89" s="735"/>
      <c r="M89" s="562"/>
      <c r="N89" s="726" t="s">
        <v>217</v>
      </c>
      <c r="O89" s="363"/>
      <c r="R89" s="364"/>
    </row>
    <row r="90" spans="1:18" ht="15.75" customHeight="1" x14ac:dyDescent="0.2">
      <c r="A90" s="843"/>
      <c r="B90" s="846"/>
      <c r="C90" s="832"/>
      <c r="D90" s="969"/>
      <c r="E90" s="927"/>
      <c r="F90" s="832"/>
      <c r="G90" s="496" t="s">
        <v>75</v>
      </c>
      <c r="H90" s="209">
        <v>1387.3</v>
      </c>
      <c r="I90" s="209">
        <v>1387.3</v>
      </c>
      <c r="J90" s="209">
        <v>1387.3</v>
      </c>
      <c r="K90" s="746"/>
      <c r="L90" s="736"/>
      <c r="M90" s="563"/>
      <c r="N90" s="747"/>
      <c r="O90" s="365"/>
      <c r="R90" s="364"/>
    </row>
    <row r="91" spans="1:18" ht="16.5" customHeight="1" x14ac:dyDescent="0.2">
      <c r="A91" s="843"/>
      <c r="B91" s="846"/>
      <c r="C91" s="832"/>
      <c r="D91" s="969"/>
      <c r="E91" s="927"/>
      <c r="F91" s="832"/>
      <c r="G91" s="496" t="s">
        <v>31</v>
      </c>
      <c r="H91" s="209"/>
      <c r="I91" s="209">
        <v>200</v>
      </c>
      <c r="J91" s="209"/>
      <c r="K91" s="746"/>
      <c r="L91" s="563"/>
      <c r="M91" s="563"/>
      <c r="N91" s="747"/>
      <c r="O91" s="365"/>
      <c r="R91" s="364"/>
    </row>
    <row r="92" spans="1:18" ht="21" customHeight="1" x14ac:dyDescent="0.2">
      <c r="A92" s="843"/>
      <c r="B92" s="846"/>
      <c r="C92" s="832"/>
      <c r="D92" s="969"/>
      <c r="E92" s="927"/>
      <c r="F92" s="832"/>
      <c r="G92" s="368" t="s">
        <v>168</v>
      </c>
      <c r="H92" s="561"/>
      <c r="I92" s="561">
        <v>401</v>
      </c>
      <c r="J92" s="561">
        <v>400.5</v>
      </c>
      <c r="K92" s="746"/>
      <c r="L92" s="565"/>
      <c r="M92" s="565"/>
      <c r="N92" s="747"/>
      <c r="O92" s="365"/>
      <c r="R92" s="364"/>
    </row>
    <row r="93" spans="1:18" ht="21.75" customHeight="1" thickBot="1" x14ac:dyDescent="0.25">
      <c r="A93" s="843"/>
      <c r="B93" s="846"/>
      <c r="C93" s="832"/>
      <c r="D93" s="969"/>
      <c r="E93" s="927"/>
      <c r="F93" s="832"/>
      <c r="G93" s="497" t="s">
        <v>8</v>
      </c>
      <c r="H93" s="215">
        <f>H92+H91+H90+H89</f>
        <v>1387.3</v>
      </c>
      <c r="I93" s="215">
        <f>I92+I91+I90+I89</f>
        <v>2188.3000000000002</v>
      </c>
      <c r="J93" s="215">
        <f>J92+J91+J90+J89</f>
        <v>1787.8</v>
      </c>
      <c r="K93" s="746"/>
      <c r="L93" s="565">
        <v>100</v>
      </c>
      <c r="M93" s="565">
        <v>100</v>
      </c>
      <c r="N93" s="727"/>
      <c r="O93" s="365"/>
      <c r="R93" s="364"/>
    </row>
    <row r="94" spans="1:18" ht="13.5" thickBot="1" x14ac:dyDescent="0.25">
      <c r="A94" s="236" t="s">
        <v>7</v>
      </c>
      <c r="B94" s="118" t="s">
        <v>9</v>
      </c>
      <c r="C94" s="952" t="s">
        <v>10</v>
      </c>
      <c r="D94" s="952"/>
      <c r="E94" s="952"/>
      <c r="F94" s="952"/>
      <c r="G94" s="964"/>
      <c r="H94" s="131">
        <f>H93+H88+H86+H81+H79</f>
        <v>2025.5</v>
      </c>
      <c r="I94" s="131">
        <f t="shared" ref="I94:J94" si="12">I93+I88+I86+I81+I79</f>
        <v>2826.5</v>
      </c>
      <c r="J94" s="131">
        <f t="shared" si="12"/>
        <v>2315</v>
      </c>
      <c r="K94" s="965"/>
      <c r="L94" s="966"/>
      <c r="M94" s="966"/>
      <c r="N94" s="966"/>
      <c r="O94" s="967"/>
    </row>
    <row r="95" spans="1:18" ht="18.75" customHeight="1" thickBot="1" x14ac:dyDescent="0.25">
      <c r="A95" s="581" t="s">
        <v>7</v>
      </c>
      <c r="B95" s="584" t="s">
        <v>33</v>
      </c>
      <c r="C95" s="370" t="s">
        <v>59</v>
      </c>
      <c r="D95" s="371"/>
      <c r="E95" s="371"/>
      <c r="F95" s="371"/>
      <c r="G95" s="371"/>
      <c r="H95" s="371"/>
      <c r="I95" s="371"/>
      <c r="J95" s="371"/>
      <c r="K95" s="371"/>
      <c r="L95" s="371"/>
      <c r="M95" s="371"/>
      <c r="N95" s="371"/>
      <c r="O95" s="372"/>
    </row>
    <row r="96" spans="1:18" ht="12.75" customHeight="1" x14ac:dyDescent="0.2">
      <c r="A96" s="842" t="s">
        <v>7</v>
      </c>
      <c r="B96" s="845" t="s">
        <v>33</v>
      </c>
      <c r="C96" s="831" t="s">
        <v>7</v>
      </c>
      <c r="D96" s="946" t="s">
        <v>68</v>
      </c>
      <c r="E96" s="970"/>
      <c r="F96" s="831" t="s">
        <v>35</v>
      </c>
      <c r="G96" s="494" t="s">
        <v>31</v>
      </c>
      <c r="H96" s="559">
        <v>2006.2</v>
      </c>
      <c r="I96" s="559">
        <v>2006.2</v>
      </c>
      <c r="J96" s="732">
        <v>2006.2</v>
      </c>
      <c r="K96" s="757" t="s">
        <v>243</v>
      </c>
      <c r="L96" s="735">
        <v>3.7</v>
      </c>
      <c r="M96" s="735">
        <v>3.7</v>
      </c>
      <c r="N96" s="562"/>
      <c r="O96" s="373"/>
      <c r="R96" s="364"/>
    </row>
    <row r="97" spans="1:18" x14ac:dyDescent="0.2">
      <c r="A97" s="843"/>
      <c r="B97" s="846"/>
      <c r="C97" s="832"/>
      <c r="D97" s="947"/>
      <c r="E97" s="971"/>
      <c r="F97" s="832"/>
      <c r="G97" s="552"/>
      <c r="H97" s="560"/>
      <c r="I97" s="560"/>
      <c r="J97" s="733"/>
      <c r="K97" s="746"/>
      <c r="L97" s="736"/>
      <c r="M97" s="736"/>
      <c r="N97" s="565"/>
      <c r="O97" s="365"/>
      <c r="R97" s="364"/>
    </row>
    <row r="98" spans="1:18" x14ac:dyDescent="0.2">
      <c r="A98" s="843"/>
      <c r="B98" s="846"/>
      <c r="C98" s="832"/>
      <c r="D98" s="947"/>
      <c r="E98" s="971"/>
      <c r="F98" s="832"/>
      <c r="G98" s="368"/>
      <c r="H98" s="561"/>
      <c r="I98" s="561"/>
      <c r="J98" s="734"/>
      <c r="K98" s="746"/>
      <c r="L98" s="736"/>
      <c r="M98" s="736"/>
      <c r="N98" s="565"/>
      <c r="O98" s="365"/>
      <c r="R98" s="364"/>
    </row>
    <row r="99" spans="1:18" ht="17.25" customHeight="1" thickBot="1" x14ac:dyDescent="0.25">
      <c r="A99" s="844"/>
      <c r="B99" s="847"/>
      <c r="C99" s="833"/>
      <c r="D99" s="948"/>
      <c r="E99" s="972"/>
      <c r="F99" s="833"/>
      <c r="G99" s="470" t="s">
        <v>8</v>
      </c>
      <c r="H99" s="160">
        <f>SUM(H96:H98)</f>
        <v>2006.2</v>
      </c>
      <c r="I99" s="160">
        <f t="shared" ref="I99:J99" si="13">SUM(I96:I98)</f>
        <v>2006.2</v>
      </c>
      <c r="J99" s="160">
        <f t="shared" si="13"/>
        <v>2006.2</v>
      </c>
      <c r="K99" s="828"/>
      <c r="L99" s="737"/>
      <c r="M99" s="737"/>
      <c r="N99" s="366"/>
      <c r="O99" s="367"/>
      <c r="R99" s="364"/>
    </row>
    <row r="100" spans="1:18" ht="31.5" customHeight="1" x14ac:dyDescent="0.2">
      <c r="A100" s="842" t="s">
        <v>7</v>
      </c>
      <c r="B100" s="845" t="s">
        <v>33</v>
      </c>
      <c r="C100" s="831" t="s">
        <v>9</v>
      </c>
      <c r="D100" s="946" t="s">
        <v>34</v>
      </c>
      <c r="E100" s="970"/>
      <c r="F100" s="831" t="s">
        <v>35</v>
      </c>
      <c r="G100" s="495" t="s">
        <v>31</v>
      </c>
      <c r="H100" s="164"/>
      <c r="I100" s="164"/>
      <c r="J100" s="164"/>
      <c r="K100" s="757" t="s">
        <v>96</v>
      </c>
      <c r="L100" s="738">
        <v>15</v>
      </c>
      <c r="M100" s="738">
        <v>21</v>
      </c>
      <c r="N100" s="740"/>
      <c r="O100" s="743" t="s">
        <v>215</v>
      </c>
      <c r="R100" s="364"/>
    </row>
    <row r="101" spans="1:18" ht="63.75" customHeight="1" x14ac:dyDescent="0.2">
      <c r="A101" s="843"/>
      <c r="B101" s="846"/>
      <c r="C101" s="832"/>
      <c r="D101" s="947"/>
      <c r="E101" s="971"/>
      <c r="F101" s="832"/>
      <c r="G101" s="498" t="s">
        <v>37</v>
      </c>
      <c r="H101" s="209">
        <v>454.5</v>
      </c>
      <c r="I101" s="209">
        <v>454.5</v>
      </c>
      <c r="J101" s="209">
        <v>454.5</v>
      </c>
      <c r="K101" s="746"/>
      <c r="L101" s="739"/>
      <c r="M101" s="739"/>
      <c r="N101" s="741"/>
      <c r="O101" s="744"/>
      <c r="R101" s="364"/>
    </row>
    <row r="102" spans="1:18" ht="48" customHeight="1" thickBot="1" x14ac:dyDescent="0.25">
      <c r="A102" s="844"/>
      <c r="B102" s="847"/>
      <c r="C102" s="833"/>
      <c r="D102" s="948"/>
      <c r="E102" s="972"/>
      <c r="F102" s="833"/>
      <c r="G102" s="470" t="s">
        <v>8</v>
      </c>
      <c r="H102" s="160">
        <f>SUM(H100:H101)</f>
        <v>454.5</v>
      </c>
      <c r="I102" s="160">
        <f t="shared" ref="I102:J102" si="14">SUM(I100:I101)</f>
        <v>454.5</v>
      </c>
      <c r="J102" s="160">
        <f t="shared" si="14"/>
        <v>454.5</v>
      </c>
      <c r="K102" s="487"/>
      <c r="L102" s="366"/>
      <c r="M102" s="366"/>
      <c r="N102" s="742"/>
      <c r="O102" s="725"/>
      <c r="R102" s="364"/>
    </row>
    <row r="103" spans="1:18" ht="13.5" thickBot="1" x14ac:dyDescent="0.25">
      <c r="A103" s="236" t="s">
        <v>7</v>
      </c>
      <c r="B103" s="118" t="s">
        <v>33</v>
      </c>
      <c r="C103" s="952" t="s">
        <v>10</v>
      </c>
      <c r="D103" s="952"/>
      <c r="E103" s="952"/>
      <c r="F103" s="952"/>
      <c r="G103" s="964"/>
      <c r="H103" s="131">
        <f>H102+H99</f>
        <v>2460.6999999999998</v>
      </c>
      <c r="I103" s="131">
        <f t="shared" ref="I103:J103" si="15">I102+I99</f>
        <v>2460.6999999999998</v>
      </c>
      <c r="J103" s="131">
        <f t="shared" si="15"/>
        <v>2460.6999999999998</v>
      </c>
      <c r="K103" s="965"/>
      <c r="L103" s="966"/>
      <c r="M103" s="966"/>
      <c r="N103" s="966"/>
      <c r="O103" s="967"/>
    </row>
    <row r="104" spans="1:18" ht="13.5" thickBot="1" x14ac:dyDescent="0.25">
      <c r="A104" s="235" t="s">
        <v>7</v>
      </c>
      <c r="B104" s="118" t="s">
        <v>41</v>
      </c>
      <c r="C104" s="374" t="s">
        <v>60</v>
      </c>
      <c r="D104" s="375"/>
      <c r="E104" s="375"/>
      <c r="F104" s="375"/>
      <c r="G104" s="375"/>
      <c r="H104" s="375"/>
      <c r="I104" s="375"/>
      <c r="J104" s="375"/>
      <c r="K104" s="375"/>
      <c r="L104" s="375"/>
      <c r="M104" s="375"/>
      <c r="N104" s="375"/>
      <c r="O104" s="376"/>
    </row>
    <row r="105" spans="1:18" ht="13.5" customHeight="1" x14ac:dyDescent="0.2">
      <c r="A105" s="659" t="s">
        <v>7</v>
      </c>
      <c r="B105" s="662" t="s">
        <v>41</v>
      </c>
      <c r="C105" s="665" t="s">
        <v>7</v>
      </c>
      <c r="D105" s="976" t="s">
        <v>120</v>
      </c>
      <c r="E105" s="671" t="s">
        <v>78</v>
      </c>
      <c r="F105" s="665" t="s">
        <v>77</v>
      </c>
      <c r="G105" s="474" t="s">
        <v>31</v>
      </c>
      <c r="H105" s="164">
        <v>527.70000000000005</v>
      </c>
      <c r="I105" s="164">
        <v>327.7</v>
      </c>
      <c r="J105" s="164">
        <v>313</v>
      </c>
      <c r="K105" s="481"/>
      <c r="L105" s="654"/>
      <c r="M105" s="654"/>
      <c r="N105" s="657"/>
      <c r="O105" s="363"/>
      <c r="R105" s="364"/>
    </row>
    <row r="106" spans="1:18" ht="12" customHeight="1" x14ac:dyDescent="0.2">
      <c r="A106" s="660"/>
      <c r="B106" s="663"/>
      <c r="C106" s="666"/>
      <c r="D106" s="977"/>
      <c r="E106" s="672"/>
      <c r="F106" s="666"/>
      <c r="G106" s="473" t="s">
        <v>80</v>
      </c>
      <c r="H106" s="653">
        <v>11387.8</v>
      </c>
      <c r="I106" s="653">
        <v>11387.8</v>
      </c>
      <c r="J106" s="653">
        <v>8673.7999999999993</v>
      </c>
      <c r="K106" s="479"/>
      <c r="L106" s="655"/>
      <c r="M106" s="655"/>
      <c r="N106" s="627"/>
      <c r="O106" s="365"/>
      <c r="R106" s="364"/>
    </row>
    <row r="107" spans="1:18" ht="12.75" customHeight="1" x14ac:dyDescent="0.2">
      <c r="A107" s="660"/>
      <c r="B107" s="663"/>
      <c r="C107" s="666"/>
      <c r="D107" s="977"/>
      <c r="E107" s="672"/>
      <c r="F107" s="666"/>
      <c r="G107" s="351" t="s">
        <v>81</v>
      </c>
      <c r="H107" s="652">
        <v>1339.8</v>
      </c>
      <c r="I107" s="652">
        <v>1339.8</v>
      </c>
      <c r="J107" s="652">
        <v>1020.4</v>
      </c>
      <c r="K107" s="479"/>
      <c r="L107" s="655"/>
      <c r="M107" s="655"/>
      <c r="N107" s="627"/>
      <c r="O107" s="365"/>
      <c r="R107" s="364"/>
    </row>
    <row r="108" spans="1:18" ht="17.25" customHeight="1" x14ac:dyDescent="0.2">
      <c r="A108" s="660"/>
      <c r="B108" s="663"/>
      <c r="C108" s="666"/>
      <c r="D108" s="978"/>
      <c r="E108" s="672"/>
      <c r="F108" s="666"/>
      <c r="G108" s="499" t="s">
        <v>82</v>
      </c>
      <c r="H108" s="670">
        <v>1396.2</v>
      </c>
      <c r="I108" s="670">
        <v>1396.2</v>
      </c>
      <c r="J108" s="670">
        <v>970.3</v>
      </c>
      <c r="K108" s="479"/>
      <c r="L108" s="655"/>
      <c r="M108" s="655"/>
      <c r="N108" s="627"/>
      <c r="O108" s="380"/>
      <c r="R108" s="364"/>
    </row>
    <row r="109" spans="1:18" ht="25.5" customHeight="1" x14ac:dyDescent="0.2">
      <c r="A109" s="843"/>
      <c r="B109" s="846"/>
      <c r="C109" s="973"/>
      <c r="D109" s="974" t="s">
        <v>145</v>
      </c>
      <c r="E109" s="927"/>
      <c r="F109" s="832"/>
      <c r="G109" s="537"/>
      <c r="H109" s="670"/>
      <c r="I109" s="670"/>
      <c r="J109" s="670"/>
      <c r="K109" s="745" t="s">
        <v>121</v>
      </c>
      <c r="L109" s="377">
        <v>100</v>
      </c>
      <c r="M109" s="633">
        <v>0</v>
      </c>
      <c r="N109" s="751" t="s">
        <v>244</v>
      </c>
      <c r="O109" s="752"/>
      <c r="R109" s="364"/>
    </row>
    <row r="110" spans="1:18" ht="13.5" customHeight="1" x14ac:dyDescent="0.2">
      <c r="A110" s="843"/>
      <c r="B110" s="846"/>
      <c r="C110" s="973"/>
      <c r="D110" s="975"/>
      <c r="E110" s="927"/>
      <c r="F110" s="832"/>
      <c r="G110" s="473"/>
      <c r="H110" s="653"/>
      <c r="I110" s="653"/>
      <c r="J110" s="653"/>
      <c r="K110" s="780"/>
      <c r="L110" s="379"/>
      <c r="M110" s="634"/>
      <c r="N110" s="753"/>
      <c r="O110" s="754"/>
      <c r="R110" s="364"/>
    </row>
    <row r="111" spans="1:18" ht="12.75" customHeight="1" x14ac:dyDescent="0.2">
      <c r="A111" s="843"/>
      <c r="B111" s="846"/>
      <c r="C111" s="832"/>
      <c r="D111" s="829" t="s">
        <v>123</v>
      </c>
      <c r="E111" s="927"/>
      <c r="F111" s="832"/>
      <c r="G111" s="351"/>
      <c r="H111" s="652"/>
      <c r="I111" s="652"/>
      <c r="J111" s="652"/>
      <c r="K111" s="746" t="s">
        <v>122</v>
      </c>
      <c r="L111" s="381">
        <v>1140</v>
      </c>
      <c r="M111" s="381">
        <v>1135.3</v>
      </c>
      <c r="N111" s="382"/>
      <c r="O111" s="365"/>
      <c r="P111" s="383"/>
      <c r="R111" s="364"/>
    </row>
    <row r="112" spans="1:18" x14ac:dyDescent="0.2">
      <c r="A112" s="843"/>
      <c r="B112" s="846"/>
      <c r="C112" s="832"/>
      <c r="D112" s="829"/>
      <c r="E112" s="927"/>
      <c r="F112" s="832"/>
      <c r="G112" s="628"/>
      <c r="H112" s="653"/>
      <c r="I112" s="653"/>
      <c r="J112" s="653"/>
      <c r="K112" s="746"/>
      <c r="L112" s="384"/>
      <c r="M112" s="384"/>
      <c r="N112" s="382"/>
      <c r="O112" s="365"/>
      <c r="P112" s="385"/>
      <c r="R112" s="364"/>
    </row>
    <row r="113" spans="1:18" ht="12.75" customHeight="1" x14ac:dyDescent="0.2">
      <c r="A113" s="843"/>
      <c r="B113" s="846"/>
      <c r="C113" s="973"/>
      <c r="D113" s="910" t="s">
        <v>85</v>
      </c>
      <c r="E113" s="927"/>
      <c r="F113" s="832"/>
      <c r="G113" s="629"/>
      <c r="H113" s="670"/>
      <c r="I113" s="670"/>
      <c r="J113" s="670"/>
      <c r="K113" s="745" t="s">
        <v>105</v>
      </c>
      <c r="L113" s="377">
        <v>1</v>
      </c>
      <c r="M113" s="377">
        <v>1</v>
      </c>
      <c r="N113" s="377"/>
      <c r="O113" s="378"/>
      <c r="R113" s="364"/>
    </row>
    <row r="114" spans="1:18" x14ac:dyDescent="0.2">
      <c r="A114" s="843"/>
      <c r="B114" s="846"/>
      <c r="C114" s="973"/>
      <c r="D114" s="829"/>
      <c r="E114" s="927"/>
      <c r="F114" s="832"/>
      <c r="G114" s="630"/>
      <c r="H114" s="631"/>
      <c r="I114" s="631"/>
      <c r="J114" s="631"/>
      <c r="K114" s="746"/>
      <c r="L114" s="655"/>
      <c r="M114" s="655"/>
      <c r="N114" s="655"/>
      <c r="O114" s="365"/>
      <c r="R114" s="364"/>
    </row>
    <row r="115" spans="1:18" ht="12.75" customHeight="1" x14ac:dyDescent="0.2">
      <c r="A115" s="843"/>
      <c r="B115" s="846"/>
      <c r="C115" s="973"/>
      <c r="D115" s="910" t="s">
        <v>79</v>
      </c>
      <c r="E115" s="386"/>
      <c r="F115" s="832"/>
      <c r="G115" s="629"/>
      <c r="H115" s="670"/>
      <c r="I115" s="670"/>
      <c r="J115" s="670"/>
      <c r="K115" s="745" t="s">
        <v>144</v>
      </c>
      <c r="L115" s="377">
        <v>1</v>
      </c>
      <c r="M115" s="377">
        <v>1</v>
      </c>
      <c r="N115" s="377"/>
      <c r="O115" s="378"/>
      <c r="R115" s="364"/>
    </row>
    <row r="116" spans="1:18" x14ac:dyDescent="0.2">
      <c r="A116" s="843"/>
      <c r="B116" s="846"/>
      <c r="C116" s="973"/>
      <c r="D116" s="829"/>
      <c r="E116" s="849"/>
      <c r="F116" s="832"/>
      <c r="G116" s="632"/>
      <c r="H116" s="652"/>
      <c r="I116" s="652"/>
      <c r="J116" s="652"/>
      <c r="K116" s="746"/>
      <c r="L116" s="655"/>
      <c r="M116" s="655"/>
      <c r="N116" s="655"/>
      <c r="O116" s="365"/>
      <c r="R116" s="364"/>
    </row>
    <row r="117" spans="1:18" x14ac:dyDescent="0.2">
      <c r="A117" s="843"/>
      <c r="B117" s="846"/>
      <c r="C117" s="973"/>
      <c r="D117" s="829"/>
      <c r="E117" s="849"/>
      <c r="F117" s="832"/>
      <c r="G117" s="628"/>
      <c r="H117" s="653"/>
      <c r="I117" s="653"/>
      <c r="J117" s="653"/>
      <c r="K117" s="479"/>
      <c r="L117" s="655"/>
      <c r="M117" s="655"/>
      <c r="N117" s="655"/>
      <c r="O117" s="365"/>
      <c r="R117" s="364"/>
    </row>
    <row r="118" spans="1:18" ht="12.75" customHeight="1" x14ac:dyDescent="0.2">
      <c r="A118" s="843"/>
      <c r="B118" s="846"/>
      <c r="C118" s="973"/>
      <c r="D118" s="910" t="s">
        <v>124</v>
      </c>
      <c r="E118" s="386"/>
      <c r="F118" s="832"/>
      <c r="G118" s="351"/>
      <c r="H118" s="652"/>
      <c r="I118" s="652"/>
      <c r="J118" s="652"/>
      <c r="K118" s="745" t="s">
        <v>130</v>
      </c>
      <c r="L118" s="387">
        <v>10.5</v>
      </c>
      <c r="M118" s="387">
        <v>10</v>
      </c>
      <c r="N118" s="377"/>
      <c r="O118" s="748"/>
      <c r="R118" s="364"/>
    </row>
    <row r="119" spans="1:18" x14ac:dyDescent="0.2">
      <c r="A119" s="843"/>
      <c r="B119" s="846"/>
      <c r="C119" s="973"/>
      <c r="D119" s="829"/>
      <c r="E119" s="849"/>
      <c r="F119" s="832"/>
      <c r="G119" s="351"/>
      <c r="H119" s="652"/>
      <c r="I119" s="652"/>
      <c r="J119" s="652"/>
      <c r="K119" s="746"/>
      <c r="L119" s="655"/>
      <c r="M119" s="655"/>
      <c r="N119" s="655"/>
      <c r="O119" s="749"/>
      <c r="R119" s="364"/>
    </row>
    <row r="120" spans="1:18" x14ac:dyDescent="0.2">
      <c r="A120" s="843"/>
      <c r="B120" s="846"/>
      <c r="C120" s="973"/>
      <c r="D120" s="829"/>
      <c r="E120" s="849"/>
      <c r="F120" s="832"/>
      <c r="G120" s="351"/>
      <c r="H120" s="652"/>
      <c r="I120" s="652"/>
      <c r="J120" s="652"/>
      <c r="K120" s="479"/>
      <c r="L120" s="655"/>
      <c r="M120" s="655"/>
      <c r="N120" s="655"/>
      <c r="O120" s="749"/>
      <c r="R120" s="364"/>
    </row>
    <row r="121" spans="1:18" ht="13.5" thickBot="1" x14ac:dyDescent="0.25">
      <c r="A121" s="844"/>
      <c r="B121" s="847"/>
      <c r="C121" s="979"/>
      <c r="D121" s="929"/>
      <c r="E121" s="850"/>
      <c r="F121" s="833"/>
      <c r="G121" s="701"/>
      <c r="H121" s="207"/>
      <c r="I121" s="207"/>
      <c r="J121" s="207"/>
      <c r="K121" s="702"/>
      <c r="L121" s="366"/>
      <c r="M121" s="366"/>
      <c r="N121" s="366"/>
      <c r="O121" s="750"/>
      <c r="R121" s="364"/>
    </row>
    <row r="122" spans="1:18" ht="70.5" customHeight="1" x14ac:dyDescent="0.2">
      <c r="A122" s="981"/>
      <c r="B122" s="983"/>
      <c r="C122" s="980"/>
      <c r="D122" s="985" t="s">
        <v>69</v>
      </c>
      <c r="E122" s="848"/>
      <c r="F122" s="980" t="s">
        <v>35</v>
      </c>
      <c r="G122" s="465" t="s">
        <v>31</v>
      </c>
      <c r="H122" s="651">
        <v>265.7</v>
      </c>
      <c r="I122" s="651">
        <v>265.7</v>
      </c>
      <c r="J122" s="651">
        <v>257.2</v>
      </c>
      <c r="K122" s="757" t="s">
        <v>70</v>
      </c>
      <c r="L122" s="654">
        <v>285</v>
      </c>
      <c r="M122" s="654">
        <v>285</v>
      </c>
      <c r="N122" s="726" t="s">
        <v>211</v>
      </c>
      <c r="O122" s="363"/>
    </row>
    <row r="123" spans="1:18" ht="21.75" customHeight="1" thickBot="1" x14ac:dyDescent="0.25">
      <c r="A123" s="982"/>
      <c r="B123" s="984"/>
      <c r="C123" s="979"/>
      <c r="D123" s="986"/>
      <c r="E123" s="850"/>
      <c r="F123" s="979"/>
      <c r="G123" s="470" t="s">
        <v>8</v>
      </c>
      <c r="H123" s="160">
        <f>SUM(H105:H122)</f>
        <v>14917.2</v>
      </c>
      <c r="I123" s="160">
        <f t="shared" ref="I123" si="16">SUM(I105:I122)</f>
        <v>14717.2</v>
      </c>
      <c r="J123" s="160">
        <f>SUM(J105:J122)</f>
        <v>11234.699999999999</v>
      </c>
      <c r="K123" s="828"/>
      <c r="L123" s="366"/>
      <c r="M123" s="366"/>
      <c r="N123" s="727"/>
      <c r="O123" s="367"/>
      <c r="R123" s="364"/>
    </row>
    <row r="124" spans="1:18" ht="30.75" customHeight="1" x14ac:dyDescent="0.2">
      <c r="A124" s="981" t="s">
        <v>7</v>
      </c>
      <c r="B124" s="983" t="s">
        <v>41</v>
      </c>
      <c r="C124" s="980" t="s">
        <v>9</v>
      </c>
      <c r="D124" s="985" t="s">
        <v>127</v>
      </c>
      <c r="E124" s="848"/>
      <c r="F124" s="980" t="s">
        <v>35</v>
      </c>
      <c r="G124" s="465" t="s">
        <v>31</v>
      </c>
      <c r="H124" s="651">
        <v>48.6</v>
      </c>
      <c r="I124" s="651">
        <v>48.6</v>
      </c>
      <c r="J124" s="651">
        <v>41.7</v>
      </c>
      <c r="K124" s="481" t="s">
        <v>128</v>
      </c>
      <c r="L124" s="654">
        <v>40</v>
      </c>
      <c r="M124" s="654">
        <v>49</v>
      </c>
      <c r="N124" s="726" t="s">
        <v>212</v>
      </c>
      <c r="O124" s="363"/>
    </row>
    <row r="125" spans="1:18" ht="25.5" customHeight="1" thickBot="1" x14ac:dyDescent="0.25">
      <c r="A125" s="982"/>
      <c r="B125" s="984"/>
      <c r="C125" s="979"/>
      <c r="D125" s="986"/>
      <c r="E125" s="850"/>
      <c r="F125" s="979"/>
      <c r="G125" s="470" t="s">
        <v>8</v>
      </c>
      <c r="H125" s="160">
        <f>H124</f>
        <v>48.6</v>
      </c>
      <c r="I125" s="160">
        <f>I124</f>
        <v>48.6</v>
      </c>
      <c r="J125" s="160">
        <f>J124</f>
        <v>41.7</v>
      </c>
      <c r="K125" s="658"/>
      <c r="L125" s="366"/>
      <c r="M125" s="366"/>
      <c r="N125" s="727"/>
      <c r="O125" s="367"/>
      <c r="R125" s="364"/>
    </row>
    <row r="126" spans="1:18" ht="13.5" thickBot="1" x14ac:dyDescent="0.25">
      <c r="A126" s="235" t="s">
        <v>7</v>
      </c>
      <c r="B126" s="118" t="s">
        <v>41</v>
      </c>
      <c r="C126" s="997" t="s">
        <v>10</v>
      </c>
      <c r="D126" s="952"/>
      <c r="E126" s="952"/>
      <c r="F126" s="952"/>
      <c r="G126" s="952"/>
      <c r="H126" s="120">
        <f>SUM(H125,H123)</f>
        <v>14965.800000000001</v>
      </c>
      <c r="I126" s="120">
        <f t="shared" ref="I126:J126" si="17">SUM(I125,I123)</f>
        <v>14765.800000000001</v>
      </c>
      <c r="J126" s="120">
        <f t="shared" si="17"/>
        <v>11276.4</v>
      </c>
      <c r="K126" s="998"/>
      <c r="L126" s="966"/>
      <c r="M126" s="966"/>
      <c r="N126" s="966"/>
      <c r="O126" s="967"/>
    </row>
    <row r="127" spans="1:18" ht="16.5" customHeight="1" thickBot="1" x14ac:dyDescent="0.25">
      <c r="A127" s="235" t="s">
        <v>7</v>
      </c>
      <c r="B127" s="118" t="s">
        <v>100</v>
      </c>
      <c r="C127" s="374" t="s">
        <v>101</v>
      </c>
      <c r="D127" s="375"/>
      <c r="E127" s="375"/>
      <c r="F127" s="375"/>
      <c r="G127" s="375"/>
      <c r="H127" s="375"/>
      <c r="I127" s="375"/>
      <c r="J127" s="375"/>
      <c r="K127" s="375"/>
      <c r="L127" s="375"/>
      <c r="M127" s="375"/>
      <c r="N127" s="375"/>
      <c r="O127" s="376"/>
    </row>
    <row r="128" spans="1:18" ht="17.25" customHeight="1" x14ac:dyDescent="0.2">
      <c r="A128" s="675" t="s">
        <v>7</v>
      </c>
      <c r="B128" s="677" t="s">
        <v>42</v>
      </c>
      <c r="C128" s="682" t="s">
        <v>7</v>
      </c>
      <c r="D128" s="388" t="s">
        <v>113</v>
      </c>
      <c r="E128" s="667"/>
      <c r="F128" s="679" t="s">
        <v>35</v>
      </c>
      <c r="G128" s="500" t="s">
        <v>31</v>
      </c>
      <c r="H128" s="651">
        <v>12181.7</v>
      </c>
      <c r="I128" s="651">
        <v>12672.6</v>
      </c>
      <c r="J128" s="651"/>
      <c r="K128" s="728" t="s">
        <v>114</v>
      </c>
      <c r="L128" s="654"/>
      <c r="M128" s="654"/>
      <c r="N128" s="654"/>
      <c r="O128" s="363"/>
    </row>
    <row r="129" spans="1:37" ht="17.25" customHeight="1" x14ac:dyDescent="0.2">
      <c r="A129" s="680"/>
      <c r="B129" s="681"/>
      <c r="C129" s="684"/>
      <c r="D129" s="612"/>
      <c r="E129" s="668"/>
      <c r="F129" s="673"/>
      <c r="G129" s="501" t="s">
        <v>135</v>
      </c>
      <c r="H129" s="652">
        <v>1594.2</v>
      </c>
      <c r="I129" s="652">
        <v>1594.2</v>
      </c>
      <c r="J129" s="652"/>
      <c r="K129" s="729"/>
      <c r="L129" s="655"/>
      <c r="M129" s="655"/>
      <c r="N129" s="655"/>
      <c r="O129" s="365"/>
    </row>
    <row r="130" spans="1:37" ht="12.75" customHeight="1" x14ac:dyDescent="0.2">
      <c r="A130" s="680"/>
      <c r="B130" s="681"/>
      <c r="C130" s="684"/>
      <c r="D130" s="602" t="s">
        <v>216</v>
      </c>
      <c r="E130" s="668"/>
      <c r="F130" s="673"/>
      <c r="G130" s="501" t="s">
        <v>31</v>
      </c>
      <c r="H130" s="652"/>
      <c r="I130" s="652"/>
      <c r="J130" s="652">
        <v>489</v>
      </c>
      <c r="K130" s="729"/>
      <c r="L130" s="655">
        <v>7</v>
      </c>
      <c r="M130" s="655">
        <v>7</v>
      </c>
      <c r="N130" s="655"/>
      <c r="O130" s="365"/>
    </row>
    <row r="131" spans="1:37" ht="15" customHeight="1" x14ac:dyDescent="0.2">
      <c r="A131" s="680"/>
      <c r="B131" s="681"/>
      <c r="C131" s="684"/>
      <c r="D131" s="602" t="s">
        <v>116</v>
      </c>
      <c r="E131" s="668"/>
      <c r="F131" s="673"/>
      <c r="G131" s="501" t="s">
        <v>31</v>
      </c>
      <c r="H131" s="652"/>
      <c r="I131" s="652"/>
      <c r="J131" s="652">
        <v>647.20000000000005</v>
      </c>
      <c r="K131" s="729"/>
      <c r="L131" s="655">
        <v>6</v>
      </c>
      <c r="M131" s="655">
        <v>6</v>
      </c>
      <c r="N131" s="655"/>
      <c r="O131" s="365"/>
    </row>
    <row r="132" spans="1:37" ht="12.75" customHeight="1" x14ac:dyDescent="0.2">
      <c r="A132" s="680"/>
      <c r="B132" s="681"/>
      <c r="C132" s="684"/>
      <c r="D132" s="602" t="s">
        <v>117</v>
      </c>
      <c r="E132" s="668"/>
      <c r="F132" s="673"/>
      <c r="G132" s="501" t="s">
        <v>31</v>
      </c>
      <c r="H132" s="652"/>
      <c r="I132" s="652"/>
      <c r="J132" s="652">
        <v>222.9</v>
      </c>
      <c r="K132" s="729"/>
      <c r="L132" s="655">
        <v>5</v>
      </c>
      <c r="M132" s="655">
        <v>5</v>
      </c>
      <c r="N132" s="655"/>
      <c r="O132" s="365"/>
    </row>
    <row r="133" spans="1:37" s="392" customFormat="1" ht="15" customHeight="1" x14ac:dyDescent="0.2">
      <c r="A133" s="660"/>
      <c r="B133" s="663"/>
      <c r="C133" s="389"/>
      <c r="D133" s="602" t="s">
        <v>118</v>
      </c>
      <c r="E133" s="668"/>
      <c r="F133" s="673"/>
      <c r="G133" s="501" t="s">
        <v>31</v>
      </c>
      <c r="H133" s="502"/>
      <c r="I133" s="502"/>
      <c r="J133" s="652">
        <v>10174.1</v>
      </c>
      <c r="K133" s="729"/>
      <c r="L133" s="390">
        <v>97</v>
      </c>
      <c r="M133" s="390">
        <v>97</v>
      </c>
      <c r="N133" s="390"/>
      <c r="O133" s="391"/>
    </row>
    <row r="134" spans="1:37" s="392" customFormat="1" ht="15" customHeight="1" x14ac:dyDescent="0.2">
      <c r="A134" s="660"/>
      <c r="B134" s="663"/>
      <c r="C134" s="389"/>
      <c r="D134" s="1007" t="s">
        <v>119</v>
      </c>
      <c r="E134" s="668"/>
      <c r="F134" s="673"/>
      <c r="G134" s="501" t="s">
        <v>31</v>
      </c>
      <c r="H134" s="653"/>
      <c r="I134" s="653"/>
      <c r="J134" s="653">
        <v>12.8</v>
      </c>
      <c r="K134" s="729"/>
      <c r="L134" s="390">
        <v>1</v>
      </c>
      <c r="M134" s="390">
        <v>1</v>
      </c>
      <c r="N134" s="390"/>
      <c r="O134" s="391"/>
    </row>
    <row r="135" spans="1:37" ht="18.75" customHeight="1" thickBot="1" x14ac:dyDescent="0.25">
      <c r="A135" s="676"/>
      <c r="B135" s="678"/>
      <c r="C135" s="683"/>
      <c r="D135" s="1008"/>
      <c r="E135" s="669"/>
      <c r="F135" s="674"/>
      <c r="G135" s="470" t="s">
        <v>8</v>
      </c>
      <c r="H135" s="207">
        <f>SUM(H128:H134)</f>
        <v>13775.900000000001</v>
      </c>
      <c r="I135" s="207">
        <f t="shared" ref="I135" si="18">SUM(I128:I134)</f>
        <v>14266.800000000001</v>
      </c>
      <c r="J135" s="207">
        <f>+J130+J131+J132+J133+J134</f>
        <v>11546</v>
      </c>
      <c r="K135" s="658"/>
      <c r="L135" s="366"/>
      <c r="M135" s="366"/>
      <c r="N135" s="366"/>
      <c r="O135" s="367"/>
      <c r="R135" s="364"/>
    </row>
    <row r="136" spans="1:37" ht="14.25" customHeight="1" thickBot="1" x14ac:dyDescent="0.25">
      <c r="A136" s="661" t="s">
        <v>7</v>
      </c>
      <c r="B136" s="664" t="s">
        <v>42</v>
      </c>
      <c r="C136" s="999" t="s">
        <v>10</v>
      </c>
      <c r="D136" s="1000"/>
      <c r="E136" s="952"/>
      <c r="F136" s="952"/>
      <c r="G136" s="964"/>
      <c r="H136" s="131">
        <f>SUM(H135)</f>
        <v>13775.900000000001</v>
      </c>
      <c r="I136" s="131">
        <f t="shared" ref="I136:J136" si="19">SUM(I135)</f>
        <v>14266.800000000001</v>
      </c>
      <c r="J136" s="131">
        <f t="shared" si="19"/>
        <v>11546</v>
      </c>
      <c r="K136" s="965"/>
      <c r="L136" s="966"/>
      <c r="M136" s="966"/>
      <c r="N136" s="966"/>
      <c r="O136" s="967"/>
    </row>
    <row r="137" spans="1:37" ht="14.25" customHeight="1" thickBot="1" x14ac:dyDescent="0.25">
      <c r="A137" s="236" t="s">
        <v>7</v>
      </c>
      <c r="B137" s="1001" t="s">
        <v>11</v>
      </c>
      <c r="C137" s="1002"/>
      <c r="D137" s="1002"/>
      <c r="E137" s="1002"/>
      <c r="F137" s="1002"/>
      <c r="G137" s="1003"/>
      <c r="H137" s="393">
        <f>SUM(H75,H94,H103,H126,H136)</f>
        <v>48126.200000000004</v>
      </c>
      <c r="I137" s="393">
        <f>SUM(I75,I94,I103,I126,I136)</f>
        <v>50010.600000000006</v>
      </c>
      <c r="J137" s="393">
        <f>SUM(J75,J94,J103,J126,J136)</f>
        <v>42235.7</v>
      </c>
      <c r="K137" s="1004"/>
      <c r="L137" s="1005"/>
      <c r="M137" s="1005"/>
      <c r="N137" s="1005"/>
      <c r="O137" s="1006"/>
    </row>
    <row r="138" spans="1:37" ht="14.25" customHeight="1" thickBot="1" x14ac:dyDescent="0.25">
      <c r="A138" s="394" t="s">
        <v>43</v>
      </c>
      <c r="B138" s="987" t="s">
        <v>129</v>
      </c>
      <c r="C138" s="988"/>
      <c r="D138" s="988"/>
      <c r="E138" s="988"/>
      <c r="F138" s="988"/>
      <c r="G138" s="989"/>
      <c r="H138" s="395">
        <f t="shared" ref="H138:J138" si="20">SUM(H137)</f>
        <v>48126.200000000004</v>
      </c>
      <c r="I138" s="395">
        <f t="shared" si="20"/>
        <v>50010.600000000006</v>
      </c>
      <c r="J138" s="395">
        <f t="shared" si="20"/>
        <v>42235.7</v>
      </c>
      <c r="K138" s="990"/>
      <c r="L138" s="991"/>
      <c r="M138" s="991"/>
      <c r="N138" s="991"/>
      <c r="O138" s="992"/>
    </row>
    <row r="139" spans="1:37" s="398" customFormat="1" ht="29.25" customHeight="1" x14ac:dyDescent="0.2">
      <c r="A139" s="993"/>
      <c r="B139" s="993"/>
      <c r="C139" s="993"/>
      <c r="D139" s="993"/>
      <c r="E139" s="993"/>
      <c r="F139" s="993"/>
      <c r="G139" s="993"/>
      <c r="H139" s="993"/>
      <c r="I139" s="993"/>
      <c r="J139" s="993"/>
      <c r="K139" s="993"/>
      <c r="L139" s="993"/>
      <c r="M139" s="993"/>
      <c r="N139" s="993"/>
      <c r="O139" s="993"/>
      <c r="P139" s="397"/>
      <c r="Q139" s="397"/>
      <c r="R139" s="397"/>
      <c r="S139" s="397"/>
      <c r="T139" s="397"/>
      <c r="U139" s="397"/>
      <c r="V139" s="397"/>
      <c r="W139" s="397"/>
      <c r="X139" s="397"/>
      <c r="Y139" s="397"/>
      <c r="Z139" s="397"/>
      <c r="AA139" s="397"/>
      <c r="AB139" s="397"/>
      <c r="AC139" s="397"/>
      <c r="AD139" s="397"/>
      <c r="AE139" s="397"/>
      <c r="AF139" s="397"/>
      <c r="AG139" s="397"/>
      <c r="AH139" s="397"/>
      <c r="AI139" s="397"/>
      <c r="AJ139" s="397"/>
      <c r="AK139" s="397"/>
    </row>
    <row r="140" spans="1:37" s="398" customFormat="1" ht="14.25" customHeight="1" thickBot="1" x14ac:dyDescent="0.25">
      <c r="A140" s="994" t="s">
        <v>15</v>
      </c>
      <c r="B140" s="994"/>
      <c r="C140" s="994"/>
      <c r="D140" s="994"/>
      <c r="E140" s="994"/>
      <c r="F140" s="994"/>
      <c r="G140" s="994"/>
      <c r="H140" s="994"/>
      <c r="I140" s="994"/>
      <c r="J140" s="994"/>
      <c r="K140" s="368"/>
      <c r="L140" s="368"/>
      <c r="M140" s="368"/>
      <c r="N140" s="368"/>
      <c r="O140" s="368"/>
      <c r="P140" s="397"/>
      <c r="Q140" s="397"/>
      <c r="R140" s="397"/>
      <c r="S140" s="397"/>
      <c r="T140" s="397"/>
      <c r="U140" s="397"/>
      <c r="V140" s="397"/>
      <c r="W140" s="397"/>
      <c r="X140" s="397"/>
      <c r="Y140" s="397"/>
      <c r="Z140" s="397"/>
      <c r="AA140" s="397"/>
      <c r="AB140" s="397"/>
      <c r="AC140" s="397"/>
      <c r="AD140" s="397"/>
      <c r="AE140" s="397"/>
      <c r="AF140" s="397"/>
      <c r="AG140" s="397"/>
      <c r="AH140" s="397"/>
      <c r="AI140" s="397"/>
      <c r="AJ140" s="397"/>
      <c r="AK140" s="397"/>
    </row>
    <row r="141" spans="1:37" ht="69" customHeight="1" thickBot="1" x14ac:dyDescent="0.25">
      <c r="A141" s="995" t="s">
        <v>12</v>
      </c>
      <c r="B141" s="996"/>
      <c r="C141" s="996"/>
      <c r="D141" s="996"/>
      <c r="E141" s="996"/>
      <c r="F141" s="996"/>
      <c r="G141" s="996"/>
      <c r="H141" s="503" t="s">
        <v>177</v>
      </c>
      <c r="I141" s="503" t="s">
        <v>178</v>
      </c>
      <c r="J141" s="504" t="s">
        <v>179</v>
      </c>
      <c r="K141" s="399"/>
    </row>
    <row r="142" spans="1:37" ht="14.25" customHeight="1" x14ac:dyDescent="0.2">
      <c r="A142" s="1011" t="s">
        <v>16</v>
      </c>
      <c r="B142" s="1012"/>
      <c r="C142" s="1012"/>
      <c r="D142" s="1012"/>
      <c r="E142" s="1012"/>
      <c r="F142" s="1012"/>
      <c r="G142" s="1012"/>
      <c r="H142" s="555">
        <f>H143+H144+H145+H146+H147+H148</f>
        <v>34002.400000000001</v>
      </c>
      <c r="I142" s="555">
        <f>I143+I144+I145+I146+I147+I148</f>
        <v>35485.799999999996</v>
      </c>
      <c r="J142" s="703">
        <f>J143+J144+J145+J146+J147+J148</f>
        <v>31170.7</v>
      </c>
      <c r="K142" s="399"/>
    </row>
    <row r="143" spans="1:37" ht="14.25" customHeight="1" x14ac:dyDescent="0.2">
      <c r="A143" s="1013" t="s">
        <v>159</v>
      </c>
      <c r="B143" s="808"/>
      <c r="C143" s="808"/>
      <c r="D143" s="808"/>
      <c r="E143" s="808"/>
      <c r="F143" s="808"/>
      <c r="G143" s="808"/>
      <c r="H143" s="556">
        <f>SUMIF(G12:G135,"sb",H12:H135)</f>
        <v>29908.2</v>
      </c>
      <c r="I143" s="556">
        <f>SUMIF(G12:G135,"sb",I12:I135)</f>
        <v>31367.599999999999</v>
      </c>
      <c r="J143" s="704">
        <f>SUMIF(G12:G135,"sb",J12:J135)</f>
        <v>29261.7</v>
      </c>
    </row>
    <row r="144" spans="1:37" x14ac:dyDescent="0.2">
      <c r="A144" s="1009" t="s">
        <v>160</v>
      </c>
      <c r="B144" s="1010"/>
      <c r="C144" s="1010"/>
      <c r="D144" s="1010"/>
      <c r="E144" s="1010"/>
      <c r="F144" s="1010"/>
      <c r="G144" s="1010"/>
      <c r="H144" s="556">
        <f>SUMIF(G12:G138,"SB(SP)",H12:H138)</f>
        <v>59.4</v>
      </c>
      <c r="I144" s="556">
        <f>SUMIF(G12:G138,"SB(SP)",I12:I138)</f>
        <v>83.4</v>
      </c>
      <c r="J144" s="704">
        <f>SUMIF(G12:G138,"SB(SP)",J12:J138)</f>
        <v>67.2</v>
      </c>
    </row>
    <row r="145" spans="1:18" x14ac:dyDescent="0.2">
      <c r="A145" s="1009" t="s">
        <v>161</v>
      </c>
      <c r="B145" s="1010"/>
      <c r="C145" s="1010"/>
      <c r="D145" s="1010"/>
      <c r="E145" s="1010"/>
      <c r="F145" s="1010"/>
      <c r="G145" s="1010"/>
      <c r="H145" s="556">
        <f>SUMIF(G12:G138,"SB(F)",H12:H138)</f>
        <v>454.5</v>
      </c>
      <c r="I145" s="556">
        <f>SUMIF(G12:G138,"SB(F)",I12:I138)</f>
        <v>454.5</v>
      </c>
      <c r="J145" s="704">
        <f>SUMIF(G12:G138,"SB(F)",J12:J138)</f>
        <v>454.5</v>
      </c>
      <c r="K145" s="400"/>
      <c r="L145" s="330"/>
      <c r="M145" s="330"/>
      <c r="N145" s="330"/>
      <c r="O145" s="330"/>
      <c r="P145" s="330"/>
      <c r="Q145" s="330"/>
      <c r="R145" s="330"/>
    </row>
    <row r="146" spans="1:18" x14ac:dyDescent="0.2">
      <c r="A146" s="1009" t="s">
        <v>162</v>
      </c>
      <c r="B146" s="1010"/>
      <c r="C146" s="1010"/>
      <c r="D146" s="1010"/>
      <c r="E146" s="1010"/>
      <c r="F146" s="1010"/>
      <c r="G146" s="1010"/>
      <c r="H146" s="556">
        <f>SUMIF(G12:G135,"SB(L)",H12:H135)</f>
        <v>1594.2</v>
      </c>
      <c r="I146" s="556">
        <f>SUMIF(G12:G135,"SB(L)",I12:I135)</f>
        <v>1594.2</v>
      </c>
      <c r="J146" s="704">
        <f>SUMIF(G12:G135,"SB(L)",J12:J135)</f>
        <v>0</v>
      </c>
      <c r="K146" s="400"/>
      <c r="L146" s="330"/>
      <c r="M146" s="330"/>
      <c r="N146" s="330"/>
      <c r="O146" s="330"/>
      <c r="P146" s="330"/>
      <c r="Q146" s="330"/>
      <c r="R146" s="330"/>
    </row>
    <row r="147" spans="1:18" x14ac:dyDescent="0.2">
      <c r="A147" s="1009" t="s">
        <v>163</v>
      </c>
      <c r="B147" s="1010"/>
      <c r="C147" s="1010"/>
      <c r="D147" s="1010"/>
      <c r="E147" s="1010"/>
      <c r="F147" s="1010"/>
      <c r="G147" s="1010"/>
      <c r="H147" s="556">
        <f>SUMIF(G14:G138,"SB(P)",H14:H138)</f>
        <v>1986.1</v>
      </c>
      <c r="I147" s="556">
        <f>SUMIF(G12:G138,"SB(P)",I12:I138)</f>
        <v>1986.1</v>
      </c>
      <c r="J147" s="704">
        <f>SUMIF(G12:G138,"SB(P)",J12:J138)</f>
        <v>1387.3</v>
      </c>
    </row>
    <row r="148" spans="1:18" ht="12.75" customHeight="1" x14ac:dyDescent="0.2">
      <c r="A148" s="1009" t="s">
        <v>164</v>
      </c>
      <c r="B148" s="1010"/>
      <c r="C148" s="1010"/>
      <c r="D148" s="1010"/>
      <c r="E148" s="1010"/>
      <c r="F148" s="1010"/>
      <c r="G148" s="1010"/>
      <c r="H148" s="556">
        <f>SUMIF(G15:G139,"SB(VPL)",H15:H139)</f>
        <v>0</v>
      </c>
      <c r="I148" s="556">
        <f>SUMIF(G15:G138,"SB(VPL)",I15:I138)</f>
        <v>0</v>
      </c>
      <c r="J148" s="704">
        <f>SUMIF(G12:G138,"SB(VPL)",J12:J138)</f>
        <v>0</v>
      </c>
    </row>
    <row r="149" spans="1:18" x14ac:dyDescent="0.2">
      <c r="A149" s="1016" t="s">
        <v>17</v>
      </c>
      <c r="B149" s="1017"/>
      <c r="C149" s="1017"/>
      <c r="D149" s="1017"/>
      <c r="E149" s="1017"/>
      <c r="F149" s="1017"/>
      <c r="G149" s="1017"/>
      <c r="H149" s="557">
        <f>H150+H151+H152+H153</f>
        <v>14123.8</v>
      </c>
      <c r="I149" s="557">
        <f t="shared" ref="I149:J149" si="21">I150+I151+I152+I153</f>
        <v>14524.8</v>
      </c>
      <c r="J149" s="705">
        <f t="shared" si="21"/>
        <v>11064.999999999998</v>
      </c>
    </row>
    <row r="150" spans="1:18" x14ac:dyDescent="0.2">
      <c r="A150" s="1009" t="s">
        <v>170</v>
      </c>
      <c r="B150" s="1010"/>
      <c r="C150" s="1010"/>
      <c r="D150" s="1010"/>
      <c r="E150" s="1010"/>
      <c r="F150" s="1010"/>
      <c r="G150" s="1010"/>
      <c r="H150" s="556">
        <f>SUMIF(G13:G137,"KPP",H13:H137)</f>
        <v>0</v>
      </c>
      <c r="I150" s="556">
        <f>SUMIF(G12:G138,"KPP",I12:I138)</f>
        <v>401</v>
      </c>
      <c r="J150" s="704">
        <f>SUMIF(G12:G138,"KPP",J12:J138)</f>
        <v>400.5</v>
      </c>
    </row>
    <row r="151" spans="1:18" x14ac:dyDescent="0.2">
      <c r="A151" s="1018" t="s">
        <v>165</v>
      </c>
      <c r="B151" s="1019"/>
      <c r="C151" s="1019"/>
      <c r="D151" s="1019"/>
      <c r="E151" s="1019"/>
      <c r="F151" s="1019"/>
      <c r="G151" s="1019"/>
      <c r="H151" s="556">
        <f>SUMIF(G14:G138,"ES",H14:H138)</f>
        <v>11387.8</v>
      </c>
      <c r="I151" s="556">
        <f>SUMIF(G14:G138,"ES",I14:I138)</f>
        <v>11387.8</v>
      </c>
      <c r="J151" s="704">
        <f>SUMIF(G14:G138,"ES",J14:J138)</f>
        <v>8673.7999999999993</v>
      </c>
    </row>
    <row r="152" spans="1:18" x14ac:dyDescent="0.2">
      <c r="A152" s="1009" t="s">
        <v>166</v>
      </c>
      <c r="B152" s="1010"/>
      <c r="C152" s="1010"/>
      <c r="D152" s="1010"/>
      <c r="E152" s="1010"/>
      <c r="F152" s="1010"/>
      <c r="G152" s="1010"/>
      <c r="H152" s="556">
        <f>SUMIF(G14:G138,"LRVB",H14:H138)</f>
        <v>1339.8</v>
      </c>
      <c r="I152" s="556">
        <f>SUMIF(G14:G138,"LRVB",I14:I138)</f>
        <v>1339.8</v>
      </c>
      <c r="J152" s="704">
        <f>SUMIF(G14:G138,"LRVB",J14:J138)</f>
        <v>1020.4</v>
      </c>
    </row>
    <row r="153" spans="1:18" x14ac:dyDescent="0.2">
      <c r="A153" s="1009" t="s">
        <v>167</v>
      </c>
      <c r="B153" s="1010"/>
      <c r="C153" s="1010"/>
      <c r="D153" s="1010"/>
      <c r="E153" s="1010"/>
      <c r="F153" s="1010"/>
      <c r="G153" s="1010"/>
      <c r="H153" s="556">
        <f>SUMIF(G14:G138,"Kt",H14:H138)</f>
        <v>1396.2</v>
      </c>
      <c r="I153" s="556">
        <f>SUMIF(G14:G138,"Kt",I14:I138)</f>
        <v>1396.2</v>
      </c>
      <c r="J153" s="704">
        <f>SUMIF(G14:G138,"Kt",J14:J138)</f>
        <v>970.3</v>
      </c>
    </row>
    <row r="154" spans="1:18" ht="13.5" thickBot="1" x14ac:dyDescent="0.25">
      <c r="A154" s="1014" t="s">
        <v>18</v>
      </c>
      <c r="B154" s="1015"/>
      <c r="C154" s="1015"/>
      <c r="D154" s="1015"/>
      <c r="E154" s="1015"/>
      <c r="F154" s="1015"/>
      <c r="G154" s="1015"/>
      <c r="H154" s="558">
        <f>SUM(H142,H149)</f>
        <v>48126.2</v>
      </c>
      <c r="I154" s="558">
        <f t="shared" ref="I154:J154" si="22">SUM(I142,I149)</f>
        <v>50010.599999999991</v>
      </c>
      <c r="J154" s="706">
        <f t="shared" si="22"/>
        <v>42235.7</v>
      </c>
    </row>
    <row r="155" spans="1:18" x14ac:dyDescent="0.2">
      <c r="K155" s="401"/>
    </row>
    <row r="156" spans="1:18" x14ac:dyDescent="0.2">
      <c r="H156" s="402"/>
      <c r="I156" s="402"/>
      <c r="J156" s="402"/>
    </row>
    <row r="157" spans="1:18" x14ac:dyDescent="0.2">
      <c r="H157" s="402"/>
      <c r="I157" s="402"/>
      <c r="J157" s="402"/>
    </row>
  </sheetData>
  <mergeCells count="302">
    <mergeCell ref="A145:G145"/>
    <mergeCell ref="A146:G146"/>
    <mergeCell ref="A147:G147"/>
    <mergeCell ref="A142:G142"/>
    <mergeCell ref="A143:G143"/>
    <mergeCell ref="A144:G144"/>
    <mergeCell ref="A148:G148"/>
    <mergeCell ref="A153:G153"/>
    <mergeCell ref="A154:G154"/>
    <mergeCell ref="A149:G149"/>
    <mergeCell ref="A151:G151"/>
    <mergeCell ref="A152:G152"/>
    <mergeCell ref="A150:G150"/>
    <mergeCell ref="B138:G138"/>
    <mergeCell ref="K138:O138"/>
    <mergeCell ref="A139:O139"/>
    <mergeCell ref="A140:J140"/>
    <mergeCell ref="A141:G141"/>
    <mergeCell ref="C126:G126"/>
    <mergeCell ref="K126:O126"/>
    <mergeCell ref="C136:G136"/>
    <mergeCell ref="K136:O136"/>
    <mergeCell ref="B137:G137"/>
    <mergeCell ref="K137:O137"/>
    <mergeCell ref="D134:D135"/>
    <mergeCell ref="F122:F123"/>
    <mergeCell ref="K122:K123"/>
    <mergeCell ref="A124:A125"/>
    <mergeCell ref="B124:B125"/>
    <mergeCell ref="C124:C125"/>
    <mergeCell ref="D124:D125"/>
    <mergeCell ref="E124:E125"/>
    <mergeCell ref="F124:F125"/>
    <mergeCell ref="A122:A123"/>
    <mergeCell ref="B122:B123"/>
    <mergeCell ref="C122:C123"/>
    <mergeCell ref="D122:D123"/>
    <mergeCell ref="E122:E123"/>
    <mergeCell ref="A113:A114"/>
    <mergeCell ref="B113:B114"/>
    <mergeCell ref="C113:C114"/>
    <mergeCell ref="D113:D114"/>
    <mergeCell ref="E113:E114"/>
    <mergeCell ref="F113:F114"/>
    <mergeCell ref="K113:K114"/>
    <mergeCell ref="E116:E117"/>
    <mergeCell ref="A118:A121"/>
    <mergeCell ref="B118:B121"/>
    <mergeCell ref="C118:C121"/>
    <mergeCell ref="D118:D121"/>
    <mergeCell ref="F118:F121"/>
    <mergeCell ref="K118:K119"/>
    <mergeCell ref="E119:E121"/>
    <mergeCell ref="A115:A117"/>
    <mergeCell ref="B115:B117"/>
    <mergeCell ref="C115:C117"/>
    <mergeCell ref="D115:D117"/>
    <mergeCell ref="F115:F117"/>
    <mergeCell ref="F100:F102"/>
    <mergeCell ref="K100:K101"/>
    <mergeCell ref="A100:A102"/>
    <mergeCell ref="B100:B102"/>
    <mergeCell ref="C100:C102"/>
    <mergeCell ref="D100:D102"/>
    <mergeCell ref="E100:E102"/>
    <mergeCell ref="K109:K110"/>
    <mergeCell ref="A111:A112"/>
    <mergeCell ref="B111:B112"/>
    <mergeCell ref="C111:C112"/>
    <mergeCell ref="D111:D112"/>
    <mergeCell ref="E111:E112"/>
    <mergeCell ref="F111:F112"/>
    <mergeCell ref="K111:K112"/>
    <mergeCell ref="C103:G103"/>
    <mergeCell ref="K103:O103"/>
    <mergeCell ref="A109:A110"/>
    <mergeCell ref="B109:B110"/>
    <mergeCell ref="C109:C110"/>
    <mergeCell ref="D109:D110"/>
    <mergeCell ref="E109:E110"/>
    <mergeCell ref="F109:F110"/>
    <mergeCell ref="D105:D108"/>
    <mergeCell ref="A96:A99"/>
    <mergeCell ref="B96:B99"/>
    <mergeCell ref="C96:C99"/>
    <mergeCell ref="D96:D99"/>
    <mergeCell ref="E96:E99"/>
    <mergeCell ref="F96:F99"/>
    <mergeCell ref="K96:K99"/>
    <mergeCell ref="F89:F93"/>
    <mergeCell ref="K89:K93"/>
    <mergeCell ref="A87:A88"/>
    <mergeCell ref="B87:B88"/>
    <mergeCell ref="C87:C88"/>
    <mergeCell ref="D87:D88"/>
    <mergeCell ref="E87:E88"/>
    <mergeCell ref="F87:F88"/>
    <mergeCell ref="L89:L90"/>
    <mergeCell ref="C94:G94"/>
    <mergeCell ref="K94:O94"/>
    <mergeCell ref="A89:A93"/>
    <mergeCell ref="B89:B93"/>
    <mergeCell ref="C89:C93"/>
    <mergeCell ref="D89:D93"/>
    <mergeCell ref="E89:E93"/>
    <mergeCell ref="F80:F81"/>
    <mergeCell ref="A82:A86"/>
    <mergeCell ref="B82:B86"/>
    <mergeCell ref="C82:C86"/>
    <mergeCell ref="D82:D86"/>
    <mergeCell ref="E82:E86"/>
    <mergeCell ref="F82:F86"/>
    <mergeCell ref="A80:A81"/>
    <mergeCell ref="B80:B81"/>
    <mergeCell ref="C80:C81"/>
    <mergeCell ref="D80:D81"/>
    <mergeCell ref="E80:E81"/>
    <mergeCell ref="F72:F74"/>
    <mergeCell ref="K73:K74"/>
    <mergeCell ref="L73:L74"/>
    <mergeCell ref="N70:O71"/>
    <mergeCell ref="A77:A79"/>
    <mergeCell ref="B77:B79"/>
    <mergeCell ref="C77:C79"/>
    <mergeCell ref="D77:D79"/>
    <mergeCell ref="E77:E79"/>
    <mergeCell ref="F77:F79"/>
    <mergeCell ref="K77:K78"/>
    <mergeCell ref="C75:G75"/>
    <mergeCell ref="A72:A74"/>
    <mergeCell ref="B72:B74"/>
    <mergeCell ref="C72:C74"/>
    <mergeCell ref="D72:D74"/>
    <mergeCell ref="E72:E74"/>
    <mergeCell ref="E65:E66"/>
    <mergeCell ref="A70:A71"/>
    <mergeCell ref="B70:B71"/>
    <mergeCell ref="C70:C71"/>
    <mergeCell ref="D70:D71"/>
    <mergeCell ref="E70:E71"/>
    <mergeCell ref="D41:D44"/>
    <mergeCell ref="D54:D55"/>
    <mergeCell ref="D56:D57"/>
    <mergeCell ref="D48:D49"/>
    <mergeCell ref="D58:D60"/>
    <mergeCell ref="D52:D53"/>
    <mergeCell ref="A62:A64"/>
    <mergeCell ref="B62:B64"/>
    <mergeCell ref="C62:C64"/>
    <mergeCell ref="D62:D64"/>
    <mergeCell ref="E62:E64"/>
    <mergeCell ref="A65:A69"/>
    <mergeCell ref="B65:B69"/>
    <mergeCell ref="C65:C69"/>
    <mergeCell ref="D65:D69"/>
    <mergeCell ref="H7:J7"/>
    <mergeCell ref="B8:G8"/>
    <mergeCell ref="H8:J8"/>
    <mergeCell ref="H9:J9"/>
    <mergeCell ref="H10:J10"/>
    <mergeCell ref="B7:G7"/>
    <mergeCell ref="G17:G24"/>
    <mergeCell ref="H17:H24"/>
    <mergeCell ref="I17:I24"/>
    <mergeCell ref="J17:J24"/>
    <mergeCell ref="O12:O13"/>
    <mergeCell ref="C11:O11"/>
    <mergeCell ref="A12:A13"/>
    <mergeCell ref="B12:B13"/>
    <mergeCell ref="C12:C13"/>
    <mergeCell ref="D12:D13"/>
    <mergeCell ref="K12:K13"/>
    <mergeCell ref="G12:G13"/>
    <mergeCell ref="F62:F64"/>
    <mergeCell ref="K62:K63"/>
    <mergeCell ref="D15:D16"/>
    <mergeCell ref="G15:G16"/>
    <mergeCell ref="H15:H16"/>
    <mergeCell ref="I15:I16"/>
    <mergeCell ref="J15:J16"/>
    <mergeCell ref="D17:D24"/>
    <mergeCell ref="K48:K49"/>
    <mergeCell ref="D33:D34"/>
    <mergeCell ref="D35:D37"/>
    <mergeCell ref="L12:L13"/>
    <mergeCell ref="N12:N13"/>
    <mergeCell ref="N18:N24"/>
    <mergeCell ref="A25:A32"/>
    <mergeCell ref="B25:B32"/>
    <mergeCell ref="A1:O1"/>
    <mergeCell ref="A2:O2"/>
    <mergeCell ref="L3:O3"/>
    <mergeCell ref="A4:A6"/>
    <mergeCell ref="B4:B6"/>
    <mergeCell ref="C4:C6"/>
    <mergeCell ref="D4:D6"/>
    <mergeCell ref="F4:F6"/>
    <mergeCell ref="E4:E6"/>
    <mergeCell ref="K4:M4"/>
    <mergeCell ref="N4:N6"/>
    <mergeCell ref="I5:I6"/>
    <mergeCell ref="J5:J6"/>
    <mergeCell ref="L5:L6"/>
    <mergeCell ref="M5:M6"/>
    <mergeCell ref="G4:G6"/>
    <mergeCell ref="H4:J4"/>
    <mergeCell ref="O4:O6"/>
    <mergeCell ref="H5:H6"/>
    <mergeCell ref="K5:K6"/>
    <mergeCell ref="C25:C32"/>
    <mergeCell ref="D25:D30"/>
    <mergeCell ref="G25:G30"/>
    <mergeCell ref="H25:H30"/>
    <mergeCell ref="I25:I30"/>
    <mergeCell ref="J25:J30"/>
    <mergeCell ref="N25:N30"/>
    <mergeCell ref="N14:O14"/>
    <mergeCell ref="A33:A44"/>
    <mergeCell ref="B33:B44"/>
    <mergeCell ref="C33:C44"/>
    <mergeCell ref="E33:E44"/>
    <mergeCell ref="F33:F44"/>
    <mergeCell ref="G33:G34"/>
    <mergeCell ref="H33:H34"/>
    <mergeCell ref="I33:I34"/>
    <mergeCell ref="J33:J34"/>
    <mergeCell ref="K33:K34"/>
    <mergeCell ref="L33:L34"/>
    <mergeCell ref="M33:M34"/>
    <mergeCell ref="N33:N34"/>
    <mergeCell ref="O33:O34"/>
    <mergeCell ref="G35:G37"/>
    <mergeCell ref="H35:H37"/>
    <mergeCell ref="I35:I37"/>
    <mergeCell ref="J35:J37"/>
    <mergeCell ref="N35:N37"/>
    <mergeCell ref="J39:J40"/>
    <mergeCell ref="L39:L40"/>
    <mergeCell ref="M39:M40"/>
    <mergeCell ref="N39:N40"/>
    <mergeCell ref="D50:D51"/>
    <mergeCell ref="N46:O47"/>
    <mergeCell ref="N50:N51"/>
    <mergeCell ref="D46:D47"/>
    <mergeCell ref="O39:O40"/>
    <mergeCell ref="N41:N44"/>
    <mergeCell ref="O41:O44"/>
    <mergeCell ref="L43:L44"/>
    <mergeCell ref="M43:M44"/>
    <mergeCell ref="G46:G47"/>
    <mergeCell ref="H46:H47"/>
    <mergeCell ref="I46:I47"/>
    <mergeCell ref="J46:J47"/>
    <mergeCell ref="K42:K44"/>
    <mergeCell ref="D38:D40"/>
    <mergeCell ref="K39:K40"/>
    <mergeCell ref="K67:K68"/>
    <mergeCell ref="L67:L68"/>
    <mergeCell ref="N65:N66"/>
    <mergeCell ref="N72:O74"/>
    <mergeCell ref="K56:K57"/>
    <mergeCell ref="L65:L66"/>
    <mergeCell ref="K82:K83"/>
    <mergeCell ref="L48:L49"/>
    <mergeCell ref="M48:M49"/>
    <mergeCell ref="N48:N49"/>
    <mergeCell ref="O48:O49"/>
    <mergeCell ref="N52:O52"/>
    <mergeCell ref="N53:O53"/>
    <mergeCell ref="N56:N57"/>
    <mergeCell ref="O56:O57"/>
    <mergeCell ref="K58:K60"/>
    <mergeCell ref="L58:L60"/>
    <mergeCell ref="M58:M60"/>
    <mergeCell ref="N58:N60"/>
    <mergeCell ref="O58:O60"/>
    <mergeCell ref="K65:K66"/>
    <mergeCell ref="O65:O66"/>
    <mergeCell ref="O31:O32"/>
    <mergeCell ref="N122:N123"/>
    <mergeCell ref="N124:N125"/>
    <mergeCell ref="K128:K134"/>
    <mergeCell ref="N84:O84"/>
    <mergeCell ref="J96:J98"/>
    <mergeCell ref="L96:L99"/>
    <mergeCell ref="M96:M99"/>
    <mergeCell ref="L100:L101"/>
    <mergeCell ref="M100:M101"/>
    <mergeCell ref="N100:N102"/>
    <mergeCell ref="O100:O102"/>
    <mergeCell ref="K115:K116"/>
    <mergeCell ref="N89:N93"/>
    <mergeCell ref="O118:O121"/>
    <mergeCell ref="N109:O110"/>
    <mergeCell ref="O87:O88"/>
    <mergeCell ref="K80:K81"/>
    <mergeCell ref="L82:L83"/>
    <mergeCell ref="M82:M83"/>
    <mergeCell ref="N82:N83"/>
    <mergeCell ref="O82:O83"/>
    <mergeCell ref="L56:L57"/>
    <mergeCell ref="M56:M57"/>
  </mergeCells>
  <printOptions horizontalCentered="1"/>
  <pageMargins left="0.47244094488188981" right="0.47244094488188981" top="0.74803149606299213" bottom="0.47244094488188981" header="0" footer="0"/>
  <pageSetup paperSize="9" scale="85" orientation="landscape" r:id="rId1"/>
  <rowBreaks count="2" manualBreakCount="2">
    <brk id="44" max="14" man="1"/>
    <brk id="139" max="14"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154"/>
  <sheetViews>
    <sheetView zoomScaleNormal="100" zoomScaleSheetLayoutView="100" workbookViewId="0">
      <selection activeCell="H18" sqref="H18"/>
    </sheetView>
  </sheetViews>
  <sheetFormatPr defaultRowHeight="12.75" x14ac:dyDescent="0.2"/>
  <cols>
    <col min="1" max="3" width="2.7109375" style="2" customWidth="1"/>
    <col min="4" max="4" width="34.28515625" style="2" customWidth="1"/>
    <col min="5" max="5" width="2.7109375" style="7" customWidth="1"/>
    <col min="6" max="6" width="2.7109375" style="2" customWidth="1"/>
    <col min="7" max="7" width="2.7109375" style="11" customWidth="1"/>
    <col min="8" max="8" width="8.28515625" style="15" customWidth="1"/>
    <col min="9" max="9" width="8.42578125" style="2" customWidth="1"/>
    <col min="10" max="10" width="8.5703125" style="2" customWidth="1"/>
    <col min="11" max="11" width="6.85546875" style="2" customWidth="1"/>
    <col min="12" max="12" width="8.28515625" style="2" customWidth="1"/>
    <col min="13" max="13" width="8.42578125" style="2" customWidth="1"/>
    <col min="14" max="14" width="8.7109375" style="2" customWidth="1"/>
    <col min="15" max="15" width="6.7109375" style="2" customWidth="1"/>
    <col min="16" max="16" width="7.7109375" style="2" customWidth="1"/>
    <col min="17" max="17" width="7" style="2" customWidth="1"/>
    <col min="18" max="18" width="6.5703125" style="2" customWidth="1"/>
    <col min="19" max="19" width="4.85546875" style="2" customWidth="1"/>
    <col min="20" max="20" width="7.28515625" style="2" customWidth="1"/>
    <col min="21" max="16384" width="9.140625" style="1"/>
  </cols>
  <sheetData>
    <row r="1" spans="1:24" ht="13.5" customHeight="1" x14ac:dyDescent="0.2">
      <c r="A1" s="1169" t="s">
        <v>152</v>
      </c>
      <c r="B1" s="1169"/>
      <c r="C1" s="1169"/>
      <c r="D1" s="1169"/>
      <c r="E1" s="1169"/>
      <c r="F1" s="1169"/>
      <c r="G1" s="1169"/>
      <c r="H1" s="1169"/>
      <c r="I1" s="1169"/>
      <c r="J1" s="1169"/>
      <c r="K1" s="1169"/>
      <c r="L1" s="1169"/>
      <c r="M1" s="1169"/>
      <c r="N1" s="1169"/>
      <c r="O1" s="1169"/>
      <c r="P1" s="1169"/>
      <c r="Q1" s="1169"/>
      <c r="R1" s="1169"/>
      <c r="S1" s="1169"/>
      <c r="T1" s="1169"/>
    </row>
    <row r="2" spans="1:24" ht="12.75" customHeight="1" x14ac:dyDescent="0.2">
      <c r="A2" s="1167" t="s">
        <v>32</v>
      </c>
      <c r="B2" s="1167"/>
      <c r="C2" s="1167"/>
      <c r="D2" s="1167"/>
      <c r="E2" s="1167"/>
      <c r="F2" s="1167"/>
      <c r="G2" s="1167"/>
      <c r="H2" s="1167"/>
      <c r="I2" s="1167"/>
      <c r="J2" s="1167"/>
      <c r="K2" s="1167"/>
      <c r="L2" s="1167"/>
      <c r="M2" s="1167"/>
      <c r="N2" s="1167"/>
      <c r="O2" s="1167"/>
      <c r="P2" s="1167"/>
      <c r="Q2" s="1167"/>
      <c r="R2" s="1167"/>
      <c r="S2" s="1167"/>
      <c r="T2" s="1167"/>
    </row>
    <row r="3" spans="1:24" x14ac:dyDescent="0.2">
      <c r="A3" s="1168" t="s">
        <v>20</v>
      </c>
      <c r="B3" s="1168"/>
      <c r="C3" s="1168"/>
      <c r="D3" s="1168"/>
      <c r="E3" s="1168"/>
      <c r="F3" s="1168"/>
      <c r="G3" s="1168"/>
      <c r="H3" s="1168"/>
      <c r="I3" s="1168"/>
      <c r="J3" s="1168"/>
      <c r="K3" s="1168"/>
      <c r="L3" s="1168"/>
      <c r="M3" s="1168"/>
      <c r="N3" s="1168"/>
      <c r="O3" s="1168"/>
      <c r="P3" s="1168"/>
      <c r="Q3" s="1168"/>
      <c r="R3" s="1168"/>
      <c r="S3" s="1168"/>
      <c r="T3" s="1168"/>
    </row>
    <row r="4" spans="1:24" ht="13.5" thickBot="1" x14ac:dyDescent="0.25">
      <c r="T4" s="2" t="s">
        <v>151</v>
      </c>
    </row>
    <row r="5" spans="1:24" ht="32.25" customHeight="1" x14ac:dyDescent="0.2">
      <c r="A5" s="1158" t="s">
        <v>21</v>
      </c>
      <c r="B5" s="869" t="s">
        <v>0</v>
      </c>
      <c r="C5" s="869" t="s">
        <v>1</v>
      </c>
      <c r="D5" s="1164" t="s">
        <v>13</v>
      </c>
      <c r="E5" s="1158" t="s">
        <v>2</v>
      </c>
      <c r="F5" s="869" t="s">
        <v>30</v>
      </c>
      <c r="G5" s="1161" t="s">
        <v>3</v>
      </c>
      <c r="H5" s="1148" t="s">
        <v>4</v>
      </c>
      <c r="I5" s="1151" t="s">
        <v>22</v>
      </c>
      <c r="J5" s="1152"/>
      <c r="K5" s="1152"/>
      <c r="L5" s="1153"/>
      <c r="M5" s="1151" t="s">
        <v>157</v>
      </c>
      <c r="N5" s="1152"/>
      <c r="O5" s="1152"/>
      <c r="P5" s="1153"/>
      <c r="Q5" s="1151" t="s">
        <v>150</v>
      </c>
      <c r="R5" s="1152"/>
      <c r="S5" s="1152"/>
      <c r="T5" s="1153"/>
    </row>
    <row r="6" spans="1:24" ht="20.25" customHeight="1" x14ac:dyDescent="0.2">
      <c r="A6" s="1159"/>
      <c r="B6" s="870"/>
      <c r="C6" s="870"/>
      <c r="D6" s="1165"/>
      <c r="E6" s="1159"/>
      <c r="F6" s="870"/>
      <c r="G6" s="1162"/>
      <c r="H6" s="1149"/>
      <c r="I6" s="1175" t="s">
        <v>5</v>
      </c>
      <c r="J6" s="1176" t="s">
        <v>6</v>
      </c>
      <c r="K6" s="1177"/>
      <c r="L6" s="1146" t="s">
        <v>19</v>
      </c>
      <c r="M6" s="1175" t="s">
        <v>5</v>
      </c>
      <c r="N6" s="1176" t="s">
        <v>6</v>
      </c>
      <c r="O6" s="1177"/>
      <c r="P6" s="1146" t="s">
        <v>19</v>
      </c>
      <c r="Q6" s="1175" t="s">
        <v>5</v>
      </c>
      <c r="R6" s="1176" t="s">
        <v>6</v>
      </c>
      <c r="S6" s="1177"/>
      <c r="T6" s="1146" t="s">
        <v>19</v>
      </c>
    </row>
    <row r="7" spans="1:24" ht="100.5" customHeight="1" x14ac:dyDescent="0.2">
      <c r="A7" s="1160"/>
      <c r="B7" s="1154"/>
      <c r="C7" s="1154"/>
      <c r="D7" s="1166"/>
      <c r="E7" s="1160"/>
      <c r="F7" s="1154"/>
      <c r="G7" s="1163"/>
      <c r="H7" s="1150"/>
      <c r="I7" s="1160"/>
      <c r="J7" s="227" t="s">
        <v>5</v>
      </c>
      <c r="K7" s="228" t="s">
        <v>14</v>
      </c>
      <c r="L7" s="1147"/>
      <c r="M7" s="1160"/>
      <c r="N7" s="227" t="s">
        <v>5</v>
      </c>
      <c r="O7" s="228" t="s">
        <v>14</v>
      </c>
      <c r="P7" s="1147"/>
      <c r="Q7" s="1160"/>
      <c r="R7" s="227" t="s">
        <v>5</v>
      </c>
      <c r="S7" s="228" t="s">
        <v>14</v>
      </c>
      <c r="T7" s="1147"/>
      <c r="W7" s="220"/>
    </row>
    <row r="8" spans="1:24" s="6" customFormat="1" ht="15" customHeight="1" x14ac:dyDescent="0.2">
      <c r="A8" s="1178" t="s">
        <v>155</v>
      </c>
      <c r="B8" s="1179"/>
      <c r="C8" s="1179"/>
      <c r="D8" s="1179"/>
      <c r="E8" s="1179"/>
      <c r="F8" s="1179"/>
      <c r="G8" s="1179"/>
      <c r="H8" s="1179"/>
      <c r="I8" s="1179"/>
      <c r="J8" s="1179"/>
      <c r="K8" s="1179"/>
      <c r="L8" s="1179"/>
      <c r="M8" s="1179"/>
      <c r="N8" s="1179"/>
      <c r="O8" s="1179"/>
      <c r="P8" s="1179"/>
      <c r="Q8" s="1179"/>
      <c r="R8" s="1179"/>
      <c r="S8" s="1179"/>
      <c r="T8" s="1183"/>
    </row>
    <row r="9" spans="1:24" s="6" customFormat="1" ht="15.75" customHeight="1" x14ac:dyDescent="0.2">
      <c r="A9" s="1193" t="s">
        <v>71</v>
      </c>
      <c r="B9" s="1194"/>
      <c r="C9" s="1194"/>
      <c r="D9" s="1194"/>
      <c r="E9" s="1194"/>
      <c r="F9" s="1194"/>
      <c r="G9" s="1194"/>
      <c r="H9" s="1194"/>
      <c r="I9" s="1194"/>
      <c r="J9" s="1194"/>
      <c r="K9" s="1194"/>
      <c r="L9" s="1195"/>
      <c r="M9" s="231"/>
      <c r="N9" s="231"/>
      <c r="O9" s="231"/>
      <c r="P9" s="231"/>
      <c r="Q9" s="231"/>
      <c r="R9" s="231"/>
      <c r="S9" s="231"/>
      <c r="T9" s="232"/>
    </row>
    <row r="10" spans="1:24" ht="14.25" customHeight="1" x14ac:dyDescent="0.2">
      <c r="A10" s="233" t="s">
        <v>7</v>
      </c>
      <c r="B10" s="1180" t="s">
        <v>189</v>
      </c>
      <c r="C10" s="1180"/>
      <c r="D10" s="1180"/>
      <c r="E10" s="1180"/>
      <c r="F10" s="1180"/>
      <c r="G10" s="1180"/>
      <c r="H10" s="1180"/>
      <c r="I10" s="1180"/>
      <c r="J10" s="1180"/>
      <c r="K10" s="1180"/>
      <c r="L10" s="1181"/>
      <c r="M10" s="1184"/>
      <c r="N10" s="1184"/>
      <c r="O10" s="1184"/>
      <c r="P10" s="1184"/>
      <c r="Q10" s="1184"/>
      <c r="R10" s="1184"/>
      <c r="S10" s="1184"/>
      <c r="T10" s="1185"/>
    </row>
    <row r="11" spans="1:24" ht="15" customHeight="1" x14ac:dyDescent="0.2">
      <c r="A11" s="234" t="s">
        <v>7</v>
      </c>
      <c r="B11" s="230" t="s">
        <v>7</v>
      </c>
      <c r="C11" s="1192" t="s">
        <v>57</v>
      </c>
      <c r="D11" s="1190"/>
      <c r="E11" s="1190"/>
      <c r="F11" s="1190"/>
      <c r="G11" s="1190"/>
      <c r="H11" s="1190"/>
      <c r="I11" s="1190"/>
      <c r="J11" s="1190"/>
      <c r="K11" s="1190"/>
      <c r="L11" s="1190"/>
      <c r="M11" s="1190"/>
      <c r="N11" s="1190"/>
      <c r="O11" s="1190"/>
      <c r="P11" s="1190"/>
      <c r="Q11" s="1190"/>
      <c r="R11" s="1190"/>
      <c r="S11" s="1190"/>
      <c r="T11" s="1191"/>
    </row>
    <row r="12" spans="1:24" s="56" customFormat="1" ht="12.75" customHeight="1" x14ac:dyDescent="0.2">
      <c r="A12" s="843" t="s">
        <v>7</v>
      </c>
      <c r="B12" s="846" t="s">
        <v>7</v>
      </c>
      <c r="C12" s="832" t="s">
        <v>7</v>
      </c>
      <c r="D12" s="1157" t="s">
        <v>106</v>
      </c>
      <c r="E12" s="1050"/>
      <c r="F12" s="1090" t="s">
        <v>39</v>
      </c>
      <c r="G12" s="1092" t="s">
        <v>35</v>
      </c>
      <c r="H12" s="229" t="s">
        <v>31</v>
      </c>
      <c r="I12" s="154">
        <f>L12+J12</f>
        <v>848.4</v>
      </c>
      <c r="J12" s="155">
        <f>649.9+99.3</f>
        <v>749.19999999999993</v>
      </c>
      <c r="K12" s="155">
        <v>0</v>
      </c>
      <c r="L12" s="156">
        <v>99.2</v>
      </c>
      <c r="M12" s="52">
        <f>P12+N12</f>
        <v>848.4</v>
      </c>
      <c r="N12" s="53">
        <f>649.9+99.3</f>
        <v>749.19999999999993</v>
      </c>
      <c r="O12" s="53">
        <v>0</v>
      </c>
      <c r="P12" s="54">
        <v>99.2</v>
      </c>
      <c r="Q12" s="52"/>
      <c r="R12" s="53"/>
      <c r="S12" s="53"/>
      <c r="T12" s="54"/>
      <c r="U12" s="55"/>
      <c r="V12" s="55"/>
      <c r="W12" s="55"/>
      <c r="X12" s="55"/>
    </row>
    <row r="13" spans="1:24" s="56" customFormat="1" x14ac:dyDescent="0.2">
      <c r="A13" s="843"/>
      <c r="B13" s="846"/>
      <c r="C13" s="832"/>
      <c r="D13" s="1157"/>
      <c r="E13" s="1050"/>
      <c r="F13" s="1090"/>
      <c r="G13" s="1092"/>
      <c r="H13" s="57"/>
      <c r="I13" s="154"/>
      <c r="J13" s="155"/>
      <c r="K13" s="155"/>
      <c r="L13" s="156"/>
      <c r="M13" s="52"/>
      <c r="N13" s="53"/>
      <c r="O13" s="53"/>
      <c r="P13" s="54"/>
      <c r="Q13" s="52"/>
      <c r="R13" s="53"/>
      <c r="S13" s="53"/>
      <c r="T13" s="54"/>
      <c r="U13" s="55"/>
      <c r="V13" s="55"/>
      <c r="W13" s="55"/>
      <c r="X13" s="55"/>
    </row>
    <row r="14" spans="1:24" s="56" customFormat="1" ht="15.75" customHeight="1" x14ac:dyDescent="0.2">
      <c r="A14" s="421"/>
      <c r="B14" s="422"/>
      <c r="C14" s="423"/>
      <c r="D14" s="445" t="s">
        <v>137</v>
      </c>
      <c r="E14" s="1050"/>
      <c r="F14" s="1090"/>
      <c r="G14" s="1092"/>
      <c r="H14" s="57"/>
      <c r="I14" s="154"/>
      <c r="J14" s="155"/>
      <c r="K14" s="155"/>
      <c r="L14" s="156"/>
      <c r="M14" s="52"/>
      <c r="N14" s="53"/>
      <c r="O14" s="53"/>
      <c r="P14" s="54"/>
      <c r="Q14" s="52"/>
      <c r="R14" s="53"/>
      <c r="S14" s="53"/>
      <c r="T14" s="54"/>
      <c r="U14" s="55"/>
      <c r="V14" s="55"/>
      <c r="W14" s="55"/>
      <c r="X14" s="55"/>
    </row>
    <row r="15" spans="1:24" s="56" customFormat="1" ht="15.75" customHeight="1" x14ac:dyDescent="0.2">
      <c r="A15" s="421"/>
      <c r="B15" s="422"/>
      <c r="C15" s="423"/>
      <c r="D15" s="58" t="s">
        <v>138</v>
      </c>
      <c r="E15" s="1050"/>
      <c r="F15" s="1090"/>
      <c r="G15" s="1092"/>
      <c r="H15" s="59"/>
      <c r="I15" s="154"/>
      <c r="J15" s="155"/>
      <c r="K15" s="155"/>
      <c r="L15" s="156"/>
      <c r="M15" s="52"/>
      <c r="N15" s="53"/>
      <c r="O15" s="53"/>
      <c r="P15" s="54"/>
      <c r="Q15" s="52"/>
      <c r="R15" s="53"/>
      <c r="S15" s="53"/>
      <c r="T15" s="54"/>
      <c r="U15" s="55"/>
      <c r="V15" s="55"/>
      <c r="W15" s="55"/>
      <c r="X15" s="55"/>
    </row>
    <row r="16" spans="1:24" s="56" customFormat="1" ht="12.75" customHeight="1" x14ac:dyDescent="0.2">
      <c r="A16" s="843"/>
      <c r="B16" s="846"/>
      <c r="C16" s="832"/>
      <c r="D16" s="1052" t="s">
        <v>139</v>
      </c>
      <c r="E16" s="1050"/>
      <c r="F16" s="1090"/>
      <c r="G16" s="1092"/>
      <c r="H16" s="59"/>
      <c r="I16" s="154"/>
      <c r="J16" s="155"/>
      <c r="K16" s="155"/>
      <c r="L16" s="156"/>
      <c r="M16" s="52"/>
      <c r="N16" s="53"/>
      <c r="O16" s="53"/>
      <c r="P16" s="54"/>
      <c r="Q16" s="52"/>
      <c r="R16" s="53"/>
      <c r="S16" s="53"/>
      <c r="T16" s="54"/>
      <c r="U16" s="55"/>
      <c r="V16" s="55"/>
      <c r="W16" s="55"/>
      <c r="X16" s="55"/>
    </row>
    <row r="17" spans="1:24" s="56" customFormat="1" x14ac:dyDescent="0.2">
      <c r="A17" s="843"/>
      <c r="B17" s="846"/>
      <c r="C17" s="832"/>
      <c r="D17" s="1053"/>
      <c r="E17" s="1050"/>
      <c r="F17" s="1090"/>
      <c r="G17" s="1092"/>
      <c r="H17" s="59"/>
      <c r="I17" s="154"/>
      <c r="J17" s="155"/>
      <c r="K17" s="155"/>
      <c r="L17" s="156"/>
      <c r="M17" s="52"/>
      <c r="N17" s="53"/>
      <c r="O17" s="53"/>
      <c r="P17" s="54"/>
      <c r="Q17" s="52"/>
      <c r="R17" s="53"/>
      <c r="S17" s="53"/>
      <c r="T17" s="54"/>
      <c r="U17" s="55"/>
      <c r="V17" s="55"/>
      <c r="W17" s="55"/>
      <c r="X17" s="55"/>
    </row>
    <row r="18" spans="1:24" s="56" customFormat="1" ht="13.5" customHeight="1" x14ac:dyDescent="0.2">
      <c r="A18" s="843"/>
      <c r="B18" s="846"/>
      <c r="C18" s="832"/>
      <c r="D18" s="445" t="s">
        <v>142</v>
      </c>
      <c r="E18" s="1050"/>
      <c r="F18" s="1090"/>
      <c r="G18" s="1092"/>
      <c r="H18" s="59"/>
      <c r="I18" s="154"/>
      <c r="J18" s="157"/>
      <c r="K18" s="157"/>
      <c r="L18" s="158"/>
      <c r="M18" s="52"/>
      <c r="N18" s="60"/>
      <c r="O18" s="60"/>
      <c r="P18" s="61"/>
      <c r="Q18" s="52"/>
      <c r="R18" s="60"/>
      <c r="S18" s="60"/>
      <c r="T18" s="61"/>
      <c r="U18" s="55"/>
      <c r="V18" s="55"/>
      <c r="W18" s="55"/>
      <c r="X18" s="55"/>
    </row>
    <row r="19" spans="1:24" s="56" customFormat="1" ht="37.5" customHeight="1" thickBot="1" x14ac:dyDescent="0.25">
      <c r="A19" s="844"/>
      <c r="B19" s="847"/>
      <c r="C19" s="833"/>
      <c r="D19" s="62" t="s">
        <v>141</v>
      </c>
      <c r="E19" s="1086"/>
      <c r="F19" s="1155"/>
      <c r="G19" s="1128"/>
      <c r="H19" s="218" t="s">
        <v>8</v>
      </c>
      <c r="I19" s="159">
        <f>SUM(I12:I17)</f>
        <v>848.4</v>
      </c>
      <c r="J19" s="160">
        <f>SUM(J12:J17)</f>
        <v>749.19999999999993</v>
      </c>
      <c r="K19" s="161">
        <f>SUM(K12:K17)</f>
        <v>0</v>
      </c>
      <c r="L19" s="162">
        <f>SUM(L12:L17)</f>
        <v>99.2</v>
      </c>
      <c r="M19" s="159">
        <f t="shared" ref="M19:P19" si="0">SUM(M12:M17)</f>
        <v>848.4</v>
      </c>
      <c r="N19" s="160">
        <f t="shared" si="0"/>
        <v>749.19999999999993</v>
      </c>
      <c r="O19" s="161">
        <f t="shared" si="0"/>
        <v>0</v>
      </c>
      <c r="P19" s="162">
        <f t="shared" si="0"/>
        <v>99.2</v>
      </c>
      <c r="Q19" s="159"/>
      <c r="R19" s="160"/>
      <c r="S19" s="161"/>
      <c r="T19" s="162"/>
      <c r="U19" s="55"/>
      <c r="V19" s="55"/>
      <c r="W19" s="55"/>
      <c r="X19" s="55"/>
    </row>
    <row r="20" spans="1:24" s="56" customFormat="1" ht="14.25" customHeight="1" x14ac:dyDescent="0.2">
      <c r="A20" s="842" t="s">
        <v>7</v>
      </c>
      <c r="B20" s="845" t="s">
        <v>7</v>
      </c>
      <c r="C20" s="831" t="s">
        <v>9</v>
      </c>
      <c r="D20" s="1156" t="s">
        <v>108</v>
      </c>
      <c r="E20" s="1085"/>
      <c r="F20" s="63" t="s">
        <v>42</v>
      </c>
      <c r="G20" s="64" t="s">
        <v>35</v>
      </c>
      <c r="H20" s="65" t="s">
        <v>31</v>
      </c>
      <c r="I20" s="163">
        <f>J20+L20</f>
        <v>6268.4</v>
      </c>
      <c r="J20" s="164">
        <v>6268.4</v>
      </c>
      <c r="K20" s="164"/>
      <c r="L20" s="165"/>
      <c r="M20" s="66">
        <f>N20+P20</f>
        <v>6268.4</v>
      </c>
      <c r="N20" s="67">
        <v>6268.4</v>
      </c>
      <c r="O20" s="67"/>
      <c r="P20" s="68"/>
      <c r="Q20" s="66"/>
      <c r="R20" s="67"/>
      <c r="S20" s="67"/>
      <c r="T20" s="68"/>
      <c r="U20" s="55"/>
      <c r="V20" s="55"/>
      <c r="W20" s="55"/>
      <c r="X20" s="55"/>
    </row>
    <row r="21" spans="1:24" s="56" customFormat="1" ht="14.25" customHeight="1" x14ac:dyDescent="0.2">
      <c r="A21" s="843"/>
      <c r="B21" s="846"/>
      <c r="C21" s="832"/>
      <c r="D21" s="1157"/>
      <c r="E21" s="1050"/>
      <c r="F21" s="69"/>
      <c r="G21" s="70"/>
      <c r="H21" s="71" t="s">
        <v>51</v>
      </c>
      <c r="I21" s="154">
        <f>J21+L21</f>
        <v>2</v>
      </c>
      <c r="J21" s="155">
        <v>2</v>
      </c>
      <c r="K21" s="155"/>
      <c r="L21" s="156"/>
      <c r="M21" s="52">
        <f>N21+P21</f>
        <v>2</v>
      </c>
      <c r="N21" s="53">
        <v>2</v>
      </c>
      <c r="O21" s="53"/>
      <c r="P21" s="54"/>
      <c r="Q21" s="52"/>
      <c r="R21" s="53"/>
      <c r="S21" s="53"/>
      <c r="T21" s="54"/>
      <c r="U21" s="55"/>
      <c r="V21" s="55"/>
      <c r="W21" s="55"/>
      <c r="X21" s="55"/>
    </row>
    <row r="22" spans="1:24" s="56" customFormat="1" ht="22.5" customHeight="1" x14ac:dyDescent="0.2">
      <c r="A22" s="843"/>
      <c r="B22" s="846"/>
      <c r="C22" s="832"/>
      <c r="D22" s="1171" t="s">
        <v>44</v>
      </c>
      <c r="E22" s="1170"/>
      <c r="F22" s="16"/>
      <c r="G22" s="263"/>
      <c r="H22" s="264" t="s">
        <v>153</v>
      </c>
      <c r="I22" s="19"/>
      <c r="J22" s="20"/>
      <c r="K22" s="20"/>
      <c r="L22" s="21"/>
      <c r="M22" s="249"/>
      <c r="N22" s="250"/>
      <c r="O22" s="250"/>
      <c r="P22" s="265"/>
      <c r="Q22" s="249"/>
      <c r="R22" s="250"/>
      <c r="S22" s="250"/>
      <c r="T22" s="265"/>
      <c r="U22" s="266"/>
      <c r="V22" s="55"/>
      <c r="W22" s="55"/>
      <c r="X22" s="55"/>
    </row>
    <row r="23" spans="1:24" s="56" customFormat="1" ht="22.5" customHeight="1" x14ac:dyDescent="0.2">
      <c r="A23" s="843"/>
      <c r="B23" s="846"/>
      <c r="C23" s="832"/>
      <c r="D23" s="1172"/>
      <c r="E23" s="1170"/>
      <c r="F23" s="16"/>
      <c r="G23" s="263"/>
      <c r="H23" s="264" t="s">
        <v>31</v>
      </c>
      <c r="I23" s="19"/>
      <c r="J23" s="20"/>
      <c r="K23" s="20"/>
      <c r="L23" s="21"/>
      <c r="M23" s="249"/>
      <c r="N23" s="250"/>
      <c r="O23" s="250"/>
      <c r="P23" s="265"/>
      <c r="Q23" s="249"/>
      <c r="R23" s="250"/>
      <c r="S23" s="250"/>
      <c r="T23" s="265"/>
      <c r="U23" s="266"/>
      <c r="V23" s="55"/>
      <c r="W23" s="55"/>
      <c r="X23" s="55"/>
    </row>
    <row r="24" spans="1:24" s="56" customFormat="1" ht="22.5" customHeight="1" x14ac:dyDescent="0.2">
      <c r="A24" s="843"/>
      <c r="B24" s="846"/>
      <c r="C24" s="832"/>
      <c r="D24" s="1173"/>
      <c r="E24" s="1170"/>
      <c r="F24" s="16"/>
      <c r="G24" s="263"/>
      <c r="H24" s="264"/>
      <c r="I24" s="34"/>
      <c r="J24" s="31"/>
      <c r="K24" s="31"/>
      <c r="L24" s="32"/>
      <c r="M24" s="251"/>
      <c r="N24" s="252"/>
      <c r="O24" s="252"/>
      <c r="P24" s="267"/>
      <c r="Q24" s="251"/>
      <c r="R24" s="252"/>
      <c r="S24" s="252"/>
      <c r="T24" s="267"/>
      <c r="U24" s="266"/>
      <c r="V24" s="55"/>
      <c r="W24" s="55"/>
      <c r="X24" s="55"/>
    </row>
    <row r="25" spans="1:24" s="56" customFormat="1" ht="12.75" customHeight="1" x14ac:dyDescent="0.2">
      <c r="A25" s="843"/>
      <c r="B25" s="846"/>
      <c r="C25" s="832"/>
      <c r="D25" s="1052" t="s">
        <v>45</v>
      </c>
      <c r="E25" s="1170"/>
      <c r="F25" s="16"/>
      <c r="G25" s="263"/>
      <c r="H25" s="106" t="s">
        <v>51</v>
      </c>
      <c r="I25" s="173"/>
      <c r="J25" s="174"/>
      <c r="K25" s="174"/>
      <c r="L25" s="175"/>
      <c r="M25" s="81">
        <f>N25</f>
        <v>3</v>
      </c>
      <c r="N25" s="82">
        <v>3</v>
      </c>
      <c r="O25" s="82"/>
      <c r="P25" s="83"/>
      <c r="Q25" s="245">
        <f>R25</f>
        <v>3</v>
      </c>
      <c r="R25" s="246">
        <v>3</v>
      </c>
      <c r="S25" s="254"/>
      <c r="T25" s="268"/>
      <c r="U25" s="266"/>
      <c r="V25" s="55"/>
      <c r="W25" s="55"/>
      <c r="X25" s="55"/>
    </row>
    <row r="26" spans="1:24" s="56" customFormat="1" ht="12.75" customHeight="1" x14ac:dyDescent="0.2">
      <c r="A26" s="843"/>
      <c r="B26" s="846"/>
      <c r="C26" s="832"/>
      <c r="D26" s="1054"/>
      <c r="E26" s="1170"/>
      <c r="F26" s="16"/>
      <c r="G26" s="263"/>
      <c r="H26" s="314"/>
      <c r="I26" s="34"/>
      <c r="J26" s="31"/>
      <c r="K26" s="31"/>
      <c r="L26" s="32"/>
      <c r="M26" s="251"/>
      <c r="N26" s="252"/>
      <c r="O26" s="252"/>
      <c r="P26" s="267"/>
      <c r="Q26" s="251"/>
      <c r="R26" s="252"/>
      <c r="S26" s="252"/>
      <c r="T26" s="267"/>
      <c r="U26" s="266"/>
      <c r="V26" s="55"/>
      <c r="W26" s="55"/>
      <c r="X26" s="55"/>
    </row>
    <row r="27" spans="1:24" s="56" customFormat="1" ht="12.75" customHeight="1" x14ac:dyDescent="0.2">
      <c r="A27" s="843"/>
      <c r="B27" s="846"/>
      <c r="C27" s="832"/>
      <c r="D27" s="1172" t="s">
        <v>90</v>
      </c>
      <c r="E27" s="1170"/>
      <c r="F27" s="16"/>
      <c r="G27" s="263"/>
      <c r="H27" s="269"/>
      <c r="I27" s="19"/>
      <c r="J27" s="20"/>
      <c r="K27" s="20"/>
      <c r="L27" s="21"/>
      <c r="M27" s="240"/>
      <c r="N27" s="241"/>
      <c r="O27" s="241"/>
      <c r="P27" s="248"/>
      <c r="Q27" s="240"/>
      <c r="R27" s="246"/>
      <c r="S27" s="244"/>
      <c r="T27" s="461"/>
      <c r="U27" s="266"/>
      <c r="V27" s="55"/>
      <c r="W27" s="55"/>
      <c r="X27" s="55"/>
    </row>
    <row r="28" spans="1:24" s="56" customFormat="1" ht="12.75" customHeight="1" x14ac:dyDescent="0.2">
      <c r="A28" s="843"/>
      <c r="B28" s="846"/>
      <c r="C28" s="832"/>
      <c r="D28" s="1172"/>
      <c r="E28" s="1170"/>
      <c r="F28" s="16"/>
      <c r="G28" s="263"/>
      <c r="H28" s="276"/>
      <c r="I28" s="34"/>
      <c r="J28" s="31"/>
      <c r="K28" s="31"/>
      <c r="L28" s="32"/>
      <c r="M28" s="261"/>
      <c r="N28" s="259"/>
      <c r="O28" s="259"/>
      <c r="P28" s="260"/>
      <c r="Q28" s="261"/>
      <c r="R28" s="259"/>
      <c r="S28" s="279"/>
      <c r="T28" s="277"/>
      <c r="U28" s="266"/>
      <c r="V28" s="55"/>
      <c r="W28" s="55"/>
      <c r="X28" s="55"/>
    </row>
    <row r="29" spans="1:24" s="56" customFormat="1" ht="21" customHeight="1" thickBot="1" x14ac:dyDescent="0.25">
      <c r="A29" s="427"/>
      <c r="B29" s="429"/>
      <c r="C29" s="425"/>
      <c r="D29" s="1186"/>
      <c r="E29" s="270"/>
      <c r="F29" s="17"/>
      <c r="G29" s="271"/>
      <c r="H29" s="272" t="s">
        <v>8</v>
      </c>
      <c r="I29" s="28">
        <f t="shared" ref="I29:R29" si="1">SUM(I20:I28)</f>
        <v>6270.4</v>
      </c>
      <c r="J29" s="28">
        <f t="shared" si="1"/>
        <v>6270.4</v>
      </c>
      <c r="K29" s="28">
        <f t="shared" si="1"/>
        <v>0</v>
      </c>
      <c r="L29" s="28">
        <f t="shared" si="1"/>
        <v>0</v>
      </c>
      <c r="M29" s="28">
        <f t="shared" si="1"/>
        <v>6273.4</v>
      </c>
      <c r="N29" s="28">
        <f t="shared" si="1"/>
        <v>6273.4</v>
      </c>
      <c r="O29" s="28">
        <f t="shared" si="1"/>
        <v>0</v>
      </c>
      <c r="P29" s="28">
        <f t="shared" si="1"/>
        <v>0</v>
      </c>
      <c r="Q29" s="247">
        <f t="shared" si="1"/>
        <v>3</v>
      </c>
      <c r="R29" s="247">
        <f t="shared" si="1"/>
        <v>3</v>
      </c>
      <c r="S29" s="28"/>
      <c r="T29" s="462"/>
      <c r="U29" s="266"/>
      <c r="V29" s="55"/>
      <c r="W29" s="55"/>
      <c r="X29" s="55"/>
    </row>
    <row r="30" spans="1:24" s="56" customFormat="1" ht="29.25" customHeight="1" x14ac:dyDescent="0.2">
      <c r="A30" s="426" t="s">
        <v>7</v>
      </c>
      <c r="B30" s="428" t="s">
        <v>7</v>
      </c>
      <c r="C30" s="424" t="s">
        <v>33</v>
      </c>
      <c r="D30" s="447" t="s">
        <v>109</v>
      </c>
      <c r="E30" s="1085"/>
      <c r="F30" s="1129" t="s">
        <v>42</v>
      </c>
      <c r="G30" s="1127" t="s">
        <v>35</v>
      </c>
      <c r="H30" s="65" t="s">
        <v>31</v>
      </c>
      <c r="I30" s="170">
        <f>L30+J30</f>
        <v>1326.1</v>
      </c>
      <c r="J30" s="171">
        <v>1326.1</v>
      </c>
      <c r="K30" s="171">
        <v>840.8</v>
      </c>
      <c r="L30" s="172">
        <v>0</v>
      </c>
      <c r="M30" s="77">
        <f>P30+N30</f>
        <v>1326.1</v>
      </c>
      <c r="N30" s="78">
        <v>1326.1</v>
      </c>
      <c r="O30" s="78">
        <f>840.8-92.1</f>
        <v>748.69999999999993</v>
      </c>
      <c r="P30" s="79">
        <v>0</v>
      </c>
      <c r="Q30" s="89">
        <f>M30-I30</f>
        <v>0</v>
      </c>
      <c r="R30" s="90">
        <f>N30-J30</f>
        <v>0</v>
      </c>
      <c r="S30" s="262">
        <f>O30-K30</f>
        <v>-92.100000000000023</v>
      </c>
      <c r="T30" s="287">
        <f>P30-L30</f>
        <v>0</v>
      </c>
      <c r="U30" s="55"/>
      <c r="V30" s="55"/>
      <c r="W30" s="55"/>
      <c r="X30" s="55"/>
    </row>
    <row r="31" spans="1:24" s="56" customFormat="1" ht="15" customHeight="1" x14ac:dyDescent="0.2">
      <c r="A31" s="843"/>
      <c r="B31" s="846"/>
      <c r="C31" s="832"/>
      <c r="D31" s="1052" t="s">
        <v>125</v>
      </c>
      <c r="E31" s="1050"/>
      <c r="F31" s="1130"/>
      <c r="G31" s="1092"/>
      <c r="H31" s="80" t="s">
        <v>51</v>
      </c>
      <c r="I31" s="173">
        <f>J31+L31</f>
        <v>57.4</v>
      </c>
      <c r="J31" s="174">
        <v>57.4</v>
      </c>
      <c r="K31" s="174">
        <v>6.9</v>
      </c>
      <c r="L31" s="175"/>
      <c r="M31" s="253">
        <f>N31+P31</f>
        <v>57.4</v>
      </c>
      <c r="N31" s="254">
        <f>57.4</f>
        <v>57.4</v>
      </c>
      <c r="O31" s="254">
        <f>6.9</f>
        <v>6.9</v>
      </c>
      <c r="P31" s="83"/>
      <c r="Q31" s="245"/>
      <c r="R31" s="246"/>
      <c r="S31" s="244"/>
      <c r="T31" s="288"/>
      <c r="U31" s="55"/>
      <c r="V31" s="55"/>
      <c r="W31" s="55"/>
      <c r="X31" s="55"/>
    </row>
    <row r="32" spans="1:24" s="56" customFormat="1" ht="18" customHeight="1" x14ac:dyDescent="0.2">
      <c r="A32" s="843"/>
      <c r="B32" s="846"/>
      <c r="C32" s="832"/>
      <c r="D32" s="1053"/>
      <c r="E32" s="1050"/>
      <c r="F32" s="1130"/>
      <c r="G32" s="1092"/>
      <c r="H32" s="72"/>
      <c r="I32" s="154"/>
      <c r="J32" s="155"/>
      <c r="K32" s="155"/>
      <c r="L32" s="156"/>
      <c r="M32" s="52"/>
      <c r="N32" s="53"/>
      <c r="O32" s="53"/>
      <c r="P32" s="54"/>
      <c r="Q32" s="52"/>
      <c r="R32" s="53"/>
      <c r="S32" s="60"/>
      <c r="T32" s="61"/>
      <c r="U32" s="55"/>
      <c r="V32" s="55"/>
      <c r="W32" s="55"/>
      <c r="X32" s="55"/>
    </row>
    <row r="33" spans="1:24" s="56" customFormat="1" ht="31.5" customHeight="1" x14ac:dyDescent="0.2">
      <c r="A33" s="421"/>
      <c r="B33" s="422"/>
      <c r="C33" s="423"/>
      <c r="D33" s="445" t="s">
        <v>50</v>
      </c>
      <c r="E33" s="1050"/>
      <c r="F33" s="1130"/>
      <c r="G33" s="1092"/>
      <c r="H33" s="84"/>
      <c r="I33" s="206"/>
      <c r="J33" s="176"/>
      <c r="K33" s="176"/>
      <c r="L33" s="177"/>
      <c r="M33" s="128"/>
      <c r="N33" s="85"/>
      <c r="O33" s="85"/>
      <c r="P33" s="86"/>
      <c r="Q33" s="128"/>
      <c r="R33" s="85"/>
      <c r="S33" s="137"/>
      <c r="T33" s="278"/>
      <c r="U33" s="55"/>
      <c r="V33" s="55"/>
      <c r="W33" s="55"/>
      <c r="X33" s="55"/>
    </row>
    <row r="34" spans="1:24" s="56" customFormat="1" ht="42.75" customHeight="1" x14ac:dyDescent="0.2">
      <c r="A34" s="421"/>
      <c r="B34" s="422"/>
      <c r="C34" s="423"/>
      <c r="D34" s="445" t="s">
        <v>126</v>
      </c>
      <c r="E34" s="1050"/>
      <c r="F34" s="437" t="s">
        <v>33</v>
      </c>
      <c r="G34" s="1092"/>
      <c r="H34" s="84"/>
      <c r="I34" s="206"/>
      <c r="J34" s="176"/>
      <c r="K34" s="176"/>
      <c r="L34" s="177"/>
      <c r="M34" s="128"/>
      <c r="N34" s="85"/>
      <c r="O34" s="85"/>
      <c r="P34" s="86"/>
      <c r="Q34" s="128"/>
      <c r="R34" s="85"/>
      <c r="S34" s="137"/>
      <c r="T34" s="278"/>
      <c r="U34" s="55"/>
      <c r="V34" s="55"/>
      <c r="W34" s="55"/>
      <c r="X34" s="55"/>
    </row>
    <row r="35" spans="1:24" s="56" customFormat="1" ht="16.5" customHeight="1" x14ac:dyDescent="0.2">
      <c r="A35" s="843"/>
      <c r="B35" s="846"/>
      <c r="C35" s="832"/>
      <c r="D35" s="1143" t="s">
        <v>171</v>
      </c>
      <c r="E35" s="1050"/>
      <c r="F35" s="1130"/>
      <c r="G35" s="1092"/>
      <c r="H35" s="84" t="s">
        <v>51</v>
      </c>
      <c r="I35" s="206"/>
      <c r="J35" s="176"/>
      <c r="K35" s="176"/>
      <c r="L35" s="177"/>
      <c r="M35" s="128">
        <f>N35</f>
        <v>21</v>
      </c>
      <c r="N35" s="85">
        <v>21</v>
      </c>
      <c r="O35" s="85">
        <v>6.2</v>
      </c>
      <c r="P35" s="260"/>
      <c r="Q35" s="261">
        <f>M35-I35</f>
        <v>21</v>
      </c>
      <c r="R35" s="279">
        <f>N35-J35</f>
        <v>21</v>
      </c>
      <c r="S35" s="279">
        <f>O35-K35</f>
        <v>6.2</v>
      </c>
      <c r="T35" s="277"/>
      <c r="U35" s="55"/>
      <c r="V35" s="55"/>
      <c r="W35" s="55"/>
      <c r="X35" s="55"/>
    </row>
    <row r="36" spans="1:24" s="56" customFormat="1" ht="18" customHeight="1" thickBot="1" x14ac:dyDescent="0.25">
      <c r="A36" s="844"/>
      <c r="B36" s="847"/>
      <c r="C36" s="833"/>
      <c r="D36" s="1174"/>
      <c r="E36" s="1086"/>
      <c r="F36" s="1131"/>
      <c r="G36" s="1128"/>
      <c r="H36" s="221" t="s">
        <v>8</v>
      </c>
      <c r="I36" s="178">
        <f t="shared" ref="I36:S36" si="2">SUM(I30:I35)</f>
        <v>1383.5</v>
      </c>
      <c r="J36" s="179">
        <f t="shared" si="2"/>
        <v>1383.5</v>
      </c>
      <c r="K36" s="180">
        <f t="shared" si="2"/>
        <v>847.69999999999993</v>
      </c>
      <c r="L36" s="181">
        <f t="shared" si="2"/>
        <v>0</v>
      </c>
      <c r="M36" s="178">
        <f t="shared" si="2"/>
        <v>1404.5</v>
      </c>
      <c r="N36" s="179">
        <f t="shared" si="2"/>
        <v>1404.5</v>
      </c>
      <c r="O36" s="180">
        <f t="shared" si="2"/>
        <v>761.8</v>
      </c>
      <c r="P36" s="181">
        <f t="shared" si="2"/>
        <v>0</v>
      </c>
      <c r="Q36" s="159">
        <f t="shared" si="2"/>
        <v>21</v>
      </c>
      <c r="R36" s="160">
        <f t="shared" si="2"/>
        <v>21</v>
      </c>
      <c r="S36" s="160">
        <f t="shared" si="2"/>
        <v>-85.90000000000002</v>
      </c>
      <c r="T36" s="275"/>
      <c r="U36" s="55"/>
      <c r="V36" s="55"/>
      <c r="W36" s="55"/>
      <c r="X36" s="55"/>
    </row>
    <row r="37" spans="1:24" s="56" customFormat="1" ht="15.75" customHeight="1" x14ac:dyDescent="0.2">
      <c r="A37" s="426" t="s">
        <v>7</v>
      </c>
      <c r="B37" s="428" t="s">
        <v>7</v>
      </c>
      <c r="C37" s="424" t="s">
        <v>41</v>
      </c>
      <c r="D37" s="1156" t="s">
        <v>112</v>
      </c>
      <c r="E37" s="87" t="s">
        <v>131</v>
      </c>
      <c r="F37" s="434" t="s">
        <v>36</v>
      </c>
      <c r="G37" s="442" t="s">
        <v>35</v>
      </c>
      <c r="H37" s="97" t="s">
        <v>31</v>
      </c>
      <c r="I37" s="280">
        <f>J37</f>
        <v>5445.4</v>
      </c>
      <c r="J37" s="281">
        <v>5445.4</v>
      </c>
      <c r="K37" s="281"/>
      <c r="L37" s="281"/>
      <c r="M37" s="282">
        <f>N37+P37</f>
        <v>5745.4</v>
      </c>
      <c r="N37" s="283">
        <f>5445.4+300</f>
        <v>5745.4</v>
      </c>
      <c r="O37" s="283"/>
      <c r="P37" s="283"/>
      <c r="Q37" s="261">
        <f>M37-I37</f>
        <v>300</v>
      </c>
      <c r="R37" s="279">
        <f>N37-J37</f>
        <v>300</v>
      </c>
      <c r="S37" s="279"/>
      <c r="T37" s="277"/>
      <c r="U37" s="55"/>
      <c r="V37" s="55"/>
      <c r="W37" s="55"/>
      <c r="X37" s="55"/>
    </row>
    <row r="38" spans="1:24" s="56" customFormat="1" x14ac:dyDescent="0.2">
      <c r="A38" s="421"/>
      <c r="B38" s="422"/>
      <c r="C38" s="423"/>
      <c r="D38" s="1182"/>
      <c r="E38" s="439"/>
      <c r="F38" s="435"/>
      <c r="G38" s="443"/>
      <c r="H38" s="59"/>
      <c r="I38" s="154"/>
      <c r="J38" s="155"/>
      <c r="K38" s="155"/>
      <c r="L38" s="155"/>
      <c r="M38" s="52"/>
      <c r="N38" s="53"/>
      <c r="O38" s="53"/>
      <c r="P38" s="53"/>
      <c r="Q38" s="52"/>
      <c r="R38" s="53"/>
      <c r="S38" s="53"/>
      <c r="T38" s="54"/>
      <c r="U38" s="55"/>
      <c r="V38" s="55"/>
      <c r="W38" s="55"/>
      <c r="X38" s="55"/>
    </row>
    <row r="39" spans="1:24" s="56" customFormat="1" ht="19.5" customHeight="1" x14ac:dyDescent="0.2">
      <c r="A39" s="421"/>
      <c r="B39" s="422"/>
      <c r="C39" s="423"/>
      <c r="D39" s="1052" t="s">
        <v>53</v>
      </c>
      <c r="E39" s="439"/>
      <c r="F39" s="435"/>
      <c r="G39" s="443"/>
      <c r="H39" s="59"/>
      <c r="I39" s="154"/>
      <c r="J39" s="155"/>
      <c r="K39" s="155"/>
      <c r="L39" s="155"/>
      <c r="M39" s="52"/>
      <c r="N39" s="53"/>
      <c r="O39" s="53"/>
      <c r="P39" s="53"/>
      <c r="Q39" s="52"/>
      <c r="R39" s="53"/>
      <c r="S39" s="53"/>
      <c r="T39" s="54"/>
      <c r="U39" s="55"/>
      <c r="V39" s="55"/>
      <c r="W39" s="55"/>
      <c r="X39" s="55"/>
    </row>
    <row r="40" spans="1:24" s="56" customFormat="1" ht="20.25" customHeight="1" x14ac:dyDescent="0.2">
      <c r="A40" s="421"/>
      <c r="B40" s="422"/>
      <c r="C40" s="423"/>
      <c r="D40" s="1054"/>
      <c r="E40" s="439"/>
      <c r="F40" s="435"/>
      <c r="G40" s="443"/>
      <c r="H40" s="91"/>
      <c r="I40" s="184"/>
      <c r="J40" s="185"/>
      <c r="K40" s="185"/>
      <c r="L40" s="185"/>
      <c r="M40" s="92"/>
      <c r="N40" s="93"/>
      <c r="O40" s="93"/>
      <c r="P40" s="93"/>
      <c r="Q40" s="92"/>
      <c r="R40" s="93"/>
      <c r="S40" s="93"/>
      <c r="T40" s="94"/>
      <c r="U40" s="55"/>
      <c r="V40" s="55"/>
      <c r="W40" s="55"/>
      <c r="X40" s="55"/>
    </row>
    <row r="41" spans="1:24" s="56" customFormat="1" ht="12.75" customHeight="1" x14ac:dyDescent="0.2">
      <c r="A41" s="421"/>
      <c r="B41" s="422"/>
      <c r="C41" s="423"/>
      <c r="D41" s="1143" t="s">
        <v>52</v>
      </c>
      <c r="E41" s="439"/>
      <c r="F41" s="435"/>
      <c r="G41" s="443"/>
      <c r="H41" s="95"/>
      <c r="I41" s="154"/>
      <c r="J41" s="155"/>
      <c r="K41" s="155"/>
      <c r="L41" s="155"/>
      <c r="M41" s="240"/>
      <c r="N41" s="241"/>
      <c r="O41" s="53"/>
      <c r="P41" s="53"/>
      <c r="Q41" s="240"/>
      <c r="R41" s="241"/>
      <c r="S41" s="53"/>
      <c r="T41" s="54"/>
      <c r="U41" s="55"/>
      <c r="V41" s="55"/>
      <c r="W41" s="55"/>
      <c r="X41" s="55"/>
    </row>
    <row r="42" spans="1:24" s="56" customFormat="1" x14ac:dyDescent="0.2">
      <c r="A42" s="421"/>
      <c r="B42" s="422"/>
      <c r="C42" s="423"/>
      <c r="D42" s="1144"/>
      <c r="E42" s="439"/>
      <c r="F42" s="435"/>
      <c r="G42" s="443"/>
      <c r="H42" s="95"/>
      <c r="I42" s="154"/>
      <c r="J42" s="155"/>
      <c r="K42" s="155"/>
      <c r="L42" s="155"/>
      <c r="M42" s="240"/>
      <c r="N42" s="241"/>
      <c r="O42" s="53"/>
      <c r="P42" s="53"/>
      <c r="Q42" s="240"/>
      <c r="R42" s="241"/>
      <c r="S42" s="53"/>
      <c r="T42" s="54"/>
      <c r="U42" s="55"/>
      <c r="V42" s="55"/>
      <c r="W42" s="55"/>
      <c r="X42" s="55"/>
    </row>
    <row r="43" spans="1:24" s="56" customFormat="1" x14ac:dyDescent="0.2">
      <c r="A43" s="421"/>
      <c r="B43" s="422"/>
      <c r="C43" s="423"/>
      <c r="D43" s="1145"/>
      <c r="E43" s="439"/>
      <c r="F43" s="435"/>
      <c r="G43" s="443"/>
      <c r="H43" s="91"/>
      <c r="I43" s="184"/>
      <c r="J43" s="185"/>
      <c r="K43" s="185"/>
      <c r="L43" s="185"/>
      <c r="M43" s="242"/>
      <c r="N43" s="243"/>
      <c r="O43" s="93"/>
      <c r="P43" s="93"/>
      <c r="Q43" s="242"/>
      <c r="R43" s="243"/>
      <c r="S43" s="93"/>
      <c r="T43" s="94"/>
      <c r="U43" s="55"/>
      <c r="V43" s="55"/>
      <c r="W43" s="55"/>
      <c r="X43" s="55"/>
    </row>
    <row r="44" spans="1:24" s="56" customFormat="1" ht="12.75" customHeight="1" x14ac:dyDescent="0.2">
      <c r="A44" s="421"/>
      <c r="B44" s="422"/>
      <c r="C44" s="423"/>
      <c r="D44" s="1052" t="s">
        <v>73</v>
      </c>
      <c r="E44" s="439"/>
      <c r="F44" s="435"/>
      <c r="G44" s="443"/>
      <c r="H44" s="95"/>
      <c r="I44" s="154"/>
      <c r="J44" s="155"/>
      <c r="K44" s="155"/>
      <c r="L44" s="155"/>
      <c r="M44" s="240"/>
      <c r="N44" s="241"/>
      <c r="O44" s="53"/>
      <c r="P44" s="53"/>
      <c r="Q44" s="240"/>
      <c r="R44" s="241"/>
      <c r="S44" s="53"/>
      <c r="T44" s="54"/>
      <c r="U44" s="55"/>
      <c r="V44" s="55"/>
      <c r="W44" s="55"/>
      <c r="X44" s="55"/>
    </row>
    <row r="45" spans="1:24" s="56" customFormat="1" x14ac:dyDescent="0.2">
      <c r="A45" s="421"/>
      <c r="B45" s="422"/>
      <c r="C45" s="423"/>
      <c r="D45" s="1054"/>
      <c r="E45" s="439"/>
      <c r="F45" s="435"/>
      <c r="G45" s="443"/>
      <c r="H45" s="91"/>
      <c r="I45" s="184"/>
      <c r="J45" s="185"/>
      <c r="K45" s="185"/>
      <c r="L45" s="185"/>
      <c r="M45" s="242"/>
      <c r="N45" s="243"/>
      <c r="O45" s="93"/>
      <c r="P45" s="93"/>
      <c r="Q45" s="242"/>
      <c r="R45" s="243"/>
      <c r="S45" s="93"/>
      <c r="T45" s="94"/>
      <c r="U45" s="55"/>
      <c r="V45" s="55"/>
      <c r="W45" s="55"/>
      <c r="X45" s="55"/>
    </row>
    <row r="46" spans="1:24" s="56" customFormat="1" ht="29.25" customHeight="1" x14ac:dyDescent="0.2">
      <c r="A46" s="421"/>
      <c r="B46" s="422"/>
      <c r="C46" s="423"/>
      <c r="D46" s="448" t="s">
        <v>74</v>
      </c>
      <c r="E46" s="439"/>
      <c r="F46" s="435"/>
      <c r="G46" s="456"/>
      <c r="H46" s="59"/>
      <c r="I46" s="154"/>
      <c r="J46" s="155"/>
      <c r="K46" s="155"/>
      <c r="L46" s="155"/>
      <c r="M46" s="240"/>
      <c r="N46" s="241"/>
      <c r="O46" s="53"/>
      <c r="P46" s="53"/>
      <c r="Q46" s="240"/>
      <c r="R46" s="241"/>
      <c r="S46" s="53"/>
      <c r="T46" s="54"/>
      <c r="U46" s="55"/>
      <c r="V46" s="55"/>
      <c r="W46" s="55"/>
      <c r="X46" s="55"/>
    </row>
    <row r="47" spans="1:24" s="56" customFormat="1" ht="14.25" customHeight="1" x14ac:dyDescent="0.2">
      <c r="A47" s="843"/>
      <c r="B47" s="846"/>
      <c r="C47" s="832"/>
      <c r="D47" s="1052" t="s">
        <v>54</v>
      </c>
      <c r="E47" s="1050"/>
      <c r="F47" s="1130"/>
      <c r="G47" s="1092"/>
      <c r="H47" s="59"/>
      <c r="I47" s="154"/>
      <c r="J47" s="155"/>
      <c r="K47" s="155"/>
      <c r="L47" s="155"/>
      <c r="M47" s="240"/>
      <c r="N47" s="241"/>
      <c r="O47" s="53"/>
      <c r="P47" s="53"/>
      <c r="Q47" s="240"/>
      <c r="R47" s="241"/>
      <c r="S47" s="53"/>
      <c r="T47" s="54"/>
      <c r="U47" s="55"/>
      <c r="V47" s="55"/>
      <c r="W47" s="55"/>
      <c r="X47" s="55"/>
    </row>
    <row r="48" spans="1:24" s="56" customFormat="1" ht="14.25" customHeight="1" x14ac:dyDescent="0.2">
      <c r="A48" s="843"/>
      <c r="B48" s="846"/>
      <c r="C48" s="832"/>
      <c r="D48" s="1053"/>
      <c r="E48" s="1050"/>
      <c r="F48" s="1130"/>
      <c r="G48" s="1092"/>
      <c r="H48" s="96"/>
      <c r="I48" s="154"/>
      <c r="J48" s="155"/>
      <c r="K48" s="155"/>
      <c r="L48" s="155"/>
      <c r="M48" s="240"/>
      <c r="N48" s="241"/>
      <c r="O48" s="53"/>
      <c r="P48" s="53"/>
      <c r="Q48" s="240"/>
      <c r="R48" s="241"/>
      <c r="S48" s="53"/>
      <c r="T48" s="54"/>
      <c r="U48" s="55"/>
      <c r="V48" s="55"/>
      <c r="W48" s="55"/>
      <c r="X48" s="55"/>
    </row>
    <row r="49" spans="1:24" s="56" customFormat="1" ht="18.75" customHeight="1" thickBot="1" x14ac:dyDescent="0.25">
      <c r="A49" s="427"/>
      <c r="B49" s="429"/>
      <c r="C49" s="425"/>
      <c r="D49" s="1124"/>
      <c r="E49" s="440"/>
      <c r="F49" s="436"/>
      <c r="G49" s="444"/>
      <c r="H49" s="223" t="s">
        <v>8</v>
      </c>
      <c r="I49" s="186">
        <f t="shared" ref="I49:P49" si="3">SUM(I37:I46)</f>
        <v>5445.4</v>
      </c>
      <c r="J49" s="161">
        <f t="shared" si="3"/>
        <v>5445.4</v>
      </c>
      <c r="K49" s="161">
        <f t="shared" si="3"/>
        <v>0</v>
      </c>
      <c r="L49" s="187">
        <f t="shared" si="3"/>
        <v>0</v>
      </c>
      <c r="M49" s="289">
        <f t="shared" si="3"/>
        <v>5745.4</v>
      </c>
      <c r="N49" s="24">
        <f t="shared" si="3"/>
        <v>5745.4</v>
      </c>
      <c r="O49" s="161">
        <f t="shared" si="3"/>
        <v>0</v>
      </c>
      <c r="P49" s="187">
        <f t="shared" si="3"/>
        <v>0</v>
      </c>
      <c r="Q49" s="186">
        <f>SUM(Q37:Q48)</f>
        <v>300</v>
      </c>
      <c r="R49" s="161">
        <f>SUM(R37:R48)</f>
        <v>300</v>
      </c>
      <c r="S49" s="161">
        <f>SUM(S37:S48)</f>
        <v>0</v>
      </c>
      <c r="T49" s="162">
        <f>SUM(T37:T48)</f>
        <v>0</v>
      </c>
      <c r="U49" s="55"/>
      <c r="V49" s="55"/>
      <c r="W49" s="55"/>
      <c r="X49" s="55"/>
    </row>
    <row r="50" spans="1:24" s="56" customFormat="1" ht="12.75" customHeight="1" x14ac:dyDescent="0.2">
      <c r="A50" s="842" t="s">
        <v>7</v>
      </c>
      <c r="B50" s="845" t="s">
        <v>7</v>
      </c>
      <c r="C50" s="831" t="s">
        <v>42</v>
      </c>
      <c r="D50" s="1123" t="s">
        <v>83</v>
      </c>
      <c r="E50" s="1085"/>
      <c r="F50" s="1129" t="s">
        <v>33</v>
      </c>
      <c r="G50" s="1127" t="s">
        <v>84</v>
      </c>
      <c r="H50" s="88" t="s">
        <v>31</v>
      </c>
      <c r="I50" s="182">
        <f>J50+L50</f>
        <v>605.9</v>
      </c>
      <c r="J50" s="183">
        <v>605.9</v>
      </c>
      <c r="K50" s="183"/>
      <c r="L50" s="172"/>
      <c r="M50" s="89">
        <f>N50+P50</f>
        <v>605.9</v>
      </c>
      <c r="N50" s="90">
        <v>605.9</v>
      </c>
      <c r="O50" s="90"/>
      <c r="P50" s="79"/>
      <c r="Q50" s="89"/>
      <c r="R50" s="90"/>
      <c r="S50" s="90"/>
      <c r="T50" s="79"/>
      <c r="U50" s="55"/>
      <c r="V50" s="55"/>
      <c r="W50" s="55"/>
      <c r="X50" s="55"/>
    </row>
    <row r="51" spans="1:24" s="56" customFormat="1" x14ac:dyDescent="0.2">
      <c r="A51" s="843"/>
      <c r="B51" s="846"/>
      <c r="C51" s="832"/>
      <c r="D51" s="1053"/>
      <c r="E51" s="1050"/>
      <c r="F51" s="1130"/>
      <c r="G51" s="1092"/>
      <c r="H51" s="59"/>
      <c r="I51" s="154">
        <f>J51+L51</f>
        <v>0</v>
      </c>
      <c r="J51" s="155"/>
      <c r="K51" s="155"/>
      <c r="L51" s="156"/>
      <c r="M51" s="52">
        <f>N51+P51</f>
        <v>0</v>
      </c>
      <c r="N51" s="53"/>
      <c r="O51" s="53"/>
      <c r="P51" s="54"/>
      <c r="Q51" s="52"/>
      <c r="R51" s="53"/>
      <c r="S51" s="53"/>
      <c r="T51" s="54"/>
      <c r="U51" s="55"/>
      <c r="V51" s="55"/>
      <c r="W51" s="55"/>
      <c r="X51" s="55"/>
    </row>
    <row r="52" spans="1:24" s="56" customFormat="1" ht="14.25" customHeight="1" thickBot="1" x14ac:dyDescent="0.25">
      <c r="A52" s="844"/>
      <c r="B52" s="847"/>
      <c r="C52" s="833"/>
      <c r="D52" s="1124"/>
      <c r="E52" s="1086"/>
      <c r="F52" s="1131"/>
      <c r="G52" s="1128"/>
      <c r="H52" s="218" t="s">
        <v>8</v>
      </c>
      <c r="I52" s="159">
        <f>SUM(I50:I51)</f>
        <v>605.9</v>
      </c>
      <c r="J52" s="188">
        <f>SUM(J50:J51)</f>
        <v>605.9</v>
      </c>
      <c r="K52" s="188">
        <f>SUM(K50:K51)</f>
        <v>0</v>
      </c>
      <c r="L52" s="189">
        <f>SUM(L50:L51)</f>
        <v>0</v>
      </c>
      <c r="M52" s="159">
        <f t="shared" ref="M52:P52" si="4">SUM(M50:M51)</f>
        <v>605.9</v>
      </c>
      <c r="N52" s="188">
        <f t="shared" si="4"/>
        <v>605.9</v>
      </c>
      <c r="O52" s="188">
        <f t="shared" si="4"/>
        <v>0</v>
      </c>
      <c r="P52" s="189">
        <f t="shared" si="4"/>
        <v>0</v>
      </c>
      <c r="Q52" s="159"/>
      <c r="R52" s="188"/>
      <c r="S52" s="188"/>
      <c r="T52" s="189"/>
      <c r="U52" s="55"/>
      <c r="V52" s="55"/>
      <c r="W52" s="55"/>
      <c r="X52" s="55"/>
    </row>
    <row r="53" spans="1:24" s="56" customFormat="1" ht="13.5" customHeight="1" x14ac:dyDescent="0.2">
      <c r="A53" s="842" t="s">
        <v>7</v>
      </c>
      <c r="B53" s="845" t="s">
        <v>7</v>
      </c>
      <c r="C53" s="831" t="s">
        <v>36</v>
      </c>
      <c r="D53" s="1187" t="s">
        <v>156</v>
      </c>
      <c r="E53" s="1119" t="s">
        <v>78</v>
      </c>
      <c r="F53" s="1129" t="s">
        <v>42</v>
      </c>
      <c r="G53" s="454" t="s">
        <v>77</v>
      </c>
      <c r="H53" s="97" t="s">
        <v>31</v>
      </c>
      <c r="I53" s="163">
        <f>J53+L53</f>
        <v>6.6</v>
      </c>
      <c r="J53" s="164">
        <v>6.6</v>
      </c>
      <c r="K53" s="164"/>
      <c r="L53" s="165"/>
      <c r="M53" s="66">
        <f>N53+P53</f>
        <v>6.6</v>
      </c>
      <c r="N53" s="67">
        <v>6.6</v>
      </c>
      <c r="O53" s="67"/>
      <c r="P53" s="68"/>
      <c r="Q53" s="98"/>
      <c r="R53" s="67"/>
      <c r="S53" s="67"/>
      <c r="T53" s="68"/>
      <c r="U53" s="55"/>
      <c r="V53" s="55"/>
      <c r="W53" s="55"/>
      <c r="X53" s="55"/>
    </row>
    <row r="54" spans="1:24" s="56" customFormat="1" ht="13.5" customHeight="1" x14ac:dyDescent="0.2">
      <c r="A54" s="843"/>
      <c r="B54" s="846"/>
      <c r="C54" s="832"/>
      <c r="D54" s="1188"/>
      <c r="E54" s="1093"/>
      <c r="F54" s="1130"/>
      <c r="G54" s="456"/>
      <c r="H54" s="71" t="s">
        <v>75</v>
      </c>
      <c r="I54" s="190">
        <f>J54+L54</f>
        <v>598.79999999999995</v>
      </c>
      <c r="J54" s="157"/>
      <c r="K54" s="157"/>
      <c r="L54" s="156">
        <v>598.79999999999995</v>
      </c>
      <c r="M54" s="99">
        <f>N54+P54</f>
        <v>598.79999999999995</v>
      </c>
      <c r="N54" s="60"/>
      <c r="O54" s="60"/>
      <c r="P54" s="54">
        <v>598.79999999999995</v>
      </c>
      <c r="Q54" s="100"/>
      <c r="R54" s="60"/>
      <c r="S54" s="60"/>
      <c r="T54" s="54"/>
      <c r="U54" s="55"/>
      <c r="V54" s="55"/>
      <c r="W54" s="55"/>
      <c r="X54" s="55"/>
    </row>
    <row r="55" spans="1:24" s="56" customFormat="1" ht="13.5" customHeight="1" x14ac:dyDescent="0.2">
      <c r="A55" s="843"/>
      <c r="B55" s="846"/>
      <c r="C55" s="832"/>
      <c r="D55" s="1188"/>
      <c r="E55" s="101"/>
      <c r="F55" s="1130"/>
      <c r="G55" s="102" t="s">
        <v>104</v>
      </c>
      <c r="H55" s="71" t="s">
        <v>80</v>
      </c>
      <c r="I55" s="191">
        <f>J55+L55</f>
        <v>0</v>
      </c>
      <c r="J55" s="192"/>
      <c r="K55" s="192"/>
      <c r="L55" s="175"/>
      <c r="M55" s="103">
        <f>N55+P55</f>
        <v>0</v>
      </c>
      <c r="N55" s="104"/>
      <c r="O55" s="104"/>
      <c r="P55" s="83"/>
      <c r="Q55" s="105"/>
      <c r="R55" s="104"/>
      <c r="S55" s="104"/>
      <c r="T55" s="83"/>
      <c r="U55" s="55"/>
      <c r="V55" s="222"/>
      <c r="W55" s="55"/>
      <c r="X55" s="55"/>
    </row>
    <row r="56" spans="1:24" s="56" customFormat="1" ht="13.5" customHeight="1" x14ac:dyDescent="0.2">
      <c r="A56" s="843"/>
      <c r="B56" s="846"/>
      <c r="C56" s="832"/>
      <c r="D56" s="1188"/>
      <c r="E56" s="101"/>
      <c r="F56" s="1130"/>
      <c r="G56" s="456"/>
      <c r="H56" s="106" t="s">
        <v>31</v>
      </c>
      <c r="I56" s="193">
        <f>J56+L56</f>
        <v>7.9</v>
      </c>
      <c r="J56" s="192">
        <v>7.9</v>
      </c>
      <c r="K56" s="192">
        <v>0.9</v>
      </c>
      <c r="L56" s="175"/>
      <c r="M56" s="403">
        <f>N56+P56</f>
        <v>52.8</v>
      </c>
      <c r="N56" s="104">
        <f>7.9+44.9</f>
        <v>52.8</v>
      </c>
      <c r="O56" s="104">
        <f>0.9+20.2</f>
        <v>21.099999999999998</v>
      </c>
      <c r="P56" s="83"/>
      <c r="Q56" s="324">
        <f>M56-I56</f>
        <v>44.9</v>
      </c>
      <c r="R56" s="324">
        <f>N56-J56</f>
        <v>44.9</v>
      </c>
      <c r="S56" s="324">
        <f>O56-K56</f>
        <v>20.2</v>
      </c>
      <c r="T56" s="288">
        <f>P56-L56</f>
        <v>0</v>
      </c>
      <c r="U56" s="55"/>
      <c r="V56" s="55"/>
      <c r="W56" s="55"/>
      <c r="X56" s="55"/>
    </row>
    <row r="57" spans="1:24" s="56" customFormat="1" ht="15.75" customHeight="1" x14ac:dyDescent="0.2">
      <c r="A57" s="843"/>
      <c r="B57" s="846"/>
      <c r="C57" s="832"/>
      <c r="D57" s="1188"/>
      <c r="E57" s="101"/>
      <c r="F57" s="1130"/>
      <c r="G57" s="70"/>
      <c r="H57" s="59"/>
      <c r="I57" s="194"/>
      <c r="J57" s="157"/>
      <c r="K57" s="157"/>
      <c r="L57" s="156"/>
      <c r="M57" s="107"/>
      <c r="N57" s="60"/>
      <c r="O57" s="60"/>
      <c r="P57" s="54"/>
      <c r="Q57" s="108"/>
      <c r="R57" s="60"/>
      <c r="S57" s="60"/>
      <c r="T57" s="54"/>
      <c r="U57" s="55"/>
      <c r="V57" s="55"/>
      <c r="W57" s="55"/>
      <c r="X57" s="55"/>
    </row>
    <row r="58" spans="1:24" s="56" customFormat="1" ht="18" customHeight="1" thickBot="1" x14ac:dyDescent="0.25">
      <c r="A58" s="844"/>
      <c r="B58" s="847"/>
      <c r="C58" s="833"/>
      <c r="D58" s="1189"/>
      <c r="E58" s="109"/>
      <c r="F58" s="1131"/>
      <c r="G58" s="76"/>
      <c r="H58" s="218" t="s">
        <v>8</v>
      </c>
      <c r="I58" s="186">
        <f>SUM(I53:I57)</f>
        <v>613.29999999999995</v>
      </c>
      <c r="J58" s="160">
        <f>SUM(J53:J57)</f>
        <v>14.5</v>
      </c>
      <c r="K58" s="160">
        <f>SUM(K53:K57)</f>
        <v>0.9</v>
      </c>
      <c r="L58" s="189">
        <f>SUM(L53:L57)</f>
        <v>598.79999999999995</v>
      </c>
      <c r="M58" s="186">
        <f t="shared" ref="M58:T58" si="5">SUM(M53:M57)</f>
        <v>658.19999999999993</v>
      </c>
      <c r="N58" s="160">
        <f t="shared" si="5"/>
        <v>59.4</v>
      </c>
      <c r="O58" s="160">
        <f t="shared" si="5"/>
        <v>21.099999999999998</v>
      </c>
      <c r="P58" s="189">
        <f t="shared" si="5"/>
        <v>598.79999999999995</v>
      </c>
      <c r="Q58" s="161">
        <f t="shared" si="5"/>
        <v>44.9</v>
      </c>
      <c r="R58" s="160">
        <f t="shared" si="5"/>
        <v>44.9</v>
      </c>
      <c r="S58" s="160">
        <f t="shared" si="5"/>
        <v>20.2</v>
      </c>
      <c r="T58" s="189">
        <f t="shared" si="5"/>
        <v>0</v>
      </c>
      <c r="U58" s="55"/>
      <c r="V58" s="55"/>
      <c r="W58" s="55"/>
      <c r="X58" s="55"/>
    </row>
    <row r="59" spans="1:24" s="56" customFormat="1" ht="16.5" customHeight="1" x14ac:dyDescent="0.2">
      <c r="A59" s="842" t="s">
        <v>7</v>
      </c>
      <c r="B59" s="845" t="s">
        <v>7</v>
      </c>
      <c r="C59" s="831" t="s">
        <v>43</v>
      </c>
      <c r="D59" s="1123" t="s">
        <v>134</v>
      </c>
      <c r="E59" s="1085"/>
      <c r="F59" s="1129" t="s">
        <v>42</v>
      </c>
      <c r="G59" s="454" t="s">
        <v>35</v>
      </c>
      <c r="H59" s="97" t="s">
        <v>31</v>
      </c>
      <c r="I59" s="163">
        <v>35</v>
      </c>
      <c r="J59" s="164">
        <v>35</v>
      </c>
      <c r="K59" s="164"/>
      <c r="L59" s="165"/>
      <c r="M59" s="66">
        <v>35</v>
      </c>
      <c r="N59" s="67">
        <v>35</v>
      </c>
      <c r="O59" s="67"/>
      <c r="P59" s="68"/>
      <c r="Q59" s="98"/>
      <c r="R59" s="67"/>
      <c r="S59" s="67"/>
      <c r="T59" s="68"/>
      <c r="U59" s="55"/>
      <c r="V59" s="55"/>
      <c r="W59" s="55"/>
      <c r="X59" s="55"/>
    </row>
    <row r="60" spans="1:24" s="56" customFormat="1" ht="16.5" customHeight="1" x14ac:dyDescent="0.2">
      <c r="A60" s="843"/>
      <c r="B60" s="846"/>
      <c r="C60" s="832"/>
      <c r="D60" s="1053"/>
      <c r="E60" s="1050"/>
      <c r="F60" s="1130"/>
      <c r="G60" s="456"/>
      <c r="H60" s="59" t="s">
        <v>31</v>
      </c>
      <c r="I60" s="194">
        <v>100</v>
      </c>
      <c r="J60" s="157">
        <v>100</v>
      </c>
      <c r="K60" s="157"/>
      <c r="L60" s="156"/>
      <c r="M60" s="107">
        <v>100</v>
      </c>
      <c r="N60" s="60">
        <v>100</v>
      </c>
      <c r="O60" s="60"/>
      <c r="P60" s="54"/>
      <c r="Q60" s="108"/>
      <c r="R60" s="60"/>
      <c r="S60" s="60"/>
      <c r="T60" s="54"/>
      <c r="U60" s="55"/>
      <c r="V60" s="55"/>
      <c r="W60" s="55"/>
      <c r="X60" s="55"/>
    </row>
    <row r="61" spans="1:24" s="56" customFormat="1" ht="14.25" customHeight="1" thickBot="1" x14ac:dyDescent="0.25">
      <c r="A61" s="844"/>
      <c r="B61" s="847"/>
      <c r="C61" s="833"/>
      <c r="D61" s="1124"/>
      <c r="E61" s="1086"/>
      <c r="F61" s="1131"/>
      <c r="G61" s="455"/>
      <c r="H61" s="218" t="s">
        <v>8</v>
      </c>
      <c r="I61" s="186">
        <f>J61+L61</f>
        <v>135</v>
      </c>
      <c r="J61" s="160">
        <f>J60+J59</f>
        <v>135</v>
      </c>
      <c r="K61" s="160">
        <f>SUM(K59:K59)</f>
        <v>0</v>
      </c>
      <c r="L61" s="189">
        <f>SUM(L59:L59)</f>
        <v>0</v>
      </c>
      <c r="M61" s="186">
        <f>N61+P61</f>
        <v>135</v>
      </c>
      <c r="N61" s="160">
        <f>N60+N59</f>
        <v>135</v>
      </c>
      <c r="O61" s="160">
        <f>SUM(O59:O59)</f>
        <v>0</v>
      </c>
      <c r="P61" s="189">
        <f>SUM(P59:P59)</f>
        <v>0</v>
      </c>
      <c r="Q61" s="161"/>
      <c r="R61" s="160"/>
      <c r="S61" s="160"/>
      <c r="T61" s="189"/>
      <c r="U61" s="55"/>
      <c r="V61" s="55"/>
      <c r="W61" s="55"/>
      <c r="X61" s="55"/>
    </row>
    <row r="62" spans="1:24" s="56" customFormat="1" ht="22.5" customHeight="1" x14ac:dyDescent="0.2">
      <c r="A62" s="842" t="s">
        <v>7</v>
      </c>
      <c r="B62" s="845" t="s">
        <v>7</v>
      </c>
      <c r="C62" s="953" t="s">
        <v>39</v>
      </c>
      <c r="D62" s="1137" t="s">
        <v>99</v>
      </c>
      <c r="E62" s="1140"/>
      <c r="F62" s="1132" t="s">
        <v>41</v>
      </c>
      <c r="G62" s="1134" t="s">
        <v>77</v>
      </c>
      <c r="H62" s="110" t="s">
        <v>31</v>
      </c>
      <c r="I62" s="195">
        <f>J62+L62</f>
        <v>20</v>
      </c>
      <c r="J62" s="196">
        <v>20</v>
      </c>
      <c r="K62" s="196">
        <v>0</v>
      </c>
      <c r="L62" s="197">
        <v>0</v>
      </c>
      <c r="M62" s="111">
        <f>N62+P62</f>
        <v>20</v>
      </c>
      <c r="N62" s="112">
        <v>20</v>
      </c>
      <c r="O62" s="112">
        <v>0</v>
      </c>
      <c r="P62" s="113">
        <v>0</v>
      </c>
      <c r="Q62" s="111"/>
      <c r="R62" s="112"/>
      <c r="S62" s="112"/>
      <c r="T62" s="113"/>
      <c r="U62" s="55"/>
      <c r="V62" s="55"/>
      <c r="W62" s="55"/>
      <c r="X62" s="55"/>
    </row>
    <row r="63" spans="1:24" s="56" customFormat="1" ht="17.25" customHeight="1" x14ac:dyDescent="0.2">
      <c r="A63" s="843"/>
      <c r="B63" s="846"/>
      <c r="C63" s="954"/>
      <c r="D63" s="1138"/>
      <c r="E63" s="1141"/>
      <c r="F63" s="771"/>
      <c r="G63" s="1135"/>
      <c r="H63" s="114"/>
      <c r="I63" s="198"/>
      <c r="J63" s="199"/>
      <c r="K63" s="199"/>
      <c r="L63" s="200"/>
      <c r="M63" s="115"/>
      <c r="N63" s="116"/>
      <c r="O63" s="116"/>
      <c r="P63" s="117"/>
      <c r="Q63" s="115"/>
      <c r="R63" s="116"/>
      <c r="S63" s="116"/>
      <c r="T63" s="117"/>
      <c r="U63" s="55"/>
      <c r="V63" s="55"/>
      <c r="W63" s="55"/>
      <c r="X63" s="55"/>
    </row>
    <row r="64" spans="1:24" s="56" customFormat="1" ht="17.25" customHeight="1" thickBot="1" x14ac:dyDescent="0.25">
      <c r="A64" s="844"/>
      <c r="B64" s="847"/>
      <c r="C64" s="955"/>
      <c r="D64" s="1139"/>
      <c r="E64" s="1142"/>
      <c r="F64" s="1133"/>
      <c r="G64" s="1136"/>
      <c r="H64" s="224" t="s">
        <v>8</v>
      </c>
      <c r="I64" s="201">
        <f t="shared" ref="I64:P64" si="6">SUM(I62:I62)</f>
        <v>20</v>
      </c>
      <c r="J64" s="202">
        <f t="shared" si="6"/>
        <v>20</v>
      </c>
      <c r="K64" s="202">
        <f t="shared" si="6"/>
        <v>0</v>
      </c>
      <c r="L64" s="203">
        <f t="shared" si="6"/>
        <v>0</v>
      </c>
      <c r="M64" s="201">
        <f t="shared" si="6"/>
        <v>20</v>
      </c>
      <c r="N64" s="202">
        <f t="shared" si="6"/>
        <v>20</v>
      </c>
      <c r="O64" s="202">
        <f t="shared" si="6"/>
        <v>0</v>
      </c>
      <c r="P64" s="203">
        <f t="shared" si="6"/>
        <v>0</v>
      </c>
      <c r="Q64" s="201"/>
      <c r="R64" s="202"/>
      <c r="S64" s="202"/>
      <c r="T64" s="203"/>
      <c r="U64" s="55"/>
      <c r="V64" s="55"/>
      <c r="W64" s="55"/>
      <c r="X64" s="55"/>
    </row>
    <row r="65" spans="1:24" s="56" customFormat="1" ht="13.5" thickBot="1" x14ac:dyDescent="0.25">
      <c r="A65" s="235" t="s">
        <v>7</v>
      </c>
      <c r="B65" s="118" t="s">
        <v>7</v>
      </c>
      <c r="C65" s="997" t="s">
        <v>10</v>
      </c>
      <c r="D65" s="952"/>
      <c r="E65" s="952"/>
      <c r="F65" s="952"/>
      <c r="G65" s="952"/>
      <c r="H65" s="964"/>
      <c r="I65" s="119">
        <f t="shared" ref="I65:T65" si="7">SUM(I64,I61,I58,I52,I49,I36,I29,I19)</f>
        <v>15321.899999999998</v>
      </c>
      <c r="J65" s="120">
        <f t="shared" si="7"/>
        <v>14623.9</v>
      </c>
      <c r="K65" s="120">
        <f t="shared" si="7"/>
        <v>848.59999999999991</v>
      </c>
      <c r="L65" s="121">
        <f t="shared" si="7"/>
        <v>698</v>
      </c>
      <c r="M65" s="119">
        <f t="shared" si="7"/>
        <v>15690.8</v>
      </c>
      <c r="N65" s="120">
        <f t="shared" si="7"/>
        <v>14992.8</v>
      </c>
      <c r="O65" s="120">
        <f t="shared" si="7"/>
        <v>782.9</v>
      </c>
      <c r="P65" s="121">
        <f t="shared" si="7"/>
        <v>698</v>
      </c>
      <c r="Q65" s="119">
        <f>SUM(Q64,Q61,Q58,Q52,Q49,Q36,Q29,Q19)</f>
        <v>368.9</v>
      </c>
      <c r="R65" s="120">
        <f t="shared" si="7"/>
        <v>368.9</v>
      </c>
      <c r="S65" s="120">
        <f t="shared" si="7"/>
        <v>-65.700000000000017</v>
      </c>
      <c r="T65" s="121">
        <f t="shared" si="7"/>
        <v>0</v>
      </c>
      <c r="U65" s="55"/>
      <c r="V65" s="55"/>
      <c r="W65" s="55"/>
      <c r="X65" s="55"/>
    </row>
    <row r="66" spans="1:24" s="56" customFormat="1" ht="13.5" thickBot="1" x14ac:dyDescent="0.25">
      <c r="A66" s="235" t="s">
        <v>7</v>
      </c>
      <c r="B66" s="118" t="s">
        <v>9</v>
      </c>
      <c r="C66" s="1035" t="s">
        <v>58</v>
      </c>
      <c r="D66" s="1036"/>
      <c r="E66" s="1036"/>
      <c r="F66" s="1036"/>
      <c r="G66" s="1036"/>
      <c r="H66" s="1036"/>
      <c r="I66" s="1036"/>
      <c r="J66" s="1036"/>
      <c r="K66" s="1036"/>
      <c r="L66" s="1037"/>
      <c r="M66" s="122"/>
      <c r="N66" s="449"/>
      <c r="O66" s="449"/>
      <c r="P66" s="449"/>
      <c r="Q66" s="122"/>
      <c r="R66" s="449"/>
      <c r="S66" s="449"/>
      <c r="T66" s="450"/>
      <c r="U66" s="55"/>
      <c r="V66" s="55"/>
      <c r="W66" s="55"/>
      <c r="X66" s="55"/>
    </row>
    <row r="67" spans="1:24" s="56" customFormat="1" ht="12.75" customHeight="1" x14ac:dyDescent="0.2">
      <c r="A67" s="842" t="s">
        <v>7</v>
      </c>
      <c r="B67" s="845" t="s">
        <v>9</v>
      </c>
      <c r="C67" s="831" t="s">
        <v>7</v>
      </c>
      <c r="D67" s="1104" t="s">
        <v>98</v>
      </c>
      <c r="E67" s="1120"/>
      <c r="F67" s="1087" t="s">
        <v>42</v>
      </c>
      <c r="G67" s="1127" t="s">
        <v>35</v>
      </c>
      <c r="H67" s="123" t="s">
        <v>31</v>
      </c>
      <c r="I67" s="170">
        <f>J67+L67</f>
        <v>582</v>
      </c>
      <c r="J67" s="183">
        <v>582</v>
      </c>
      <c r="K67" s="183"/>
      <c r="L67" s="172"/>
      <c r="M67" s="77">
        <f>N67+P67</f>
        <v>552</v>
      </c>
      <c r="N67" s="90">
        <f>582-30</f>
        <v>552</v>
      </c>
      <c r="O67" s="322"/>
      <c r="P67" s="323"/>
      <c r="Q67" s="321">
        <f>R67</f>
        <v>-30</v>
      </c>
      <c r="R67" s="322">
        <f>N67-J67</f>
        <v>-30</v>
      </c>
      <c r="S67" s="284"/>
      <c r="T67" s="79"/>
      <c r="U67" s="55"/>
      <c r="V67" s="55"/>
      <c r="W67" s="55"/>
      <c r="X67" s="55"/>
    </row>
    <row r="68" spans="1:24" s="56" customFormat="1" x14ac:dyDescent="0.2">
      <c r="A68" s="843"/>
      <c r="B68" s="846"/>
      <c r="C68" s="832"/>
      <c r="D68" s="1105"/>
      <c r="E68" s="1121"/>
      <c r="F68" s="1080"/>
      <c r="G68" s="1092"/>
      <c r="H68" s="124"/>
      <c r="I68" s="194">
        <f>J68+L68</f>
        <v>0</v>
      </c>
      <c r="J68" s="155">
        <v>0</v>
      </c>
      <c r="K68" s="155"/>
      <c r="L68" s="156"/>
      <c r="M68" s="107">
        <f>N68+P68</f>
        <v>0</v>
      </c>
      <c r="N68" s="53">
        <v>0</v>
      </c>
      <c r="O68" s="250"/>
      <c r="P68" s="265"/>
      <c r="Q68" s="285"/>
      <c r="R68" s="250"/>
      <c r="S68" s="250"/>
      <c r="T68" s="54"/>
      <c r="U68" s="55"/>
      <c r="V68" s="55"/>
      <c r="W68" s="55"/>
      <c r="X68" s="55"/>
    </row>
    <row r="69" spans="1:24" s="56" customFormat="1" x14ac:dyDescent="0.2">
      <c r="A69" s="843"/>
      <c r="B69" s="846"/>
      <c r="C69" s="832"/>
      <c r="D69" s="1105"/>
      <c r="E69" s="1121"/>
      <c r="F69" s="1080"/>
      <c r="G69" s="1092"/>
      <c r="H69" s="125"/>
      <c r="I69" s="191">
        <f>J69+L69</f>
        <v>0</v>
      </c>
      <c r="J69" s="176">
        <v>0</v>
      </c>
      <c r="K69" s="176"/>
      <c r="L69" s="177"/>
      <c r="M69" s="103">
        <f>N69+P69</f>
        <v>0</v>
      </c>
      <c r="N69" s="85">
        <v>0</v>
      </c>
      <c r="O69" s="252"/>
      <c r="P69" s="267"/>
      <c r="Q69" s="286"/>
      <c r="R69" s="252"/>
      <c r="S69" s="252"/>
      <c r="T69" s="86"/>
      <c r="U69" s="55"/>
      <c r="V69" s="55"/>
      <c r="W69" s="55"/>
      <c r="X69" s="55"/>
    </row>
    <row r="70" spans="1:24" s="56" customFormat="1" ht="33.75" customHeight="1" thickBot="1" x14ac:dyDescent="0.25">
      <c r="A70" s="844"/>
      <c r="B70" s="847"/>
      <c r="C70" s="833"/>
      <c r="D70" s="1106"/>
      <c r="E70" s="1122"/>
      <c r="F70" s="1088"/>
      <c r="G70" s="1128"/>
      <c r="H70" s="225" t="s">
        <v>8</v>
      </c>
      <c r="I70" s="204">
        <f>SUM(I67:I69)</f>
        <v>582</v>
      </c>
      <c r="J70" s="180">
        <f>SUM(J67:J69)</f>
        <v>582</v>
      </c>
      <c r="K70" s="180">
        <f>SUM(K67:K69)</f>
        <v>0</v>
      </c>
      <c r="L70" s="205">
        <f>SUM(L67:L69)</f>
        <v>0</v>
      </c>
      <c r="M70" s="204">
        <f t="shared" ref="M70:R70" si="8">SUM(M67:M69)</f>
        <v>552</v>
      </c>
      <c r="N70" s="180">
        <f t="shared" si="8"/>
        <v>552</v>
      </c>
      <c r="O70" s="33">
        <f t="shared" si="8"/>
        <v>0</v>
      </c>
      <c r="P70" s="43">
        <f t="shared" si="8"/>
        <v>0</v>
      </c>
      <c r="Q70" s="35">
        <f t="shared" si="8"/>
        <v>-30</v>
      </c>
      <c r="R70" s="33">
        <f t="shared" si="8"/>
        <v>-30</v>
      </c>
      <c r="S70" s="33"/>
      <c r="T70" s="205"/>
      <c r="U70" s="55"/>
      <c r="V70" s="55"/>
      <c r="W70" s="55"/>
      <c r="X70" s="55"/>
    </row>
    <row r="71" spans="1:24" s="56" customFormat="1" ht="16.5" customHeight="1" x14ac:dyDescent="0.2">
      <c r="A71" s="842" t="s">
        <v>7</v>
      </c>
      <c r="B71" s="845" t="s">
        <v>9</v>
      </c>
      <c r="C71" s="831" t="s">
        <v>9</v>
      </c>
      <c r="D71" s="1098" t="s">
        <v>62</v>
      </c>
      <c r="E71" s="1120"/>
      <c r="F71" s="1087" t="s">
        <v>42</v>
      </c>
      <c r="G71" s="1127" t="s">
        <v>35</v>
      </c>
      <c r="H71" s="124" t="s">
        <v>31</v>
      </c>
      <c r="I71" s="182">
        <f>J71+L71</f>
        <v>5</v>
      </c>
      <c r="J71" s="183">
        <v>5</v>
      </c>
      <c r="K71" s="171"/>
      <c r="L71" s="172"/>
      <c r="M71" s="89">
        <f>N71+P71</f>
        <v>5</v>
      </c>
      <c r="N71" s="90">
        <v>5</v>
      </c>
      <c r="O71" s="78"/>
      <c r="P71" s="79"/>
      <c r="Q71" s="89"/>
      <c r="R71" s="90"/>
      <c r="S71" s="78"/>
      <c r="T71" s="79"/>
      <c r="U71" s="55"/>
      <c r="V71" s="55"/>
      <c r="W71" s="55"/>
      <c r="X71" s="55"/>
    </row>
    <row r="72" spans="1:24" s="56" customFormat="1" ht="19.5" customHeight="1" thickBot="1" x14ac:dyDescent="0.25">
      <c r="A72" s="844"/>
      <c r="B72" s="847"/>
      <c r="C72" s="833"/>
      <c r="D72" s="1100"/>
      <c r="E72" s="1122"/>
      <c r="F72" s="1088"/>
      <c r="G72" s="1128"/>
      <c r="H72" s="218" t="s">
        <v>8</v>
      </c>
      <c r="I72" s="159">
        <f>SUM(I71:I71)</f>
        <v>5</v>
      </c>
      <c r="J72" s="160">
        <f>SUM(J71:J71)</f>
        <v>5</v>
      </c>
      <c r="K72" s="161">
        <f>SUM(K71:K71)</f>
        <v>0</v>
      </c>
      <c r="L72" s="189">
        <f>SUM(L71:L71)</f>
        <v>0</v>
      </c>
      <c r="M72" s="159">
        <f t="shared" ref="M72:P72" si="9">SUM(M71:M71)</f>
        <v>5</v>
      </c>
      <c r="N72" s="160">
        <f t="shared" si="9"/>
        <v>5</v>
      </c>
      <c r="O72" s="161">
        <f t="shared" si="9"/>
        <v>0</v>
      </c>
      <c r="P72" s="189">
        <f t="shared" si="9"/>
        <v>0</v>
      </c>
      <c r="Q72" s="159"/>
      <c r="R72" s="160"/>
      <c r="S72" s="161"/>
      <c r="T72" s="189"/>
      <c r="U72" s="55"/>
      <c r="V72" s="55"/>
      <c r="W72" s="55"/>
      <c r="X72" s="55"/>
    </row>
    <row r="73" spans="1:24" s="56" customFormat="1" ht="13.5" customHeight="1" x14ac:dyDescent="0.2">
      <c r="A73" s="842" t="s">
        <v>7</v>
      </c>
      <c r="B73" s="845" t="s">
        <v>9</v>
      </c>
      <c r="C73" s="831" t="s">
        <v>33</v>
      </c>
      <c r="D73" s="1104" t="s">
        <v>94</v>
      </c>
      <c r="E73" s="1120"/>
      <c r="F73" s="1087" t="s">
        <v>42</v>
      </c>
      <c r="G73" s="1127" t="s">
        <v>35</v>
      </c>
      <c r="H73" s="126" t="s">
        <v>31</v>
      </c>
      <c r="I73" s="154">
        <f>J73+L73</f>
        <v>45.2</v>
      </c>
      <c r="J73" s="155">
        <v>45.2</v>
      </c>
      <c r="K73" s="155"/>
      <c r="L73" s="156"/>
      <c r="M73" s="52">
        <f>N73+P73</f>
        <v>75.2</v>
      </c>
      <c r="N73" s="53">
        <f>45.2+30</f>
        <v>75.2</v>
      </c>
      <c r="O73" s="241"/>
      <c r="P73" s="248"/>
      <c r="Q73" s="240">
        <f>R73</f>
        <v>30</v>
      </c>
      <c r="R73" s="241">
        <f>N73-J73</f>
        <v>30</v>
      </c>
      <c r="S73" s="53"/>
      <c r="T73" s="54"/>
      <c r="U73" s="55"/>
      <c r="V73" s="55"/>
      <c r="W73" s="55"/>
      <c r="X73" s="55"/>
    </row>
    <row r="74" spans="1:24" s="56" customFormat="1" ht="13.5" customHeight="1" x14ac:dyDescent="0.2">
      <c r="A74" s="843"/>
      <c r="B74" s="846"/>
      <c r="C74" s="832"/>
      <c r="D74" s="1105"/>
      <c r="E74" s="1121"/>
      <c r="F74" s="1080"/>
      <c r="G74" s="1092"/>
      <c r="H74" s="126"/>
      <c r="I74" s="154">
        <f>J74+L74</f>
        <v>0</v>
      </c>
      <c r="J74" s="155">
        <v>0</v>
      </c>
      <c r="K74" s="155"/>
      <c r="L74" s="156"/>
      <c r="M74" s="52">
        <f>N74+P74</f>
        <v>0</v>
      </c>
      <c r="N74" s="53">
        <v>0</v>
      </c>
      <c r="O74" s="250"/>
      <c r="P74" s="265"/>
      <c r="Q74" s="249"/>
      <c r="R74" s="250"/>
      <c r="S74" s="53"/>
      <c r="T74" s="54"/>
      <c r="U74" s="55"/>
      <c r="V74" s="55"/>
      <c r="W74" s="55"/>
      <c r="X74" s="55"/>
    </row>
    <row r="75" spans="1:24" s="56" customFormat="1" ht="13.5" customHeight="1" x14ac:dyDescent="0.2">
      <c r="A75" s="843"/>
      <c r="B75" s="846"/>
      <c r="C75" s="832"/>
      <c r="D75" s="1105"/>
      <c r="E75" s="1121"/>
      <c r="F75" s="1080"/>
      <c r="G75" s="1092"/>
      <c r="H75" s="126"/>
      <c r="I75" s="154">
        <f>J75+L75</f>
        <v>0</v>
      </c>
      <c r="J75" s="155">
        <v>0</v>
      </c>
      <c r="K75" s="155"/>
      <c r="L75" s="156"/>
      <c r="M75" s="249">
        <f>N75+P75</f>
        <v>0</v>
      </c>
      <c r="N75" s="250">
        <v>0</v>
      </c>
      <c r="O75" s="250"/>
      <c r="P75" s="265"/>
      <c r="Q75" s="249"/>
      <c r="R75" s="250"/>
      <c r="S75" s="53"/>
      <c r="T75" s="54"/>
      <c r="U75" s="55"/>
      <c r="V75" s="55"/>
      <c r="W75" s="55"/>
      <c r="X75" s="55"/>
    </row>
    <row r="76" spans="1:24" s="56" customFormat="1" ht="13.5" customHeight="1" x14ac:dyDescent="0.2">
      <c r="A76" s="843"/>
      <c r="B76" s="846"/>
      <c r="C76" s="832"/>
      <c r="D76" s="1105"/>
      <c r="E76" s="1121"/>
      <c r="F76" s="1080"/>
      <c r="G76" s="1092"/>
      <c r="H76" s="127"/>
      <c r="I76" s="206">
        <f>J76+L76</f>
        <v>0</v>
      </c>
      <c r="J76" s="176">
        <v>0</v>
      </c>
      <c r="K76" s="176"/>
      <c r="L76" s="177"/>
      <c r="M76" s="251">
        <f>N76+P76</f>
        <v>0</v>
      </c>
      <c r="N76" s="252">
        <v>0</v>
      </c>
      <c r="O76" s="252"/>
      <c r="P76" s="267"/>
      <c r="Q76" s="251"/>
      <c r="R76" s="252"/>
      <c r="S76" s="85"/>
      <c r="T76" s="86"/>
      <c r="U76" s="55"/>
      <c r="V76" s="55"/>
      <c r="W76" s="55"/>
      <c r="X76" s="55"/>
    </row>
    <row r="77" spans="1:24" s="56" customFormat="1" ht="27.75" customHeight="1" thickBot="1" x14ac:dyDescent="0.25">
      <c r="A77" s="844"/>
      <c r="B77" s="847"/>
      <c r="C77" s="833"/>
      <c r="D77" s="1106"/>
      <c r="E77" s="1122"/>
      <c r="F77" s="1088"/>
      <c r="G77" s="1128"/>
      <c r="H77" s="219" t="s">
        <v>8</v>
      </c>
      <c r="I77" s="169">
        <f>SUM(I73:I76)</f>
        <v>45.2</v>
      </c>
      <c r="J77" s="207">
        <f>SUM(J73:J76)</f>
        <v>45.2</v>
      </c>
      <c r="K77" s="207">
        <f>SUM(K73:K76)</f>
        <v>0</v>
      </c>
      <c r="L77" s="208">
        <f>SUM(L73:L76)</f>
        <v>0</v>
      </c>
      <c r="M77" s="28">
        <f t="shared" ref="M77:R77" si="10">SUM(M73:M76)</f>
        <v>75.2</v>
      </c>
      <c r="N77" s="40">
        <f t="shared" si="10"/>
        <v>75.2</v>
      </c>
      <c r="O77" s="40">
        <f t="shared" si="10"/>
        <v>0</v>
      </c>
      <c r="P77" s="27">
        <f t="shared" si="10"/>
        <v>0</v>
      </c>
      <c r="Q77" s="28">
        <f t="shared" si="10"/>
        <v>30</v>
      </c>
      <c r="R77" s="40">
        <f t="shared" si="10"/>
        <v>30</v>
      </c>
      <c r="S77" s="207"/>
      <c r="T77" s="208"/>
      <c r="U77" s="55"/>
      <c r="V77" s="55"/>
      <c r="W77" s="55"/>
      <c r="X77" s="55"/>
    </row>
    <row r="78" spans="1:24" s="56" customFormat="1" ht="16.5" customHeight="1" x14ac:dyDescent="0.2">
      <c r="A78" s="842" t="s">
        <v>7</v>
      </c>
      <c r="B78" s="845" t="s">
        <v>9</v>
      </c>
      <c r="C78" s="831" t="s">
        <v>41</v>
      </c>
      <c r="D78" s="1098" t="s">
        <v>66</v>
      </c>
      <c r="E78" s="1120"/>
      <c r="F78" s="1087" t="s">
        <v>42</v>
      </c>
      <c r="G78" s="1110" t="s">
        <v>35</v>
      </c>
      <c r="H78" s="129" t="s">
        <v>31</v>
      </c>
      <c r="I78" s="163">
        <f>J78+L78</f>
        <v>6</v>
      </c>
      <c r="J78" s="164">
        <v>6</v>
      </c>
      <c r="K78" s="164"/>
      <c r="L78" s="165"/>
      <c r="M78" s="66">
        <f>N78+P78</f>
        <v>6</v>
      </c>
      <c r="N78" s="67">
        <v>6</v>
      </c>
      <c r="O78" s="67"/>
      <c r="P78" s="68"/>
      <c r="Q78" s="66"/>
      <c r="R78" s="67"/>
      <c r="S78" s="67"/>
      <c r="T78" s="68"/>
      <c r="U78" s="55"/>
      <c r="V78" s="55"/>
      <c r="W78" s="55"/>
      <c r="X78" s="55"/>
    </row>
    <row r="79" spans="1:24" s="56" customFormat="1" ht="13.5" thickBot="1" x14ac:dyDescent="0.25">
      <c r="A79" s="844"/>
      <c r="B79" s="847"/>
      <c r="C79" s="833"/>
      <c r="D79" s="1100"/>
      <c r="E79" s="1122"/>
      <c r="F79" s="1088"/>
      <c r="G79" s="1112"/>
      <c r="H79" s="218" t="s">
        <v>8</v>
      </c>
      <c r="I79" s="186">
        <f>SUM(I78:I78)</f>
        <v>6</v>
      </c>
      <c r="J79" s="160">
        <f>SUM(J78:J78)</f>
        <v>6</v>
      </c>
      <c r="K79" s="160">
        <f>SUM(K78:K78)</f>
        <v>0</v>
      </c>
      <c r="L79" s="189">
        <f>SUM(L78:L78)</f>
        <v>0</v>
      </c>
      <c r="M79" s="186">
        <f t="shared" ref="M79:P79" si="11">SUM(M78:M78)</f>
        <v>6</v>
      </c>
      <c r="N79" s="160">
        <f t="shared" si="11"/>
        <v>6</v>
      </c>
      <c r="O79" s="160">
        <f t="shared" si="11"/>
        <v>0</v>
      </c>
      <c r="P79" s="189">
        <f t="shared" si="11"/>
        <v>0</v>
      </c>
      <c r="Q79" s="186"/>
      <c r="R79" s="160"/>
      <c r="S79" s="160"/>
      <c r="T79" s="189"/>
      <c r="U79" s="55"/>
      <c r="V79" s="55"/>
      <c r="W79" s="55"/>
      <c r="X79" s="55"/>
    </row>
    <row r="80" spans="1:24" s="56" customFormat="1" ht="20.25" customHeight="1" x14ac:dyDescent="0.2">
      <c r="A80" s="842" t="s">
        <v>7</v>
      </c>
      <c r="B80" s="845" t="s">
        <v>9</v>
      </c>
      <c r="C80" s="831" t="s">
        <v>42</v>
      </c>
      <c r="D80" s="1125" t="s">
        <v>76</v>
      </c>
      <c r="E80" s="1119" t="s">
        <v>78</v>
      </c>
      <c r="F80" s="1087" t="s">
        <v>36</v>
      </c>
      <c r="G80" s="1110" t="s">
        <v>77</v>
      </c>
      <c r="H80" s="129" t="s">
        <v>31</v>
      </c>
      <c r="I80" s="163">
        <f>J80+L80</f>
        <v>200</v>
      </c>
      <c r="J80" s="164"/>
      <c r="K80" s="164"/>
      <c r="L80" s="165">
        <v>200</v>
      </c>
      <c r="M80" s="66">
        <f>N80+P80</f>
        <v>200</v>
      </c>
      <c r="N80" s="67"/>
      <c r="O80" s="67"/>
      <c r="P80" s="68">
        <v>200</v>
      </c>
      <c r="Q80" s="66"/>
      <c r="R80" s="67"/>
      <c r="S80" s="67"/>
      <c r="T80" s="68"/>
      <c r="U80" s="55"/>
      <c r="V80" s="55"/>
      <c r="W80" s="55"/>
      <c r="X80" s="55"/>
    </row>
    <row r="81" spans="1:24" s="56" customFormat="1" ht="18" customHeight="1" x14ac:dyDescent="0.2">
      <c r="A81" s="843"/>
      <c r="B81" s="846"/>
      <c r="C81" s="832"/>
      <c r="D81" s="1126"/>
      <c r="E81" s="1093"/>
      <c r="F81" s="1080"/>
      <c r="G81" s="1111"/>
      <c r="H81" s="404" t="s">
        <v>75</v>
      </c>
      <c r="I81" s="193">
        <f>J81+L81</f>
        <v>1387.3</v>
      </c>
      <c r="J81" s="157"/>
      <c r="K81" s="157"/>
      <c r="L81" s="156">
        <v>1387.3</v>
      </c>
      <c r="M81" s="403">
        <f>N81+P81</f>
        <v>1387.3</v>
      </c>
      <c r="N81" s="60"/>
      <c r="O81" s="60"/>
      <c r="P81" s="54">
        <v>1387.3</v>
      </c>
      <c r="Q81" s="403"/>
      <c r="R81" s="104"/>
      <c r="S81" s="104"/>
      <c r="T81" s="83"/>
      <c r="U81" s="55"/>
      <c r="V81" s="55"/>
      <c r="W81" s="55"/>
      <c r="X81" s="55"/>
    </row>
    <row r="82" spans="1:24" s="56" customFormat="1" ht="21" customHeight="1" x14ac:dyDescent="0.2">
      <c r="A82" s="843"/>
      <c r="B82" s="846"/>
      <c r="C82" s="832"/>
      <c r="D82" s="1126"/>
      <c r="E82" s="1093"/>
      <c r="F82" s="1080"/>
      <c r="G82" s="1111"/>
      <c r="H82" s="130" t="s">
        <v>31</v>
      </c>
      <c r="I82" s="190"/>
      <c r="J82" s="209"/>
      <c r="K82" s="209"/>
      <c r="L82" s="210"/>
      <c r="M82" s="99">
        <f>P82</f>
        <v>200</v>
      </c>
      <c r="N82" s="135"/>
      <c r="O82" s="135"/>
      <c r="P82" s="136">
        <v>200</v>
      </c>
      <c r="Q82" s="405">
        <f>M82-I82</f>
        <v>200</v>
      </c>
      <c r="R82" s="406"/>
      <c r="S82" s="326"/>
      <c r="T82" s="463">
        <f>P82-L82</f>
        <v>200</v>
      </c>
      <c r="U82" s="55"/>
      <c r="V82" s="55"/>
      <c r="W82" s="55"/>
      <c r="X82" s="55"/>
    </row>
    <row r="83" spans="1:24" s="56" customFormat="1" ht="18.75" customHeight="1" x14ac:dyDescent="0.2">
      <c r="A83" s="843"/>
      <c r="B83" s="846"/>
      <c r="C83" s="832"/>
      <c r="D83" s="1126"/>
      <c r="E83" s="1093"/>
      <c r="F83" s="1080"/>
      <c r="G83" s="1111"/>
      <c r="H83" s="124" t="s">
        <v>168</v>
      </c>
      <c r="I83" s="194">
        <f>J83+L83</f>
        <v>0</v>
      </c>
      <c r="J83" s="157"/>
      <c r="K83" s="157"/>
      <c r="L83" s="156"/>
      <c r="M83" s="107">
        <f>N83+P83</f>
        <v>401</v>
      </c>
      <c r="N83" s="60"/>
      <c r="O83" s="60"/>
      <c r="P83" s="54">
        <v>401</v>
      </c>
      <c r="Q83" s="240">
        <f>M83-I83</f>
        <v>401</v>
      </c>
      <c r="R83" s="279"/>
      <c r="S83" s="279"/>
      <c r="T83" s="461">
        <f>P83-L83</f>
        <v>401</v>
      </c>
      <c r="U83" s="55"/>
      <c r="V83" s="55"/>
      <c r="W83" s="55"/>
      <c r="X83" s="55"/>
    </row>
    <row r="84" spans="1:24" s="56" customFormat="1" ht="13.5" thickBot="1" x14ac:dyDescent="0.25">
      <c r="A84" s="843"/>
      <c r="B84" s="846"/>
      <c r="C84" s="832"/>
      <c r="D84" s="1126"/>
      <c r="E84" s="1093"/>
      <c r="F84" s="1080"/>
      <c r="G84" s="1111"/>
      <c r="H84" s="226" t="s">
        <v>8</v>
      </c>
      <c r="I84" s="186">
        <f>SUM(I80:I83)</f>
        <v>1587.3</v>
      </c>
      <c r="J84" s="186">
        <f t="shared" ref="J84:T84" si="12">SUM(J80:J83)</f>
        <v>0</v>
      </c>
      <c r="K84" s="186">
        <f t="shared" si="12"/>
        <v>0</v>
      </c>
      <c r="L84" s="186">
        <f t="shared" si="12"/>
        <v>1587.3</v>
      </c>
      <c r="M84" s="186">
        <f>SUM(M80:M83)</f>
        <v>2188.3000000000002</v>
      </c>
      <c r="N84" s="186">
        <f t="shared" si="12"/>
        <v>0</v>
      </c>
      <c r="O84" s="186">
        <f t="shared" si="12"/>
        <v>0</v>
      </c>
      <c r="P84" s="186">
        <f t="shared" si="12"/>
        <v>2188.3000000000002</v>
      </c>
      <c r="Q84" s="186">
        <f>SUM(Q80:Q83)</f>
        <v>601</v>
      </c>
      <c r="R84" s="186"/>
      <c r="S84" s="186"/>
      <c r="T84" s="340">
        <f t="shared" si="12"/>
        <v>601</v>
      </c>
      <c r="V84" s="217"/>
    </row>
    <row r="85" spans="1:24" s="56" customFormat="1" ht="18.75" customHeight="1" x14ac:dyDescent="0.2">
      <c r="A85" s="426" t="s">
        <v>7</v>
      </c>
      <c r="B85" s="428" t="s">
        <v>9</v>
      </c>
      <c r="C85" s="424" t="s">
        <v>36</v>
      </c>
      <c r="D85" s="1123" t="s">
        <v>86</v>
      </c>
      <c r="E85" s="451"/>
      <c r="F85" s="415" t="s">
        <v>42</v>
      </c>
      <c r="G85" s="454" t="s">
        <v>35</v>
      </c>
      <c r="H85" s="123" t="s">
        <v>31</v>
      </c>
      <c r="I85" s="170">
        <f>J85+L85</f>
        <v>0</v>
      </c>
      <c r="J85" s="171"/>
      <c r="K85" s="171"/>
      <c r="L85" s="183"/>
      <c r="M85" s="77">
        <f>N85+P85</f>
        <v>0</v>
      </c>
      <c r="N85" s="78"/>
      <c r="O85" s="78"/>
      <c r="P85" s="90"/>
      <c r="Q85" s="77"/>
      <c r="R85" s="78"/>
      <c r="S85" s="78"/>
      <c r="T85" s="79"/>
    </row>
    <row r="86" spans="1:24" s="56" customFormat="1" ht="13.5" thickBot="1" x14ac:dyDescent="0.25">
      <c r="A86" s="427"/>
      <c r="B86" s="429"/>
      <c r="C86" s="425"/>
      <c r="D86" s="1124"/>
      <c r="E86" s="452"/>
      <c r="F86" s="416"/>
      <c r="G86" s="455"/>
      <c r="H86" s="218" t="s">
        <v>8</v>
      </c>
      <c r="I86" s="186">
        <f>SUM(I85)</f>
        <v>0</v>
      </c>
      <c r="J86" s="160">
        <f>SUM(J85)</f>
        <v>0</v>
      </c>
      <c r="K86" s="160">
        <f>SUM(K85)</f>
        <v>0</v>
      </c>
      <c r="L86" s="188">
        <f>SUM(L85)</f>
        <v>0</v>
      </c>
      <c r="M86" s="186">
        <f t="shared" ref="M86:P86" si="13">SUM(M85)</f>
        <v>0</v>
      </c>
      <c r="N86" s="160">
        <f t="shared" si="13"/>
        <v>0</v>
      </c>
      <c r="O86" s="160">
        <f t="shared" si="13"/>
        <v>0</v>
      </c>
      <c r="P86" s="188">
        <f t="shared" si="13"/>
        <v>0</v>
      </c>
      <c r="Q86" s="186"/>
      <c r="R86" s="160"/>
      <c r="S86" s="160"/>
      <c r="T86" s="189"/>
    </row>
    <row r="87" spans="1:24" s="56" customFormat="1" ht="16.5" customHeight="1" x14ac:dyDescent="0.2">
      <c r="A87" s="421" t="s">
        <v>7</v>
      </c>
      <c r="B87" s="422" t="s">
        <v>9</v>
      </c>
      <c r="C87" s="423" t="s">
        <v>43</v>
      </c>
      <c r="D87" s="460" t="s">
        <v>97</v>
      </c>
      <c r="E87" s="453"/>
      <c r="F87" s="420" t="s">
        <v>42</v>
      </c>
      <c r="G87" s="456" t="s">
        <v>35</v>
      </c>
      <c r="H87" s="124" t="s">
        <v>31</v>
      </c>
      <c r="I87" s="194">
        <f>J87+L87</f>
        <v>0</v>
      </c>
      <c r="J87" s="157"/>
      <c r="K87" s="157"/>
      <c r="L87" s="155"/>
      <c r="M87" s="107">
        <f>N87+P87</f>
        <v>0</v>
      </c>
      <c r="N87" s="60"/>
      <c r="O87" s="60"/>
      <c r="P87" s="53"/>
      <c r="Q87" s="107"/>
      <c r="R87" s="60"/>
      <c r="S87" s="60"/>
      <c r="T87" s="54"/>
    </row>
    <row r="88" spans="1:24" s="56" customFormat="1" ht="13.5" thickBot="1" x14ac:dyDescent="0.25">
      <c r="A88" s="421"/>
      <c r="B88" s="422"/>
      <c r="C88" s="423"/>
      <c r="D88" s="460"/>
      <c r="E88" s="453"/>
      <c r="F88" s="420"/>
      <c r="G88" s="456"/>
      <c r="H88" s="226" t="s">
        <v>8</v>
      </c>
      <c r="I88" s="186">
        <f>SUM(I87)</f>
        <v>0</v>
      </c>
      <c r="J88" s="160">
        <f>SUM(J87)</f>
        <v>0</v>
      </c>
      <c r="K88" s="160">
        <f>SUM(K87)</f>
        <v>0</v>
      </c>
      <c r="L88" s="188">
        <f>SUM(L87)</f>
        <v>0</v>
      </c>
      <c r="M88" s="186">
        <f t="shared" ref="M88:P88" si="14">SUM(M87)</f>
        <v>0</v>
      </c>
      <c r="N88" s="160">
        <f t="shared" si="14"/>
        <v>0</v>
      </c>
      <c r="O88" s="160">
        <f t="shared" si="14"/>
        <v>0</v>
      </c>
      <c r="P88" s="188">
        <f t="shared" si="14"/>
        <v>0</v>
      </c>
      <c r="Q88" s="178"/>
      <c r="R88" s="215"/>
      <c r="S88" s="215"/>
      <c r="T88" s="216"/>
    </row>
    <row r="89" spans="1:24" s="56" customFormat="1" ht="13.5" thickBot="1" x14ac:dyDescent="0.25">
      <c r="A89" s="236" t="s">
        <v>7</v>
      </c>
      <c r="B89" s="118" t="s">
        <v>9</v>
      </c>
      <c r="C89" s="997" t="s">
        <v>10</v>
      </c>
      <c r="D89" s="952"/>
      <c r="E89" s="952"/>
      <c r="F89" s="952"/>
      <c r="G89" s="952"/>
      <c r="H89" s="964"/>
      <c r="I89" s="119">
        <f>SUM(I88,I86,I84,I79,I77,I72,I70)</f>
        <v>2225.5</v>
      </c>
      <c r="J89" s="131">
        <f>SUM(J88,J86,J84,J79,J77,J72,J70)</f>
        <v>638.20000000000005</v>
      </c>
      <c r="K89" s="131">
        <f>SUM(K88,K86,K84,K79,K77,K72,K70)</f>
        <v>0</v>
      </c>
      <c r="L89" s="132">
        <f>SUM(L88,L86,L84,L79,L77,L72,L70)</f>
        <v>1587.3</v>
      </c>
      <c r="M89" s="119">
        <f t="shared" ref="M89:T89" si="15">SUM(M88,M86,M84,M79,M77,M72,M70)</f>
        <v>2826.5</v>
      </c>
      <c r="N89" s="131">
        <f t="shared" si="15"/>
        <v>638.20000000000005</v>
      </c>
      <c r="O89" s="131">
        <f t="shared" si="15"/>
        <v>0</v>
      </c>
      <c r="P89" s="132">
        <f t="shared" si="15"/>
        <v>2188.3000000000002</v>
      </c>
      <c r="Q89" s="131">
        <f>SUM(Q88,Q86,Q84,Q79,Q77,Q72,Q70)</f>
        <v>601</v>
      </c>
      <c r="R89" s="131">
        <f t="shared" si="15"/>
        <v>0</v>
      </c>
      <c r="S89" s="131">
        <f t="shared" si="15"/>
        <v>0</v>
      </c>
      <c r="T89" s="132">
        <f t="shared" si="15"/>
        <v>601</v>
      </c>
    </row>
    <row r="90" spans="1:24" s="56" customFormat="1" ht="13.5" thickBot="1" x14ac:dyDescent="0.25">
      <c r="A90" s="427" t="s">
        <v>7</v>
      </c>
      <c r="B90" s="429" t="s">
        <v>33</v>
      </c>
      <c r="C90" s="1035" t="s">
        <v>59</v>
      </c>
      <c r="D90" s="1036"/>
      <c r="E90" s="1036"/>
      <c r="F90" s="1036"/>
      <c r="G90" s="1036"/>
      <c r="H90" s="1036"/>
      <c r="I90" s="1036"/>
      <c r="J90" s="1036"/>
      <c r="K90" s="1036"/>
      <c r="L90" s="1037"/>
      <c r="M90" s="122"/>
      <c r="N90" s="449"/>
      <c r="O90" s="449"/>
      <c r="P90" s="450"/>
      <c r="Q90" s="449"/>
      <c r="R90" s="449"/>
      <c r="S90" s="449"/>
      <c r="T90" s="450"/>
    </row>
    <row r="91" spans="1:24" s="56" customFormat="1" ht="12.75" customHeight="1" x14ac:dyDescent="0.2">
      <c r="A91" s="842" t="s">
        <v>7</v>
      </c>
      <c r="B91" s="845" t="s">
        <v>33</v>
      </c>
      <c r="C91" s="831" t="s">
        <v>7</v>
      </c>
      <c r="D91" s="1104" t="s">
        <v>68</v>
      </c>
      <c r="E91" s="1116"/>
      <c r="F91" s="1107" t="s">
        <v>42</v>
      </c>
      <c r="G91" s="1113" t="s">
        <v>35</v>
      </c>
      <c r="H91" s="290" t="s">
        <v>31</v>
      </c>
      <c r="I91" s="25">
        <f>J91+L91</f>
        <v>2006.2</v>
      </c>
      <c r="J91" s="26">
        <v>2006.2</v>
      </c>
      <c r="K91" s="26"/>
      <c r="L91" s="291"/>
      <c r="M91" s="273">
        <f>N91+P91</f>
        <v>2006.2</v>
      </c>
      <c r="N91" s="274">
        <f>2006.2</f>
        <v>2006.2</v>
      </c>
      <c r="O91" s="274"/>
      <c r="P91" s="292"/>
      <c r="Q91" s="273"/>
      <c r="R91" s="274"/>
      <c r="S91" s="274"/>
      <c r="T91" s="68"/>
    </row>
    <row r="92" spans="1:24" s="56" customFormat="1" x14ac:dyDescent="0.2">
      <c r="A92" s="843"/>
      <c r="B92" s="846"/>
      <c r="C92" s="832"/>
      <c r="D92" s="1105"/>
      <c r="E92" s="1117"/>
      <c r="F92" s="1108"/>
      <c r="G92" s="1114"/>
      <c r="H92" s="293"/>
      <c r="I92" s="38">
        <f>J92+L92</f>
        <v>0</v>
      </c>
      <c r="J92" s="22">
        <v>0</v>
      </c>
      <c r="K92" s="22"/>
      <c r="L92" s="21"/>
      <c r="M92" s="294">
        <f>N92+P92</f>
        <v>0</v>
      </c>
      <c r="N92" s="295">
        <v>0</v>
      </c>
      <c r="O92" s="295"/>
      <c r="P92" s="265"/>
      <c r="Q92" s="294"/>
      <c r="R92" s="295"/>
      <c r="S92" s="295"/>
      <c r="T92" s="54"/>
      <c r="V92" s="217"/>
    </row>
    <row r="93" spans="1:24" s="56" customFormat="1" x14ac:dyDescent="0.2">
      <c r="A93" s="843"/>
      <c r="B93" s="846"/>
      <c r="C93" s="832"/>
      <c r="D93" s="1105"/>
      <c r="E93" s="1117"/>
      <c r="F93" s="1108"/>
      <c r="G93" s="1114"/>
      <c r="H93" s="296"/>
      <c r="I93" s="37">
        <f>J93+L93</f>
        <v>0</v>
      </c>
      <c r="J93" s="39">
        <v>0</v>
      </c>
      <c r="K93" s="39"/>
      <c r="L93" s="18"/>
      <c r="M93" s="286">
        <f>N93+P93</f>
        <v>0</v>
      </c>
      <c r="N93" s="297">
        <v>0</v>
      </c>
      <c r="O93" s="297"/>
      <c r="P93" s="268"/>
      <c r="Q93" s="286"/>
      <c r="R93" s="297"/>
      <c r="S93" s="297"/>
      <c r="T93" s="83"/>
    </row>
    <row r="94" spans="1:24" s="56" customFormat="1" ht="23.25" customHeight="1" thickBot="1" x14ac:dyDescent="0.25">
      <c r="A94" s="844"/>
      <c r="B94" s="847"/>
      <c r="C94" s="833"/>
      <c r="D94" s="1106"/>
      <c r="E94" s="1118"/>
      <c r="F94" s="1109"/>
      <c r="G94" s="1115"/>
      <c r="H94" s="298" t="s">
        <v>8</v>
      </c>
      <c r="I94" s="289">
        <f>SUM(I91:I93)</f>
        <v>2006.2</v>
      </c>
      <c r="J94" s="23">
        <f>SUM(J91:J93)</f>
        <v>2006.2</v>
      </c>
      <c r="K94" s="23">
        <f>SUM(K91:K93)</f>
        <v>0</v>
      </c>
      <c r="L94" s="36">
        <f>SUM(L91:L93)</f>
        <v>0</v>
      </c>
      <c r="M94" s="289">
        <f t="shared" ref="M94:P94" si="16">SUM(M91:M93)</f>
        <v>2006.2</v>
      </c>
      <c r="N94" s="23">
        <f t="shared" si="16"/>
        <v>2006.2</v>
      </c>
      <c r="O94" s="23">
        <f t="shared" si="16"/>
        <v>0</v>
      </c>
      <c r="P94" s="36">
        <f t="shared" si="16"/>
        <v>0</v>
      </c>
      <c r="Q94" s="289"/>
      <c r="R94" s="23"/>
      <c r="S94" s="23"/>
      <c r="T94" s="189"/>
    </row>
    <row r="95" spans="1:24" s="56" customFormat="1" ht="15" customHeight="1" x14ac:dyDescent="0.2">
      <c r="A95" s="842" t="s">
        <v>7</v>
      </c>
      <c r="B95" s="845" t="s">
        <v>33</v>
      </c>
      <c r="C95" s="831" t="s">
        <v>9</v>
      </c>
      <c r="D95" s="1098" t="s">
        <v>34</v>
      </c>
      <c r="E95" s="1101"/>
      <c r="F95" s="1087" t="s">
        <v>36</v>
      </c>
      <c r="G95" s="1110" t="s">
        <v>35</v>
      </c>
      <c r="H95" s="129" t="s">
        <v>31</v>
      </c>
      <c r="I95" s="163">
        <f>J95+L95</f>
        <v>0</v>
      </c>
      <c r="J95" s="164">
        <v>0</v>
      </c>
      <c r="K95" s="164"/>
      <c r="L95" s="165">
        <v>0</v>
      </c>
      <c r="M95" s="66">
        <f>N95+P95</f>
        <v>0</v>
      </c>
      <c r="N95" s="67">
        <v>0</v>
      </c>
      <c r="O95" s="67"/>
      <c r="P95" s="68">
        <v>0</v>
      </c>
      <c r="Q95" s="66"/>
      <c r="R95" s="67"/>
      <c r="S95" s="67"/>
      <c r="T95" s="68"/>
    </row>
    <row r="96" spans="1:24" s="56" customFormat="1" ht="15" customHeight="1" x14ac:dyDescent="0.2">
      <c r="A96" s="843"/>
      <c r="B96" s="846"/>
      <c r="C96" s="832"/>
      <c r="D96" s="1099"/>
      <c r="E96" s="1102"/>
      <c r="F96" s="1080"/>
      <c r="G96" s="1111"/>
      <c r="H96" s="130" t="s">
        <v>37</v>
      </c>
      <c r="I96" s="190">
        <f>J96+L96</f>
        <v>454.5</v>
      </c>
      <c r="J96" s="157">
        <v>454.5</v>
      </c>
      <c r="K96" s="157"/>
      <c r="L96" s="156">
        <v>0</v>
      </c>
      <c r="M96" s="99">
        <f>N96+P96</f>
        <v>454.5</v>
      </c>
      <c r="N96" s="60">
        <v>454.5</v>
      </c>
      <c r="O96" s="60"/>
      <c r="P96" s="54">
        <v>0</v>
      </c>
      <c r="Q96" s="99"/>
      <c r="R96" s="60"/>
      <c r="S96" s="60"/>
      <c r="T96" s="54"/>
    </row>
    <row r="97" spans="1:20" s="56" customFormat="1" ht="15" customHeight="1" thickBot="1" x14ac:dyDescent="0.25">
      <c r="A97" s="844"/>
      <c r="B97" s="847"/>
      <c r="C97" s="833"/>
      <c r="D97" s="1100"/>
      <c r="E97" s="1103"/>
      <c r="F97" s="1088"/>
      <c r="G97" s="1112"/>
      <c r="H97" s="218" t="s">
        <v>8</v>
      </c>
      <c r="I97" s="186">
        <f>SUM(I95:I96)</f>
        <v>454.5</v>
      </c>
      <c r="J97" s="160">
        <f>SUM(J95:J96)</f>
        <v>454.5</v>
      </c>
      <c r="K97" s="160">
        <f>SUM(K95:K96)</f>
        <v>0</v>
      </c>
      <c r="L97" s="189">
        <f>SUM(L95:L96)</f>
        <v>0</v>
      </c>
      <c r="M97" s="186">
        <f t="shared" ref="M97:P97" si="17">SUM(M95:M96)</f>
        <v>454.5</v>
      </c>
      <c r="N97" s="160">
        <f t="shared" si="17"/>
        <v>454.5</v>
      </c>
      <c r="O97" s="160">
        <f t="shared" si="17"/>
        <v>0</v>
      </c>
      <c r="P97" s="189">
        <f t="shared" si="17"/>
        <v>0</v>
      </c>
      <c r="Q97" s="186"/>
      <c r="R97" s="160"/>
      <c r="S97" s="160"/>
      <c r="T97" s="189"/>
    </row>
    <row r="98" spans="1:20" s="56" customFormat="1" ht="12.75" customHeight="1" x14ac:dyDescent="0.2">
      <c r="A98" s="842" t="s">
        <v>7</v>
      </c>
      <c r="B98" s="845" t="s">
        <v>33</v>
      </c>
      <c r="C98" s="831" t="s">
        <v>33</v>
      </c>
      <c r="D98" s="1098" t="s">
        <v>38</v>
      </c>
      <c r="E98" s="1101"/>
      <c r="F98" s="1087" t="s">
        <v>39</v>
      </c>
      <c r="G98" s="1110" t="s">
        <v>35</v>
      </c>
      <c r="H98" s="129" t="s">
        <v>31</v>
      </c>
      <c r="I98" s="163">
        <f>J98+L98</f>
        <v>0</v>
      </c>
      <c r="J98" s="164"/>
      <c r="K98" s="164"/>
      <c r="L98" s="165"/>
      <c r="M98" s="66">
        <f>N98+P98</f>
        <v>0</v>
      </c>
      <c r="N98" s="67"/>
      <c r="O98" s="67"/>
      <c r="P98" s="68"/>
      <c r="Q98" s="66"/>
      <c r="R98" s="67"/>
      <c r="S98" s="67"/>
      <c r="T98" s="68"/>
    </row>
    <row r="99" spans="1:20" s="56" customFormat="1" x14ac:dyDescent="0.2">
      <c r="A99" s="843"/>
      <c r="B99" s="846"/>
      <c r="C99" s="832"/>
      <c r="D99" s="1099"/>
      <c r="E99" s="1102"/>
      <c r="F99" s="1080"/>
      <c r="G99" s="1111"/>
      <c r="H99" s="130"/>
      <c r="I99" s="190">
        <f>J99+L99</f>
        <v>0</v>
      </c>
      <c r="J99" s="157"/>
      <c r="K99" s="157"/>
      <c r="L99" s="156"/>
      <c r="M99" s="99">
        <f>N99+P99</f>
        <v>0</v>
      </c>
      <c r="N99" s="60"/>
      <c r="O99" s="60"/>
      <c r="P99" s="54"/>
      <c r="Q99" s="99"/>
      <c r="R99" s="60"/>
      <c r="S99" s="60"/>
      <c r="T99" s="54"/>
    </row>
    <row r="100" spans="1:20" s="56" customFormat="1" ht="13.5" thickBot="1" x14ac:dyDescent="0.25">
      <c r="A100" s="844"/>
      <c r="B100" s="847"/>
      <c r="C100" s="833"/>
      <c r="D100" s="1100"/>
      <c r="E100" s="1103"/>
      <c r="F100" s="1088"/>
      <c r="G100" s="1112"/>
      <c r="H100" s="218" t="s">
        <v>8</v>
      </c>
      <c r="I100" s="186">
        <f>SUM(I98:I99)</f>
        <v>0</v>
      </c>
      <c r="J100" s="160">
        <f>SUM(J98:J99)</f>
        <v>0</v>
      </c>
      <c r="K100" s="160">
        <f>SUM(K98:K99)</f>
        <v>0</v>
      </c>
      <c r="L100" s="189">
        <f>SUM(L98:L99)</f>
        <v>0</v>
      </c>
      <c r="M100" s="186">
        <f t="shared" ref="M100:P100" si="18">SUM(M98:M99)</f>
        <v>0</v>
      </c>
      <c r="N100" s="160">
        <f t="shared" si="18"/>
        <v>0</v>
      </c>
      <c r="O100" s="160">
        <f t="shared" si="18"/>
        <v>0</v>
      </c>
      <c r="P100" s="189">
        <f t="shared" si="18"/>
        <v>0</v>
      </c>
      <c r="Q100" s="186"/>
      <c r="R100" s="160"/>
      <c r="S100" s="160"/>
      <c r="T100" s="189"/>
    </row>
    <row r="101" spans="1:20" s="56" customFormat="1" ht="13.5" thickBot="1" x14ac:dyDescent="0.25">
      <c r="A101" s="236" t="s">
        <v>7</v>
      </c>
      <c r="B101" s="118" t="s">
        <v>33</v>
      </c>
      <c r="C101" s="997" t="s">
        <v>10</v>
      </c>
      <c r="D101" s="952"/>
      <c r="E101" s="952"/>
      <c r="F101" s="952"/>
      <c r="G101" s="952"/>
      <c r="H101" s="964"/>
      <c r="I101" s="119">
        <f>SUM(I100,I97,I94)</f>
        <v>2460.6999999999998</v>
      </c>
      <c r="J101" s="131">
        <f>SUM(J100,J97,J94)</f>
        <v>2460.6999999999998</v>
      </c>
      <c r="K101" s="131">
        <f>SUM(K100,K97,K94)</f>
        <v>0</v>
      </c>
      <c r="L101" s="121">
        <f>SUM(L100,L97,L94)</f>
        <v>0</v>
      </c>
      <c r="M101" s="119">
        <f t="shared" ref="M101:P101" si="19">SUM(M100,M97,M94)</f>
        <v>2460.6999999999998</v>
      </c>
      <c r="N101" s="131">
        <f t="shared" si="19"/>
        <v>2460.6999999999998</v>
      </c>
      <c r="O101" s="131">
        <f t="shared" si="19"/>
        <v>0</v>
      </c>
      <c r="P101" s="121">
        <f t="shared" si="19"/>
        <v>0</v>
      </c>
      <c r="Q101" s="119"/>
      <c r="R101" s="131"/>
      <c r="S101" s="131"/>
      <c r="T101" s="121"/>
    </row>
    <row r="102" spans="1:20" s="56" customFormat="1" ht="13.5" customHeight="1" thickBot="1" x14ac:dyDescent="0.25">
      <c r="A102" s="235" t="s">
        <v>7</v>
      </c>
      <c r="B102" s="118" t="s">
        <v>41</v>
      </c>
      <c r="C102" s="1044" t="s">
        <v>60</v>
      </c>
      <c r="D102" s="1045"/>
      <c r="E102" s="1045"/>
      <c r="F102" s="1045"/>
      <c r="G102" s="1045"/>
      <c r="H102" s="1045"/>
      <c r="I102" s="1045"/>
      <c r="J102" s="1045"/>
      <c r="K102" s="1045"/>
      <c r="L102" s="1046"/>
      <c r="M102" s="133"/>
      <c r="N102" s="458"/>
      <c r="O102" s="458"/>
      <c r="P102" s="458"/>
      <c r="Q102" s="133"/>
      <c r="R102" s="458"/>
      <c r="S102" s="458"/>
      <c r="T102" s="459"/>
    </row>
    <row r="103" spans="1:20" s="56" customFormat="1" ht="18.75" customHeight="1" x14ac:dyDescent="0.2">
      <c r="A103" s="426" t="s">
        <v>7</v>
      </c>
      <c r="B103" s="428" t="s">
        <v>41</v>
      </c>
      <c r="C103" s="424" t="s">
        <v>7</v>
      </c>
      <c r="D103" s="457" t="s">
        <v>120</v>
      </c>
      <c r="E103" s="441" t="s">
        <v>78</v>
      </c>
      <c r="F103" s="134"/>
      <c r="G103" s="442" t="s">
        <v>77</v>
      </c>
      <c r="H103" s="97" t="s">
        <v>31</v>
      </c>
      <c r="I103" s="163">
        <f>J103+L103</f>
        <v>527.70000000000005</v>
      </c>
      <c r="J103" s="171"/>
      <c r="K103" s="171"/>
      <c r="L103" s="172">
        <v>527.70000000000005</v>
      </c>
      <c r="M103" s="66">
        <f>N103+P103</f>
        <v>327.70000000000005</v>
      </c>
      <c r="N103" s="78"/>
      <c r="O103" s="78"/>
      <c r="P103" s="79">
        <f>527.7-200</f>
        <v>327.70000000000005</v>
      </c>
      <c r="Q103" s="407">
        <f>M103-I103</f>
        <v>-200</v>
      </c>
      <c r="R103" s="262"/>
      <c r="S103" s="262"/>
      <c r="T103" s="323">
        <f>P103-L103</f>
        <v>-200</v>
      </c>
    </row>
    <row r="104" spans="1:20" s="56" customFormat="1" ht="27" customHeight="1" x14ac:dyDescent="0.2">
      <c r="A104" s="843"/>
      <c r="B104" s="846"/>
      <c r="C104" s="973"/>
      <c r="D104" s="1052" t="s">
        <v>145</v>
      </c>
      <c r="E104" s="1093"/>
      <c r="F104" s="1089" t="s">
        <v>42</v>
      </c>
      <c r="G104" s="1092"/>
      <c r="H104" s="71" t="s">
        <v>75</v>
      </c>
      <c r="I104" s="190">
        <f>J104+L104</f>
        <v>0</v>
      </c>
      <c r="J104" s="209"/>
      <c r="K104" s="209"/>
      <c r="L104" s="210"/>
      <c r="M104" s="99">
        <f>N104+P104</f>
        <v>0</v>
      </c>
      <c r="N104" s="135"/>
      <c r="O104" s="135"/>
      <c r="P104" s="136"/>
      <c r="Q104" s="100"/>
      <c r="R104" s="135"/>
      <c r="S104" s="135"/>
      <c r="T104" s="136"/>
    </row>
    <row r="105" spans="1:20" s="56" customFormat="1" ht="14.25" customHeight="1" x14ac:dyDescent="0.2">
      <c r="A105" s="843"/>
      <c r="B105" s="846"/>
      <c r="C105" s="973"/>
      <c r="D105" s="1054"/>
      <c r="E105" s="1093"/>
      <c r="F105" s="1090"/>
      <c r="G105" s="1092"/>
      <c r="H105" s="96" t="s">
        <v>80</v>
      </c>
      <c r="I105" s="191">
        <f>J105+L105</f>
        <v>11387.8</v>
      </c>
      <c r="J105" s="211"/>
      <c r="K105" s="211"/>
      <c r="L105" s="177">
        <v>11387.8</v>
      </c>
      <c r="M105" s="103">
        <f>N105+P105</f>
        <v>11387.8</v>
      </c>
      <c r="N105" s="137"/>
      <c r="O105" s="137"/>
      <c r="P105" s="86">
        <v>11387.8</v>
      </c>
      <c r="Q105" s="105"/>
      <c r="R105" s="137"/>
      <c r="S105" s="137"/>
      <c r="T105" s="86"/>
    </row>
    <row r="106" spans="1:20" s="56" customFormat="1" ht="12.75" customHeight="1" x14ac:dyDescent="0.2">
      <c r="A106" s="843"/>
      <c r="B106" s="846"/>
      <c r="C106" s="832"/>
      <c r="D106" s="1053" t="s">
        <v>123</v>
      </c>
      <c r="E106" s="1093"/>
      <c r="F106" s="1090"/>
      <c r="G106" s="1092"/>
      <c r="H106" s="95" t="s">
        <v>81</v>
      </c>
      <c r="I106" s="194">
        <f>J106+L106</f>
        <v>1339.8</v>
      </c>
      <c r="J106" s="192"/>
      <c r="K106" s="192"/>
      <c r="L106" s="175">
        <v>1339.8</v>
      </c>
      <c r="M106" s="107">
        <f>N106+P106</f>
        <v>1339.8</v>
      </c>
      <c r="N106" s="104"/>
      <c r="O106" s="104"/>
      <c r="P106" s="83">
        <v>1339.8</v>
      </c>
      <c r="Q106" s="108"/>
      <c r="R106" s="104"/>
      <c r="S106" s="104"/>
      <c r="T106" s="83"/>
    </row>
    <row r="107" spans="1:20" s="56" customFormat="1" x14ac:dyDescent="0.2">
      <c r="A107" s="843"/>
      <c r="B107" s="846"/>
      <c r="C107" s="832"/>
      <c r="D107" s="1053"/>
      <c r="E107" s="1093"/>
      <c r="F107" s="1090"/>
      <c r="G107" s="1092"/>
      <c r="H107" s="138" t="s">
        <v>82</v>
      </c>
      <c r="I107" s="173">
        <f>J107+L107</f>
        <v>1396.2</v>
      </c>
      <c r="J107" s="174"/>
      <c r="K107" s="174"/>
      <c r="L107" s="175">
        <v>1396.2</v>
      </c>
      <c r="M107" s="81">
        <f>N107+P107</f>
        <v>1396.2</v>
      </c>
      <c r="N107" s="82"/>
      <c r="O107" s="82"/>
      <c r="P107" s="83">
        <v>1396.2</v>
      </c>
      <c r="Q107" s="139"/>
      <c r="R107" s="82"/>
      <c r="S107" s="82"/>
      <c r="T107" s="83"/>
    </row>
    <row r="108" spans="1:20" s="56" customFormat="1" ht="15" customHeight="1" x14ac:dyDescent="0.2">
      <c r="A108" s="843"/>
      <c r="B108" s="846"/>
      <c r="C108" s="973"/>
      <c r="D108" s="1094" t="s">
        <v>133</v>
      </c>
      <c r="E108" s="1093"/>
      <c r="F108" s="1090"/>
      <c r="G108" s="1092"/>
      <c r="H108" s="59"/>
      <c r="I108" s="154"/>
      <c r="J108" s="155"/>
      <c r="K108" s="155"/>
      <c r="L108" s="156"/>
      <c r="M108" s="52"/>
      <c r="N108" s="53"/>
      <c r="O108" s="53"/>
      <c r="P108" s="54"/>
      <c r="Q108" s="140"/>
      <c r="R108" s="53"/>
      <c r="S108" s="53"/>
      <c r="T108" s="54"/>
    </row>
    <row r="109" spans="1:20" s="56" customFormat="1" ht="15" customHeight="1" x14ac:dyDescent="0.2">
      <c r="A109" s="843"/>
      <c r="B109" s="846"/>
      <c r="C109" s="973"/>
      <c r="D109" s="1095"/>
      <c r="E109" s="1093"/>
      <c r="F109" s="1090"/>
      <c r="G109" s="1092"/>
      <c r="H109" s="59"/>
      <c r="I109" s="154"/>
      <c r="J109" s="155"/>
      <c r="K109" s="155"/>
      <c r="L109" s="156"/>
      <c r="M109" s="52"/>
      <c r="N109" s="53"/>
      <c r="O109" s="53"/>
      <c r="P109" s="54"/>
      <c r="Q109" s="140"/>
      <c r="R109" s="53"/>
      <c r="S109" s="53"/>
      <c r="T109" s="54"/>
    </row>
    <row r="110" spans="1:20" s="56" customFormat="1" ht="9.75" customHeight="1" x14ac:dyDescent="0.2">
      <c r="A110" s="843"/>
      <c r="B110" s="846"/>
      <c r="C110" s="973"/>
      <c r="D110" s="1096"/>
      <c r="E110" s="1093"/>
      <c r="F110" s="1090"/>
      <c r="G110" s="1092"/>
      <c r="H110" s="91"/>
      <c r="I110" s="184"/>
      <c r="J110" s="185"/>
      <c r="K110" s="185"/>
      <c r="L110" s="205"/>
      <c r="M110" s="92"/>
      <c r="N110" s="93"/>
      <c r="O110" s="93"/>
      <c r="P110" s="94"/>
      <c r="Q110" s="141"/>
      <c r="R110" s="93"/>
      <c r="S110" s="93"/>
      <c r="T110" s="94"/>
    </row>
    <row r="111" spans="1:20" s="56" customFormat="1" ht="12.75" customHeight="1" x14ac:dyDescent="0.2">
      <c r="A111" s="843"/>
      <c r="B111" s="846"/>
      <c r="C111" s="973"/>
      <c r="D111" s="1052" t="s">
        <v>85</v>
      </c>
      <c r="E111" s="1093"/>
      <c r="F111" s="1090"/>
      <c r="G111" s="1092"/>
      <c r="H111" s="95"/>
      <c r="I111" s="154"/>
      <c r="J111" s="155"/>
      <c r="K111" s="155"/>
      <c r="L111" s="156"/>
      <c r="M111" s="52"/>
      <c r="N111" s="53"/>
      <c r="O111" s="53"/>
      <c r="P111" s="54"/>
      <c r="Q111" s="140"/>
      <c r="R111" s="53"/>
      <c r="S111" s="53"/>
      <c r="T111" s="54"/>
    </row>
    <row r="112" spans="1:20" s="56" customFormat="1" x14ac:dyDescent="0.2">
      <c r="A112" s="843"/>
      <c r="B112" s="846"/>
      <c r="C112" s="973"/>
      <c r="D112" s="1053"/>
      <c r="E112" s="1093"/>
      <c r="F112" s="1091"/>
      <c r="G112" s="1092"/>
      <c r="H112" s="57"/>
      <c r="I112" s="212"/>
      <c r="J112" s="213"/>
      <c r="K112" s="213"/>
      <c r="L112" s="214"/>
      <c r="M112" s="142"/>
      <c r="N112" s="143"/>
      <c r="O112" s="143"/>
      <c r="P112" s="144"/>
      <c r="Q112" s="145"/>
      <c r="R112" s="143"/>
      <c r="S112" s="143"/>
      <c r="T112" s="144"/>
    </row>
    <row r="113" spans="1:23" s="56" customFormat="1" ht="12.75" customHeight="1" x14ac:dyDescent="0.2">
      <c r="A113" s="843"/>
      <c r="B113" s="846"/>
      <c r="C113" s="973"/>
      <c r="D113" s="1052" t="s">
        <v>79</v>
      </c>
      <c r="E113" s="146"/>
      <c r="F113" s="1089" t="s">
        <v>36</v>
      </c>
      <c r="G113" s="1092"/>
      <c r="H113" s="95"/>
      <c r="I113" s="154"/>
      <c r="J113" s="155"/>
      <c r="K113" s="155"/>
      <c r="L113" s="156"/>
      <c r="M113" s="52"/>
      <c r="N113" s="53"/>
      <c r="O113" s="53"/>
      <c r="P113" s="54"/>
      <c r="Q113" s="140"/>
      <c r="R113" s="53"/>
      <c r="S113" s="53"/>
      <c r="T113" s="54"/>
    </row>
    <row r="114" spans="1:23" s="56" customFormat="1" x14ac:dyDescent="0.2">
      <c r="A114" s="843"/>
      <c r="B114" s="846"/>
      <c r="C114" s="973"/>
      <c r="D114" s="1053"/>
      <c r="E114" s="1050"/>
      <c r="F114" s="1090"/>
      <c r="G114" s="1092"/>
      <c r="H114" s="95"/>
      <c r="I114" s="154"/>
      <c r="J114" s="155"/>
      <c r="K114" s="155"/>
      <c r="L114" s="156"/>
      <c r="M114" s="52"/>
      <c r="N114" s="53"/>
      <c r="O114" s="53"/>
      <c r="P114" s="54"/>
      <c r="Q114" s="140"/>
      <c r="R114" s="53"/>
      <c r="S114" s="53"/>
      <c r="T114" s="54"/>
      <c r="V114" s="55"/>
      <c r="W114" s="217"/>
    </row>
    <row r="115" spans="1:23" s="56" customFormat="1" x14ac:dyDescent="0.2">
      <c r="A115" s="843"/>
      <c r="B115" s="846"/>
      <c r="C115" s="973"/>
      <c r="D115" s="1053"/>
      <c r="E115" s="1050"/>
      <c r="F115" s="1090"/>
      <c r="G115" s="1092"/>
      <c r="H115" s="95"/>
      <c r="I115" s="154"/>
      <c r="J115" s="155"/>
      <c r="K115" s="155"/>
      <c r="L115" s="156"/>
      <c r="M115" s="52"/>
      <c r="N115" s="53"/>
      <c r="O115" s="53"/>
      <c r="P115" s="54"/>
      <c r="Q115" s="140"/>
      <c r="R115" s="53"/>
      <c r="S115" s="53"/>
      <c r="T115" s="54"/>
    </row>
    <row r="116" spans="1:23" s="56" customFormat="1" ht="12.75" customHeight="1" x14ac:dyDescent="0.2">
      <c r="A116" s="843"/>
      <c r="B116" s="846"/>
      <c r="C116" s="973"/>
      <c r="D116" s="1052" t="s">
        <v>124</v>
      </c>
      <c r="E116" s="146"/>
      <c r="F116" s="1090"/>
      <c r="G116" s="1092"/>
      <c r="H116" s="95"/>
      <c r="I116" s="154"/>
      <c r="J116" s="155"/>
      <c r="K116" s="155"/>
      <c r="L116" s="156"/>
      <c r="M116" s="52"/>
      <c r="N116" s="53"/>
      <c r="O116" s="53"/>
      <c r="P116" s="54"/>
      <c r="Q116" s="140"/>
      <c r="R116" s="53"/>
      <c r="S116" s="53"/>
      <c r="T116" s="54"/>
    </row>
    <row r="117" spans="1:23" s="56" customFormat="1" x14ac:dyDescent="0.2">
      <c r="A117" s="843"/>
      <c r="B117" s="846"/>
      <c r="C117" s="973"/>
      <c r="D117" s="1053"/>
      <c r="E117" s="1050"/>
      <c r="F117" s="1090"/>
      <c r="G117" s="1092"/>
      <c r="H117" s="95"/>
      <c r="I117" s="154"/>
      <c r="J117" s="155"/>
      <c r="K117" s="155"/>
      <c r="L117" s="156"/>
      <c r="M117" s="52"/>
      <c r="N117" s="53"/>
      <c r="O117" s="53"/>
      <c r="P117" s="54"/>
      <c r="Q117" s="140"/>
      <c r="R117" s="53"/>
      <c r="S117" s="53"/>
      <c r="T117" s="54"/>
    </row>
    <row r="118" spans="1:23" s="56" customFormat="1" x14ac:dyDescent="0.2">
      <c r="A118" s="843"/>
      <c r="B118" s="846"/>
      <c r="C118" s="973"/>
      <c r="D118" s="1053"/>
      <c r="E118" s="1050"/>
      <c r="F118" s="1090"/>
      <c r="G118" s="1092"/>
      <c r="H118" s="95"/>
      <c r="I118" s="154"/>
      <c r="J118" s="155"/>
      <c r="K118" s="155"/>
      <c r="L118" s="156"/>
      <c r="M118" s="52"/>
      <c r="N118" s="53"/>
      <c r="O118" s="53"/>
      <c r="P118" s="54"/>
      <c r="Q118" s="140"/>
      <c r="R118" s="53"/>
      <c r="S118" s="53"/>
      <c r="T118" s="54"/>
    </row>
    <row r="119" spans="1:23" s="56" customFormat="1" x14ac:dyDescent="0.2">
      <c r="A119" s="843"/>
      <c r="B119" s="846"/>
      <c r="C119" s="973"/>
      <c r="D119" s="1054"/>
      <c r="E119" s="1051"/>
      <c r="F119" s="1091"/>
      <c r="G119" s="1097"/>
      <c r="H119" s="147"/>
      <c r="I119" s="166"/>
      <c r="J119" s="167"/>
      <c r="K119" s="167"/>
      <c r="L119" s="168"/>
      <c r="M119" s="73"/>
      <c r="N119" s="74"/>
      <c r="O119" s="74"/>
      <c r="P119" s="75"/>
      <c r="Q119" s="148"/>
      <c r="R119" s="74"/>
      <c r="S119" s="74"/>
      <c r="T119" s="75"/>
    </row>
    <row r="120" spans="1:23" s="56" customFormat="1" ht="15.75" customHeight="1" x14ac:dyDescent="0.2">
      <c r="A120" s="1047"/>
      <c r="B120" s="1082"/>
      <c r="C120" s="973"/>
      <c r="D120" s="1078" t="s">
        <v>69</v>
      </c>
      <c r="E120" s="1050"/>
      <c r="F120" s="1080" t="s">
        <v>42</v>
      </c>
      <c r="G120" s="1081" t="s">
        <v>35</v>
      </c>
      <c r="H120" s="95" t="s">
        <v>31</v>
      </c>
      <c r="I120" s="194">
        <f>J120+L120</f>
        <v>265.7</v>
      </c>
      <c r="J120" s="157">
        <v>265.7</v>
      </c>
      <c r="K120" s="157">
        <v>0</v>
      </c>
      <c r="L120" s="156">
        <v>0</v>
      </c>
      <c r="M120" s="107">
        <f>N120+P120</f>
        <v>265.7</v>
      </c>
      <c r="N120" s="60">
        <v>265.7</v>
      </c>
      <c r="O120" s="60">
        <v>0</v>
      </c>
      <c r="P120" s="54">
        <v>0</v>
      </c>
      <c r="Q120" s="108"/>
      <c r="R120" s="60"/>
      <c r="S120" s="60"/>
      <c r="T120" s="54"/>
    </row>
    <row r="121" spans="1:23" s="56" customFormat="1" ht="13.5" thickBot="1" x14ac:dyDescent="0.25">
      <c r="A121" s="1047"/>
      <c r="B121" s="1082"/>
      <c r="C121" s="973"/>
      <c r="D121" s="1079"/>
      <c r="E121" s="1050"/>
      <c r="F121" s="1080"/>
      <c r="G121" s="1081"/>
      <c r="H121" s="226" t="s">
        <v>8</v>
      </c>
      <c r="I121" s="178">
        <f>SUM(I103:I120)</f>
        <v>14917.2</v>
      </c>
      <c r="J121" s="215">
        <f>SUM(J103:J120)</f>
        <v>265.7</v>
      </c>
      <c r="K121" s="215">
        <f>SUM(K103:K120)</f>
        <v>0</v>
      </c>
      <c r="L121" s="216">
        <f>SUM(L103:L120)</f>
        <v>14651.5</v>
      </c>
      <c r="M121" s="178">
        <f t="shared" ref="M121:T121" si="20">SUM(M103:M120)</f>
        <v>14717.2</v>
      </c>
      <c r="N121" s="215">
        <f t="shared" si="20"/>
        <v>265.7</v>
      </c>
      <c r="O121" s="215">
        <f t="shared" si="20"/>
        <v>0</v>
      </c>
      <c r="P121" s="216">
        <f t="shared" si="20"/>
        <v>14451.5</v>
      </c>
      <c r="Q121" s="179">
        <f t="shared" si="20"/>
        <v>-200</v>
      </c>
      <c r="R121" s="215">
        <f t="shared" si="20"/>
        <v>0</v>
      </c>
      <c r="S121" s="215">
        <f t="shared" si="20"/>
        <v>0</v>
      </c>
      <c r="T121" s="216">
        <f t="shared" si="20"/>
        <v>-200</v>
      </c>
    </row>
    <row r="122" spans="1:23" s="56" customFormat="1" ht="15" customHeight="1" x14ac:dyDescent="0.2">
      <c r="A122" s="981" t="s">
        <v>7</v>
      </c>
      <c r="B122" s="983" t="s">
        <v>41</v>
      </c>
      <c r="C122" s="980" t="s">
        <v>9</v>
      </c>
      <c r="D122" s="1083" t="s">
        <v>127</v>
      </c>
      <c r="E122" s="1085"/>
      <c r="F122" s="1087" t="s">
        <v>42</v>
      </c>
      <c r="G122" s="1076" t="s">
        <v>35</v>
      </c>
      <c r="H122" s="149" t="s">
        <v>31</v>
      </c>
      <c r="I122" s="170">
        <f>J122+L122</f>
        <v>48.6</v>
      </c>
      <c r="J122" s="171">
        <f>20+28.6</f>
        <v>48.6</v>
      </c>
      <c r="K122" s="171">
        <v>0</v>
      </c>
      <c r="L122" s="172">
        <v>0</v>
      </c>
      <c r="M122" s="77">
        <f>N122+P122</f>
        <v>48.6</v>
      </c>
      <c r="N122" s="78">
        <f>20+28.6</f>
        <v>48.6</v>
      </c>
      <c r="O122" s="78">
        <v>0</v>
      </c>
      <c r="P122" s="79">
        <v>0</v>
      </c>
      <c r="Q122" s="150"/>
      <c r="R122" s="78"/>
      <c r="S122" s="78"/>
      <c r="T122" s="79"/>
    </row>
    <row r="123" spans="1:23" s="56" customFormat="1" ht="13.5" thickBot="1" x14ac:dyDescent="0.25">
      <c r="A123" s="982"/>
      <c r="B123" s="984"/>
      <c r="C123" s="979"/>
      <c r="D123" s="1084"/>
      <c r="E123" s="1086"/>
      <c r="F123" s="1088"/>
      <c r="G123" s="1077"/>
      <c r="H123" s="218" t="s">
        <v>8</v>
      </c>
      <c r="I123" s="186">
        <f>SUM(I122)</f>
        <v>48.6</v>
      </c>
      <c r="J123" s="160">
        <f>SUM(J122)</f>
        <v>48.6</v>
      </c>
      <c r="K123" s="160">
        <f>SUM(K122)</f>
        <v>0</v>
      </c>
      <c r="L123" s="189">
        <f>SUM(L122)</f>
        <v>0</v>
      </c>
      <c r="M123" s="186">
        <f t="shared" ref="M123:P123" si="21">SUM(M122)</f>
        <v>48.6</v>
      </c>
      <c r="N123" s="160">
        <f t="shared" si="21"/>
        <v>48.6</v>
      </c>
      <c r="O123" s="160">
        <f t="shared" si="21"/>
        <v>0</v>
      </c>
      <c r="P123" s="189">
        <f t="shared" si="21"/>
        <v>0</v>
      </c>
      <c r="Q123" s="161"/>
      <c r="R123" s="160"/>
      <c r="S123" s="160"/>
      <c r="T123" s="189"/>
    </row>
    <row r="124" spans="1:23" s="56" customFormat="1" ht="13.5" thickBot="1" x14ac:dyDescent="0.25">
      <c r="A124" s="235" t="s">
        <v>7</v>
      </c>
      <c r="B124" s="118" t="s">
        <v>41</v>
      </c>
      <c r="C124" s="997" t="s">
        <v>10</v>
      </c>
      <c r="D124" s="952"/>
      <c r="E124" s="952"/>
      <c r="F124" s="952"/>
      <c r="G124" s="952"/>
      <c r="H124" s="964"/>
      <c r="I124" s="119">
        <f>SUM(I123,I121)</f>
        <v>14965.800000000001</v>
      </c>
      <c r="J124" s="131">
        <f>SUM(J123,J121)</f>
        <v>314.3</v>
      </c>
      <c r="K124" s="131">
        <f>SUM(K123,K121)</f>
        <v>0</v>
      </c>
      <c r="L124" s="132">
        <f>SUM(L123,L121)</f>
        <v>14651.5</v>
      </c>
      <c r="M124" s="119">
        <f t="shared" ref="M124:T124" si="22">SUM(M123,M121)</f>
        <v>14765.800000000001</v>
      </c>
      <c r="N124" s="131">
        <f t="shared" si="22"/>
        <v>314.3</v>
      </c>
      <c r="O124" s="131">
        <f t="shared" si="22"/>
        <v>0</v>
      </c>
      <c r="P124" s="132">
        <f t="shared" si="22"/>
        <v>14451.5</v>
      </c>
      <c r="Q124" s="119">
        <f t="shared" si="22"/>
        <v>-200</v>
      </c>
      <c r="R124" s="131">
        <f t="shared" si="22"/>
        <v>0</v>
      </c>
      <c r="S124" s="131">
        <f t="shared" si="22"/>
        <v>0</v>
      </c>
      <c r="T124" s="132">
        <f t="shared" si="22"/>
        <v>-200</v>
      </c>
      <c r="U124" s="217"/>
    </row>
    <row r="125" spans="1:23" s="56" customFormat="1" ht="13.5" customHeight="1" thickBot="1" x14ac:dyDescent="0.25">
      <c r="A125" s="235" t="s">
        <v>7</v>
      </c>
      <c r="B125" s="118" t="s">
        <v>100</v>
      </c>
      <c r="C125" s="1044" t="s">
        <v>101</v>
      </c>
      <c r="D125" s="1045"/>
      <c r="E125" s="1045"/>
      <c r="F125" s="1045"/>
      <c r="G125" s="1045"/>
      <c r="H125" s="1045"/>
      <c r="I125" s="1045"/>
      <c r="J125" s="1045"/>
      <c r="K125" s="1045"/>
      <c r="L125" s="1046"/>
      <c r="M125" s="133"/>
      <c r="N125" s="458"/>
      <c r="O125" s="458"/>
      <c r="P125" s="458"/>
      <c r="Q125" s="133"/>
      <c r="R125" s="458"/>
      <c r="S125" s="458"/>
      <c r="T125" s="459"/>
    </row>
    <row r="126" spans="1:23" s="56" customFormat="1" ht="15.75" customHeight="1" x14ac:dyDescent="0.2">
      <c r="A126" s="409" t="s">
        <v>7</v>
      </c>
      <c r="B126" s="411" t="s">
        <v>42</v>
      </c>
      <c r="C126" s="413" t="s">
        <v>7</v>
      </c>
      <c r="D126" s="151" t="s">
        <v>113</v>
      </c>
      <c r="E126" s="438"/>
      <c r="F126" s="134" t="s">
        <v>39</v>
      </c>
      <c r="G126" s="152" t="s">
        <v>35</v>
      </c>
      <c r="H126" s="153" t="s">
        <v>135</v>
      </c>
      <c r="I126" s="182">
        <f>J126+L126</f>
        <v>1594.2</v>
      </c>
      <c r="J126" s="171">
        <v>1594.2</v>
      </c>
      <c r="K126" s="171"/>
      <c r="L126" s="172"/>
      <c r="M126" s="327">
        <f>N126+P126</f>
        <v>1594.2</v>
      </c>
      <c r="N126" s="328">
        <f>1594.2</f>
        <v>1594.2</v>
      </c>
      <c r="O126" s="262"/>
      <c r="P126" s="323"/>
      <c r="Q126" s="321"/>
      <c r="R126" s="262"/>
      <c r="S126" s="150"/>
      <c r="T126" s="79"/>
    </row>
    <row r="127" spans="1:23" s="56" customFormat="1" ht="18" customHeight="1" x14ac:dyDescent="0.2">
      <c r="A127" s="417"/>
      <c r="B127" s="418"/>
      <c r="C127" s="257"/>
      <c r="D127" s="299" t="s">
        <v>115</v>
      </c>
      <c r="E127" s="446"/>
      <c r="F127" s="255"/>
      <c r="G127" s="300"/>
      <c r="H127" s="301" t="s">
        <v>31</v>
      </c>
      <c r="I127" s="302">
        <f>J127</f>
        <v>597.79999999999995</v>
      </c>
      <c r="J127" s="41">
        <v>597.79999999999995</v>
      </c>
      <c r="K127" s="41"/>
      <c r="L127" s="42">
        <v>0</v>
      </c>
      <c r="M127" s="303">
        <f>N127</f>
        <v>601.79999999999995</v>
      </c>
      <c r="N127" s="304">
        <f>597.8+4</f>
        <v>601.79999999999995</v>
      </c>
      <c r="O127" s="304"/>
      <c r="P127" s="305">
        <v>0</v>
      </c>
      <c r="Q127" s="325">
        <f>R127</f>
        <v>4</v>
      </c>
      <c r="R127" s="326">
        <f>N127-J127</f>
        <v>4</v>
      </c>
      <c r="S127" s="306"/>
      <c r="T127" s="305"/>
    </row>
    <row r="128" spans="1:23" s="56" customFormat="1" ht="15" customHeight="1" x14ac:dyDescent="0.2">
      <c r="A128" s="417"/>
      <c r="B128" s="418"/>
      <c r="C128" s="257"/>
      <c r="D128" s="299" t="s">
        <v>116</v>
      </c>
      <c r="E128" s="446"/>
      <c r="F128" s="255"/>
      <c r="G128" s="300"/>
      <c r="H128" s="301" t="s">
        <v>31</v>
      </c>
      <c r="I128" s="302">
        <f>J128</f>
        <v>605</v>
      </c>
      <c r="J128" s="41">
        <v>605</v>
      </c>
      <c r="K128" s="41"/>
      <c r="L128" s="42"/>
      <c r="M128" s="303">
        <f>N128</f>
        <v>690</v>
      </c>
      <c r="N128" s="304">
        <f>605+85</f>
        <v>690</v>
      </c>
      <c r="O128" s="304"/>
      <c r="P128" s="305"/>
      <c r="Q128" s="325">
        <f>R128</f>
        <v>85</v>
      </c>
      <c r="R128" s="326">
        <f>N128-J128</f>
        <v>85</v>
      </c>
      <c r="S128" s="306"/>
      <c r="T128" s="305"/>
    </row>
    <row r="129" spans="1:34" s="56" customFormat="1" ht="16.5" customHeight="1" x14ac:dyDescent="0.2">
      <c r="A129" s="417"/>
      <c r="B129" s="418"/>
      <c r="C129" s="257"/>
      <c r="D129" s="299" t="s">
        <v>117</v>
      </c>
      <c r="E129" s="446"/>
      <c r="F129" s="255"/>
      <c r="G129" s="300"/>
      <c r="H129" s="301" t="s">
        <v>31</v>
      </c>
      <c r="I129" s="302">
        <f>J129</f>
        <v>256</v>
      </c>
      <c r="J129" s="41">
        <v>256</v>
      </c>
      <c r="K129" s="41"/>
      <c r="L129" s="42"/>
      <c r="M129" s="303">
        <f>N129</f>
        <v>256</v>
      </c>
      <c r="N129" s="304">
        <f>256</f>
        <v>256</v>
      </c>
      <c r="O129" s="304"/>
      <c r="P129" s="305"/>
      <c r="Q129" s="325">
        <f>R129</f>
        <v>0</v>
      </c>
      <c r="R129" s="326">
        <f>N129-J129</f>
        <v>0</v>
      </c>
      <c r="S129" s="306"/>
      <c r="T129" s="305"/>
    </row>
    <row r="130" spans="1:34" s="56" customFormat="1" ht="17.25" customHeight="1" x14ac:dyDescent="0.2">
      <c r="A130" s="421"/>
      <c r="B130" s="422"/>
      <c r="C130" s="9"/>
      <c r="D130" s="299" t="s">
        <v>118</v>
      </c>
      <c r="E130" s="446"/>
      <c r="F130" s="255"/>
      <c r="G130" s="300"/>
      <c r="H130" s="307" t="s">
        <v>31</v>
      </c>
      <c r="I130" s="302">
        <f>J130</f>
        <v>10709.9</v>
      </c>
      <c r="J130" s="41">
        <v>10709.9</v>
      </c>
      <c r="K130" s="308"/>
      <c r="L130" s="309"/>
      <c r="M130" s="303">
        <f>N130</f>
        <v>11109.9</v>
      </c>
      <c r="N130" s="310">
        <f>10709.9+400</f>
        <v>11109.9</v>
      </c>
      <c r="O130" s="311"/>
      <c r="P130" s="312"/>
      <c r="Q130" s="325">
        <f>R130</f>
        <v>400</v>
      </c>
      <c r="R130" s="326">
        <f>N130-J130</f>
        <v>400</v>
      </c>
      <c r="S130" s="306"/>
      <c r="T130" s="305"/>
    </row>
    <row r="131" spans="1:34" s="56" customFormat="1" ht="15" customHeight="1" x14ac:dyDescent="0.2">
      <c r="A131" s="421"/>
      <c r="B131" s="422"/>
      <c r="C131" s="9"/>
      <c r="D131" s="313" t="s">
        <v>119</v>
      </c>
      <c r="E131" s="446"/>
      <c r="F131" s="255"/>
      <c r="G131" s="300"/>
      <c r="H131" s="314" t="s">
        <v>31</v>
      </c>
      <c r="I131" s="302">
        <f>J131</f>
        <v>13</v>
      </c>
      <c r="J131" s="41">
        <v>13</v>
      </c>
      <c r="K131" s="315"/>
      <c r="L131" s="32"/>
      <c r="M131" s="303">
        <f>N131</f>
        <v>14.9</v>
      </c>
      <c r="N131" s="316">
        <f>13+1.9</f>
        <v>14.9</v>
      </c>
      <c r="O131" s="316"/>
      <c r="P131" s="267"/>
      <c r="Q131" s="325">
        <f>R131</f>
        <v>1.9000000000000004</v>
      </c>
      <c r="R131" s="326">
        <f>N131-J131</f>
        <v>1.9000000000000004</v>
      </c>
      <c r="S131" s="317"/>
      <c r="T131" s="267"/>
    </row>
    <row r="132" spans="1:34" s="56" customFormat="1" ht="14.25" customHeight="1" thickBot="1" x14ac:dyDescent="0.25">
      <c r="A132" s="410"/>
      <c r="B132" s="412"/>
      <c r="C132" s="258"/>
      <c r="D132" s="318"/>
      <c r="E132" s="270"/>
      <c r="F132" s="256"/>
      <c r="G132" s="319"/>
      <c r="H132" s="320" t="s">
        <v>8</v>
      </c>
      <c r="I132" s="28">
        <f t="shared" ref="I132:P132" si="23">SUM(I126:I131)</f>
        <v>13775.9</v>
      </c>
      <c r="J132" s="29">
        <f t="shared" si="23"/>
        <v>13775.9</v>
      </c>
      <c r="K132" s="29">
        <f t="shared" si="23"/>
        <v>0</v>
      </c>
      <c r="L132" s="30">
        <f t="shared" si="23"/>
        <v>0</v>
      </c>
      <c r="M132" s="28">
        <f t="shared" si="23"/>
        <v>14266.8</v>
      </c>
      <c r="N132" s="29">
        <f t="shared" si="23"/>
        <v>14266.8</v>
      </c>
      <c r="O132" s="29">
        <f t="shared" si="23"/>
        <v>0</v>
      </c>
      <c r="P132" s="30">
        <f t="shared" si="23"/>
        <v>0</v>
      </c>
      <c r="Q132" s="28">
        <f>Q131+Q130+Q129+Q128+Q127+Q126</f>
        <v>490.9</v>
      </c>
      <c r="R132" s="28">
        <f>R131+R130+R129+R128+R127+R126</f>
        <v>490.9</v>
      </c>
      <c r="S132" s="29">
        <f>SUM(S126:S131)</f>
        <v>0</v>
      </c>
      <c r="T132" s="30">
        <f>SUM(T126:T131)</f>
        <v>0</v>
      </c>
    </row>
    <row r="133" spans="1:34" ht="14.25" customHeight="1" thickBot="1" x14ac:dyDescent="0.25">
      <c r="A133" s="44" t="s">
        <v>7</v>
      </c>
      <c r="B133" s="14" t="s">
        <v>42</v>
      </c>
      <c r="C133" s="1038" t="s">
        <v>10</v>
      </c>
      <c r="D133" s="1039"/>
      <c r="E133" s="1039"/>
      <c r="F133" s="1039"/>
      <c r="G133" s="1039"/>
      <c r="H133" s="1040"/>
      <c r="I133" s="8">
        <f>SUM(I132)</f>
        <v>13775.9</v>
      </c>
      <c r="J133" s="5">
        <f>SUM(J132)</f>
        <v>13775.9</v>
      </c>
      <c r="K133" s="5">
        <f>SUM(K132)</f>
        <v>0</v>
      </c>
      <c r="L133" s="12">
        <f>SUM(L132)</f>
        <v>0</v>
      </c>
      <c r="M133" s="8">
        <f t="shared" ref="M133:T133" si="24">SUM(M132)</f>
        <v>14266.8</v>
      </c>
      <c r="N133" s="5">
        <f t="shared" si="24"/>
        <v>14266.8</v>
      </c>
      <c r="O133" s="5">
        <f t="shared" si="24"/>
        <v>0</v>
      </c>
      <c r="P133" s="12">
        <f t="shared" si="24"/>
        <v>0</v>
      </c>
      <c r="Q133" s="8">
        <f t="shared" si="24"/>
        <v>490.9</v>
      </c>
      <c r="R133" s="5">
        <f t="shared" si="24"/>
        <v>490.9</v>
      </c>
      <c r="S133" s="5">
        <f t="shared" si="24"/>
        <v>0</v>
      </c>
      <c r="T133" s="12">
        <f t="shared" si="24"/>
        <v>0</v>
      </c>
    </row>
    <row r="134" spans="1:34" ht="14.25" customHeight="1" thickBot="1" x14ac:dyDescent="0.25">
      <c r="A134" s="45" t="s">
        <v>7</v>
      </c>
      <c r="B134" s="1032" t="s">
        <v>11</v>
      </c>
      <c r="C134" s="1033"/>
      <c r="D134" s="1033"/>
      <c r="E134" s="1033"/>
      <c r="F134" s="1033"/>
      <c r="G134" s="1033"/>
      <c r="H134" s="1034"/>
      <c r="I134" s="46">
        <f>SUM(I65,I89,I101,I124,I133)</f>
        <v>48749.8</v>
      </c>
      <c r="J134" s="46">
        <f>SUM(J65,J89,J101,J124,J133)</f>
        <v>31813</v>
      </c>
      <c r="K134" s="46">
        <f>SUM(K65,K89,K101,K124,K133)</f>
        <v>848.59999999999991</v>
      </c>
      <c r="L134" s="47">
        <f>SUM(L65,L89,L101,L124,L133)</f>
        <v>16936.8</v>
      </c>
      <c r="M134" s="237">
        <f>SUM(M133,M124,M101,M89,M65)</f>
        <v>50010.600000000006</v>
      </c>
      <c r="N134" s="237">
        <f t="shared" ref="N134:T134" si="25">SUM(N133,N124,N101,N89,N65)</f>
        <v>32672.799999999999</v>
      </c>
      <c r="O134" s="237">
        <f t="shared" si="25"/>
        <v>782.9</v>
      </c>
      <c r="P134" s="237">
        <f t="shared" si="25"/>
        <v>17337.8</v>
      </c>
      <c r="Q134" s="237">
        <f t="shared" si="25"/>
        <v>1260.8</v>
      </c>
      <c r="R134" s="237">
        <f t="shared" si="25"/>
        <v>859.8</v>
      </c>
      <c r="S134" s="237">
        <f t="shared" si="25"/>
        <v>-65.700000000000017</v>
      </c>
      <c r="T134" s="464">
        <f t="shared" si="25"/>
        <v>401</v>
      </c>
    </row>
    <row r="135" spans="1:34" ht="14.25" customHeight="1" thickBot="1" x14ac:dyDescent="0.25">
      <c r="A135" s="48" t="s">
        <v>43</v>
      </c>
      <c r="B135" s="1041" t="s">
        <v>129</v>
      </c>
      <c r="C135" s="1042"/>
      <c r="D135" s="1042"/>
      <c r="E135" s="1042"/>
      <c r="F135" s="1042"/>
      <c r="G135" s="1042"/>
      <c r="H135" s="1043"/>
      <c r="I135" s="49">
        <f t="shared" ref="I135:T135" si="26">SUM(I134)</f>
        <v>48749.8</v>
      </c>
      <c r="J135" s="50">
        <f t="shared" si="26"/>
        <v>31813</v>
      </c>
      <c r="K135" s="50">
        <f t="shared" si="26"/>
        <v>848.59999999999991</v>
      </c>
      <c r="L135" s="51">
        <f t="shared" si="26"/>
        <v>16936.8</v>
      </c>
      <c r="M135" s="238">
        <f t="shared" si="26"/>
        <v>50010.600000000006</v>
      </c>
      <c r="N135" s="50">
        <f t="shared" si="26"/>
        <v>32672.799999999999</v>
      </c>
      <c r="O135" s="50">
        <f t="shared" si="26"/>
        <v>782.9</v>
      </c>
      <c r="P135" s="239">
        <f t="shared" si="26"/>
        <v>17337.8</v>
      </c>
      <c r="Q135" s="408">
        <f t="shared" si="26"/>
        <v>1260.8</v>
      </c>
      <c r="R135" s="396">
        <f t="shared" si="26"/>
        <v>859.8</v>
      </c>
      <c r="S135" s="396">
        <f t="shared" si="26"/>
        <v>-65.700000000000017</v>
      </c>
      <c r="T135" s="239">
        <f t="shared" si="26"/>
        <v>401</v>
      </c>
    </row>
    <row r="136" spans="1:34" s="4" customFormat="1" ht="29.25" customHeight="1" x14ac:dyDescent="0.2">
      <c r="A136" s="1049" t="s">
        <v>102</v>
      </c>
      <c r="B136" s="1049"/>
      <c r="C136" s="1049"/>
      <c r="D136" s="1049"/>
      <c r="E136" s="1049"/>
      <c r="F136" s="1049"/>
      <c r="G136" s="1049"/>
      <c r="H136" s="1049"/>
      <c r="I136" s="1049"/>
      <c r="J136" s="1049"/>
      <c r="K136" s="1049"/>
      <c r="L136" s="1049"/>
      <c r="M136" s="1049"/>
      <c r="N136" s="1049"/>
      <c r="O136" s="1049"/>
      <c r="P136" s="1049"/>
      <c r="Q136" s="1049"/>
      <c r="R136" s="1049"/>
      <c r="S136" s="1049"/>
      <c r="T136" s="1049"/>
      <c r="U136" s="3"/>
      <c r="V136" s="3"/>
      <c r="W136" s="3"/>
      <c r="X136" s="3"/>
      <c r="Y136" s="3"/>
      <c r="Z136" s="3"/>
      <c r="AA136" s="3"/>
      <c r="AB136" s="3"/>
      <c r="AC136" s="3"/>
      <c r="AD136" s="3"/>
      <c r="AE136" s="3"/>
      <c r="AF136" s="3"/>
      <c r="AG136" s="3"/>
      <c r="AH136" s="3"/>
    </row>
    <row r="137" spans="1:34" s="4" customFormat="1" ht="14.25" customHeight="1" thickBot="1" x14ac:dyDescent="0.25">
      <c r="A137" s="1048" t="s">
        <v>15</v>
      </c>
      <c r="B137" s="1048"/>
      <c r="C137" s="1048"/>
      <c r="D137" s="1048"/>
      <c r="E137" s="1048"/>
      <c r="F137" s="1048"/>
      <c r="G137" s="1048"/>
      <c r="H137" s="1048"/>
      <c r="I137" s="1048"/>
      <c r="J137" s="1048"/>
      <c r="K137" s="1048"/>
      <c r="L137" s="1048"/>
      <c r="M137" s="3"/>
      <c r="N137" s="3"/>
      <c r="O137" s="329"/>
      <c r="P137" s="3"/>
      <c r="Q137" s="3"/>
      <c r="R137" s="3"/>
      <c r="S137" s="3"/>
      <c r="T137" s="3"/>
      <c r="U137" s="3"/>
      <c r="V137" s="3"/>
      <c r="W137" s="3"/>
      <c r="X137" s="3"/>
      <c r="Y137" s="3"/>
      <c r="Z137" s="3"/>
      <c r="AA137" s="3"/>
      <c r="AB137" s="3"/>
      <c r="AC137" s="3"/>
      <c r="AD137" s="3"/>
      <c r="AE137" s="3"/>
      <c r="AF137" s="3"/>
      <c r="AG137" s="3"/>
      <c r="AH137" s="3"/>
    </row>
    <row r="138" spans="1:34" ht="30.75" customHeight="1" thickBot="1" x14ac:dyDescent="0.25">
      <c r="A138" s="1029" t="s">
        <v>12</v>
      </c>
      <c r="B138" s="1030"/>
      <c r="C138" s="1030"/>
      <c r="D138" s="1030"/>
      <c r="E138" s="1030"/>
      <c r="F138" s="1030"/>
      <c r="G138" s="1030"/>
      <c r="H138" s="1031"/>
      <c r="I138" s="1029" t="s">
        <v>22</v>
      </c>
      <c r="J138" s="1030"/>
      <c r="K138" s="1030"/>
      <c r="L138" s="1031"/>
      <c r="M138" s="1151" t="s">
        <v>149</v>
      </c>
      <c r="N138" s="1152"/>
      <c r="O138" s="1152"/>
      <c r="P138" s="1153"/>
      <c r="Q138" s="1029" t="s">
        <v>150</v>
      </c>
      <c r="R138" s="1030"/>
      <c r="S138" s="1030"/>
      <c r="T138" s="1031"/>
    </row>
    <row r="139" spans="1:34" ht="14.25" customHeight="1" x14ac:dyDescent="0.2">
      <c r="A139" s="1064" t="s">
        <v>16</v>
      </c>
      <c r="B139" s="1065"/>
      <c r="C139" s="1065"/>
      <c r="D139" s="1065"/>
      <c r="E139" s="1065"/>
      <c r="F139" s="1065"/>
      <c r="G139" s="1065"/>
      <c r="H139" s="1066"/>
      <c r="I139" s="1061">
        <f>SUM(I140:L145)</f>
        <v>34626</v>
      </c>
      <c r="J139" s="1062"/>
      <c r="K139" s="1062"/>
      <c r="L139" s="1063"/>
      <c r="M139" s="1061">
        <f>SUM(M140:P145)</f>
        <v>35485.799999999996</v>
      </c>
      <c r="N139" s="1062"/>
      <c r="O139" s="1062"/>
      <c r="P139" s="1063"/>
      <c r="Q139" s="1196">
        <f>SUM(Q140:T145)</f>
        <v>859.8</v>
      </c>
      <c r="R139" s="1197"/>
      <c r="S139" s="1197"/>
      <c r="T139" s="1198"/>
      <c r="V139" s="220"/>
    </row>
    <row r="140" spans="1:34" ht="14.25" customHeight="1" x14ac:dyDescent="0.2">
      <c r="A140" s="1020" t="s">
        <v>23</v>
      </c>
      <c r="B140" s="1021"/>
      <c r="C140" s="1021"/>
      <c r="D140" s="1021"/>
      <c r="E140" s="1021"/>
      <c r="F140" s="1021"/>
      <c r="G140" s="1021"/>
      <c r="H140" s="1022"/>
      <c r="I140" s="1023">
        <f>SUMIF(H12:H132,"sb",I12:I132)</f>
        <v>30531.799999999996</v>
      </c>
      <c r="J140" s="1024"/>
      <c r="K140" s="1024"/>
      <c r="L140" s="1025"/>
      <c r="M140" s="1023">
        <f>SUMIF(H12:H132,"sb",M12:M132)</f>
        <v>31367.599999999999</v>
      </c>
      <c r="N140" s="1024"/>
      <c r="O140" s="1024"/>
      <c r="P140" s="1025"/>
      <c r="Q140" s="1026">
        <f>SUMIF(H12:H132,"sb",Q12:Q132)</f>
        <v>835.8</v>
      </c>
      <c r="R140" s="1027"/>
      <c r="S140" s="1027"/>
      <c r="T140" s="1028"/>
    </row>
    <row r="141" spans="1:34" ht="12.75" customHeight="1" x14ac:dyDescent="0.2">
      <c r="A141" s="1020" t="s">
        <v>24</v>
      </c>
      <c r="B141" s="1021"/>
      <c r="C141" s="1021"/>
      <c r="D141" s="1021"/>
      <c r="E141" s="1021"/>
      <c r="F141" s="1021"/>
      <c r="G141" s="1021"/>
      <c r="H141" s="1022"/>
      <c r="I141" s="1023">
        <f>SUMIF(H12:H135,"SB(SP)",I12:I135)</f>
        <v>59.4</v>
      </c>
      <c r="J141" s="1024"/>
      <c r="K141" s="1024"/>
      <c r="L141" s="1025"/>
      <c r="M141" s="1023">
        <f>SUMIF(H12:H127,"SB(SP)",M12:M131)</f>
        <v>83.4</v>
      </c>
      <c r="N141" s="1024"/>
      <c r="O141" s="1024"/>
      <c r="P141" s="1025"/>
      <c r="Q141" s="1026">
        <f>SUMIF(H12:H127,"SB(SP)",Q12:Q132)</f>
        <v>24</v>
      </c>
      <c r="R141" s="1027"/>
      <c r="S141" s="1027"/>
      <c r="T141" s="1028"/>
    </row>
    <row r="142" spans="1:34" ht="12.75" customHeight="1" x14ac:dyDescent="0.2">
      <c r="A142" s="1020" t="s">
        <v>25</v>
      </c>
      <c r="B142" s="1021"/>
      <c r="C142" s="1021"/>
      <c r="D142" s="1021"/>
      <c r="E142" s="1021"/>
      <c r="F142" s="1021"/>
      <c r="G142" s="1021"/>
      <c r="H142" s="1022"/>
      <c r="I142" s="1023">
        <f>SUMIF(H12:H135,"SB(F)",I12:I135)</f>
        <v>454.5</v>
      </c>
      <c r="J142" s="1024"/>
      <c r="K142" s="1024"/>
      <c r="L142" s="1025"/>
      <c r="M142" s="1023">
        <f>SUMIF(H12:H127,"SB(F)",M12:M131)</f>
        <v>454.5</v>
      </c>
      <c r="N142" s="1024"/>
      <c r="O142" s="1024"/>
      <c r="P142" s="1025"/>
      <c r="Q142" s="1026">
        <f>SUMIF(H12:H135,"SB(F)",Q12:Q135)</f>
        <v>0</v>
      </c>
      <c r="R142" s="1027"/>
      <c r="S142" s="1027"/>
      <c r="T142" s="1028"/>
    </row>
    <row r="143" spans="1:34" ht="12.75" customHeight="1" x14ac:dyDescent="0.2">
      <c r="A143" s="1020" t="s">
        <v>136</v>
      </c>
      <c r="B143" s="1021"/>
      <c r="C143" s="1021"/>
      <c r="D143" s="1021"/>
      <c r="E143" s="1021"/>
      <c r="F143" s="1021"/>
      <c r="G143" s="1021"/>
      <c r="H143" s="1022"/>
      <c r="I143" s="1023">
        <f>SUMIF(H12:H130,"SB(L)",I12:I13:I130)</f>
        <v>1594.2</v>
      </c>
      <c r="J143" s="1024"/>
      <c r="K143" s="1024"/>
      <c r="L143" s="1025"/>
      <c r="M143" s="1023">
        <f>SUMIF(H12:H130,"SB(L)",M12:M13:M130)</f>
        <v>1594.2</v>
      </c>
      <c r="N143" s="1024"/>
      <c r="O143" s="1024"/>
      <c r="P143" s="1025"/>
      <c r="Q143" s="1026">
        <f>SUMIF(H12:H130,"SB(L)",Q12:Q13:Q130)</f>
        <v>0</v>
      </c>
      <c r="R143" s="1027"/>
      <c r="S143" s="1027"/>
      <c r="T143" s="1028"/>
    </row>
    <row r="144" spans="1:34" ht="12.75" customHeight="1" x14ac:dyDescent="0.2">
      <c r="A144" s="1020" t="s">
        <v>26</v>
      </c>
      <c r="B144" s="1021"/>
      <c r="C144" s="1021"/>
      <c r="D144" s="1021"/>
      <c r="E144" s="1021"/>
      <c r="F144" s="1021"/>
      <c r="G144" s="1021"/>
      <c r="H144" s="1022"/>
      <c r="I144" s="1023">
        <f>SUMIF(H14:H135,"SB(P)",I14:I135)</f>
        <v>1986.1</v>
      </c>
      <c r="J144" s="1024"/>
      <c r="K144" s="1024"/>
      <c r="L144" s="1025"/>
      <c r="M144" s="1023">
        <f>SUMIF(H12:H127,"SB(P)",M12:M131)</f>
        <v>1986.1</v>
      </c>
      <c r="N144" s="1024"/>
      <c r="O144" s="1024"/>
      <c r="P144" s="1025"/>
      <c r="Q144" s="1026">
        <f>SUMIF(P14:P135,"SB(P)",Q14:Q135)</f>
        <v>0</v>
      </c>
      <c r="R144" s="1027"/>
      <c r="S144" s="1027"/>
      <c r="T144" s="1028"/>
    </row>
    <row r="145" spans="1:20" ht="12.75" customHeight="1" x14ac:dyDescent="0.2">
      <c r="A145" s="1020" t="s">
        <v>154</v>
      </c>
      <c r="B145" s="1021"/>
      <c r="C145" s="1021"/>
      <c r="D145" s="1021"/>
      <c r="E145" s="1021"/>
      <c r="F145" s="1021"/>
      <c r="G145" s="1021"/>
      <c r="H145" s="1022"/>
      <c r="I145" s="1023">
        <f>SUMIF(H15:H136,"SB(vpl)",I15:I136)</f>
        <v>0</v>
      </c>
      <c r="J145" s="1024"/>
      <c r="K145" s="1024"/>
      <c r="L145" s="1025"/>
      <c r="M145" s="1023">
        <f>SUMIF(H12:H131,"SB(VPL)",M12:M131)</f>
        <v>0</v>
      </c>
      <c r="N145" s="1024"/>
      <c r="O145" s="1024"/>
      <c r="P145" s="1025"/>
      <c r="Q145" s="1026">
        <f>SUMIF(H14:H135,"SB(VPL)",Q14:Q135)</f>
        <v>0</v>
      </c>
      <c r="R145" s="1027"/>
      <c r="S145" s="1027"/>
      <c r="T145" s="1028"/>
    </row>
    <row r="146" spans="1:20" ht="12.75" customHeight="1" x14ac:dyDescent="0.2">
      <c r="A146" s="1070" t="s">
        <v>17</v>
      </c>
      <c r="B146" s="1071"/>
      <c r="C146" s="1071"/>
      <c r="D146" s="1071"/>
      <c r="E146" s="1071"/>
      <c r="F146" s="1071"/>
      <c r="G146" s="1071"/>
      <c r="H146" s="1072"/>
      <c r="I146" s="1073">
        <f>SUM(I147:L150)</f>
        <v>14123.8</v>
      </c>
      <c r="J146" s="1074"/>
      <c r="K146" s="1074"/>
      <c r="L146" s="1075"/>
      <c r="M146" s="1073">
        <f t="shared" ref="M146" si="27">SUM(M147:P150)</f>
        <v>14524.8</v>
      </c>
      <c r="N146" s="1074"/>
      <c r="O146" s="1074"/>
      <c r="P146" s="1075"/>
      <c r="Q146" s="1199">
        <f t="shared" ref="Q146" si="28">SUM(Q147:T150)</f>
        <v>401</v>
      </c>
      <c r="R146" s="1200"/>
      <c r="S146" s="1200"/>
      <c r="T146" s="1201"/>
    </row>
    <row r="147" spans="1:20" ht="12.75" customHeight="1" x14ac:dyDescent="0.2">
      <c r="A147" s="1020" t="s">
        <v>169</v>
      </c>
      <c r="B147" s="1021"/>
      <c r="C147" s="1021"/>
      <c r="D147" s="1021"/>
      <c r="E147" s="1021"/>
      <c r="F147" s="1021"/>
      <c r="G147" s="1021"/>
      <c r="H147" s="1022"/>
      <c r="I147" s="1023">
        <f>SUMIF(H13:H134,"KPP",I13:I134)</f>
        <v>0</v>
      </c>
      <c r="J147" s="1024"/>
      <c r="K147" s="1024"/>
      <c r="L147" s="1025"/>
      <c r="M147" s="1023">
        <f>SUMIF(H11:H126,"KPP",M11:M130)</f>
        <v>401</v>
      </c>
      <c r="N147" s="1024"/>
      <c r="O147" s="1024"/>
      <c r="P147" s="1025"/>
      <c r="Q147" s="1026">
        <f>SUMIF(H11:H126,"KPP",Q11:Q130)</f>
        <v>401</v>
      </c>
      <c r="R147" s="1027"/>
      <c r="S147" s="1027"/>
      <c r="T147" s="1028"/>
    </row>
    <row r="148" spans="1:20" ht="12.75" customHeight="1" x14ac:dyDescent="0.2">
      <c r="A148" s="1067" t="s">
        <v>27</v>
      </c>
      <c r="B148" s="1068"/>
      <c r="C148" s="1068"/>
      <c r="D148" s="1068"/>
      <c r="E148" s="1068"/>
      <c r="F148" s="1068"/>
      <c r="G148" s="1068"/>
      <c r="H148" s="1069"/>
      <c r="I148" s="1023">
        <f>SUMIF(H14:H135,"ES",I14:I135)</f>
        <v>11387.8</v>
      </c>
      <c r="J148" s="1024"/>
      <c r="K148" s="1024"/>
      <c r="L148" s="1025"/>
      <c r="M148" s="1023">
        <f>SUMIF(H12:H127,"ES",M12:M131)</f>
        <v>11387.8</v>
      </c>
      <c r="N148" s="1024"/>
      <c r="O148" s="1024"/>
      <c r="P148" s="1025"/>
      <c r="Q148" s="1026">
        <f>SUMIF(P14:P135,"ES",Q14:Q135)</f>
        <v>0</v>
      </c>
      <c r="R148" s="1027"/>
      <c r="S148" s="1027"/>
      <c r="T148" s="1028"/>
    </row>
    <row r="149" spans="1:20" ht="12.75" customHeight="1" x14ac:dyDescent="0.2">
      <c r="A149" s="1020" t="s">
        <v>28</v>
      </c>
      <c r="B149" s="1021"/>
      <c r="C149" s="1021"/>
      <c r="D149" s="1021"/>
      <c r="E149" s="1021"/>
      <c r="F149" s="1021"/>
      <c r="G149" s="1021"/>
      <c r="H149" s="1022"/>
      <c r="I149" s="1023">
        <f>SUMIF(H14:H135,"LRVB",I14:I135)</f>
        <v>1339.8</v>
      </c>
      <c r="J149" s="1024"/>
      <c r="K149" s="1024"/>
      <c r="L149" s="1025"/>
      <c r="M149" s="1023">
        <f>SUMIF(H12:H127,"LRVB",M12:M131)</f>
        <v>1339.8</v>
      </c>
      <c r="N149" s="1024"/>
      <c r="O149" s="1024"/>
      <c r="P149" s="1025"/>
      <c r="Q149" s="1026">
        <f>SUMIF(P14:P135,"LRVB",Q14:Q135)</f>
        <v>0</v>
      </c>
      <c r="R149" s="1027"/>
      <c r="S149" s="1027"/>
      <c r="T149" s="1028"/>
    </row>
    <row r="150" spans="1:20" ht="12.75" customHeight="1" x14ac:dyDescent="0.2">
      <c r="A150" s="1020" t="s">
        <v>29</v>
      </c>
      <c r="B150" s="1021"/>
      <c r="C150" s="1021"/>
      <c r="D150" s="1021"/>
      <c r="E150" s="1021"/>
      <c r="F150" s="1021"/>
      <c r="G150" s="1021"/>
      <c r="H150" s="1022"/>
      <c r="I150" s="1023">
        <f>SUMIF(H14:H135,"Kt",I14:I135)</f>
        <v>1396.2</v>
      </c>
      <c r="J150" s="1024"/>
      <c r="K150" s="1024"/>
      <c r="L150" s="1025"/>
      <c r="M150" s="1023">
        <f>SUMIF(H12:H127,"Kt",M12:M131)</f>
        <v>1396.2</v>
      </c>
      <c r="N150" s="1024"/>
      <c r="O150" s="1024"/>
      <c r="P150" s="1025"/>
      <c r="Q150" s="1026">
        <f>SUMIF(P14:P135,"Kt",Q14:Q135)</f>
        <v>0</v>
      </c>
      <c r="R150" s="1027"/>
      <c r="S150" s="1027"/>
      <c r="T150" s="1028"/>
    </row>
    <row r="151" spans="1:20" ht="15" customHeight="1" thickBot="1" x14ac:dyDescent="0.25">
      <c r="A151" s="1055" t="s">
        <v>18</v>
      </c>
      <c r="B151" s="1056"/>
      <c r="C151" s="1056"/>
      <c r="D151" s="1056"/>
      <c r="E151" s="1056"/>
      <c r="F151" s="1056"/>
      <c r="G151" s="1056"/>
      <c r="H151" s="1057"/>
      <c r="I151" s="1058">
        <f>SUM(I146,I139)</f>
        <v>48749.8</v>
      </c>
      <c r="J151" s="1059"/>
      <c r="K151" s="1059"/>
      <c r="L151" s="1060"/>
      <c r="M151" s="1058">
        <f>SUM(M146,M139)</f>
        <v>50010.599999999991</v>
      </c>
      <c r="N151" s="1059"/>
      <c r="O151" s="1059"/>
      <c r="P151" s="1060"/>
      <c r="Q151" s="1202">
        <f>SUM(Q146,Q139)</f>
        <v>1260.8</v>
      </c>
      <c r="R151" s="1203"/>
      <c r="S151" s="1203"/>
      <c r="T151" s="1204"/>
    </row>
    <row r="152" spans="1:20" x14ac:dyDescent="0.2">
      <c r="M152" s="13"/>
    </row>
    <row r="153" spans="1:20" x14ac:dyDescent="0.2">
      <c r="I153" s="13"/>
      <c r="J153" s="13"/>
      <c r="M153" s="13"/>
      <c r="N153" s="13"/>
      <c r="O153" s="10"/>
      <c r="Q153" s="13"/>
      <c r="R153" s="13"/>
    </row>
    <row r="154" spans="1:20" x14ac:dyDescent="0.2">
      <c r="I154" s="13"/>
      <c r="J154" s="13"/>
      <c r="M154" s="13"/>
      <c r="N154" s="13"/>
      <c r="Q154" s="13"/>
      <c r="R154" s="13"/>
    </row>
  </sheetData>
  <mergeCells count="288">
    <mergeCell ref="M11:T11"/>
    <mergeCell ref="M143:P143"/>
    <mergeCell ref="M144:P144"/>
    <mergeCell ref="C11:L11"/>
    <mergeCell ref="C16:C19"/>
    <mergeCell ref="A9:L9"/>
    <mergeCell ref="I145:L145"/>
    <mergeCell ref="M151:P151"/>
    <mergeCell ref="Q5:T5"/>
    <mergeCell ref="Q6:Q7"/>
    <mergeCell ref="R6:S6"/>
    <mergeCell ref="T6:T7"/>
    <mergeCell ref="Q138:T138"/>
    <mergeCell ref="Q139:T139"/>
    <mergeCell ref="Q140:T140"/>
    <mergeCell ref="Q141:T141"/>
    <mergeCell ref="Q142:T142"/>
    <mergeCell ref="Q143:T143"/>
    <mergeCell ref="Q144:T144"/>
    <mergeCell ref="Q146:T146"/>
    <mergeCell ref="Q148:T148"/>
    <mergeCell ref="Q149:T149"/>
    <mergeCell ref="Q150:T150"/>
    <mergeCell ref="Q151:T151"/>
    <mergeCell ref="M8:T8"/>
    <mergeCell ref="M142:P142"/>
    <mergeCell ref="M10:T10"/>
    <mergeCell ref="A25:A26"/>
    <mergeCell ref="D27:D29"/>
    <mergeCell ref="C35:C36"/>
    <mergeCell ref="M146:P146"/>
    <mergeCell ref="M148:P148"/>
    <mergeCell ref="M149:P149"/>
    <mergeCell ref="A31:A32"/>
    <mergeCell ref="F30:F33"/>
    <mergeCell ref="F53:F58"/>
    <mergeCell ref="E50:E52"/>
    <mergeCell ref="E53:E54"/>
    <mergeCell ref="F50:F52"/>
    <mergeCell ref="G50:G52"/>
    <mergeCell ref="E47:E48"/>
    <mergeCell ref="A53:A58"/>
    <mergeCell ref="D39:D40"/>
    <mergeCell ref="B53:B58"/>
    <mergeCell ref="C53:C58"/>
    <mergeCell ref="D53:D58"/>
    <mergeCell ref="A50:A52"/>
    <mergeCell ref="A47:A48"/>
    <mergeCell ref="M150:P150"/>
    <mergeCell ref="E30:E36"/>
    <mergeCell ref="M5:P5"/>
    <mergeCell ref="M6:M7"/>
    <mergeCell ref="N6:O6"/>
    <mergeCell ref="P6:P7"/>
    <mergeCell ref="M138:P138"/>
    <mergeCell ref="M139:P139"/>
    <mergeCell ref="M140:P140"/>
    <mergeCell ref="M141:P141"/>
    <mergeCell ref="A8:L8"/>
    <mergeCell ref="A16:A19"/>
    <mergeCell ref="B16:B19"/>
    <mergeCell ref="A12:A13"/>
    <mergeCell ref="A22:A24"/>
    <mergeCell ref="B22:B24"/>
    <mergeCell ref="C22:C24"/>
    <mergeCell ref="E20:E21"/>
    <mergeCell ref="E5:E7"/>
    <mergeCell ref="I6:I7"/>
    <mergeCell ref="J6:K6"/>
    <mergeCell ref="B10:L10"/>
    <mergeCell ref="D37:D38"/>
    <mergeCell ref="B35:B36"/>
    <mergeCell ref="A2:T2"/>
    <mergeCell ref="A3:T3"/>
    <mergeCell ref="A1:T1"/>
    <mergeCell ref="G30:G36"/>
    <mergeCell ref="B25:B26"/>
    <mergeCell ref="C25:C26"/>
    <mergeCell ref="D25:D26"/>
    <mergeCell ref="E25:E26"/>
    <mergeCell ref="B12:B13"/>
    <mergeCell ref="C12:C13"/>
    <mergeCell ref="D12:D13"/>
    <mergeCell ref="D22:D24"/>
    <mergeCell ref="E22:E24"/>
    <mergeCell ref="D16:D17"/>
    <mergeCell ref="A27:A28"/>
    <mergeCell ref="D35:D36"/>
    <mergeCell ref="F35:F36"/>
    <mergeCell ref="B27:B28"/>
    <mergeCell ref="C27:C28"/>
    <mergeCell ref="E27:E28"/>
    <mergeCell ref="B31:B32"/>
    <mergeCell ref="C31:C32"/>
    <mergeCell ref="D31:D32"/>
    <mergeCell ref="A35:A36"/>
    <mergeCell ref="L6:L7"/>
    <mergeCell ref="H5:H7"/>
    <mergeCell ref="I5:L5"/>
    <mergeCell ref="F5:F7"/>
    <mergeCell ref="F12:F19"/>
    <mergeCell ref="G12:G19"/>
    <mergeCell ref="E12:E19"/>
    <mergeCell ref="A20:A21"/>
    <mergeCell ref="B20:B21"/>
    <mergeCell ref="C20:C21"/>
    <mergeCell ref="D20:D21"/>
    <mergeCell ref="A5:A7"/>
    <mergeCell ref="B5:B7"/>
    <mergeCell ref="C5:C7"/>
    <mergeCell ref="G5:G7"/>
    <mergeCell ref="D5:D7"/>
    <mergeCell ref="B47:B48"/>
    <mergeCell ref="C47:C48"/>
    <mergeCell ref="B50:B52"/>
    <mergeCell ref="C50:C52"/>
    <mergeCell ref="D50:D52"/>
    <mergeCell ref="D41:D43"/>
    <mergeCell ref="D44:D45"/>
    <mergeCell ref="F47:F48"/>
    <mergeCell ref="G47:G48"/>
    <mergeCell ref="D47:D49"/>
    <mergeCell ref="F59:F61"/>
    <mergeCell ref="F62:F64"/>
    <mergeCell ref="G62:G64"/>
    <mergeCell ref="C62:C64"/>
    <mergeCell ref="D62:D64"/>
    <mergeCell ref="A59:A61"/>
    <mergeCell ref="B59:B61"/>
    <mergeCell ref="C59:C61"/>
    <mergeCell ref="D59:D61"/>
    <mergeCell ref="E62:E64"/>
    <mergeCell ref="E59:E61"/>
    <mergeCell ref="A62:A64"/>
    <mergeCell ref="B62:B64"/>
    <mergeCell ref="C65:H65"/>
    <mergeCell ref="C66:L66"/>
    <mergeCell ref="E78:E79"/>
    <mergeCell ref="F78:F79"/>
    <mergeCell ref="B73:B77"/>
    <mergeCell ref="C73:C77"/>
    <mergeCell ref="G73:G77"/>
    <mergeCell ref="E73:E77"/>
    <mergeCell ref="F73:F77"/>
    <mergeCell ref="D71:D72"/>
    <mergeCell ref="E71:E72"/>
    <mergeCell ref="F71:F72"/>
    <mergeCell ref="G71:G72"/>
    <mergeCell ref="D73:D77"/>
    <mergeCell ref="G78:G79"/>
    <mergeCell ref="E80:E84"/>
    <mergeCell ref="A67:A70"/>
    <mergeCell ref="B67:B70"/>
    <mergeCell ref="C67:C70"/>
    <mergeCell ref="D67:D70"/>
    <mergeCell ref="E67:E70"/>
    <mergeCell ref="F80:F84"/>
    <mergeCell ref="G80:G84"/>
    <mergeCell ref="D85:D86"/>
    <mergeCell ref="A73:A77"/>
    <mergeCell ref="A71:A72"/>
    <mergeCell ref="B71:B72"/>
    <mergeCell ref="C71:C72"/>
    <mergeCell ref="A78:A79"/>
    <mergeCell ref="B78:B79"/>
    <mergeCell ref="C78:C79"/>
    <mergeCell ref="D78:D79"/>
    <mergeCell ref="A80:A84"/>
    <mergeCell ref="B80:B84"/>
    <mergeCell ref="C80:C84"/>
    <mergeCell ref="D80:D84"/>
    <mergeCell ref="F67:F70"/>
    <mergeCell ref="G67:G70"/>
    <mergeCell ref="A104:A105"/>
    <mergeCell ref="B104:B105"/>
    <mergeCell ref="C104:C105"/>
    <mergeCell ref="D104:D105"/>
    <mergeCell ref="E104:E105"/>
    <mergeCell ref="G104:G105"/>
    <mergeCell ref="A91:A94"/>
    <mergeCell ref="B91:B94"/>
    <mergeCell ref="C91:C94"/>
    <mergeCell ref="D91:D94"/>
    <mergeCell ref="F91:F94"/>
    <mergeCell ref="C101:H101"/>
    <mergeCell ref="F98:F100"/>
    <mergeCell ref="G98:G100"/>
    <mergeCell ref="G95:G97"/>
    <mergeCell ref="G91:G94"/>
    <mergeCell ref="E91:E94"/>
    <mergeCell ref="E95:E97"/>
    <mergeCell ref="A98:A100"/>
    <mergeCell ref="B98:B100"/>
    <mergeCell ref="A95:A97"/>
    <mergeCell ref="B95:B97"/>
    <mergeCell ref="E108:E110"/>
    <mergeCell ref="E106:E107"/>
    <mergeCell ref="C102:L102"/>
    <mergeCell ref="C98:C100"/>
    <mergeCell ref="D98:D100"/>
    <mergeCell ref="E98:E100"/>
    <mergeCell ref="C95:C97"/>
    <mergeCell ref="D95:D97"/>
    <mergeCell ref="F95:F97"/>
    <mergeCell ref="A111:A112"/>
    <mergeCell ref="F104:F112"/>
    <mergeCell ref="F113:F119"/>
    <mergeCell ref="A113:A115"/>
    <mergeCell ref="B111:B112"/>
    <mergeCell ref="C111:C112"/>
    <mergeCell ref="D111:D112"/>
    <mergeCell ref="G113:G115"/>
    <mergeCell ref="G106:G107"/>
    <mergeCell ref="A106:A107"/>
    <mergeCell ref="B106:B107"/>
    <mergeCell ref="C106:C107"/>
    <mergeCell ref="D106:D107"/>
    <mergeCell ref="G108:G110"/>
    <mergeCell ref="E111:E112"/>
    <mergeCell ref="G111:G112"/>
    <mergeCell ref="C108:C110"/>
    <mergeCell ref="D108:D110"/>
    <mergeCell ref="A108:A110"/>
    <mergeCell ref="E114:E115"/>
    <mergeCell ref="C113:C115"/>
    <mergeCell ref="D113:D115"/>
    <mergeCell ref="G116:G119"/>
    <mergeCell ref="B108:B110"/>
    <mergeCell ref="G122:G123"/>
    <mergeCell ref="D120:D121"/>
    <mergeCell ref="E120:E121"/>
    <mergeCell ref="F120:F121"/>
    <mergeCell ref="G120:G121"/>
    <mergeCell ref="B120:B121"/>
    <mergeCell ref="C120:C121"/>
    <mergeCell ref="B122:B123"/>
    <mergeCell ref="C122:C123"/>
    <mergeCell ref="D122:D123"/>
    <mergeCell ref="E122:E123"/>
    <mergeCell ref="F122:F123"/>
    <mergeCell ref="C89:H89"/>
    <mergeCell ref="A151:H151"/>
    <mergeCell ref="I151:L151"/>
    <mergeCell ref="A149:H149"/>
    <mergeCell ref="I149:L149"/>
    <mergeCell ref="A150:H150"/>
    <mergeCell ref="I150:L150"/>
    <mergeCell ref="I139:L139"/>
    <mergeCell ref="A140:H140"/>
    <mergeCell ref="I140:L140"/>
    <mergeCell ref="A141:H141"/>
    <mergeCell ref="I141:L141"/>
    <mergeCell ref="A139:H139"/>
    <mergeCell ref="A148:H148"/>
    <mergeCell ref="I148:L148"/>
    <mergeCell ref="A142:H142"/>
    <mergeCell ref="I142:L142"/>
    <mergeCell ref="A144:H144"/>
    <mergeCell ref="I144:L144"/>
    <mergeCell ref="A146:H146"/>
    <mergeCell ref="I146:L146"/>
    <mergeCell ref="A143:H143"/>
    <mergeCell ref="I143:L143"/>
    <mergeCell ref="A145:H145"/>
    <mergeCell ref="A147:H147"/>
    <mergeCell ref="I147:L147"/>
    <mergeCell ref="M147:P147"/>
    <mergeCell ref="Q147:T147"/>
    <mergeCell ref="M145:P145"/>
    <mergeCell ref="Q145:T145"/>
    <mergeCell ref="A138:H138"/>
    <mergeCell ref="B134:H134"/>
    <mergeCell ref="C90:L90"/>
    <mergeCell ref="I138:L138"/>
    <mergeCell ref="C133:H133"/>
    <mergeCell ref="B135:H135"/>
    <mergeCell ref="C124:H124"/>
    <mergeCell ref="C125:L125"/>
    <mergeCell ref="A122:A123"/>
    <mergeCell ref="A120:A121"/>
    <mergeCell ref="A137:L137"/>
    <mergeCell ref="A136:T136"/>
    <mergeCell ref="E117:E119"/>
    <mergeCell ref="B116:B119"/>
    <mergeCell ref="C116:C119"/>
    <mergeCell ref="D116:D119"/>
    <mergeCell ref="A116:A119"/>
    <mergeCell ref="B113:B115"/>
  </mergeCells>
  <phoneticPr fontId="0" type="noConversion"/>
  <printOptions horizontalCentered="1"/>
  <pageMargins left="0" right="0" top="0.59055118110236227" bottom="0" header="0.31496062992125984" footer="0.31496062992125984"/>
  <pageSetup paperSize="9" scale="96" orientation="landscape" r:id="rId1"/>
  <rowBreaks count="5" manualBreakCount="5">
    <brk id="29" max="19" man="1"/>
    <brk id="52" max="19" man="1"/>
    <brk id="77" max="19" man="1"/>
    <brk id="101" max="19" man="1"/>
    <brk id="124" max="19"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Įvardinti diapazonai</vt:lpstr>
      </vt:variant>
      <vt:variant>
        <vt:i4>4</vt:i4>
      </vt:variant>
    </vt:vector>
  </HeadingPairs>
  <TitlesOfParts>
    <vt:vector size="7" baseType="lpstr">
      <vt:lpstr>Ataskaita</vt:lpstr>
      <vt:lpstr>Priemonių suvestinė</vt:lpstr>
      <vt:lpstr>Lyginamoji lentelė</vt:lpstr>
      <vt:lpstr>'Lyginamoji lentelė'!Print_Area</vt:lpstr>
      <vt:lpstr>'Priemonių suvestinė'!Print_Area</vt:lpstr>
      <vt:lpstr>'Lyginamoji lentelė'!Print_Titles</vt:lpstr>
      <vt:lpstr>'Priemonių suvestinė'!Print_Titles</vt:lpstr>
    </vt:vector>
  </TitlesOfParts>
  <Company>valdyba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A.Cepiene</dc:creator>
  <cp:lastModifiedBy>Virginija Palaimiene</cp:lastModifiedBy>
  <cp:lastPrinted>2014-03-18T06:35:09Z</cp:lastPrinted>
  <dcterms:created xsi:type="dcterms:W3CDTF">2007-07-27T10:32:34Z</dcterms:created>
  <dcterms:modified xsi:type="dcterms:W3CDTF">2014-04-01T12:54:19Z</dcterms:modified>
</cp:coreProperties>
</file>