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405" windowWidth="19200" windowHeight="9780" tabRatio="595"/>
  </bookViews>
  <sheets>
    <sheet name="SVP 2014-2016 " sheetId="42" r:id="rId1"/>
    <sheet name="KMSA išlaikymas" sheetId="19" state="hidden" r:id="rId2"/>
    <sheet name="Asignavimų valdytojų kodai" sheetId="29" state="hidden" r:id="rId3"/>
    <sheet name="Rengimo medžiaga" sheetId="41" state="hidden" r:id="rId4"/>
  </sheets>
  <definedNames>
    <definedName name="_xlnm.Print_Area" localSheetId="3">'Rengimo medžiaga'!$A$1:$U$126</definedName>
    <definedName name="_xlnm.Print_Area" localSheetId="0">'SVP 2014-2016 '!$A$1:$R$125</definedName>
    <definedName name="_xlnm.Print_Titles" localSheetId="3">'Rengimo medžiaga'!$5:$7</definedName>
  </definedNames>
  <calcPr calcId="145621"/>
</workbook>
</file>

<file path=xl/calcChain.xml><?xml version="1.0" encoding="utf-8"?>
<calcChain xmlns="http://schemas.openxmlformats.org/spreadsheetml/2006/main">
  <c r="U103" i="41" l="1"/>
  <c r="U100" i="41"/>
  <c r="U97" i="41"/>
  <c r="U92" i="41"/>
  <c r="U104" i="41" s="1"/>
  <c r="U105" i="41" s="1"/>
  <c r="U106" i="41" s="1"/>
  <c r="U87" i="41"/>
  <c r="U81" i="41"/>
  <c r="U88" i="41" s="1"/>
  <c r="U76" i="41"/>
  <c r="U77" i="41" s="1"/>
  <c r="U73" i="41"/>
  <c r="U70" i="41"/>
  <c r="U66" i="41"/>
  <c r="U58" i="41"/>
  <c r="U54" i="41"/>
  <c r="U52" i="41"/>
  <c r="U38" i="41"/>
  <c r="U36" i="41"/>
  <c r="U32" i="41"/>
  <c r="U34" i="41" s="1"/>
  <c r="U29" i="41"/>
  <c r="U26" i="41"/>
  <c r="U27" i="41" s="1"/>
  <c r="U25" i="41"/>
  <c r="U23" i="41"/>
  <c r="U21" i="41"/>
  <c r="U59" i="41" l="1"/>
  <c r="I112" i="42" l="1"/>
  <c r="I119" i="42"/>
  <c r="Q113" i="41"/>
  <c r="M113" i="41"/>
  <c r="Q120" i="41"/>
  <c r="M120" i="41"/>
  <c r="R52" i="41"/>
  <c r="Q52" i="41"/>
  <c r="M52" i="41"/>
  <c r="R42" i="41"/>
  <c r="Q42" i="41"/>
  <c r="M42" i="41"/>
  <c r="J51" i="42"/>
  <c r="K51" i="42"/>
  <c r="L51" i="42"/>
  <c r="I51" i="42"/>
  <c r="I41" i="42"/>
  <c r="J20" i="42"/>
  <c r="K20" i="42"/>
  <c r="L20" i="42"/>
  <c r="I20" i="42"/>
  <c r="I16" i="42"/>
  <c r="Q21" i="41"/>
  <c r="N21" i="41"/>
  <c r="O21" i="41"/>
  <c r="P21" i="41"/>
  <c r="M21" i="41"/>
  <c r="R21" i="41"/>
  <c r="R17" i="41"/>
  <c r="Q17" i="41"/>
  <c r="M17" i="41"/>
  <c r="R72" i="41" l="1"/>
  <c r="Q72" i="41"/>
  <c r="N73" i="41"/>
  <c r="M72" i="41"/>
  <c r="M73" i="41" s="1"/>
  <c r="I76" i="42" l="1"/>
  <c r="M76" i="42"/>
  <c r="Q123" i="41"/>
  <c r="R73" i="41"/>
  <c r="R77" i="41" s="1"/>
  <c r="Q73" i="41"/>
  <c r="Q77" i="41" s="1"/>
  <c r="M72" i="42" l="1"/>
  <c r="J72" i="42"/>
  <c r="I72" i="42"/>
  <c r="I71" i="42"/>
  <c r="I118" i="42" l="1"/>
  <c r="I15" i="42" l="1"/>
  <c r="R16" i="41"/>
  <c r="M16" i="41"/>
  <c r="M119" i="41" s="1"/>
  <c r="Q16" i="41" l="1"/>
  <c r="T59" i="41"/>
  <c r="R59" i="41"/>
  <c r="S59" i="41"/>
  <c r="T88" i="41"/>
  <c r="S88" i="41"/>
  <c r="R88" i="41"/>
  <c r="S77" i="41"/>
  <c r="P103" i="41"/>
  <c r="O103" i="41"/>
  <c r="N103" i="41"/>
  <c r="M102" i="41"/>
  <c r="M101" i="41"/>
  <c r="M103" i="41" s="1"/>
  <c r="P100" i="41"/>
  <c r="M100" i="41" s="1"/>
  <c r="M99" i="41"/>
  <c r="M124" i="41" s="1"/>
  <c r="M98" i="41"/>
  <c r="P97" i="41"/>
  <c r="O97" i="41"/>
  <c r="N97" i="41"/>
  <c r="M93" i="41"/>
  <c r="P92" i="41"/>
  <c r="O92" i="41"/>
  <c r="N92" i="41"/>
  <c r="M91" i="41"/>
  <c r="M90" i="41"/>
  <c r="N87" i="41"/>
  <c r="M86" i="41"/>
  <c r="P81" i="41"/>
  <c r="P88" i="41" s="1"/>
  <c r="O81" i="41"/>
  <c r="O88" i="41" s="1"/>
  <c r="N81" i="41"/>
  <c r="M80" i="41"/>
  <c r="M123" i="41" s="1"/>
  <c r="M79" i="41"/>
  <c r="P73" i="41"/>
  <c r="O73" i="41"/>
  <c r="P70" i="41"/>
  <c r="M70" i="41" s="1"/>
  <c r="O70" i="41"/>
  <c r="N70" i="41"/>
  <c r="M68" i="41"/>
  <c r="M117" i="41" s="1"/>
  <c r="M67" i="41"/>
  <c r="O66" i="41"/>
  <c r="N66" i="41"/>
  <c r="P61" i="41"/>
  <c r="P66" i="41" s="1"/>
  <c r="P58" i="41"/>
  <c r="O58" i="41"/>
  <c r="N58" i="41"/>
  <c r="M58" i="41"/>
  <c r="M56" i="41"/>
  <c r="M55" i="41"/>
  <c r="P54" i="41"/>
  <c r="O54" i="41"/>
  <c r="N54" i="41"/>
  <c r="M53" i="41"/>
  <c r="M54" i="41" s="1"/>
  <c r="P52" i="41"/>
  <c r="O52" i="41"/>
  <c r="N52" i="41"/>
  <c r="M41" i="41"/>
  <c r="M121" i="41" s="1"/>
  <c r="M40" i="41"/>
  <c r="M125" i="41" s="1"/>
  <c r="M39" i="41"/>
  <c r="P38" i="41"/>
  <c r="O38" i="41"/>
  <c r="N38" i="41"/>
  <c r="M37" i="41"/>
  <c r="M38" i="41" s="1"/>
  <c r="P36" i="41"/>
  <c r="O36" i="41"/>
  <c r="N36" i="41"/>
  <c r="M35" i="41"/>
  <c r="M36" i="41" s="1"/>
  <c r="P34" i="41"/>
  <c r="O34" i="41"/>
  <c r="N34" i="41"/>
  <c r="M32" i="41"/>
  <c r="N31" i="41"/>
  <c r="M31" i="41"/>
  <c r="M34" i="41" s="1"/>
  <c r="P29" i="41"/>
  <c r="O29" i="41"/>
  <c r="N29" i="41"/>
  <c r="M28" i="41"/>
  <c r="M29" i="41" s="1"/>
  <c r="P27" i="41"/>
  <c r="O27" i="41"/>
  <c r="N27" i="41"/>
  <c r="M26" i="41"/>
  <c r="M27" i="41" s="1"/>
  <c r="P25" i="41"/>
  <c r="O25" i="41"/>
  <c r="N25" i="41"/>
  <c r="M24" i="41"/>
  <c r="M25" i="41" s="1"/>
  <c r="P23" i="41"/>
  <c r="O23" i="41"/>
  <c r="N23" i="41"/>
  <c r="M22" i="41"/>
  <c r="M23" i="41" s="1"/>
  <c r="M15" i="41"/>
  <c r="M116" i="41" s="1"/>
  <c r="M14" i="41"/>
  <c r="M115" i="41" s="1"/>
  <c r="M13" i="41"/>
  <c r="M118" i="41" s="1"/>
  <c r="N12" i="41"/>
  <c r="M12" i="41"/>
  <c r="N124" i="42"/>
  <c r="M124" i="42"/>
  <c r="N123" i="42"/>
  <c r="M123" i="42"/>
  <c r="N122" i="42"/>
  <c r="N121" i="42" s="1"/>
  <c r="M122" i="42"/>
  <c r="N120" i="42"/>
  <c r="M120" i="42"/>
  <c r="N118" i="42"/>
  <c r="M118" i="42"/>
  <c r="N117" i="42"/>
  <c r="M117" i="42"/>
  <c r="N116" i="42"/>
  <c r="M116" i="42"/>
  <c r="N115" i="42"/>
  <c r="M115" i="42"/>
  <c r="N114" i="42"/>
  <c r="M114" i="42"/>
  <c r="I114" i="42"/>
  <c r="N102" i="42"/>
  <c r="N103" i="42" s="1"/>
  <c r="M102" i="42"/>
  <c r="L102" i="42"/>
  <c r="K102" i="42"/>
  <c r="K103" i="42" s="1"/>
  <c r="J102" i="42"/>
  <c r="J103" i="42" s="1"/>
  <c r="I101" i="42"/>
  <c r="I100" i="42"/>
  <c r="I102" i="42" s="1"/>
  <c r="N99" i="42"/>
  <c r="M99" i="42"/>
  <c r="L99" i="42"/>
  <c r="I99" i="42"/>
  <c r="I98" i="42"/>
  <c r="I123" i="42" s="1"/>
  <c r="I97" i="42"/>
  <c r="N96" i="42"/>
  <c r="M96" i="42"/>
  <c r="M103" i="42" s="1"/>
  <c r="L96" i="42"/>
  <c r="I96" i="42" s="1"/>
  <c r="K96" i="42"/>
  <c r="J96" i="42"/>
  <c r="P93" i="42"/>
  <c r="I92" i="42"/>
  <c r="N91" i="42"/>
  <c r="M91" i="42"/>
  <c r="L91" i="42"/>
  <c r="K91" i="42"/>
  <c r="J91" i="42"/>
  <c r="I90" i="42"/>
  <c r="I91" i="42" s="1"/>
  <c r="I89" i="42"/>
  <c r="L87" i="42"/>
  <c r="I87" i="42" s="1"/>
  <c r="M86" i="42"/>
  <c r="J86" i="42"/>
  <c r="I86" i="42"/>
  <c r="I85" i="42"/>
  <c r="M87" i="42"/>
  <c r="N80" i="42"/>
  <c r="N87" i="42" s="1"/>
  <c r="M80" i="42"/>
  <c r="L80" i="42"/>
  <c r="I80" i="42" s="1"/>
  <c r="K80" i="42"/>
  <c r="K87" i="42" s="1"/>
  <c r="J80" i="42"/>
  <c r="J87" i="42" s="1"/>
  <c r="I79" i="42"/>
  <c r="I122" i="42" s="1"/>
  <c r="I78" i="42"/>
  <c r="K76" i="42"/>
  <c r="M75" i="42"/>
  <c r="N72" i="42"/>
  <c r="L72" i="42"/>
  <c r="K72" i="42"/>
  <c r="N69" i="42"/>
  <c r="M69" i="42"/>
  <c r="L69" i="42"/>
  <c r="I69" i="42" s="1"/>
  <c r="K69" i="42"/>
  <c r="J69" i="42"/>
  <c r="I67" i="42"/>
  <c r="I116" i="42" s="1"/>
  <c r="I66" i="42"/>
  <c r="N65" i="42"/>
  <c r="N76" i="42" s="1"/>
  <c r="M65" i="42"/>
  <c r="K65" i="42"/>
  <c r="J65" i="42"/>
  <c r="J76" i="42" s="1"/>
  <c r="L60" i="42"/>
  <c r="I60" i="42" s="1"/>
  <c r="I65" i="42" s="1"/>
  <c r="N57" i="42"/>
  <c r="M57" i="42"/>
  <c r="L57" i="42"/>
  <c r="K57" i="42"/>
  <c r="K58" i="42" s="1"/>
  <c r="J57" i="42"/>
  <c r="I55" i="42"/>
  <c r="I54" i="42"/>
  <c r="I57" i="42" s="1"/>
  <c r="N53" i="42"/>
  <c r="M53" i="42"/>
  <c r="L53" i="42"/>
  <c r="K53" i="42"/>
  <c r="J53" i="42"/>
  <c r="I52" i="42"/>
  <c r="I53" i="42" s="1"/>
  <c r="N51" i="42"/>
  <c r="M51" i="42"/>
  <c r="M58" i="42" s="1"/>
  <c r="I40" i="42"/>
  <c r="I120" i="42" s="1"/>
  <c r="I39" i="42"/>
  <c r="I124" i="42" s="1"/>
  <c r="I38" i="42"/>
  <c r="N37" i="42"/>
  <c r="M37" i="42"/>
  <c r="L37" i="42"/>
  <c r="K37" i="42"/>
  <c r="J37" i="42"/>
  <c r="I36" i="42"/>
  <c r="I37" i="42" s="1"/>
  <c r="N35" i="42"/>
  <c r="M35" i="42"/>
  <c r="L35" i="42"/>
  <c r="K35" i="42"/>
  <c r="J35" i="42"/>
  <c r="I35" i="42"/>
  <c r="I34" i="42"/>
  <c r="M33" i="42"/>
  <c r="L33" i="42"/>
  <c r="L58" i="42" s="1"/>
  <c r="K33" i="42"/>
  <c r="N31" i="42"/>
  <c r="N33" i="42" s="1"/>
  <c r="M31" i="42"/>
  <c r="I31" i="42"/>
  <c r="J30" i="42"/>
  <c r="J33" i="42" s="1"/>
  <c r="I30" i="42"/>
  <c r="I33" i="42" s="1"/>
  <c r="N28" i="42"/>
  <c r="M28" i="42"/>
  <c r="L28" i="42"/>
  <c r="K28" i="42"/>
  <c r="J28" i="42"/>
  <c r="I27" i="42"/>
  <c r="I28" i="42" s="1"/>
  <c r="L26" i="42"/>
  <c r="K26" i="42"/>
  <c r="J26" i="42"/>
  <c r="M25" i="42"/>
  <c r="M26" i="42" s="1"/>
  <c r="I25" i="42"/>
  <c r="I26" i="42" s="1"/>
  <c r="N24" i="42"/>
  <c r="M24" i="42"/>
  <c r="L24" i="42"/>
  <c r="K24" i="42"/>
  <c r="J24" i="42"/>
  <c r="I23" i="42"/>
  <c r="I24" i="42" s="1"/>
  <c r="N22" i="42"/>
  <c r="M22" i="42"/>
  <c r="L22" i="42"/>
  <c r="K22" i="42"/>
  <c r="J22" i="42"/>
  <c r="I21" i="42"/>
  <c r="I22" i="42" s="1"/>
  <c r="N20" i="42"/>
  <c r="M20" i="42"/>
  <c r="I14" i="42"/>
  <c r="I115" i="42" s="1"/>
  <c r="I13" i="42"/>
  <c r="I12" i="42"/>
  <c r="I117" i="42" s="1"/>
  <c r="J11" i="42"/>
  <c r="I11" i="42" s="1"/>
  <c r="I113" i="42" s="1"/>
  <c r="M61" i="41" l="1"/>
  <c r="M66" i="41" s="1"/>
  <c r="M77" i="41" s="1"/>
  <c r="M97" i="41"/>
  <c r="Q119" i="41"/>
  <c r="M122" i="41"/>
  <c r="M121" i="42"/>
  <c r="I121" i="42"/>
  <c r="P77" i="41"/>
  <c r="M114" i="41"/>
  <c r="M112" i="41" s="1"/>
  <c r="P104" i="41"/>
  <c r="Q59" i="41"/>
  <c r="P59" i="41"/>
  <c r="O77" i="41"/>
  <c r="O104" i="41"/>
  <c r="R104" i="41"/>
  <c r="N88" i="41"/>
  <c r="M88" i="41" s="1"/>
  <c r="S104" i="41"/>
  <c r="S105" i="41" s="1"/>
  <c r="S106" i="41" s="1"/>
  <c r="T104" i="41"/>
  <c r="O59" i="41"/>
  <c r="N77" i="41"/>
  <c r="M81" i="41"/>
  <c r="M92" i="41"/>
  <c r="N104" i="41"/>
  <c r="T77" i="41"/>
  <c r="Q88" i="41"/>
  <c r="Q104" i="41"/>
  <c r="R105" i="41"/>
  <c r="R106" i="41" s="1"/>
  <c r="N59" i="41"/>
  <c r="M87" i="41"/>
  <c r="K104" i="42"/>
  <c r="K105" i="42" s="1"/>
  <c r="M104" i="42"/>
  <c r="M105" i="42" s="1"/>
  <c r="I103" i="42"/>
  <c r="I111" i="42"/>
  <c r="J58" i="42"/>
  <c r="J104" i="42" s="1"/>
  <c r="J105" i="42" s="1"/>
  <c r="L103" i="42"/>
  <c r="M113" i="42"/>
  <c r="M112" i="42" s="1"/>
  <c r="M111" i="42" s="1"/>
  <c r="M125" i="42" s="1"/>
  <c r="L65" i="42"/>
  <c r="L76" i="42" s="1"/>
  <c r="I58" i="42"/>
  <c r="N25" i="42"/>
  <c r="T105" i="41" l="1"/>
  <c r="T106" i="41" s="1"/>
  <c r="M104" i="41"/>
  <c r="I125" i="42"/>
  <c r="N105" i="41"/>
  <c r="N106" i="41" s="1"/>
  <c r="M59" i="41"/>
  <c r="P105" i="41"/>
  <c r="O105" i="41"/>
  <c r="O106" i="41" s="1"/>
  <c r="Q105" i="41"/>
  <c r="Q106" i="41" s="1"/>
  <c r="I104" i="42"/>
  <c r="I105" i="42" s="1"/>
  <c r="N113" i="42"/>
  <c r="N112" i="42" s="1"/>
  <c r="N111" i="42" s="1"/>
  <c r="N125" i="42" s="1"/>
  <c r="N26" i="42"/>
  <c r="N58" i="42" s="1"/>
  <c r="N104" i="42" s="1"/>
  <c r="N105" i="42" s="1"/>
  <c r="L104" i="42"/>
  <c r="L105" i="42" s="1"/>
  <c r="M105" i="41" l="1"/>
  <c r="M106" i="41" s="1"/>
  <c r="Q124" i="41"/>
  <c r="Q121" i="41"/>
  <c r="Q125" i="41"/>
  <c r="P106" i="41"/>
  <c r="Q115" i="41"/>
  <c r="Q116" i="41" l="1"/>
  <c r="Q117" i="41"/>
  <c r="Q118" i="41"/>
  <c r="Q114" i="41"/>
  <c r="Q122" i="41"/>
  <c r="Q112" i="41" l="1"/>
  <c r="Q126" i="41" s="1"/>
  <c r="L21" i="41" l="1"/>
  <c r="K21" i="41"/>
  <c r="I15" i="41" l="1"/>
  <c r="J31" i="41" l="1"/>
  <c r="I32" i="41"/>
  <c r="J58" i="41" l="1"/>
  <c r="I56" i="41"/>
  <c r="I68" i="41" l="1"/>
  <c r="I67" i="41"/>
  <c r="L100" i="41"/>
  <c r="I98" i="41"/>
  <c r="J52" i="41" l="1"/>
  <c r="K52" i="41"/>
  <c r="L52" i="41"/>
  <c r="I39" i="41"/>
  <c r="I100" i="41" l="1"/>
  <c r="I91" i="41"/>
  <c r="I90" i="41"/>
  <c r="K34" i="41" l="1"/>
  <c r="L34" i="41"/>
  <c r="J87" i="41" l="1"/>
  <c r="I87" i="41" s="1"/>
  <c r="K81" i="41"/>
  <c r="J81" i="41"/>
  <c r="J88" i="41" s="1"/>
  <c r="J12" i="41"/>
  <c r="J21" i="41" s="1"/>
  <c r="I14" i="41"/>
  <c r="I13" i="41"/>
  <c r="I86" i="41"/>
  <c r="L61" i="41"/>
  <c r="I61" i="41" s="1"/>
  <c r="I41" i="41"/>
  <c r="I12" i="41" l="1"/>
  <c r="I99" i="41" l="1"/>
  <c r="J97" i="41"/>
  <c r="I93" i="41"/>
  <c r="I35" i="41"/>
  <c r="J34" i="41"/>
  <c r="L103" i="41" l="1"/>
  <c r="K103" i="41"/>
  <c r="J103" i="41"/>
  <c r="I102" i="41"/>
  <c r="I101" i="41"/>
  <c r="I124" i="41"/>
  <c r="L97" i="41"/>
  <c r="I97" i="41" s="1"/>
  <c r="K97" i="41"/>
  <c r="L92" i="41"/>
  <c r="K92" i="41"/>
  <c r="J92" i="41"/>
  <c r="L81" i="41"/>
  <c r="K88" i="41"/>
  <c r="I80" i="41"/>
  <c r="I79" i="41"/>
  <c r="L73" i="41"/>
  <c r="K73" i="41"/>
  <c r="J73" i="41"/>
  <c r="I73" i="41"/>
  <c r="L70" i="41"/>
  <c r="K70" i="41"/>
  <c r="J70" i="41"/>
  <c r="L66" i="41"/>
  <c r="K66" i="41"/>
  <c r="J66" i="41"/>
  <c r="L58" i="41"/>
  <c r="K58" i="41"/>
  <c r="I55" i="41"/>
  <c r="I58" i="41" s="1"/>
  <c r="L54" i="41"/>
  <c r="K54" i="41"/>
  <c r="J54" i="41"/>
  <c r="I53" i="41"/>
  <c r="I54" i="41" s="1"/>
  <c r="I121" i="41"/>
  <c r="I40" i="41"/>
  <c r="L38" i="41"/>
  <c r="K38" i="41"/>
  <c r="J38" i="41"/>
  <c r="I37" i="41"/>
  <c r="I38" i="41" s="1"/>
  <c r="L36" i="41"/>
  <c r="K36" i="41"/>
  <c r="J36" i="41"/>
  <c r="I36" i="41"/>
  <c r="I31" i="41"/>
  <c r="I34" i="41" s="1"/>
  <c r="L29" i="41"/>
  <c r="K29" i="41"/>
  <c r="J29" i="41"/>
  <c r="I28" i="41"/>
  <c r="I29" i="41" s="1"/>
  <c r="L27" i="41"/>
  <c r="K27" i="41"/>
  <c r="J27" i="41"/>
  <c r="I26" i="41"/>
  <c r="I27" i="41" s="1"/>
  <c r="L25" i="41"/>
  <c r="K25" i="41"/>
  <c r="J25" i="41"/>
  <c r="I24" i="41"/>
  <c r="I25" i="41" s="1"/>
  <c r="L23" i="41"/>
  <c r="K23" i="41"/>
  <c r="J23" i="41"/>
  <c r="I22" i="41"/>
  <c r="I115" i="41"/>
  <c r="I118" i="41"/>
  <c r="J59" i="41" l="1"/>
  <c r="L59" i="41"/>
  <c r="L88" i="41"/>
  <c r="I114" i="41"/>
  <c r="I125" i="41"/>
  <c r="I52" i="41"/>
  <c r="L104" i="41"/>
  <c r="K59" i="41"/>
  <c r="J104" i="41"/>
  <c r="L77" i="41"/>
  <c r="I23" i="41"/>
  <c r="K77" i="41"/>
  <c r="I88" i="41"/>
  <c r="J77" i="41"/>
  <c r="I70" i="41"/>
  <c r="I21" i="41"/>
  <c r="I116" i="41"/>
  <c r="I103" i="41"/>
  <c r="I66" i="41"/>
  <c r="I123" i="41"/>
  <c r="I92" i="41"/>
  <c r="I81" i="41"/>
  <c r="I117" i="41"/>
  <c r="K104" i="41"/>
  <c r="I104" i="41" l="1"/>
  <c r="I59" i="41"/>
  <c r="I122" i="41"/>
  <c r="I113" i="41"/>
  <c r="I112" i="41" s="1"/>
  <c r="I77" i="41"/>
  <c r="J105" i="41"/>
  <c r="J106" i="41" s="1"/>
  <c r="K105" i="41"/>
  <c r="K106" i="41" s="1"/>
  <c r="L105" i="41"/>
  <c r="L106" i="41" s="1"/>
  <c r="I126" i="41" l="1"/>
  <c r="I105" i="41"/>
  <c r="I106" i="41" s="1"/>
  <c r="M126" i="41" l="1"/>
  <c r="N141" i="19" l="1"/>
  <c r="J141" i="19"/>
  <c r="I141" i="19" s="1"/>
  <c r="P141" i="19"/>
  <c r="O141" i="19"/>
  <c r="L141" i="19"/>
  <c r="K141" i="19"/>
  <c r="K142" i="19" s="1"/>
  <c r="O42" i="19"/>
  <c r="K42" i="19"/>
  <c r="O36" i="19"/>
  <c r="K36" i="19"/>
  <c r="P32" i="19"/>
  <c r="O32" i="19"/>
  <c r="L32" i="19"/>
  <c r="K32" i="19"/>
  <c r="P41" i="19"/>
  <c r="P42" i="19" s="1"/>
  <c r="N41" i="19"/>
  <c r="L41" i="19"/>
  <c r="L42" i="19" s="1"/>
  <c r="I42" i="19" s="1"/>
  <c r="J41" i="19"/>
  <c r="M40" i="19"/>
  <c r="M41" i="19" s="1"/>
  <c r="I40" i="19"/>
  <c r="M38" i="19"/>
  <c r="M39" i="19"/>
  <c r="P39" i="19"/>
  <c r="N39" i="19"/>
  <c r="L39" i="19"/>
  <c r="J39" i="19"/>
  <c r="J42" i="19"/>
  <c r="I38" i="19"/>
  <c r="J34" i="19"/>
  <c r="J35" i="19" s="1"/>
  <c r="I35" i="19" s="1"/>
  <c r="J36" i="19"/>
  <c r="M44" i="19"/>
  <c r="J29" i="19"/>
  <c r="I29" i="19" s="1"/>
  <c r="P35" i="19"/>
  <c r="N35" i="19"/>
  <c r="M35" i="19"/>
  <c r="L35" i="19"/>
  <c r="L36" i="19"/>
  <c r="J31" i="19"/>
  <c r="I30" i="19"/>
  <c r="N31" i="19"/>
  <c r="M31" i="19"/>
  <c r="N29" i="19"/>
  <c r="M29" i="19"/>
  <c r="M30" i="19"/>
  <c r="M28" i="19"/>
  <c r="I28" i="19"/>
  <c r="O142" i="19"/>
  <c r="L142" i="19"/>
  <c r="M141" i="19"/>
  <c r="N42" i="19"/>
  <c r="M42" i="19" s="1"/>
  <c r="P36" i="19"/>
  <c r="M36" i="19" s="1"/>
  <c r="P142" i="19"/>
  <c r="I36" i="19"/>
  <c r="N32" i="19"/>
  <c r="M32" i="19"/>
  <c r="N36" i="19"/>
  <c r="I34" i="19"/>
  <c r="I41" i="19"/>
  <c r="I39" i="19"/>
  <c r="N142" i="19"/>
  <c r="M142" i="19" s="1"/>
  <c r="I31" i="19" l="1"/>
  <c r="J32" i="19"/>
  <c r="J142" i="19" s="1"/>
  <c r="I142" i="19" s="1"/>
  <c r="I32" i="19" l="1"/>
</calcChain>
</file>

<file path=xl/sharedStrings.xml><?xml version="1.0" encoding="utf-8"?>
<sst xmlns="http://schemas.openxmlformats.org/spreadsheetml/2006/main" count="1110" uniqueCount="306">
  <si>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</si>
  <si>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</si>
  <si>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</si>
  <si>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</si>
  <si>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</si>
  <si>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</si>
  <si>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</si>
  <si>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</si>
  <si>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</si>
  <si>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</si>
  <si>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02</t>
  </si>
  <si>
    <t>03</t>
  </si>
  <si>
    <t>04</t>
  </si>
  <si>
    <t>SB</t>
  </si>
  <si>
    <t>PF</t>
  </si>
  <si>
    <t>ES</t>
  </si>
  <si>
    <t>Iš viso:</t>
  </si>
  <si>
    <t>Iš viso uždaviniui:</t>
  </si>
  <si>
    <t>Iš viso programai:</t>
  </si>
  <si>
    <t>Iš viso tikslui:</t>
  </si>
  <si>
    <t>Finansavimo šaltiniai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</si>
  <si>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</si>
  <si>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</si>
  <si>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</si>
  <si>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</si>
  <si>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</si>
  <si>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</si>
  <si>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</si>
  <si>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>Paskolų grąžinimas ir palūkanų mokėjimas</t>
  </si>
  <si>
    <t>Projekto „Klaipėdos miesto savivaldybės administracijos darbo organizavimo gerinimas tobulinant organizacinę struktūrą, finansinių išteklių ir veiklos valdymo procesus“ įgyvendinimas</t>
  </si>
  <si>
    <t>Strateginis tikslas 01. Didinti miesto konkurencingumą, kryptingai vystant infrastruktūrą ir sudarant palankias sąlygas verslui</t>
  </si>
  <si>
    <r>
      <t xml:space="preserve">Funkcinės klasifikacijos kodas </t>
    </r>
    <r>
      <rPr>
        <b/>
        <sz val="9"/>
        <rFont val="Times New Roman"/>
        <family val="1"/>
      </rPr>
      <t xml:space="preserve"> </t>
    </r>
  </si>
  <si>
    <t xml:space="preserve">Savivaldybės biudžetas, iš jo: </t>
  </si>
  <si>
    <t>05</t>
  </si>
  <si>
    <t>10</t>
  </si>
  <si>
    <t>06</t>
  </si>
  <si>
    <t>Asignavimai biudžetiniams                        2011-iesiems metams</t>
  </si>
  <si>
    <t>Asignavimų poreikis biudžetiniams                                2012-iesiems metams</t>
  </si>
  <si>
    <t>07</t>
  </si>
  <si>
    <t>08</t>
  </si>
  <si>
    <t>09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</si>
  <si>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</si>
  <si>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</si>
  <si>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</si>
  <si>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</si>
  <si>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</si>
  <si>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</si>
  <si>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</si>
  <si>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</si>
  <si>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</si>
  <si>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</si>
  <si>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25</t>
  </si>
  <si>
    <t>26</t>
  </si>
  <si>
    <t>27</t>
  </si>
  <si>
    <t>28</t>
  </si>
  <si>
    <t>SPN</t>
  </si>
  <si>
    <t>Pašto paslaugų įsigijimas</t>
  </si>
  <si>
    <t>Laikraščių ir kitų periodinių paslaugų įsigijimas</t>
  </si>
  <si>
    <t>Tobulinti savivaldybės administracinių paslaugų teikimą, taikant pažangius vadybos principus</t>
  </si>
  <si>
    <t>Dalyvavimas organizuojant rinkimus</t>
  </si>
  <si>
    <t>188710823</t>
  </si>
  <si>
    <t>Ryšių paslaugos</t>
  </si>
  <si>
    <t>Transporto išlaikymas</t>
  </si>
  <si>
    <t>Viešosios tvarkos skyriaus darbuotojų aprūpinimas</t>
  </si>
  <si>
    <t>Darbo kėdžių įsigijimas</t>
  </si>
  <si>
    <t>Dažų kopijavimo aparatams pirkimas</t>
  </si>
  <si>
    <t>Kopijavimo popieriaus pirkimas</t>
  </si>
  <si>
    <t>Ūkinių prekių pirkimas</t>
  </si>
  <si>
    <t>Kanceliarinių prekių pirkimas</t>
  </si>
  <si>
    <t>Klaipėdos miesto ir  Lietuvos Respublikos vėliavų pirkimas</t>
  </si>
  <si>
    <t>Spaudų ir antspaudų gamyba</t>
  </si>
  <si>
    <t>Elektroninių bilietų pirkimas</t>
  </si>
  <si>
    <t>Fotoaparatų ir diktofonų pirkimas</t>
  </si>
  <si>
    <t>Trijų lengvųjų automobilių nuoma</t>
  </si>
  <si>
    <t>14</t>
  </si>
  <si>
    <t>Savivaldybės administracijos kopijavimo aparatų techninis aptarnavimas bei remontas</t>
  </si>
  <si>
    <t>Savivaldybės administracijos vidinio kiemo pakeliamų vartų sistemos priežiūra</t>
  </si>
  <si>
    <t>Savivaldybės administracijos pastatų šildymo, karšto vandens sistemų bei dujininių katilų įrenginių priežiūra</t>
  </si>
  <si>
    <t>Klaipėdos m. savivaldybės administracijos vidinių ir išorinių oro kondicionierių techninis aptarnavimas</t>
  </si>
  <si>
    <t>Aliuminio durų ir pertvarų sumontavimas su įėjimo kontrolės įvedimu</t>
  </si>
  <si>
    <t>Sniego ir ledo valymas nuo savivaldybės administracijos pastatų stogų</t>
  </si>
  <si>
    <t>Savivaldybės administracijos pastatų ir patalpų techninė priežiūra</t>
  </si>
  <si>
    <t>Pastato Vytauto g. 13 nuoma</t>
  </si>
  <si>
    <t>22</t>
  </si>
  <si>
    <t>Kopijavimo aparatų nuoma</t>
  </si>
  <si>
    <t>23</t>
  </si>
  <si>
    <t>Stotelės įrangos nuoma (telefonija)</t>
  </si>
  <si>
    <t>24</t>
  </si>
  <si>
    <t xml:space="preserve">Pastatų ir patalpų einamasis remontas - Liepų g. 11 stogo einamasis remontas su  lietvamzdžių ir lovelių apšildymu dvigubais elektriniais kabeliais </t>
  </si>
  <si>
    <t>Komunalinės paslaugos - šildymas</t>
  </si>
  <si>
    <t>Komunalinės paslaugos - elektros energija</t>
  </si>
  <si>
    <t>Komunalinės paslaugos - vandentiekis ir kanalizacija</t>
  </si>
  <si>
    <t>29</t>
  </si>
  <si>
    <t>Komunalinės paslaugos - dujos</t>
  </si>
  <si>
    <t>30</t>
  </si>
  <si>
    <t>Reprezentacinės išlaidos</t>
  </si>
  <si>
    <t>31</t>
  </si>
  <si>
    <t>Gesintuvų užpildymas</t>
  </si>
  <si>
    <t>32</t>
  </si>
  <si>
    <t>Atliekų surinkimas</t>
  </si>
  <si>
    <t>33</t>
  </si>
  <si>
    <t>Deratizacija, dezinfekcija, dezinsekcija</t>
  </si>
  <si>
    <t>34</t>
  </si>
  <si>
    <t>Balticum TV</t>
  </si>
  <si>
    <t>35</t>
  </si>
  <si>
    <t>Vietinių telefoninių tinklų techninis aptarnavimas</t>
  </si>
  <si>
    <t>36</t>
  </si>
  <si>
    <t>Klaipėdos miesto savivaldybės administracijos patalpų kasdieninis valymas</t>
  </si>
  <si>
    <t>37</t>
  </si>
  <si>
    <t>Klaipėdos miesto savivaldybės administracijos liftų techninė priežiūra</t>
  </si>
  <si>
    <t>38</t>
  </si>
  <si>
    <t>Nežinybinė apsauga - Klaipėdos m. savivaldybės administracijos pastatų ir patalpų elektroninė apsauga ir sistemų techninis aptarnavimas</t>
  </si>
  <si>
    <t>39</t>
  </si>
  <si>
    <t>Nežinybinė apsauga pastato Debreceno g. 41</t>
  </si>
  <si>
    <t>40</t>
  </si>
  <si>
    <t>Vienkartinių maišų ir pirštinių pirkimas akcijos "Darom" dalyviams</t>
  </si>
  <si>
    <t>41</t>
  </si>
  <si>
    <t>Autobuso nuoma nuvežti dalyvius į "Grybavimo čempionatą" Varėnoje</t>
  </si>
  <si>
    <t>42</t>
  </si>
  <si>
    <t>Pastato Danės g. 17 išlaikymas pagal panaudos sutartį</t>
  </si>
  <si>
    <t>43</t>
  </si>
  <si>
    <t xml:space="preserve">Puokščių ir gėlių pirkimas </t>
  </si>
  <si>
    <t>44</t>
  </si>
  <si>
    <t xml:space="preserve">Žaliuzių pirkimas </t>
  </si>
  <si>
    <t>45</t>
  </si>
  <si>
    <t>Komunaliniai mokesčiai UAB"Vitės valdos" (už I. Kanto g.11 ir H. Manto g.51 patalpas)</t>
  </si>
  <si>
    <t>46</t>
  </si>
  <si>
    <t>Komunaliniai mokesčiai UAB"Pamario vyturys"(už Laukininkų g. 19a patalpas)</t>
  </si>
  <si>
    <t>47</t>
  </si>
  <si>
    <t>48</t>
  </si>
  <si>
    <t>Apsauginės bei priešgaisrinės signalizacijos sistemų administracijos pastatuose įrengimas</t>
  </si>
  <si>
    <t>49</t>
  </si>
  <si>
    <t>50</t>
  </si>
  <si>
    <t>51</t>
  </si>
  <si>
    <t>52</t>
  </si>
  <si>
    <r>
      <rPr>
        <b/>
        <sz val="10"/>
        <rFont val="Times New Roman"/>
        <family val="1"/>
        <charset val="186"/>
      </rPr>
      <t>Savivaldybės administracijos</t>
    </r>
    <r>
      <rPr>
        <sz val="10"/>
        <rFont val="Times New Roman"/>
        <family val="1"/>
      </rPr>
      <t xml:space="preserve"> darbo užmokestis</t>
    </r>
  </si>
  <si>
    <t>KPP</t>
  </si>
  <si>
    <t>Atstovavimas teismuose ir teismo sprendimų vykdymas (įskaitant Investicijų į pastatą S. Daukanto g. 15 nuomininkui atlyginimą pagal 1996-11-20  nuomos sutartį Nr. 231, Nuostolių atlyginimą AB „City service“ pagal teismo sprendimą)</t>
  </si>
  <si>
    <t>PVM srautų valdymo konsultavimo paslaugų Klaipėdos miesto savivaldybėje pirkimas</t>
  </si>
  <si>
    <t>Dokumentų paskirstymo lentynų įsigijimas</t>
  </si>
  <si>
    <t>Daugiabučių gyvenamųjų namų žemės nuomos mokesčio paskirstymo ir administravimo paslaugos iš namų administratorių pirkimas</t>
  </si>
  <si>
    <t>Dokumentų valdymo sk.</t>
  </si>
  <si>
    <t>Teisės sk.</t>
  </si>
  <si>
    <t>Mokesčių sk.</t>
  </si>
  <si>
    <t>Ūkio sk.</t>
  </si>
  <si>
    <t>Buhalterija</t>
  </si>
  <si>
    <t>Iš viso :</t>
  </si>
  <si>
    <r>
      <t>Kelių priežiūros ir plėtros programos lėšos</t>
    </r>
    <r>
      <rPr>
        <b/>
        <sz val="10"/>
        <rFont val="Times New Roman"/>
        <family val="1"/>
        <charset val="186"/>
      </rPr>
      <t xml:space="preserve"> KPP</t>
    </r>
  </si>
  <si>
    <t>SB(VB)</t>
  </si>
  <si>
    <t>Savivaldybės tarybos finansinio, ūkinio bei materialinio aptarnavimo užtikrinimas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</si>
  <si>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</si>
  <si>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Kurti savivaldybės valdymo sistemą, patogią verslui ir gyventojams</t>
  </si>
  <si>
    <t>Savivaldybei priklausančių patalpų eksploatacinių ir kitų išlaidų padengimas</t>
  </si>
  <si>
    <t>Organizuoti savivaldybės veiklos bendrųjų funkcijų vykdymą</t>
  </si>
  <si>
    <t xml:space="preserve">Savivaldybės nenaudojamų (neeksploatuojamų) statinių ir jų inžinerinių tinklų techninės būklės palaikymas </t>
  </si>
  <si>
    <t>1</t>
  </si>
  <si>
    <t>5</t>
  </si>
  <si>
    <t xml:space="preserve">Savivaldybei priklausančių statinių esamos techninės būklės įvertinimo paslaugų įsigijimas 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</si>
  <si>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</si>
  <si>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</si>
  <si>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</si>
  <si>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 xml:space="preserve"> TIKSLŲ, UŽDAVINIŲ, PRIEMONIŲ IR PRIEMONIŲ IŠLAIDŲ SUVESTINĖ</t>
  </si>
  <si>
    <r>
      <t xml:space="preserve">Pajamų įmokos už patalpų nuomą </t>
    </r>
    <r>
      <rPr>
        <b/>
        <sz val="10"/>
        <rFont val="Times New Roman"/>
        <family val="1"/>
        <charset val="186"/>
      </rPr>
      <t>SB(SP)</t>
    </r>
  </si>
  <si>
    <t>SB(SP)</t>
  </si>
  <si>
    <t>03 Savivaldybės valdymo programa</t>
  </si>
  <si>
    <t>Projekto „Klaipėdos miesto savivaldybės administracijos darbuotojų ir savivaldybės tarybos narių kvalifikacijos tobulinimas, II etapas“ įgyvendinimas</t>
  </si>
  <si>
    <t>Gerinti gyventojų aptarnavimo ir darbuotojų darbo sąlygas Savivaldybės administracijoje</t>
  </si>
  <si>
    <t>Diegti Savivaldybės administracijoje modernias informacines sistemas ir plėsti elektroninių paslaugų spektrą</t>
  </si>
  <si>
    <t>Turto valdymo strategijos parengimas</t>
  </si>
  <si>
    <t>Objektų rengimas privatizavimui, privatizavimo programų rengimas, objektų privatizavimo organizavimas</t>
  </si>
  <si>
    <t>Gyvenamųjų patalpų ir jų priklausinių, taip pat pagalbinio paskirties pastatų, jų dalių privatizavimo dokumentų rengimas</t>
  </si>
  <si>
    <t>Produkto kriterijaus</t>
  </si>
  <si>
    <t>planas</t>
  </si>
  <si>
    <t>2014-ieji metai</t>
  </si>
  <si>
    <t>2015-ieji metai</t>
  </si>
  <si>
    <t>Mokymų dalyvių skaičius</t>
  </si>
  <si>
    <t>I</t>
  </si>
  <si>
    <t>Organizuota mokymų, val.</t>
  </si>
  <si>
    <t>Savivaldybės tarybos sekretoriato darbuotojų skaičius</t>
  </si>
  <si>
    <t>Teisiškai įregistruotų objektų skaičius, vnt.</t>
  </si>
  <si>
    <t>Tarptautinių organizacijų, kurių narė yra Klaipėdos miesto savivaldybė,  sk.</t>
  </si>
  <si>
    <t>Pastatų, kuriuose yra savivaldybei priklausančios negyvenamosios patalpos, bendro naudojimo objektų remonto išlaidų padengimas</t>
  </si>
  <si>
    <t>Savivaldybės administracijos direktoriaus rezervas</t>
  </si>
  <si>
    <t>2014-ųjų metų asignavimų planas</t>
  </si>
  <si>
    <t>Asignavimų valdytojų kodų klasifikatorius*</t>
  </si>
  <si>
    <t xml:space="preserve">                              Pavadinimas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</si>
  <si>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</si>
  <si>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</si>
  <si>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</si>
  <si>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</si>
  <si>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</si>
  <si>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</si>
  <si>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</si>
  <si>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</si>
  <si>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</si>
  <si>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</si>
  <si>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</si>
  <si>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</si>
  <si>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>* patvirtinta Klaipėdos miesto savivaldybės administracijos direktoriaus 2011-02-24 įsakymu Nr. AD1-384</t>
  </si>
  <si>
    <t>Atlikta inžinerinių tinklų matavimų, km</t>
  </si>
  <si>
    <t>Prižiūrimų objektų sk.</t>
  </si>
  <si>
    <r>
      <t>Prižiūrimų objektų plotas, tūkst. m</t>
    </r>
    <r>
      <rPr>
        <vertAlign val="superscript"/>
        <sz val="10"/>
        <rFont val="Times New Roman"/>
        <family val="1"/>
        <charset val="186"/>
      </rPr>
      <t>2</t>
    </r>
  </si>
  <si>
    <t>Perduota inžinerinių tinklų, km</t>
  </si>
  <si>
    <t>Privatizuota objektų, sk.</t>
  </si>
  <si>
    <t>Privatizuota gyvenamųjų patalpų ir jų priklausinių, sk.</t>
  </si>
  <si>
    <t>Prižiūrima inžinerinių tinklų, km</t>
  </si>
  <si>
    <t>Įvertinta pastatų, sk.</t>
  </si>
  <si>
    <t>Projekto „Efektyvios valdymo paslaugos žmonėms“  įgyvendinimas</t>
  </si>
  <si>
    <t>2016-ieji metai</t>
  </si>
  <si>
    <t>Pasirašytų paskolų sutarčių skaičius</t>
  </si>
  <si>
    <t>Atlikti kelių (gatvių) matavimai vnt.</t>
  </si>
  <si>
    <t>P3.4.3.1</t>
  </si>
  <si>
    <t>P3.4.2.2.</t>
  </si>
  <si>
    <t>SB(VIP)</t>
  </si>
  <si>
    <t>Atlikta statybos darbų, proc.</t>
  </si>
  <si>
    <t>Administracinio pastato, esančio Liepų g. 7, Klaipėdoje, atnaujinimas (modernizavimas), sumažinant energijos suvartojimo sąnaudas</t>
  </si>
  <si>
    <t>LRVB</t>
  </si>
  <si>
    <t>SB(P)</t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</si>
  <si>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</si>
  <si>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t>P3.4.1.1,P3.4.2.1, P3.4.1.4</t>
  </si>
  <si>
    <t>Kontrolės ir audito tarnybos finansinio, ūkinio bei materialinio aptarnavimo užtikrinimas</t>
  </si>
  <si>
    <t xml:space="preserve">Dalyvavimas tarptautinių organizacijų,  miestų partnerių, kitų institucijų organizuojamuose tarptautiniuose renginiuose </t>
  </si>
  <si>
    <t>SB(VR)</t>
  </si>
  <si>
    <r>
      <t xml:space="preserve">Savivaldybės biudžeto rinkliavos lėšos </t>
    </r>
    <r>
      <rPr>
        <b/>
        <sz val="10"/>
        <rFont val="Times New Roman"/>
        <family val="1"/>
        <charset val="186"/>
      </rPr>
      <t>SB(VR)</t>
    </r>
  </si>
  <si>
    <t>Projekto „Klaipėdos regiono savivaldybių darbuotojų, atsakingų už projektų, finansuotinų iš įvairių finansinių šaltinių, planavimą, valdymą ir įgyvendinimą, mokymai“ įgyvendinimas</t>
  </si>
  <si>
    <t xml:space="preserve">Mokymuose dalyvavusių asmenų skaičius </t>
  </si>
  <si>
    <t>Įsigyta spausdintuvų, vnt.</t>
  </si>
  <si>
    <t>Įrengtas LED ekranas, vnt.</t>
  </si>
  <si>
    <t>Atliktas el. paslaugų tyrimas, vnt.</t>
  </si>
  <si>
    <t>P3.4.1.1.</t>
  </si>
  <si>
    <t>Surengta suvažiavimų, minėjimų skaičius, vnt.</t>
  </si>
  <si>
    <t>Suvažiavimų dalyvių skaičius, vnt.</t>
  </si>
  <si>
    <t>Pastato Liepų g. 11 stogo, fasado patalpų einamasis remontas</t>
  </si>
  <si>
    <t>Pastato Liepų g. 7 I ir II aukštų bei rūsio patalpų einamasis remontas</t>
  </si>
  <si>
    <t>Savivaldybės administracijos reikmėms naudojamų pastatų ir patalpų einamasis remontas:</t>
  </si>
  <si>
    <t>Savivaldybės tarybos sekretoriato finansinio, ūkinio bei materialinio aptarnavimo užtikrinimas</t>
  </si>
  <si>
    <t>Savivaldybei nuosavybės teise priklausančio ir patikėjimo teise valdomo turto valdymas, naudojimas ir disponavimas:</t>
  </si>
  <si>
    <t>Savivaldybės kontroliuojamoms įmonėms perduodamų inžinerinių tinklų vertinimas</t>
  </si>
  <si>
    <t>Renginių, kuriuose dalyvauta, sk.</t>
  </si>
  <si>
    <t>Dalyvavimas vietinių ir tarptautinių organizacijų veikloje:</t>
  </si>
  <si>
    <t>Savivaldybės administracijos darbuotojų skaičius</t>
  </si>
  <si>
    <t>Savivaldybės administracijos veiklos užtikrinimas</t>
  </si>
  <si>
    <t>Organizuota mokymų darbuotojams, temų sk.</t>
  </si>
  <si>
    <t>Atlikta gyventojų apklausų, vnt.</t>
  </si>
  <si>
    <t>Įsigyta spaudos ploto dienraščiuose, psl.</t>
  </si>
  <si>
    <t xml:space="preserve">Vykdomų rinkodaros  priemonių skaičius, vnt. </t>
  </si>
  <si>
    <t>Per ataskaitinį laikotarpį užbaigtų bylų (teismuose) skaičius</t>
  </si>
  <si>
    <t>Išsiųstų laiškų skaičius, tūkst. vnt.</t>
  </si>
  <si>
    <t>Prisijungta prie valstybės institucijų informacinių sistemų (Gyventojų registro, Regitros, Registrų centro), tūkst. kartų</t>
  </si>
  <si>
    <r>
      <t>Eksploatuojamų administracinių patalpų plotas, tūkst. m</t>
    </r>
    <r>
      <rPr>
        <vertAlign val="superscript"/>
        <sz val="10"/>
        <rFont val="Times New Roman"/>
        <family val="1"/>
        <charset val="186"/>
      </rPr>
      <t>2</t>
    </r>
  </si>
  <si>
    <t>Remontuojamų pastatų, kuriuose yra savivaldybei priklausančios negyvenamos patalpos, skaičius</t>
  </si>
  <si>
    <t>Eksploatuojama šviestuvų, apšviečiančių aikštelę, sk.</t>
  </si>
  <si>
    <t>Parengta privatizavimo projektų, vnt.</t>
  </si>
  <si>
    <t>Parengta turto valdymo strategija, vnt.</t>
  </si>
  <si>
    <t xml:space="preserve">Įdiegta projektų valdymo informacinė sistema, vnt. </t>
  </si>
  <si>
    <t>Perkeltų paslaugų skaičius, vnt.</t>
  </si>
  <si>
    <t>Savivaldybės tarybos narių skaičius</t>
  </si>
  <si>
    <t>Kontrolės ir audito tarnybos darbuotojų skaičius</t>
  </si>
  <si>
    <r>
      <t xml:space="preserve">2014–2016 M. KLAIPĖDOS MIESTO SAVIVALDYBĖS </t>
    </r>
    <r>
      <rPr>
        <b/>
        <sz val="11"/>
        <rFont val="Times New Roman"/>
        <family val="1"/>
        <charset val="186"/>
      </rPr>
      <t xml:space="preserve">                       
VALDYMO PROGRAMOS (NR. 03)</t>
    </r>
  </si>
  <si>
    <t>Įsigytų  programinės įrangos licencijų skaičius</t>
  </si>
  <si>
    <t xml:space="preserve">Eksploatuojamų kompiuterių skaičius, vnt. </t>
  </si>
  <si>
    <t xml:space="preserve">   </t>
  </si>
  <si>
    <t>Privatizavimo fondo lėšos (PF)</t>
  </si>
  <si>
    <t>Kompiuterinės ir organizacinės technikos eksploatavimas</t>
  </si>
  <si>
    <t>Kompiuterinės ir organizacinės technikos bei licencijų įsigijimas</t>
  </si>
  <si>
    <t xml:space="preserve">Informacinių technologijų palaikymas ir plėtojimas Savivaldybės administracijoje: </t>
  </si>
  <si>
    <t>Įdiegta priemonių, mažinančių administracinę naštą, vnt.</t>
  </si>
  <si>
    <t>Renovuotas pastatas, vnt.</t>
  </si>
  <si>
    <t>Konferencijų, kuriose dalyvauta, skaičius</t>
  </si>
  <si>
    <t>Įsigyta garso įrangos komplektų, vnt.</t>
  </si>
  <si>
    <r>
      <t>Suremontuota patalpų pastate Liepų g. 7, m</t>
    </r>
    <r>
      <rPr>
        <vertAlign val="superscript"/>
        <sz val="10"/>
        <rFont val="Times New Roman"/>
        <family val="1"/>
        <charset val="186"/>
      </rPr>
      <t>2</t>
    </r>
  </si>
  <si>
    <t>Atliktas IT sistemos tyrimas</t>
  </si>
  <si>
    <t>Parengtas techninis projektas, vnt.</t>
  </si>
  <si>
    <t>Funkcinės klasifikacijos kodas</t>
  </si>
  <si>
    <t>Valstybės deleguotų funkcijų vykdymas:</t>
  </si>
  <si>
    <t>Žemės ūkio priemonių vykdymas</t>
  </si>
  <si>
    <t>Darbo rinkos politikos priemonių vykdymas</t>
  </si>
  <si>
    <t>Vykdoma sutartis su Klaipėdos rajono savivaldybe, vnt.</t>
  </si>
  <si>
    <t>Įdarbinta asmenų, vnt.</t>
  </si>
  <si>
    <t>Mero reprezentacinių priemonių vykdymas (Mero fondo naudojimas)</t>
  </si>
  <si>
    <t>Nekilnojamojo turto matavimai ir  teisinė registracija</t>
  </si>
  <si>
    <t>Automobilių statymo aikštelės prie „Švyturio“ arenos apšvietimo išlaidų dengimas ir energetinių išteklių išlaidų kompensavimas UAB „Klaipėdos arena“</t>
  </si>
  <si>
    <t>Projekto „Interaktyvių elektroninių paslaugų plėtra ir prieinamumas“ įgyvendinimas</t>
  </si>
  <si>
    <t>Projekto „Centralizuotas savivaldybių paslaugų perkėlimas į elektroninę erdvę“ įgyvendinimas</t>
  </si>
  <si>
    <t>Dalyvavimas projekte „Besikeičiantys miestai: bendradarbiavimas miestų plėtros srityje“</t>
  </si>
  <si>
    <t>Pastato Laukininkų g. 19A fasado einamasis remontas</t>
  </si>
  <si>
    <t>Dokumentų saugyklos pastato projektavimas ir statyba Dubysos g. 39A</t>
  </si>
  <si>
    <t>Įsigyta IT įrangos, vnt.</t>
  </si>
  <si>
    <t>Įrengta skaitmeninių e. kioskų, vnt.</t>
  </si>
  <si>
    <r>
      <t>Suremontuota stogo ploto (Liepų g. 11), m</t>
    </r>
    <r>
      <rPr>
        <vertAlign val="superscript"/>
        <sz val="10"/>
        <rFont val="Times New Roman"/>
        <family val="1"/>
        <charset val="186"/>
      </rPr>
      <t>2</t>
    </r>
  </si>
  <si>
    <r>
      <t>Suremontuoto fasado ploto (Laukininkų g. 19A), m</t>
    </r>
    <r>
      <rPr>
        <vertAlign val="superscript"/>
        <sz val="10"/>
        <rFont val="Times New Roman"/>
        <family val="1"/>
        <charset val="186"/>
      </rPr>
      <t>2</t>
    </r>
  </si>
  <si>
    <r>
      <t xml:space="preserve">Dalyvio mokestis už narystę  tarptautinių organizacijų veikloje  </t>
    </r>
    <r>
      <rPr>
        <sz val="8"/>
        <rFont val="Times New Roman"/>
        <family val="1"/>
        <charset val="186"/>
      </rPr>
      <t>(</t>
    </r>
    <r>
      <rPr>
        <i/>
        <sz val="8"/>
        <rFont val="Times New Roman"/>
        <family val="1"/>
        <charset val="186"/>
      </rPr>
      <t>Cruise Baltic</t>
    </r>
    <r>
      <rPr>
        <sz val="8"/>
        <rFont val="Times New Roman"/>
        <family val="1"/>
        <charset val="186"/>
      </rPr>
      <t xml:space="preserve"> – CB, EUROCITIES, </t>
    </r>
    <r>
      <rPr>
        <i/>
        <sz val="8"/>
        <rFont val="Times New Roman"/>
        <family val="1"/>
        <charset val="186"/>
      </rPr>
      <t>Union of the Baltic Cities</t>
    </r>
    <r>
      <rPr>
        <sz val="8"/>
        <rFont val="Times New Roman"/>
        <family val="1"/>
        <charset val="186"/>
      </rPr>
      <t xml:space="preserve"> – UBC, </t>
    </r>
    <r>
      <rPr>
        <i/>
        <sz val="8"/>
        <rFont val="Times New Roman"/>
        <family val="1"/>
        <charset val="186"/>
      </rPr>
      <t>Baltic Sail,  European Cities Against Drugs</t>
    </r>
    <r>
      <rPr>
        <sz val="8"/>
        <rFont val="Times New Roman"/>
        <family val="1"/>
        <charset val="186"/>
      </rPr>
      <t xml:space="preserve"> – ECAD, </t>
    </r>
    <r>
      <rPr>
        <i/>
        <sz val="8"/>
        <rFont val="Times New Roman"/>
        <family val="1"/>
        <charset val="186"/>
      </rPr>
      <t>World Health Organization</t>
    </r>
    <r>
      <rPr>
        <sz val="8"/>
        <rFont val="Times New Roman"/>
        <family val="1"/>
        <charset val="186"/>
      </rPr>
      <t xml:space="preserve"> – WHO,  </t>
    </r>
    <r>
      <rPr>
        <i/>
        <sz val="8"/>
        <rFont val="Times New Roman"/>
        <family val="1"/>
        <charset val="186"/>
      </rPr>
      <t>Kommunnes Internasjonale Miljøorganisasjon</t>
    </r>
    <r>
      <rPr>
        <sz val="8"/>
        <rFont val="Times New Roman"/>
        <family val="1"/>
        <charset val="186"/>
      </rPr>
      <t xml:space="preserve"> – KIMO)   </t>
    </r>
  </si>
  <si>
    <t xml:space="preserve">Dalyvio mokestis už narystę Lietuvos savivaldybių asociacijoje  </t>
  </si>
  <si>
    <r>
      <rPr>
        <b/>
        <sz val="10"/>
        <rFont val="Times New Roman"/>
        <family val="1"/>
        <charset val="186"/>
      </rPr>
      <t xml:space="preserve">Priemonių, mažinančių administracinę naštą juridiniams ir fiziniams asmenims, taikymas </t>
    </r>
    <r>
      <rPr>
        <sz val="10"/>
        <rFont val="Times New Roman"/>
        <family val="1"/>
      </rPr>
      <t xml:space="preserve">(Eilių valdymo sistemos įdiegimas Socialinių reikalų departamento Socialinės paramos skyriuje; Santykių su klientais valdymo (angl. </t>
    </r>
    <r>
      <rPr>
        <i/>
        <sz val="10"/>
        <rFont val="Times New Roman"/>
        <family val="1"/>
        <charset val="186"/>
      </rPr>
      <t>Customer Relationship Management</t>
    </r>
    <r>
      <rPr>
        <sz val="10"/>
        <rFont val="Times New Roman"/>
        <family val="1"/>
      </rPr>
      <t>) sistemos įdiegimas Informavimo ir e. paslaugų skyriaus Vieno langelio ir e. paslaugų poskyryje; VMI duomenų perdavimo sistemos įdiegimas; Licencijų ir leidimų išdavimo, proceso valdymo ir kontrolės sistemos sukūrimas)</t>
    </r>
  </si>
  <si>
    <t>2015-ųjų metų lėšų planas</t>
  </si>
  <si>
    <t>2016-ųjų metų lėšų planas</t>
  </si>
  <si>
    <t>2015-ųjų m. lėšų planas</t>
  </si>
  <si>
    <t>2016-ųjų m. lėšų planas</t>
  </si>
  <si>
    <t>Siūlomas keisti 2014-ųjų metų maksimalių asignavimų planas</t>
  </si>
  <si>
    <t>Skirtumas</t>
  </si>
  <si>
    <t>SB(SPL)</t>
  </si>
  <si>
    <t>SB(L)</t>
  </si>
  <si>
    <t>Lyginamasis variantas</t>
  </si>
  <si>
    <r>
      <t xml:space="preserve">Savivaldybės biudžeto apyvartinių lėšų likutis </t>
    </r>
    <r>
      <rPr>
        <b/>
        <sz val="10"/>
        <rFont val="Times New Roman"/>
        <family val="1"/>
        <charset val="186"/>
      </rPr>
      <t>SB(L)</t>
    </r>
  </si>
  <si>
    <r>
      <t xml:space="preserve">Savivaldybės biudžeto apyvartinių lėšų likutis </t>
    </r>
    <r>
      <rPr>
        <b/>
        <sz val="10"/>
        <rFont val="Times New Roman"/>
        <family val="1"/>
        <charset val="186"/>
      </rPr>
      <t xml:space="preserve"> SB(L) </t>
    </r>
  </si>
  <si>
    <r>
      <t xml:space="preserve">Pajamų įmokų apyvartinių lėšų likutis už patalpų nuomą </t>
    </r>
    <r>
      <rPr>
        <b/>
        <sz val="10"/>
        <rFont val="Times New Roman"/>
        <family val="1"/>
        <charset val="186"/>
      </rPr>
      <t>SB(SPL)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</si>
</sst>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L_t_-;\-* #,##0.00\ _L_t_-;_-* &quot;-&quot;??\ _L_t_-;_-@_-"/>
    <numFmt numFmtId="164" formatCode="0.0"/>
    <numFmt numFmtId="165" formatCode="#,##0.0"/>
    <numFmt numFmtId="166" formatCode="#,##0.0;[Red]#,##0.0"/>
  </numFmts>
  <fonts count="38">
    <font>
      <sz val="10"/>
      <name val="Arial"/>
      <charset val="186"/>
    </font>
    <font>
      <sz val="10"/>
      <name val="Arial"/>
      <family val="2"/>
      <charset val="186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0"/>
      <name val="Arial"/>
      <family val="2"/>
      <charset val="186"/>
    </font>
    <font>
      <b/>
      <sz val="8"/>
      <name val="Times New Roman"/>
      <family val="1"/>
    </font>
    <font>
      <b/>
      <sz val="7"/>
      <name val="Times New Roman"/>
      <family val="1"/>
      <charset val="186"/>
    </font>
    <font>
      <b/>
      <sz val="10"/>
      <name val="Arial"/>
      <family val="2"/>
      <charset val="186"/>
    </font>
    <font>
      <sz val="7"/>
      <name val="Times New Roman"/>
      <family val="1"/>
    </font>
    <font>
      <b/>
      <u/>
      <sz val="10"/>
      <name val="Times New Roman"/>
      <family val="1"/>
      <charset val="186"/>
    </font>
    <font>
      <sz val="10"/>
      <color indexed="60"/>
      <name val="Times New Roman"/>
      <family val="1"/>
    </font>
    <font>
      <sz val="10"/>
      <color indexed="60"/>
      <name val="Arial"/>
      <family val="2"/>
      <charset val="186"/>
    </font>
    <font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186"/>
    </font>
    <font>
      <sz val="7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name val="Arial"/>
      <family val="2"/>
      <charset val="186"/>
    </font>
    <font>
      <i/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i/>
      <sz val="12"/>
      <name val="Times New Roman"/>
      <family val="1"/>
      <charset val="186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7" fillId="0" borderId="0"/>
    <xf numFmtId="0" fontId="15" fillId="0" borderId="0"/>
    <xf numFmtId="0" fontId="13" fillId="0" borderId="0"/>
    <xf numFmtId="43" fontId="1" fillId="0" borderId="0" applyFont="0" applyFill="0" applyBorder="0" applyAlignment="0" applyProtection="0"/>
    <xf numFmtId="0" fontId="26" fillId="0" borderId="0"/>
    <xf numFmtId="0" fontId="14" fillId="0" borderId="0"/>
  </cellStyleXfs>
  <cellXfs count="1331">
    <xf numFmtId="0" fontId="0" fillId="0" borderId="0" xfId="0"/>
    <xf numFmtId="0" fontId="10" fillId="0" borderId="0" xfId="0" applyFont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Fill="1" applyAlignment="1">
      <alignment vertical="top"/>
    </xf>
    <xf numFmtId="0" fontId="9" fillId="0" borderId="0" xfId="0" applyFont="1" applyAlignment="1">
      <alignment vertical="top"/>
    </xf>
    <xf numFmtId="49" fontId="11" fillId="0" borderId="0" xfId="0" applyNumberFormat="1" applyFont="1" applyFill="1" applyBorder="1" applyAlignment="1">
      <alignment horizontal="right" vertical="top"/>
    </xf>
    <xf numFmtId="0" fontId="10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2" fillId="0" borderId="16" xfId="1" applyFont="1" applyBorder="1" applyAlignment="1">
      <alignment horizontal="center" vertical="center" textRotation="90" wrapText="1"/>
    </xf>
    <xf numFmtId="49" fontId="6" fillId="4" borderId="17" xfId="1" applyNumberFormat="1" applyFont="1" applyFill="1" applyBorder="1" applyAlignment="1">
      <alignment horizontal="center" vertical="top"/>
    </xf>
    <xf numFmtId="49" fontId="6" fillId="4" borderId="18" xfId="1" applyNumberFormat="1" applyFont="1" applyFill="1" applyBorder="1" applyAlignment="1">
      <alignment horizontal="center" vertical="top"/>
    </xf>
    <xf numFmtId="0" fontId="15" fillId="0" borderId="19" xfId="1" applyFont="1" applyBorder="1" applyAlignment="1">
      <alignment vertical="top" wrapText="1"/>
    </xf>
    <xf numFmtId="49" fontId="6" fillId="5" borderId="20" xfId="1" applyNumberFormat="1" applyFont="1" applyFill="1" applyBorder="1" applyAlignment="1">
      <alignment horizontal="center" vertical="top"/>
    </xf>
    <xf numFmtId="49" fontId="6" fillId="5" borderId="21" xfId="1" applyNumberFormat="1" applyFont="1" applyFill="1" applyBorder="1" applyAlignment="1">
      <alignment horizontal="center" vertical="top"/>
    </xf>
    <xf numFmtId="49" fontId="7" fillId="0" borderId="22" xfId="1" applyNumberFormat="1" applyFont="1" applyBorder="1" applyAlignment="1">
      <alignment horizontal="center" vertical="top"/>
    </xf>
    <xf numFmtId="0" fontId="15" fillId="0" borderId="23" xfId="1" applyFont="1" applyBorder="1" applyAlignment="1">
      <alignment horizontal="center" vertical="top"/>
    </xf>
    <xf numFmtId="49" fontId="7" fillId="0" borderId="15" xfId="1" applyNumberFormat="1" applyFont="1" applyBorder="1" applyAlignment="1">
      <alignment horizontal="center" vertical="top"/>
    </xf>
    <xf numFmtId="0" fontId="15" fillId="0" borderId="10" xfId="1" applyFont="1" applyBorder="1" applyAlignment="1">
      <alignment horizontal="center" vertical="top" wrapText="1"/>
    </xf>
    <xf numFmtId="164" fontId="6" fillId="2" borderId="18" xfId="1" applyNumberFormat="1" applyFont="1" applyFill="1" applyBorder="1" applyAlignment="1">
      <alignment horizontal="center" vertical="top"/>
    </xf>
    <xf numFmtId="164" fontId="3" fillId="0" borderId="20" xfId="1" applyNumberFormat="1" applyFont="1" applyFill="1" applyBorder="1" applyAlignment="1">
      <alignment horizontal="center" vertical="top"/>
    </xf>
    <xf numFmtId="164" fontId="6" fillId="2" borderId="24" xfId="1" applyNumberFormat="1" applyFont="1" applyFill="1" applyBorder="1" applyAlignment="1">
      <alignment horizontal="center" vertical="top"/>
    </xf>
    <xf numFmtId="0" fontId="6" fillId="2" borderId="3" xfId="1" applyFont="1" applyFill="1" applyBorder="1" applyAlignment="1">
      <alignment horizontal="right" vertical="top" wrapText="1"/>
    </xf>
    <xf numFmtId="0" fontId="12" fillId="0" borderId="16" xfId="1" applyFont="1" applyFill="1" applyBorder="1" applyAlignment="1">
      <alignment horizontal="center" vertical="center" textRotation="90" wrapText="1"/>
    </xf>
    <xf numFmtId="164" fontId="3" fillId="0" borderId="25" xfId="1" applyNumberFormat="1" applyFont="1" applyFill="1" applyBorder="1" applyAlignment="1">
      <alignment horizontal="center" vertical="top"/>
    </xf>
    <xf numFmtId="164" fontId="3" fillId="0" borderId="26" xfId="1" applyNumberFormat="1" applyFont="1" applyFill="1" applyBorder="1" applyAlignment="1">
      <alignment horizontal="center" vertical="top"/>
    </xf>
    <xf numFmtId="164" fontId="7" fillId="0" borderId="27" xfId="1" applyNumberFormat="1" applyFont="1" applyFill="1" applyBorder="1" applyAlignment="1">
      <alignment horizontal="center" vertical="top"/>
    </xf>
    <xf numFmtId="49" fontId="6" fillId="5" borderId="28" xfId="1" applyNumberFormat="1" applyFont="1" applyFill="1" applyBorder="1" applyAlignment="1">
      <alignment horizontal="center" vertical="top"/>
    </xf>
    <xf numFmtId="49" fontId="6" fillId="5" borderId="21" xfId="1" applyNumberFormat="1" applyFont="1" applyFill="1" applyBorder="1" applyAlignment="1">
      <alignment vertical="top"/>
    </xf>
    <xf numFmtId="0" fontId="18" fillId="0" borderId="10" xfId="1" applyFont="1" applyBorder="1" applyAlignment="1">
      <alignment horizontal="center" vertical="top"/>
    </xf>
    <xf numFmtId="164" fontId="6" fillId="2" borderId="29" xfId="1" applyNumberFormat="1" applyFont="1" applyFill="1" applyBorder="1" applyAlignment="1">
      <alignment horizontal="center" vertical="top"/>
    </xf>
    <xf numFmtId="164" fontId="6" fillId="2" borderId="30" xfId="1" applyNumberFormat="1" applyFont="1" applyFill="1" applyBorder="1" applyAlignment="1">
      <alignment horizontal="center" vertical="top"/>
    </xf>
    <xf numFmtId="164" fontId="6" fillId="2" borderId="21" xfId="1" applyNumberFormat="1" applyFont="1" applyFill="1" applyBorder="1" applyAlignment="1">
      <alignment horizontal="center" vertical="top"/>
    </xf>
    <xf numFmtId="0" fontId="6" fillId="2" borderId="10" xfId="1" applyFont="1" applyFill="1" applyBorder="1" applyAlignment="1">
      <alignment horizontal="right" vertical="top" wrapText="1"/>
    </xf>
    <xf numFmtId="164" fontId="6" fillId="2" borderId="31" xfId="1" applyNumberFormat="1" applyFont="1" applyFill="1" applyBorder="1" applyAlignment="1">
      <alignment horizontal="center" vertical="top"/>
    </xf>
    <xf numFmtId="164" fontId="6" fillId="2" borderId="32" xfId="1" applyNumberFormat="1" applyFont="1" applyFill="1" applyBorder="1" applyAlignment="1">
      <alignment horizontal="center" vertical="top"/>
    </xf>
    <xf numFmtId="0" fontId="7" fillId="0" borderId="1" xfId="1" applyFont="1" applyFill="1" applyBorder="1" applyAlignment="1">
      <alignment horizontal="center" vertical="top" wrapText="1"/>
    </xf>
    <xf numFmtId="164" fontId="7" fillId="0" borderId="33" xfId="1" applyNumberFormat="1" applyFont="1" applyFill="1" applyBorder="1" applyAlignment="1">
      <alignment horizontal="center" vertical="top"/>
    </xf>
    <xf numFmtId="164" fontId="7" fillId="0" borderId="34" xfId="1" applyNumberFormat="1" applyFont="1" applyFill="1" applyBorder="1" applyAlignment="1">
      <alignment horizontal="center" vertical="top"/>
    </xf>
    <xf numFmtId="164" fontId="7" fillId="0" borderId="35" xfId="1" applyNumberFormat="1" applyFont="1" applyFill="1" applyBorder="1" applyAlignment="1">
      <alignment horizontal="center" vertical="top"/>
    </xf>
    <xf numFmtId="0" fontId="6" fillId="2" borderId="5" xfId="1" applyFont="1" applyFill="1" applyBorder="1" applyAlignment="1">
      <alignment horizontal="right" vertical="top" wrapText="1"/>
    </xf>
    <xf numFmtId="164" fontId="7" fillId="2" borderId="36" xfId="1" applyNumberFormat="1" applyFont="1" applyFill="1" applyBorder="1" applyAlignment="1">
      <alignment horizontal="center" vertical="top"/>
    </xf>
    <xf numFmtId="49" fontId="11" fillId="0" borderId="37" xfId="1" applyNumberFormat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164" fontId="3" fillId="0" borderId="38" xfId="1" applyNumberFormat="1" applyFont="1" applyFill="1" applyBorder="1" applyAlignment="1">
      <alignment horizontal="center" vertical="top"/>
    </xf>
    <xf numFmtId="164" fontId="7" fillId="0" borderId="35" xfId="1" applyNumberFormat="1" applyFont="1" applyBorder="1" applyAlignment="1">
      <alignment horizontal="center" vertical="top"/>
    </xf>
    <xf numFmtId="49" fontId="11" fillId="0" borderId="7" xfId="1" applyNumberFormat="1" applyFont="1" applyBorder="1" applyAlignment="1">
      <alignment horizontal="center" vertical="top"/>
    </xf>
    <xf numFmtId="49" fontId="17" fillId="0" borderId="13" xfId="1" applyNumberFormat="1" applyFont="1" applyBorder="1" applyAlignment="1">
      <alignment horizontal="center" vertical="top"/>
    </xf>
    <xf numFmtId="164" fontId="7" fillId="0" borderId="29" xfId="1" applyNumberFormat="1" applyFont="1" applyFill="1" applyBorder="1" applyAlignment="1">
      <alignment horizontal="center" vertical="top"/>
    </xf>
    <xf numFmtId="164" fontId="7" fillId="0" borderId="36" xfId="1" applyNumberFormat="1" applyFont="1" applyFill="1" applyBorder="1" applyAlignment="1">
      <alignment horizontal="center" vertical="top"/>
    </xf>
    <xf numFmtId="0" fontId="15" fillId="0" borderId="18" xfId="1" applyFont="1" applyBorder="1" applyAlignment="1">
      <alignment vertical="top" wrapText="1"/>
    </xf>
    <xf numFmtId="49" fontId="17" fillId="0" borderId="15" xfId="1" applyNumberFormat="1" applyFont="1" applyBorder="1" applyAlignment="1">
      <alignment horizontal="center" vertical="top"/>
    </xf>
    <xf numFmtId="164" fontId="3" fillId="0" borderId="39" xfId="1" applyNumberFormat="1" applyFont="1" applyFill="1" applyBorder="1" applyAlignment="1">
      <alignment horizontal="center" vertical="top"/>
    </xf>
    <xf numFmtId="164" fontId="3" fillId="0" borderId="30" xfId="1" applyNumberFormat="1" applyFont="1" applyFill="1" applyBorder="1" applyAlignment="1">
      <alignment horizontal="center" vertical="top"/>
    </xf>
    <xf numFmtId="164" fontId="7" fillId="0" borderId="40" xfId="1" applyNumberFormat="1" applyFont="1" applyFill="1" applyBorder="1" applyAlignment="1">
      <alignment horizontal="center" vertical="top"/>
    </xf>
    <xf numFmtId="164" fontId="7" fillId="0" borderId="41" xfId="1" applyNumberFormat="1" applyFont="1" applyFill="1" applyBorder="1" applyAlignment="1">
      <alignment horizontal="center" vertical="top"/>
    </xf>
    <xf numFmtId="164" fontId="7" fillId="6" borderId="26" xfId="1" applyNumberFormat="1" applyFont="1" applyFill="1" applyBorder="1" applyAlignment="1">
      <alignment horizontal="center" vertical="top"/>
    </xf>
    <xf numFmtId="164" fontId="7" fillId="6" borderId="34" xfId="1" applyNumberFormat="1" applyFont="1" applyFill="1" applyBorder="1" applyAlignment="1">
      <alignment horizontal="center" vertical="top"/>
    </xf>
    <xf numFmtId="164" fontId="7" fillId="6" borderId="29" xfId="1" applyNumberFormat="1" applyFont="1" applyFill="1" applyBorder="1" applyAlignment="1">
      <alignment horizontal="center" vertical="top"/>
    </xf>
    <xf numFmtId="164" fontId="9" fillId="6" borderId="34" xfId="1" applyNumberFormat="1" applyFont="1" applyFill="1" applyBorder="1" applyAlignment="1">
      <alignment horizontal="center" vertical="top"/>
    </xf>
    <xf numFmtId="164" fontId="9" fillId="6" borderId="38" xfId="1" applyNumberFormat="1" applyFont="1" applyFill="1" applyBorder="1" applyAlignment="1">
      <alignment horizontal="center" vertical="top"/>
    </xf>
    <xf numFmtId="49" fontId="7" fillId="0" borderId="0" xfId="1" applyNumberFormat="1" applyFont="1" applyBorder="1" applyAlignment="1">
      <alignment horizontal="center" vertical="top"/>
    </xf>
    <xf numFmtId="49" fontId="7" fillId="0" borderId="4" xfId="1" applyNumberFormat="1" applyFont="1" applyBorder="1" applyAlignment="1">
      <alignment horizontal="center" vertical="top"/>
    </xf>
    <xf numFmtId="164" fontId="6" fillId="2" borderId="3" xfId="1" applyNumberFormat="1" applyFont="1" applyFill="1" applyBorder="1" applyAlignment="1">
      <alignment horizontal="center" vertical="top"/>
    </xf>
    <xf numFmtId="164" fontId="9" fillId="0" borderId="33" xfId="1" applyNumberFormat="1" applyFont="1" applyFill="1" applyBorder="1" applyAlignment="1">
      <alignment horizontal="center" vertical="top"/>
    </xf>
    <xf numFmtId="164" fontId="9" fillId="0" borderId="39" xfId="1" applyNumberFormat="1" applyFont="1" applyFill="1" applyBorder="1" applyAlignment="1">
      <alignment horizontal="center" vertical="top"/>
    </xf>
    <xf numFmtId="0" fontId="16" fillId="2" borderId="5" xfId="0" applyFont="1" applyFill="1" applyBorder="1" applyAlignment="1">
      <alignment horizontal="center" vertical="top"/>
    </xf>
    <xf numFmtId="164" fontId="3" fillId="0" borderId="20" xfId="0" applyNumberFormat="1" applyFont="1" applyFill="1" applyBorder="1" applyAlignment="1">
      <alignment horizontal="center" vertical="top" wrapText="1"/>
    </xf>
    <xf numFmtId="164" fontId="3" fillId="0" borderId="41" xfId="0" applyNumberFormat="1" applyFont="1" applyFill="1" applyBorder="1" applyAlignment="1">
      <alignment horizontal="center" vertical="top" wrapText="1"/>
    </xf>
    <xf numFmtId="164" fontId="3" fillId="0" borderId="17" xfId="0" applyNumberFormat="1" applyFont="1" applyFill="1" applyBorder="1" applyAlignment="1">
      <alignment horizontal="center" vertical="top" wrapText="1"/>
    </xf>
    <xf numFmtId="0" fontId="7" fillId="0" borderId="15" xfId="1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49" fontId="11" fillId="5" borderId="24" xfId="0" applyNumberFormat="1" applyFont="1" applyFill="1" applyBorder="1" applyAlignment="1">
      <alignment horizontal="center" vertical="top"/>
    </xf>
    <xf numFmtId="49" fontId="11" fillId="4" borderId="42" xfId="0" applyNumberFormat="1" applyFont="1" applyFill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164" fontId="11" fillId="4" borderId="42" xfId="0" applyNumberFormat="1" applyFont="1" applyFill="1" applyBorder="1" applyAlignment="1">
      <alignment horizontal="center" vertical="top"/>
    </xf>
    <xf numFmtId="164" fontId="11" fillId="4" borderId="43" xfId="0" applyNumberFormat="1" applyFont="1" applyFill="1" applyBorder="1" applyAlignment="1">
      <alignment horizontal="center" vertical="top"/>
    </xf>
    <xf numFmtId="164" fontId="11" fillId="4" borderId="24" xfId="0" applyNumberFormat="1" applyFont="1" applyFill="1" applyBorder="1" applyAlignment="1">
      <alignment horizontal="center" vertical="top"/>
    </xf>
    <xf numFmtId="164" fontId="11" fillId="4" borderId="21" xfId="0" applyNumberFormat="1" applyFont="1" applyFill="1" applyBorder="1" applyAlignment="1">
      <alignment horizontal="center" vertical="top"/>
    </xf>
    <xf numFmtId="164" fontId="11" fillId="4" borderId="31" xfId="0" applyNumberFormat="1" applyFont="1" applyFill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44" xfId="0" applyFont="1" applyBorder="1" applyAlignment="1">
      <alignment horizontal="center" vertical="top"/>
    </xf>
    <xf numFmtId="49" fontId="11" fillId="3" borderId="24" xfId="0" applyNumberFormat="1" applyFont="1" applyFill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center" vertical="top"/>
    </xf>
    <xf numFmtId="164" fontId="9" fillId="0" borderId="0" xfId="0" applyNumberFormat="1" applyFont="1" applyAlignment="1">
      <alignment vertical="top"/>
    </xf>
    <xf numFmtId="0" fontId="3" fillId="0" borderId="45" xfId="0" applyFont="1" applyBorder="1" applyAlignment="1">
      <alignment horizontal="center" vertical="top"/>
    </xf>
    <xf numFmtId="0" fontId="16" fillId="2" borderId="46" xfId="0" applyFont="1" applyFill="1" applyBorder="1" applyAlignment="1">
      <alignment horizontal="center" vertical="top"/>
    </xf>
    <xf numFmtId="164" fontId="2" fillId="2" borderId="47" xfId="0" applyNumberFormat="1" applyFont="1" applyFill="1" applyBorder="1" applyAlignment="1">
      <alignment horizontal="center" vertical="top"/>
    </xf>
    <xf numFmtId="164" fontId="2" fillId="2" borderId="29" xfId="0" applyNumberFormat="1" applyFont="1" applyFill="1" applyBorder="1" applyAlignment="1">
      <alignment horizontal="center" vertical="top"/>
    </xf>
    <xf numFmtId="164" fontId="3" fillId="0" borderId="40" xfId="0" applyNumberFormat="1" applyFont="1" applyFill="1" applyBorder="1" applyAlignment="1">
      <alignment horizontal="center" vertical="top" wrapText="1"/>
    </xf>
    <xf numFmtId="164" fontId="3" fillId="0" borderId="48" xfId="0" applyNumberFormat="1" applyFont="1" applyFill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164" fontId="3" fillId="0" borderId="50" xfId="0" applyNumberFormat="1" applyFont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164" fontId="2" fillId="2" borderId="47" xfId="0" applyNumberFormat="1" applyFont="1" applyFill="1" applyBorder="1" applyAlignment="1">
      <alignment horizontal="center" vertical="center"/>
    </xf>
    <xf numFmtId="164" fontId="2" fillId="2" borderId="29" xfId="0" applyNumberFormat="1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top"/>
    </xf>
    <xf numFmtId="164" fontId="3" fillId="0" borderId="52" xfId="0" applyNumberFormat="1" applyFont="1" applyBorder="1" applyAlignment="1">
      <alignment horizontal="center" vertical="center"/>
    </xf>
    <xf numFmtId="164" fontId="3" fillId="0" borderId="53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2" fillId="0" borderId="49" xfId="0" applyFont="1" applyBorder="1" applyAlignment="1">
      <alignment horizontal="center" vertical="top" wrapText="1"/>
    </xf>
    <xf numFmtId="0" fontId="16" fillId="6" borderId="51" xfId="0" applyFont="1" applyFill="1" applyBorder="1" applyAlignment="1">
      <alignment horizontal="center" vertical="top"/>
    </xf>
    <xf numFmtId="164" fontId="2" fillId="6" borderId="53" xfId="0" applyNumberFormat="1" applyFont="1" applyFill="1" applyBorder="1" applyAlignment="1">
      <alignment horizontal="center" vertical="top"/>
    </xf>
    <xf numFmtId="164" fontId="7" fillId="6" borderId="52" xfId="0" applyNumberFormat="1" applyFont="1" applyFill="1" applyBorder="1" applyAlignment="1">
      <alignment horizontal="center" vertical="top"/>
    </xf>
    <xf numFmtId="0" fontId="3" fillId="0" borderId="54" xfId="0" applyFont="1" applyBorder="1" applyAlignment="1">
      <alignment horizontal="center" vertical="top" wrapText="1"/>
    </xf>
    <xf numFmtId="164" fontId="3" fillId="0" borderId="52" xfId="0" applyNumberFormat="1" applyFont="1" applyFill="1" applyBorder="1" applyAlignment="1">
      <alignment horizontal="center" vertical="top" wrapText="1"/>
    </xf>
    <xf numFmtId="164" fontId="3" fillId="0" borderId="53" xfId="0" applyNumberFormat="1" applyFont="1" applyFill="1" applyBorder="1" applyAlignment="1">
      <alignment horizontal="center" vertical="top" wrapText="1"/>
    </xf>
    <xf numFmtId="164" fontId="2" fillId="0" borderId="53" xfId="0" applyNumberFormat="1" applyFont="1" applyFill="1" applyBorder="1" applyAlignment="1">
      <alignment horizontal="center" vertical="top" wrapText="1"/>
    </xf>
    <xf numFmtId="0" fontId="16" fillId="2" borderId="15" xfId="0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164" fontId="2" fillId="2" borderId="16" xfId="0" applyNumberFormat="1" applyFont="1" applyFill="1" applyBorder="1" applyAlignment="1">
      <alignment horizontal="center" vertical="top"/>
    </xf>
    <xf numFmtId="164" fontId="7" fillId="6" borderId="53" xfId="0" applyNumberFormat="1" applyFont="1" applyFill="1" applyBorder="1" applyAlignment="1">
      <alignment horizontal="center" vertical="top"/>
    </xf>
    <xf numFmtId="164" fontId="7" fillId="0" borderId="40" xfId="0" applyNumberFormat="1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top"/>
    </xf>
    <xf numFmtId="0" fontId="16" fillId="6" borderId="56" xfId="0" applyFont="1" applyFill="1" applyBorder="1" applyAlignment="1">
      <alignment vertical="top"/>
    </xf>
    <xf numFmtId="0" fontId="16" fillId="6" borderId="34" xfId="0" applyFont="1" applyFill="1" applyBorder="1" applyAlignment="1">
      <alignment vertical="top"/>
    </xf>
    <xf numFmtId="164" fontId="2" fillId="2" borderId="30" xfId="0" applyNumberFormat="1" applyFont="1" applyFill="1" applyBorder="1" applyAlignment="1">
      <alignment horizontal="center" vertical="top"/>
    </xf>
    <xf numFmtId="164" fontId="2" fillId="2" borderId="57" xfId="0" applyNumberFormat="1" applyFont="1" applyFill="1" applyBorder="1" applyAlignment="1">
      <alignment horizontal="center" vertical="top"/>
    </xf>
    <xf numFmtId="164" fontId="2" fillId="2" borderId="36" xfId="0" applyNumberFormat="1" applyFont="1" applyFill="1" applyBorder="1" applyAlignment="1">
      <alignment horizontal="center" vertical="top"/>
    </xf>
    <xf numFmtId="0" fontId="16" fillId="6" borderId="58" xfId="0" applyFont="1" applyFill="1" applyBorder="1" applyAlignment="1">
      <alignment vertical="top"/>
    </xf>
    <xf numFmtId="0" fontId="16" fillId="2" borderId="59" xfId="0" applyFont="1" applyFill="1" applyBorder="1" applyAlignment="1">
      <alignment vertical="top"/>
    </xf>
    <xf numFmtId="0" fontId="16" fillId="6" borderId="26" xfId="0" applyFont="1" applyFill="1" applyBorder="1" applyAlignment="1">
      <alignment vertical="top"/>
    </xf>
    <xf numFmtId="0" fontId="16" fillId="6" borderId="27" xfId="0" applyFont="1" applyFill="1" applyBorder="1" applyAlignment="1">
      <alignment vertical="top"/>
    </xf>
    <xf numFmtId="164" fontId="3" fillId="0" borderId="60" xfId="1" applyNumberFormat="1" applyFont="1" applyFill="1" applyBorder="1" applyAlignment="1">
      <alignment horizontal="center" vertical="top"/>
    </xf>
    <xf numFmtId="164" fontId="3" fillId="0" borderId="61" xfId="1" applyNumberFormat="1" applyFont="1" applyFill="1" applyBorder="1" applyAlignment="1">
      <alignment horizontal="center" vertical="top"/>
    </xf>
    <xf numFmtId="164" fontId="7" fillId="0" borderId="57" xfId="1" applyNumberFormat="1" applyFont="1" applyFill="1" applyBorder="1" applyAlignment="1">
      <alignment horizontal="center" vertical="top"/>
    </xf>
    <xf numFmtId="164" fontId="7" fillId="0" borderId="17" xfId="1" applyNumberFormat="1" applyFont="1" applyFill="1" applyBorder="1" applyAlignment="1">
      <alignment horizontal="center" vertical="top"/>
    </xf>
    <xf numFmtId="164" fontId="6" fillId="2" borderId="9" xfId="1" applyNumberFormat="1" applyFont="1" applyFill="1" applyBorder="1" applyAlignment="1">
      <alignment horizontal="center" vertical="top"/>
    </xf>
    <xf numFmtId="164" fontId="7" fillId="0" borderId="62" xfId="1" applyNumberFormat="1" applyFont="1" applyFill="1" applyBorder="1" applyAlignment="1">
      <alignment horizontal="center" vertical="top"/>
    </xf>
    <xf numFmtId="164" fontId="7" fillId="2" borderId="57" xfId="1" applyNumberFormat="1" applyFont="1" applyFill="1" applyBorder="1" applyAlignment="1">
      <alignment horizontal="center" vertical="top"/>
    </xf>
    <xf numFmtId="164" fontId="3" fillId="0" borderId="60" xfId="0" applyNumberFormat="1" applyFont="1" applyBorder="1" applyAlignment="1">
      <alignment horizontal="center" vertical="center"/>
    </xf>
    <xf numFmtId="164" fontId="2" fillId="2" borderId="57" xfId="0" applyNumberFormat="1" applyFont="1" applyFill="1" applyBorder="1" applyAlignment="1">
      <alignment horizontal="center" vertical="center"/>
    </xf>
    <xf numFmtId="164" fontId="7" fillId="6" borderId="19" xfId="0" applyNumberFormat="1" applyFont="1" applyFill="1" applyBorder="1" applyAlignment="1">
      <alignment horizontal="center" vertical="top"/>
    </xf>
    <xf numFmtId="164" fontId="2" fillId="2" borderId="63" xfId="0" applyNumberFormat="1" applyFont="1" applyFill="1" applyBorder="1" applyAlignment="1">
      <alignment horizontal="center" vertical="top"/>
    </xf>
    <xf numFmtId="164" fontId="3" fillId="0" borderId="19" xfId="0" applyNumberFormat="1" applyFont="1" applyFill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164" fontId="2" fillId="2" borderId="30" xfId="0" applyNumberFormat="1" applyFont="1" applyFill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164" fontId="7" fillId="0" borderId="20" xfId="0" applyNumberFormat="1" applyFont="1" applyFill="1" applyBorder="1" applyAlignment="1">
      <alignment horizontal="center" vertical="top" wrapText="1"/>
    </xf>
    <xf numFmtId="164" fontId="2" fillId="6" borderId="64" xfId="0" applyNumberFormat="1" applyFont="1" applyFill="1" applyBorder="1" applyAlignment="1">
      <alignment horizontal="center" vertical="top"/>
    </xf>
    <xf numFmtId="164" fontId="2" fillId="2" borderId="65" xfId="0" applyNumberFormat="1" applyFont="1" applyFill="1" applyBorder="1" applyAlignment="1">
      <alignment horizontal="center" vertical="top"/>
    </xf>
    <xf numFmtId="164" fontId="2" fillId="0" borderId="28" xfId="0" applyNumberFormat="1" applyFont="1" applyFill="1" applyBorder="1" applyAlignment="1">
      <alignment horizontal="center" vertical="top" wrapText="1"/>
    </xf>
    <xf numFmtId="164" fontId="3" fillId="0" borderId="64" xfId="0" applyNumberFormat="1" applyFont="1" applyFill="1" applyBorder="1" applyAlignment="1">
      <alignment horizontal="center" vertical="top" wrapText="1"/>
    </xf>
    <xf numFmtId="164" fontId="3" fillId="0" borderId="28" xfId="0" applyNumberFormat="1" applyFont="1" applyBorder="1" applyAlignment="1">
      <alignment horizontal="center" vertical="center"/>
    </xf>
    <xf numFmtId="164" fontId="3" fillId="0" borderId="64" xfId="0" applyNumberFormat="1" applyFont="1" applyBorder="1" applyAlignment="1">
      <alignment horizontal="center" vertical="center"/>
    </xf>
    <xf numFmtId="0" fontId="11" fillId="6" borderId="66" xfId="0" applyFont="1" applyFill="1" applyBorder="1" applyAlignment="1">
      <alignment horizontal="left" vertical="top" wrapText="1"/>
    </xf>
    <xf numFmtId="0" fontId="18" fillId="6" borderId="66" xfId="0" applyFont="1" applyFill="1" applyBorder="1" applyAlignment="1">
      <alignment horizontal="left" vertical="top" wrapText="1"/>
    </xf>
    <xf numFmtId="49" fontId="11" fillId="3" borderId="42" xfId="0" applyNumberFormat="1" applyFont="1" applyFill="1" applyBorder="1" applyAlignment="1">
      <alignment horizontal="center" vertical="top"/>
    </xf>
    <xf numFmtId="164" fontId="11" fillId="3" borderId="21" xfId="0" applyNumberFormat="1" applyFont="1" applyFill="1" applyBorder="1" applyAlignment="1">
      <alignment horizontal="center" vertical="top"/>
    </xf>
    <xf numFmtId="164" fontId="11" fillId="3" borderId="31" xfId="0" applyNumberFormat="1" applyFont="1" applyFill="1" applyBorder="1" applyAlignment="1">
      <alignment horizontal="center" vertical="top"/>
    </xf>
    <xf numFmtId="164" fontId="7" fillId="6" borderId="28" xfId="0" applyNumberFormat="1" applyFont="1" applyFill="1" applyBorder="1" applyAlignment="1">
      <alignment horizontal="center" vertical="top"/>
    </xf>
    <xf numFmtId="0" fontId="9" fillId="3" borderId="66" xfId="0" applyFont="1" applyFill="1" applyBorder="1" applyAlignment="1">
      <alignment horizontal="left" vertical="top" wrapText="1"/>
    </xf>
    <xf numFmtId="0" fontId="13" fillId="3" borderId="66" xfId="0" applyFont="1" applyFill="1" applyBorder="1" applyAlignment="1">
      <alignment horizontal="left" vertical="top" wrapText="1"/>
    </xf>
    <xf numFmtId="0" fontId="7" fillId="0" borderId="49" xfId="0" applyFont="1" applyBorder="1" applyAlignment="1">
      <alignment horizontal="center" vertical="top" wrapText="1"/>
    </xf>
    <xf numFmtId="164" fontId="7" fillId="0" borderId="28" xfId="0" applyNumberFormat="1" applyFont="1" applyFill="1" applyBorder="1" applyAlignment="1">
      <alignment horizontal="center" vertical="top" wrapText="1"/>
    </xf>
    <xf numFmtId="164" fontId="7" fillId="0" borderId="53" xfId="0" applyNumberFormat="1" applyFont="1" applyFill="1" applyBorder="1" applyAlignment="1">
      <alignment horizontal="center" vertical="top" wrapText="1"/>
    </xf>
    <xf numFmtId="164" fontId="7" fillId="0" borderId="25" xfId="0" applyNumberFormat="1" applyFont="1" applyFill="1" applyBorder="1" applyAlignment="1">
      <alignment horizontal="center" vertical="top" wrapText="1"/>
    </xf>
    <xf numFmtId="164" fontId="7" fillId="0" borderId="26" xfId="0" applyNumberFormat="1" applyFont="1" applyFill="1" applyBorder="1" applyAlignment="1">
      <alignment horizontal="center" vertical="top" wrapText="1"/>
    </xf>
    <xf numFmtId="0" fontId="10" fillId="6" borderId="4" xfId="0" applyFont="1" applyFill="1" applyBorder="1" applyAlignment="1">
      <alignment horizontal="center" vertical="top"/>
    </xf>
    <xf numFmtId="164" fontId="9" fillId="0" borderId="0" xfId="0" applyNumberFormat="1" applyFont="1" applyBorder="1" applyAlignment="1">
      <alignment vertical="top"/>
    </xf>
    <xf numFmtId="0" fontId="9" fillId="0" borderId="12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67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49" fontId="11" fillId="4" borderId="68" xfId="0" applyNumberFormat="1" applyFont="1" applyFill="1" applyBorder="1" applyAlignment="1">
      <alignment horizontal="center" vertical="top"/>
    </xf>
    <xf numFmtId="49" fontId="9" fillId="0" borderId="0" xfId="0" applyNumberFormat="1" applyFont="1" applyFill="1" applyBorder="1" applyAlignment="1">
      <alignment horizontal="right" vertical="top"/>
    </xf>
    <xf numFmtId="0" fontId="9" fillId="0" borderId="16" xfId="0" applyFont="1" applyFill="1" applyBorder="1" applyAlignment="1">
      <alignment horizontal="center" vertical="center" textRotation="90" wrapText="1"/>
    </xf>
    <xf numFmtId="49" fontId="9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 wrapText="1"/>
    </xf>
    <xf numFmtId="164" fontId="7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49" fontId="7" fillId="0" borderId="0" xfId="0" applyNumberFormat="1" applyFont="1" applyFill="1" applyBorder="1" applyAlignment="1">
      <alignment horizontal="right" vertical="top"/>
    </xf>
    <xf numFmtId="164" fontId="9" fillId="0" borderId="1" xfId="0" applyNumberFormat="1" applyFont="1" applyBorder="1" applyAlignment="1">
      <alignment vertical="top"/>
    </xf>
    <xf numFmtId="164" fontId="9" fillId="0" borderId="2" xfId="0" applyNumberFormat="1" applyFont="1" applyBorder="1" applyAlignment="1">
      <alignment vertical="top"/>
    </xf>
    <xf numFmtId="164" fontId="11" fillId="4" borderId="21" xfId="0" applyNumberFormat="1" applyFont="1" applyFill="1" applyBorder="1" applyAlignment="1">
      <alignment vertical="top"/>
    </xf>
    <xf numFmtId="164" fontId="9" fillId="0" borderId="12" xfId="0" applyNumberFormat="1" applyFont="1" applyFill="1" applyBorder="1" applyAlignment="1">
      <alignment vertical="top"/>
    </xf>
    <xf numFmtId="164" fontId="11" fillId="4" borderId="24" xfId="0" applyNumberFormat="1" applyFont="1" applyFill="1" applyBorder="1" applyAlignment="1">
      <alignment vertical="top"/>
    </xf>
    <xf numFmtId="164" fontId="9" fillId="0" borderId="1" xfId="0" applyNumberFormat="1" applyFont="1" applyFill="1" applyBorder="1" applyAlignment="1">
      <alignment vertical="top"/>
    </xf>
    <xf numFmtId="164" fontId="9" fillId="0" borderId="11" xfId="0" applyNumberFormat="1" applyFont="1" applyBorder="1" applyAlignment="1">
      <alignment vertical="top"/>
    </xf>
    <xf numFmtId="164" fontId="9" fillId="0" borderId="6" xfId="0" applyNumberFormat="1" applyFont="1" applyBorder="1" applyAlignment="1">
      <alignment vertical="top"/>
    </xf>
    <xf numFmtId="164" fontId="9" fillId="0" borderId="8" xfId="0" applyNumberFormat="1" applyFont="1" applyBorder="1" applyAlignment="1">
      <alignment vertical="top"/>
    </xf>
    <xf numFmtId="164" fontId="9" fillId="0" borderId="15" xfId="0" applyNumberFormat="1" applyFont="1" applyFill="1" applyBorder="1" applyAlignment="1">
      <alignment vertical="top"/>
    </xf>
    <xf numFmtId="164" fontId="9" fillId="7" borderId="39" xfId="0" applyNumberFormat="1" applyFont="1" applyFill="1" applyBorder="1" applyAlignment="1">
      <alignment vertical="top"/>
    </xf>
    <xf numFmtId="164" fontId="9" fillId="7" borderId="38" xfId="0" applyNumberFormat="1" applyFont="1" applyFill="1" applyBorder="1" applyAlignment="1">
      <alignment vertical="top"/>
    </xf>
    <xf numFmtId="164" fontId="9" fillId="7" borderId="72" xfId="0" applyNumberFormat="1" applyFont="1" applyFill="1" applyBorder="1" applyAlignment="1">
      <alignment vertical="top"/>
    </xf>
    <xf numFmtId="164" fontId="9" fillId="0" borderId="7" xfId="0" applyNumberFormat="1" applyFont="1" applyFill="1" applyBorder="1" applyAlignment="1">
      <alignment vertical="center"/>
    </xf>
    <xf numFmtId="164" fontId="9" fillId="0" borderId="44" xfId="0" applyNumberFormat="1" applyFont="1" applyBorder="1" applyAlignment="1">
      <alignment vertical="top"/>
    </xf>
    <xf numFmtId="164" fontId="9" fillId="7" borderId="25" xfId="0" applyNumberFormat="1" applyFont="1" applyFill="1" applyBorder="1" applyAlignment="1">
      <alignment vertical="top"/>
    </xf>
    <xf numFmtId="164" fontId="9" fillId="7" borderId="26" xfId="0" applyNumberFormat="1" applyFont="1" applyFill="1" applyBorder="1" applyAlignment="1">
      <alignment vertical="top"/>
    </xf>
    <xf numFmtId="164" fontId="9" fillId="0" borderId="37" xfId="0" applyNumberFormat="1" applyFont="1" applyFill="1" applyBorder="1" applyAlignment="1">
      <alignment vertical="top"/>
    </xf>
    <xf numFmtId="0" fontId="9" fillId="0" borderId="25" xfId="0" applyFont="1" applyBorder="1" applyAlignment="1">
      <alignment vertical="top"/>
    </xf>
    <xf numFmtId="0" fontId="9" fillId="0" borderId="39" xfId="0" applyFont="1" applyBorder="1" applyAlignment="1">
      <alignment vertical="top"/>
    </xf>
    <xf numFmtId="0" fontId="9" fillId="0" borderId="25" xfId="0" applyFont="1" applyBorder="1" applyAlignment="1">
      <alignment vertical="top" wrapText="1"/>
    </xf>
    <xf numFmtId="0" fontId="9" fillId="0" borderId="21" xfId="0" applyFont="1" applyBorder="1" applyAlignment="1">
      <alignment vertical="top"/>
    </xf>
    <xf numFmtId="164" fontId="9" fillId="7" borderId="20" xfId="0" applyNumberFormat="1" applyFont="1" applyFill="1" applyBorder="1" applyAlignment="1">
      <alignment vertical="top"/>
    </xf>
    <xf numFmtId="164" fontId="9" fillId="7" borderId="40" xfId="0" applyNumberFormat="1" applyFont="1" applyFill="1" applyBorder="1" applyAlignment="1">
      <alignment vertical="top"/>
    </xf>
    <xf numFmtId="0" fontId="8" fillId="0" borderId="3" xfId="0" applyFont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Alignment="1">
      <alignment horizontal="center" vertical="top"/>
    </xf>
    <xf numFmtId="0" fontId="9" fillId="0" borderId="0" xfId="0" applyNumberFormat="1" applyFont="1" applyAlignment="1">
      <alignment horizontal="center" vertical="top"/>
    </xf>
    <xf numFmtId="0" fontId="9" fillId="0" borderId="26" xfId="0" applyNumberFormat="1" applyFont="1" applyBorder="1" applyAlignment="1">
      <alignment horizontal="center" vertical="top"/>
    </xf>
    <xf numFmtId="0" fontId="9" fillId="0" borderId="27" xfId="0" applyNumberFormat="1" applyFont="1" applyBorder="1" applyAlignment="1">
      <alignment horizontal="center" vertical="top"/>
    </xf>
    <xf numFmtId="0" fontId="9" fillId="0" borderId="38" xfId="0" applyNumberFormat="1" applyFont="1" applyBorder="1" applyAlignment="1">
      <alignment horizontal="center" vertical="top"/>
    </xf>
    <xf numFmtId="0" fontId="9" fillId="0" borderId="72" xfId="0" applyNumberFormat="1" applyFont="1" applyBorder="1" applyAlignment="1">
      <alignment horizontal="center" vertical="top"/>
    </xf>
    <xf numFmtId="0" fontId="9" fillId="0" borderId="29" xfId="0" applyNumberFormat="1" applyFont="1" applyBorder="1" applyAlignment="1">
      <alignment horizontal="center" vertical="top"/>
    </xf>
    <xf numFmtId="0" fontId="9" fillId="0" borderId="36" xfId="0" applyNumberFormat="1" applyFont="1" applyBorder="1" applyAlignment="1">
      <alignment horizontal="center" vertical="top"/>
    </xf>
    <xf numFmtId="0" fontId="9" fillId="7" borderId="29" xfId="0" applyNumberFormat="1" applyFont="1" applyFill="1" applyBorder="1" applyAlignment="1">
      <alignment horizontal="center" vertical="top"/>
    </xf>
    <xf numFmtId="0" fontId="9" fillId="7" borderId="36" xfId="0" applyNumberFormat="1" applyFont="1" applyFill="1" applyBorder="1" applyAlignment="1">
      <alignment horizontal="center" vertical="top"/>
    </xf>
    <xf numFmtId="0" fontId="9" fillId="0" borderId="26" xfId="0" applyNumberFormat="1" applyFont="1" applyBorder="1" applyAlignment="1">
      <alignment horizontal="center" vertical="top" wrapText="1"/>
    </xf>
    <xf numFmtId="0" fontId="9" fillId="0" borderId="27" xfId="0" applyNumberFormat="1" applyFont="1" applyBorder="1" applyAlignment="1">
      <alignment horizontal="center" vertical="top" wrapText="1"/>
    </xf>
    <xf numFmtId="0" fontId="9" fillId="0" borderId="0" xfId="0" applyNumberFormat="1" applyFont="1" applyBorder="1" applyAlignment="1">
      <alignment horizontal="center" vertical="top"/>
    </xf>
    <xf numFmtId="164" fontId="9" fillId="7" borderId="33" xfId="0" applyNumberFormat="1" applyFont="1" applyFill="1" applyBorder="1" applyAlignment="1">
      <alignment vertical="top"/>
    </xf>
    <xf numFmtId="164" fontId="9" fillId="7" borderId="34" xfId="0" applyNumberFormat="1" applyFont="1" applyFill="1" applyBorder="1" applyAlignment="1">
      <alignment vertical="top"/>
    </xf>
    <xf numFmtId="164" fontId="9" fillId="7" borderId="62" xfId="0" applyNumberFormat="1" applyFont="1" applyFill="1" applyBorder="1" applyAlignment="1">
      <alignment vertical="top"/>
    </xf>
    <xf numFmtId="49" fontId="11" fillId="4" borderId="40" xfId="0" applyNumberFormat="1" applyFont="1" applyFill="1" applyBorder="1" applyAlignment="1">
      <alignment vertical="top"/>
    </xf>
    <xf numFmtId="49" fontId="11" fillId="4" borderId="53" xfId="0" applyNumberFormat="1" applyFont="1" applyFill="1" applyBorder="1" applyAlignment="1">
      <alignment vertical="top"/>
    </xf>
    <xf numFmtId="0" fontId="9" fillId="0" borderId="55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49" fontId="9" fillId="0" borderId="0" xfId="0" applyNumberFormat="1" applyFont="1" applyFill="1" applyBorder="1" applyAlignment="1">
      <alignment horizontal="center" vertical="top"/>
    </xf>
    <xf numFmtId="0" fontId="9" fillId="7" borderId="6" xfId="0" applyFont="1" applyFill="1" applyBorder="1" applyAlignment="1">
      <alignment horizontal="center" vertical="top"/>
    </xf>
    <xf numFmtId="164" fontId="9" fillId="7" borderId="35" xfId="0" applyNumberFormat="1" applyFont="1" applyFill="1" applyBorder="1" applyAlignment="1">
      <alignment vertical="top"/>
    </xf>
    <xf numFmtId="0" fontId="9" fillId="7" borderId="25" xfId="0" applyFont="1" applyFill="1" applyBorder="1" applyAlignment="1">
      <alignment vertical="top" wrapText="1"/>
    </xf>
    <xf numFmtId="0" fontId="9" fillId="7" borderId="30" xfId="0" applyFont="1" applyFill="1" applyBorder="1" applyAlignment="1">
      <alignment vertical="top"/>
    </xf>
    <xf numFmtId="164" fontId="9" fillId="7" borderId="27" xfId="0" applyNumberFormat="1" applyFont="1" applyFill="1" applyBorder="1" applyAlignment="1">
      <alignment vertical="top"/>
    </xf>
    <xf numFmtId="164" fontId="9" fillId="7" borderId="41" xfId="0" applyNumberFormat="1" applyFont="1" applyFill="1" applyBorder="1" applyAlignment="1">
      <alignment vertical="top"/>
    </xf>
    <xf numFmtId="164" fontId="9" fillId="7" borderId="60" xfId="0" applyNumberFormat="1" applyFont="1" applyFill="1" applyBorder="1" applyAlignment="1">
      <alignment vertical="top"/>
    </xf>
    <xf numFmtId="0" fontId="7" fillId="0" borderId="40" xfId="0" applyFont="1" applyFill="1" applyBorder="1" applyAlignment="1">
      <alignment vertical="top" wrapText="1"/>
    </xf>
    <xf numFmtId="49" fontId="9" fillId="0" borderId="40" xfId="0" applyNumberFormat="1" applyFont="1" applyBorder="1" applyAlignment="1">
      <alignment vertical="top"/>
    </xf>
    <xf numFmtId="0" fontId="7" fillId="0" borderId="53" xfId="0" applyFont="1" applyFill="1" applyBorder="1" applyAlignment="1">
      <alignment vertical="top" wrapText="1"/>
    </xf>
    <xf numFmtId="49" fontId="9" fillId="0" borderId="53" xfId="0" applyNumberFormat="1" applyFont="1" applyBorder="1" applyAlignment="1">
      <alignment vertical="top"/>
    </xf>
    <xf numFmtId="49" fontId="11" fillId="11" borderId="24" xfId="0" applyNumberFormat="1" applyFont="1" applyFill="1" applyBorder="1" applyAlignment="1">
      <alignment horizontal="center" vertical="top"/>
    </xf>
    <xf numFmtId="164" fontId="11" fillId="11" borderId="24" xfId="0" applyNumberFormat="1" applyFont="1" applyFill="1" applyBorder="1" applyAlignment="1">
      <alignment vertical="top"/>
    </xf>
    <xf numFmtId="0" fontId="23" fillId="0" borderId="0" xfId="0" applyFont="1"/>
    <xf numFmtId="0" fontId="23" fillId="0" borderId="38" xfId="0" applyFont="1" applyBorder="1" applyAlignment="1">
      <alignment horizontal="center" vertical="top" wrapText="1"/>
    </xf>
    <xf numFmtId="0" fontId="23" fillId="0" borderId="38" xfId="0" applyFont="1" applyBorder="1" applyAlignment="1">
      <alignment vertical="top" wrapText="1"/>
    </xf>
    <xf numFmtId="0" fontId="9" fillId="0" borderId="35" xfId="0" applyNumberFormat="1" applyFont="1" applyBorder="1" applyAlignment="1">
      <alignment horizontal="center" vertical="top"/>
    </xf>
    <xf numFmtId="0" fontId="9" fillId="0" borderId="34" xfId="0" applyNumberFormat="1" applyFont="1" applyBorder="1" applyAlignment="1">
      <alignment horizontal="center" vertical="top"/>
    </xf>
    <xf numFmtId="0" fontId="9" fillId="6" borderId="0" xfId="0" applyFont="1" applyFill="1" applyAlignment="1">
      <alignment vertical="top"/>
    </xf>
    <xf numFmtId="164" fontId="9" fillId="9" borderId="2" xfId="0" applyNumberFormat="1" applyFont="1" applyFill="1" applyBorder="1" applyAlignment="1">
      <alignment horizontal="center" vertical="top" wrapText="1"/>
    </xf>
    <xf numFmtId="164" fontId="11" fillId="11" borderId="4" xfId="0" applyNumberFormat="1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top"/>
    </xf>
    <xf numFmtId="0" fontId="9" fillId="0" borderId="70" xfId="0" applyFont="1" applyBorder="1" applyAlignment="1">
      <alignment vertical="top" wrapText="1"/>
    </xf>
    <xf numFmtId="0" fontId="9" fillId="7" borderId="12" xfId="0" applyFont="1" applyFill="1" applyBorder="1" applyAlignment="1">
      <alignment horizontal="center" vertical="top"/>
    </xf>
    <xf numFmtId="0" fontId="9" fillId="0" borderId="34" xfId="0" applyNumberFormat="1" applyFont="1" applyBorder="1" applyAlignment="1">
      <alignment horizontal="center" vertical="top" wrapText="1"/>
    </xf>
    <xf numFmtId="0" fontId="9" fillId="0" borderId="35" xfId="0" applyNumberFormat="1" applyFont="1" applyBorder="1" applyAlignment="1">
      <alignment horizontal="center" vertical="top" wrapText="1"/>
    </xf>
    <xf numFmtId="164" fontId="9" fillId="0" borderId="12" xfId="0" applyNumberFormat="1" applyFont="1" applyBorder="1" applyAlignment="1">
      <alignment horizontal="center" vertical="top"/>
    </xf>
    <xf numFmtId="0" fontId="9" fillId="0" borderId="33" xfId="0" applyFont="1" applyBorder="1" applyAlignment="1">
      <alignment vertical="top"/>
    </xf>
    <xf numFmtId="0" fontId="3" fillId="0" borderId="12" xfId="0" applyFont="1" applyFill="1" applyBorder="1" applyAlignment="1">
      <alignment horizontal="center" vertical="top" wrapText="1"/>
    </xf>
    <xf numFmtId="164" fontId="9" fillId="0" borderId="4" xfId="0" applyNumberFormat="1" applyFont="1" applyFill="1" applyBorder="1" applyAlignment="1">
      <alignment vertical="top"/>
    </xf>
    <xf numFmtId="0" fontId="9" fillId="7" borderId="38" xfId="0" applyNumberFormat="1" applyFont="1" applyFill="1" applyBorder="1" applyAlignment="1">
      <alignment horizontal="center" vertical="top"/>
    </xf>
    <xf numFmtId="0" fontId="9" fillId="0" borderId="29" xfId="0" applyFont="1" applyBorder="1" applyAlignment="1">
      <alignment horizontal="center" vertical="center" textRotation="90"/>
    </xf>
    <xf numFmtId="0" fontId="9" fillId="0" borderId="36" xfId="0" applyFont="1" applyBorder="1" applyAlignment="1">
      <alignment horizontal="center" vertical="center" textRotation="90"/>
    </xf>
    <xf numFmtId="0" fontId="9" fillId="7" borderId="26" xfId="0" applyNumberFormat="1" applyFont="1" applyFill="1" applyBorder="1" applyAlignment="1">
      <alignment horizontal="center" vertical="top"/>
    </xf>
    <xf numFmtId="0" fontId="9" fillId="0" borderId="18" xfId="0" applyNumberFormat="1" applyFont="1" applyBorder="1" applyAlignment="1">
      <alignment horizontal="center" vertical="top"/>
    </xf>
    <xf numFmtId="164" fontId="11" fillId="11" borderId="15" xfId="0" applyNumberFormat="1" applyFont="1" applyFill="1" applyBorder="1" applyAlignment="1">
      <alignment horizontal="center" vertical="top" wrapText="1"/>
    </xf>
    <xf numFmtId="0" fontId="9" fillId="0" borderId="25" xfId="0" applyFont="1" applyBorder="1" applyAlignment="1">
      <alignment horizontal="left" vertical="top" wrapText="1"/>
    </xf>
    <xf numFmtId="164" fontId="9" fillId="7" borderId="39" xfId="0" applyNumberFormat="1" applyFont="1" applyFill="1" applyBorder="1" applyAlignment="1">
      <alignment horizontal="right" vertical="top"/>
    </xf>
    <xf numFmtId="164" fontId="9" fillId="7" borderId="38" xfId="0" applyNumberFormat="1" applyFont="1" applyFill="1" applyBorder="1" applyAlignment="1">
      <alignment horizontal="right" vertical="top"/>
    </xf>
    <xf numFmtId="164" fontId="9" fillId="7" borderId="72" xfId="0" applyNumberFormat="1" applyFont="1" applyFill="1" applyBorder="1" applyAlignment="1">
      <alignment horizontal="right" vertical="top"/>
    </xf>
    <xf numFmtId="0" fontId="9" fillId="7" borderId="11" xfId="0" applyFont="1" applyFill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164" fontId="3" fillId="7" borderId="34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/>
    </xf>
    <xf numFmtId="49" fontId="9" fillId="0" borderId="15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164" fontId="9" fillId="0" borderId="71" xfId="0" applyNumberFormat="1" applyFont="1" applyFill="1" applyBorder="1" applyAlignment="1">
      <alignment vertical="top"/>
    </xf>
    <xf numFmtId="0" fontId="9" fillId="7" borderId="27" xfId="0" applyNumberFormat="1" applyFont="1" applyFill="1" applyBorder="1" applyAlignment="1">
      <alignment horizontal="center" vertical="top"/>
    </xf>
    <xf numFmtId="0" fontId="9" fillId="7" borderId="21" xfId="0" applyFont="1" applyFill="1" applyBorder="1" applyAlignment="1">
      <alignment vertical="top"/>
    </xf>
    <xf numFmtId="49" fontId="11" fillId="7" borderId="18" xfId="0" applyNumberFormat="1" applyFont="1" applyFill="1" applyBorder="1" applyAlignment="1">
      <alignment vertical="top"/>
    </xf>
    <xf numFmtId="49" fontId="11" fillId="7" borderId="31" xfId="0" applyNumberFormat="1" applyFont="1" applyFill="1" applyBorder="1" applyAlignment="1">
      <alignment vertical="top"/>
    </xf>
    <xf numFmtId="0" fontId="5" fillId="0" borderId="34" xfId="0" applyFont="1" applyFill="1" applyBorder="1" applyAlignment="1">
      <alignment horizontal="center" vertical="top" wrapText="1"/>
    </xf>
    <xf numFmtId="164" fontId="9" fillId="0" borderId="86" xfId="0" applyNumberFormat="1" applyFont="1" applyFill="1" applyBorder="1" applyAlignment="1">
      <alignment vertical="top"/>
    </xf>
    <xf numFmtId="0" fontId="5" fillId="0" borderId="33" xfId="0" applyFont="1" applyFill="1" applyBorder="1" applyAlignment="1">
      <alignment horizontal="left" vertical="top" wrapText="1"/>
    </xf>
    <xf numFmtId="0" fontId="12" fillId="0" borderId="34" xfId="0" applyFont="1" applyFill="1" applyBorder="1" applyAlignment="1">
      <alignment horizontal="center" vertical="top" wrapText="1"/>
    </xf>
    <xf numFmtId="0" fontId="12" fillId="0" borderId="35" xfId="0" applyFont="1" applyFill="1" applyBorder="1" applyAlignment="1">
      <alignment horizontal="center" vertical="top" wrapText="1"/>
    </xf>
    <xf numFmtId="0" fontId="5" fillId="0" borderId="25" xfId="0" applyFont="1" applyFill="1" applyBorder="1" applyAlignment="1">
      <alignment horizontal="left" vertical="top" wrapText="1"/>
    </xf>
    <xf numFmtId="0" fontId="9" fillId="7" borderId="4" xfId="0" applyFont="1" applyFill="1" applyBorder="1" applyAlignment="1">
      <alignment horizontal="center" vertical="top"/>
    </xf>
    <xf numFmtId="164" fontId="3" fillId="7" borderId="35" xfId="0" applyNumberFormat="1" applyFont="1" applyFill="1" applyBorder="1" applyAlignment="1">
      <alignment horizontal="center" vertical="top"/>
    </xf>
    <xf numFmtId="164" fontId="3" fillId="7" borderId="1" xfId="0" applyNumberFormat="1" applyFont="1" applyFill="1" applyBorder="1" applyAlignment="1">
      <alignment horizontal="center" vertical="top" wrapText="1"/>
    </xf>
    <xf numFmtId="0" fontId="9" fillId="7" borderId="72" xfId="0" applyNumberFormat="1" applyFont="1" applyFill="1" applyBorder="1" applyAlignment="1">
      <alignment horizontal="center" vertical="top"/>
    </xf>
    <xf numFmtId="164" fontId="7" fillId="0" borderId="12" xfId="0" applyNumberFormat="1" applyFont="1" applyFill="1" applyBorder="1" applyAlignment="1">
      <alignment horizontal="center" vertical="top"/>
    </xf>
    <xf numFmtId="164" fontId="9" fillId="0" borderId="12" xfId="0" applyNumberFormat="1" applyFont="1" applyBorder="1" applyAlignment="1">
      <alignment vertical="top"/>
    </xf>
    <xf numFmtId="164" fontId="9" fillId="0" borderId="4" xfId="0" applyNumberFormat="1" applyFont="1" applyBorder="1" applyAlignment="1">
      <alignment vertical="top"/>
    </xf>
    <xf numFmtId="0" fontId="9" fillId="0" borderId="16" xfId="0" applyNumberFormat="1" applyFont="1" applyBorder="1" applyAlignment="1">
      <alignment horizontal="center" vertical="top"/>
    </xf>
    <xf numFmtId="0" fontId="9" fillId="0" borderId="65" xfId="0" applyNumberFormat="1" applyFont="1" applyBorder="1" applyAlignment="1">
      <alignment horizontal="center" vertical="top"/>
    </xf>
    <xf numFmtId="164" fontId="3" fillId="7" borderId="26" xfId="0" applyNumberFormat="1" applyFont="1" applyFill="1" applyBorder="1" applyAlignment="1">
      <alignment horizontal="center" vertical="top"/>
    </xf>
    <xf numFmtId="164" fontId="3" fillId="7" borderId="27" xfId="0" applyNumberFormat="1" applyFont="1" applyFill="1" applyBorder="1" applyAlignment="1">
      <alignment horizontal="center" vertical="top"/>
    </xf>
    <xf numFmtId="164" fontId="3" fillId="7" borderId="12" xfId="0" applyNumberFormat="1" applyFont="1" applyFill="1" applyBorder="1" applyAlignment="1">
      <alignment horizontal="center" vertical="top" wrapText="1"/>
    </xf>
    <xf numFmtId="164" fontId="3" fillId="0" borderId="12" xfId="0" applyNumberFormat="1" applyFont="1" applyFill="1" applyBorder="1" applyAlignment="1">
      <alignment horizontal="center" vertical="top"/>
    </xf>
    <xf numFmtId="0" fontId="9" fillId="0" borderId="17" xfId="0" applyNumberFormat="1" applyFont="1" applyBorder="1" applyAlignment="1">
      <alignment horizontal="center" vertical="top"/>
    </xf>
    <xf numFmtId="0" fontId="9" fillId="0" borderId="19" xfId="0" applyNumberFormat="1" applyFont="1" applyBorder="1" applyAlignment="1">
      <alignment horizontal="center" vertical="top"/>
    </xf>
    <xf numFmtId="0" fontId="9" fillId="0" borderId="53" xfId="0" applyNumberFormat="1" applyFont="1" applyBorder="1" applyAlignment="1">
      <alignment horizontal="center" vertical="top"/>
    </xf>
    <xf numFmtId="0" fontId="9" fillId="0" borderId="64" xfId="0" applyNumberFormat="1" applyFont="1" applyBorder="1" applyAlignment="1">
      <alignment horizontal="center" vertical="top"/>
    </xf>
    <xf numFmtId="49" fontId="9" fillId="0" borderId="17" xfId="0" applyNumberFormat="1" applyFont="1" applyBorder="1" applyAlignment="1">
      <alignment horizontal="center" vertical="top"/>
    </xf>
    <xf numFmtId="49" fontId="11" fillId="4" borderId="76" xfId="0" applyNumberFormat="1" applyFont="1" applyFill="1" applyBorder="1" applyAlignment="1">
      <alignment horizontal="center" vertical="top"/>
    </xf>
    <xf numFmtId="49" fontId="11" fillId="4" borderId="90" xfId="0" applyNumberFormat="1" applyFont="1" applyFill="1" applyBorder="1" applyAlignment="1">
      <alignment horizontal="center" vertical="top"/>
    </xf>
    <xf numFmtId="49" fontId="11" fillId="4" borderId="87" xfId="0" applyNumberFormat="1" applyFont="1" applyFill="1" applyBorder="1" applyAlignment="1">
      <alignment horizontal="center" vertical="top"/>
    </xf>
    <xf numFmtId="49" fontId="9" fillId="7" borderId="53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9" fillId="0" borderId="39" xfId="0" applyFont="1" applyBorder="1" applyAlignment="1">
      <alignment vertical="top" wrapText="1"/>
    </xf>
    <xf numFmtId="164" fontId="9" fillId="0" borderId="2" xfId="0" applyNumberFormat="1" applyFont="1" applyBorder="1" applyAlignment="1">
      <alignment horizontal="right" vertical="top"/>
    </xf>
    <xf numFmtId="164" fontId="9" fillId="0" borderId="8" xfId="0" applyNumberFormat="1" applyFont="1" applyBorder="1" applyAlignment="1">
      <alignment horizontal="right" vertical="top"/>
    </xf>
    <xf numFmtId="164" fontId="9" fillId="0" borderId="7" xfId="0" applyNumberFormat="1" applyFont="1" applyFill="1" applyBorder="1" applyAlignment="1">
      <alignment vertical="top"/>
    </xf>
    <xf numFmtId="49" fontId="11" fillId="7" borderId="23" xfId="0" applyNumberFormat="1" applyFont="1" applyFill="1" applyBorder="1" applyAlignment="1">
      <alignment vertical="top"/>
    </xf>
    <xf numFmtId="49" fontId="11" fillId="7" borderId="0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right" vertical="top"/>
    </xf>
    <xf numFmtId="0" fontId="9" fillId="0" borderId="75" xfId="0" applyFont="1" applyBorder="1" applyAlignment="1">
      <alignment vertical="top" wrapText="1"/>
    </xf>
    <xf numFmtId="164" fontId="9" fillId="9" borderId="15" xfId="0" applyNumberFormat="1" applyFont="1" applyFill="1" applyBorder="1" applyAlignment="1">
      <alignment vertical="top"/>
    </xf>
    <xf numFmtId="0" fontId="9" fillId="0" borderId="80" xfId="0" applyNumberFormat="1" applyFont="1" applyBorder="1" applyAlignment="1">
      <alignment horizontal="center" vertical="top"/>
    </xf>
    <xf numFmtId="0" fontId="9" fillId="0" borderId="81" xfId="0" applyNumberFormat="1" applyFont="1" applyBorder="1" applyAlignment="1">
      <alignment horizontal="center" vertical="top"/>
    </xf>
    <xf numFmtId="164" fontId="3" fillId="0" borderId="6" xfId="0" applyNumberFormat="1" applyFont="1" applyFill="1" applyBorder="1" applyAlignment="1">
      <alignment horizontal="center" vertical="top"/>
    </xf>
    <xf numFmtId="0" fontId="5" fillId="0" borderId="38" xfId="0" applyFont="1" applyFill="1" applyBorder="1" applyAlignment="1">
      <alignment horizontal="center" vertical="top" wrapText="1"/>
    </xf>
    <xf numFmtId="0" fontId="12" fillId="0" borderId="38" xfId="0" applyFont="1" applyFill="1" applyBorder="1" applyAlignment="1">
      <alignment horizontal="center" vertical="top" wrapText="1"/>
    </xf>
    <xf numFmtId="0" fontId="5" fillId="0" borderId="39" xfId="0" applyFont="1" applyFill="1" applyBorder="1" applyAlignment="1">
      <alignment horizontal="left" vertical="top" wrapText="1"/>
    </xf>
    <xf numFmtId="0" fontId="12" fillId="0" borderId="72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0" fontId="12" fillId="0" borderId="29" xfId="0" applyFont="1" applyFill="1" applyBorder="1" applyAlignment="1">
      <alignment horizontal="center" vertical="top" wrapText="1"/>
    </xf>
    <xf numFmtId="0" fontId="12" fillId="0" borderId="36" xfId="0" applyFont="1" applyFill="1" applyBorder="1" applyAlignment="1">
      <alignment horizontal="center" vertical="top" wrapText="1"/>
    </xf>
    <xf numFmtId="49" fontId="9" fillId="0" borderId="19" xfId="0" applyNumberFormat="1" applyFont="1" applyBorder="1" applyAlignment="1">
      <alignment vertical="top"/>
    </xf>
    <xf numFmtId="49" fontId="11" fillId="4" borderId="90" xfId="0" applyNumberFormat="1" applyFont="1" applyFill="1" applyBorder="1" applyAlignment="1">
      <alignment vertical="top"/>
    </xf>
    <xf numFmtId="49" fontId="11" fillId="4" borderId="76" xfId="0" applyNumberFormat="1" applyFont="1" applyFill="1" applyBorder="1" applyAlignment="1">
      <alignment vertical="top"/>
    </xf>
    <xf numFmtId="49" fontId="11" fillId="4" borderId="87" xfId="0" applyNumberFormat="1" applyFont="1" applyFill="1" applyBorder="1" applyAlignment="1">
      <alignment vertical="top"/>
    </xf>
    <xf numFmtId="49" fontId="11" fillId="4" borderId="19" xfId="0" applyNumberFormat="1" applyFont="1" applyFill="1" applyBorder="1" applyAlignment="1">
      <alignment vertical="top"/>
    </xf>
    <xf numFmtId="49" fontId="11" fillId="4" borderId="18" xfId="0" applyNumberFormat="1" applyFont="1" applyFill="1" applyBorder="1" applyAlignment="1">
      <alignment vertical="top"/>
    </xf>
    <xf numFmtId="49" fontId="9" fillId="0" borderId="17" xfId="0" applyNumberFormat="1" applyFont="1" applyBorder="1" applyAlignment="1">
      <alignment vertical="top"/>
    </xf>
    <xf numFmtId="0" fontId="12" fillId="7" borderId="0" xfId="0" applyFont="1" applyFill="1" applyBorder="1" applyAlignment="1">
      <alignment horizontal="center" vertical="top" wrapText="1"/>
    </xf>
    <xf numFmtId="49" fontId="11" fillId="7" borderId="0" xfId="0" applyNumberFormat="1" applyFont="1" applyFill="1" applyBorder="1" applyAlignment="1">
      <alignment vertical="top"/>
    </xf>
    <xf numFmtId="164" fontId="9" fillId="0" borderId="11" xfId="0" applyNumberFormat="1" applyFont="1" applyBorder="1" applyAlignment="1">
      <alignment horizontal="center" vertical="top"/>
    </xf>
    <xf numFmtId="0" fontId="3" fillId="0" borderId="21" xfId="0" applyFont="1" applyFill="1" applyBorder="1" applyAlignment="1">
      <alignment horizontal="left" vertical="top" wrapText="1"/>
    </xf>
    <xf numFmtId="0" fontId="12" fillId="0" borderId="31" xfId="0" applyNumberFormat="1" applyFont="1" applyFill="1" applyBorder="1" applyAlignment="1">
      <alignment horizontal="center" vertical="top"/>
    </xf>
    <xf numFmtId="0" fontId="12" fillId="0" borderId="32" xfId="0" applyNumberFormat="1" applyFont="1" applyFill="1" applyBorder="1" applyAlignment="1">
      <alignment horizontal="center" vertical="top"/>
    </xf>
    <xf numFmtId="49" fontId="11" fillId="7" borderId="22" xfId="0" applyNumberFormat="1" applyFont="1" applyFill="1" applyBorder="1" applyAlignment="1">
      <alignment vertical="top"/>
    </xf>
    <xf numFmtId="0" fontId="9" fillId="7" borderId="38" xfId="0" applyFont="1" applyFill="1" applyBorder="1" applyAlignment="1">
      <alignment horizontal="center" vertical="top"/>
    </xf>
    <xf numFmtId="0" fontId="9" fillId="7" borderId="72" xfId="0" applyFont="1" applyFill="1" applyBorder="1" applyAlignment="1">
      <alignment horizontal="center" vertical="top"/>
    </xf>
    <xf numFmtId="164" fontId="7" fillId="6" borderId="4" xfId="0" applyNumberFormat="1" applyFont="1" applyFill="1" applyBorder="1" applyAlignment="1">
      <alignment horizontal="right" vertical="center" wrapText="1"/>
    </xf>
    <xf numFmtId="164" fontId="7" fillId="7" borderId="4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center" textRotation="90" wrapText="1"/>
    </xf>
    <xf numFmtId="49" fontId="11" fillId="4" borderId="31" xfId="0" applyNumberFormat="1" applyFont="1" applyFill="1" applyBorder="1" applyAlignment="1">
      <alignment horizontal="center" vertical="top"/>
    </xf>
    <xf numFmtId="0" fontId="11" fillId="7" borderId="0" xfId="0" applyFont="1" applyFill="1" applyBorder="1" applyAlignment="1">
      <alignment horizontal="left" vertical="top" wrapText="1"/>
    </xf>
    <xf numFmtId="164" fontId="29" fillId="0" borderId="31" xfId="0" applyNumberFormat="1" applyFont="1" applyBorder="1" applyAlignment="1">
      <alignment horizontal="center" vertical="top"/>
    </xf>
    <xf numFmtId="0" fontId="1" fillId="0" borderId="74" xfId="0" applyFont="1" applyBorder="1" applyAlignment="1">
      <alignment vertical="top" wrapText="1"/>
    </xf>
    <xf numFmtId="0" fontId="11" fillId="0" borderId="17" xfId="4" applyNumberFormat="1" applyFont="1" applyBorder="1" applyAlignment="1">
      <alignment horizontal="center" vertical="top"/>
    </xf>
    <xf numFmtId="0" fontId="11" fillId="7" borderId="19" xfId="4" applyNumberFormat="1" applyFont="1" applyFill="1" applyBorder="1" applyAlignment="1">
      <alignment horizontal="center" vertical="top"/>
    </xf>
    <xf numFmtId="0" fontId="9" fillId="0" borderId="70" xfId="0" applyFont="1" applyBorder="1" applyAlignment="1">
      <alignment vertical="top"/>
    </xf>
    <xf numFmtId="0" fontId="9" fillId="0" borderId="70" xfId="0" applyNumberFormat="1" applyFont="1" applyBorder="1" applyAlignment="1">
      <alignment vertical="top" wrapText="1"/>
    </xf>
    <xf numFmtId="0" fontId="9" fillId="7" borderId="70" xfId="0" applyFont="1" applyFill="1" applyBorder="1" applyAlignment="1">
      <alignment vertical="top" wrapText="1"/>
    </xf>
    <xf numFmtId="0" fontId="9" fillId="0" borderId="11" xfId="0" applyFont="1" applyFill="1" applyBorder="1" applyAlignment="1">
      <alignment horizontal="center" vertical="top"/>
    </xf>
    <xf numFmtId="164" fontId="9" fillId="0" borderId="11" xfId="0" applyNumberFormat="1" applyFont="1" applyFill="1" applyBorder="1" applyAlignment="1">
      <alignment vertical="top"/>
    </xf>
    <xf numFmtId="165" fontId="9" fillId="0" borderId="11" xfId="0" applyNumberFormat="1" applyFont="1" applyFill="1" applyBorder="1" applyAlignment="1">
      <alignment vertical="top"/>
    </xf>
    <xf numFmtId="164" fontId="9" fillId="7" borderId="1" xfId="0" applyNumberFormat="1" applyFont="1" applyFill="1" applyBorder="1" applyAlignment="1">
      <alignment vertical="top"/>
    </xf>
    <xf numFmtId="164" fontId="9" fillId="7" borderId="4" xfId="0" applyNumberFormat="1" applyFont="1" applyFill="1" applyBorder="1" applyAlignment="1">
      <alignment vertical="top"/>
    </xf>
    <xf numFmtId="0" fontId="9" fillId="7" borderId="56" xfId="0" applyFont="1" applyFill="1" applyBorder="1" applyAlignment="1">
      <alignment vertical="top" wrapText="1"/>
    </xf>
    <xf numFmtId="164" fontId="9" fillId="12" borderId="33" xfId="0" applyNumberFormat="1" applyFont="1" applyFill="1" applyBorder="1" applyAlignment="1">
      <alignment vertical="top"/>
    </xf>
    <xf numFmtId="164" fontId="9" fillId="12" borderId="34" xfId="0" applyNumberFormat="1" applyFont="1" applyFill="1" applyBorder="1" applyAlignment="1">
      <alignment vertical="top"/>
    </xf>
    <xf numFmtId="164" fontId="9" fillId="12" borderId="35" xfId="0" applyNumberFormat="1" applyFont="1" applyFill="1" applyBorder="1" applyAlignment="1">
      <alignment vertical="top"/>
    </xf>
    <xf numFmtId="164" fontId="9" fillId="12" borderId="28" xfId="0" applyNumberFormat="1" applyFont="1" applyFill="1" applyBorder="1" applyAlignment="1">
      <alignment vertical="top"/>
    </xf>
    <xf numFmtId="164" fontId="9" fillId="12" borderId="53" xfId="0" applyNumberFormat="1" applyFont="1" applyFill="1" applyBorder="1" applyAlignment="1">
      <alignment vertical="top"/>
    </xf>
    <xf numFmtId="164" fontId="9" fillId="12" borderId="64" xfId="0" applyNumberFormat="1" applyFont="1" applyFill="1" applyBorder="1" applyAlignment="1">
      <alignment vertical="top"/>
    </xf>
    <xf numFmtId="164" fontId="11" fillId="12" borderId="30" xfId="0" applyNumberFormat="1" applyFont="1" applyFill="1" applyBorder="1" applyAlignment="1">
      <alignment vertical="top"/>
    </xf>
    <xf numFmtId="164" fontId="11" fillId="12" borderId="29" xfId="0" applyNumberFormat="1" applyFont="1" applyFill="1" applyBorder="1" applyAlignment="1">
      <alignment vertical="top"/>
    </xf>
    <xf numFmtId="164" fontId="11" fillId="12" borderId="36" xfId="0" applyNumberFormat="1" applyFont="1" applyFill="1" applyBorder="1" applyAlignment="1">
      <alignment vertical="top"/>
    </xf>
    <xf numFmtId="164" fontId="11" fillId="12" borderId="21" xfId="0" applyNumberFormat="1" applyFont="1" applyFill="1" applyBorder="1" applyAlignment="1">
      <alignment vertical="top"/>
    </xf>
    <xf numFmtId="164" fontId="11" fillId="12" borderId="31" xfId="0" applyNumberFormat="1" applyFont="1" applyFill="1" applyBorder="1" applyAlignment="1">
      <alignment vertical="top"/>
    </xf>
    <xf numFmtId="164" fontId="11" fillId="12" borderId="32" xfId="0" applyNumberFormat="1" applyFont="1" applyFill="1" applyBorder="1" applyAlignment="1">
      <alignment vertical="top"/>
    </xf>
    <xf numFmtId="164" fontId="9" fillId="12" borderId="25" xfId="0" applyNumberFormat="1" applyFont="1" applyFill="1" applyBorder="1" applyAlignment="1">
      <alignment vertical="top"/>
    </xf>
    <xf numFmtId="164" fontId="9" fillId="12" borderId="26" xfId="0" applyNumberFormat="1" applyFont="1" applyFill="1" applyBorder="1" applyAlignment="1">
      <alignment vertical="top"/>
    </xf>
    <xf numFmtId="164" fontId="9" fillId="12" borderId="27" xfId="0" applyNumberFormat="1" applyFont="1" applyFill="1" applyBorder="1" applyAlignment="1">
      <alignment vertical="top"/>
    </xf>
    <xf numFmtId="164" fontId="3" fillId="12" borderId="62" xfId="0" applyNumberFormat="1" applyFont="1" applyFill="1" applyBorder="1" applyAlignment="1">
      <alignment horizontal="right" vertical="top"/>
    </xf>
    <xf numFmtId="164" fontId="11" fillId="12" borderId="84" xfId="0" applyNumberFormat="1" applyFont="1" applyFill="1" applyBorder="1" applyAlignment="1">
      <alignment vertical="top"/>
    </xf>
    <xf numFmtId="164" fontId="11" fillId="12" borderId="16" xfId="0" applyNumberFormat="1" applyFont="1" applyFill="1" applyBorder="1" applyAlignment="1">
      <alignment vertical="top"/>
    </xf>
    <xf numFmtId="164" fontId="11" fillId="12" borderId="65" xfId="0" applyNumberFormat="1" applyFont="1" applyFill="1" applyBorder="1" applyAlignment="1">
      <alignment vertical="top"/>
    </xf>
    <xf numFmtId="164" fontId="9" fillId="12" borderId="20" xfId="0" applyNumberFormat="1" applyFont="1" applyFill="1" applyBorder="1" applyAlignment="1">
      <alignment vertical="top"/>
    </xf>
    <xf numFmtId="164" fontId="9" fillId="12" borderId="40" xfId="0" applyNumberFormat="1" applyFont="1" applyFill="1" applyBorder="1" applyAlignment="1">
      <alignment vertical="top"/>
    </xf>
    <xf numFmtId="164" fontId="9" fillId="12" borderId="41" xfId="0" applyNumberFormat="1" applyFont="1" applyFill="1" applyBorder="1" applyAlignment="1">
      <alignment vertical="top"/>
    </xf>
    <xf numFmtId="164" fontId="11" fillId="12" borderId="55" xfId="0" applyNumberFormat="1" applyFont="1" applyFill="1" applyBorder="1" applyAlignment="1">
      <alignment vertical="top"/>
    </xf>
    <xf numFmtId="164" fontId="9" fillId="12" borderId="55" xfId="0" applyNumberFormat="1" applyFont="1" applyFill="1" applyBorder="1" applyAlignment="1">
      <alignment vertical="top"/>
    </xf>
    <xf numFmtId="164" fontId="9" fillId="12" borderId="16" xfId="0" applyNumberFormat="1" applyFont="1" applyFill="1" applyBorder="1" applyAlignment="1">
      <alignment vertical="top"/>
    </xf>
    <xf numFmtId="164" fontId="9" fillId="12" borderId="65" xfId="0" applyNumberFormat="1" applyFont="1" applyFill="1" applyBorder="1" applyAlignment="1">
      <alignment vertical="top"/>
    </xf>
    <xf numFmtId="164" fontId="9" fillId="12" borderId="7" xfId="0" applyNumberFormat="1" applyFont="1" applyFill="1" applyBorder="1" applyAlignment="1">
      <alignment vertical="top"/>
    </xf>
    <xf numFmtId="164" fontId="9" fillId="12" borderId="19" xfId="0" applyNumberFormat="1" applyFont="1" applyFill="1" applyBorder="1" applyAlignment="1">
      <alignment vertical="top"/>
    </xf>
    <xf numFmtId="164" fontId="9" fillId="12" borderId="60" xfId="0" applyNumberFormat="1" applyFont="1" applyFill="1" applyBorder="1" applyAlignment="1">
      <alignment vertical="top"/>
    </xf>
    <xf numFmtId="165" fontId="9" fillId="12" borderId="25" xfId="0" applyNumberFormat="1" applyFont="1" applyFill="1" applyBorder="1" applyAlignment="1">
      <alignment vertical="top"/>
    </xf>
    <xf numFmtId="165" fontId="9" fillId="12" borderId="26" xfId="0" applyNumberFormat="1" applyFont="1" applyFill="1" applyBorder="1" applyAlignment="1">
      <alignment vertical="top"/>
    </xf>
    <xf numFmtId="165" fontId="9" fillId="12" borderId="60" xfId="0" applyNumberFormat="1" applyFont="1" applyFill="1" applyBorder="1" applyAlignment="1">
      <alignment vertical="top"/>
    </xf>
    <xf numFmtId="165" fontId="11" fillId="12" borderId="30" xfId="0" applyNumberFormat="1" applyFont="1" applyFill="1" applyBorder="1" applyAlignment="1">
      <alignment vertical="top"/>
    </xf>
    <xf numFmtId="165" fontId="11" fillId="12" borderId="29" xfId="0" applyNumberFormat="1" applyFont="1" applyFill="1" applyBorder="1" applyAlignment="1">
      <alignment vertical="top"/>
    </xf>
    <xf numFmtId="165" fontId="11" fillId="12" borderId="57" xfId="0" applyNumberFormat="1" applyFont="1" applyFill="1" applyBorder="1" applyAlignment="1">
      <alignment vertical="top"/>
    </xf>
    <xf numFmtId="164" fontId="9" fillId="12" borderId="17" xfId="0" applyNumberFormat="1" applyFont="1" applyFill="1" applyBorder="1" applyAlignment="1">
      <alignment vertical="top"/>
    </xf>
    <xf numFmtId="164" fontId="3" fillId="12" borderId="19" xfId="0" applyNumberFormat="1" applyFont="1" applyFill="1" applyBorder="1" applyAlignment="1">
      <alignment horizontal="center" vertical="center"/>
    </xf>
    <xf numFmtId="164" fontId="3" fillId="12" borderId="56" xfId="0" applyNumberFormat="1" applyFont="1" applyFill="1" applyBorder="1" applyAlignment="1">
      <alignment horizontal="center" vertical="top"/>
    </xf>
    <xf numFmtId="164" fontId="3" fillId="12" borderId="34" xfId="0" applyNumberFormat="1" applyFont="1" applyFill="1" applyBorder="1" applyAlignment="1">
      <alignment horizontal="center" vertical="top"/>
    </xf>
    <xf numFmtId="164" fontId="3" fillId="12" borderId="35" xfId="0" applyNumberFormat="1" applyFont="1" applyFill="1" applyBorder="1" applyAlignment="1">
      <alignment horizontal="center" vertical="top"/>
    </xf>
    <xf numFmtId="164" fontId="2" fillId="12" borderId="74" xfId="0" applyNumberFormat="1" applyFont="1" applyFill="1" applyBorder="1" applyAlignment="1">
      <alignment horizontal="center" vertical="center"/>
    </xf>
    <xf numFmtId="164" fontId="2" fillId="12" borderId="29" xfId="0" applyNumberFormat="1" applyFont="1" applyFill="1" applyBorder="1" applyAlignment="1">
      <alignment horizontal="center" vertical="center"/>
    </xf>
    <xf numFmtId="164" fontId="2" fillId="12" borderId="36" xfId="0" applyNumberFormat="1" applyFont="1" applyFill="1" applyBorder="1" applyAlignment="1">
      <alignment horizontal="center" vertical="center"/>
    </xf>
    <xf numFmtId="164" fontId="3" fillId="12" borderId="75" xfId="0" applyNumberFormat="1" applyFont="1" applyFill="1" applyBorder="1" applyAlignment="1">
      <alignment horizontal="center" vertical="top"/>
    </xf>
    <xf numFmtId="164" fontId="3" fillId="12" borderId="26" xfId="0" applyNumberFormat="1" applyFont="1" applyFill="1" applyBorder="1" applyAlignment="1">
      <alignment horizontal="center" vertical="top"/>
    </xf>
    <xf numFmtId="164" fontId="3" fillId="12" borderId="27" xfId="0" applyNumberFormat="1" applyFont="1" applyFill="1" applyBorder="1" applyAlignment="1">
      <alignment horizontal="center" vertical="top"/>
    </xf>
    <xf numFmtId="164" fontId="9" fillId="12" borderId="39" xfId="0" applyNumberFormat="1" applyFont="1" applyFill="1" applyBorder="1" applyAlignment="1">
      <alignment vertical="top"/>
    </xf>
    <xf numFmtId="164" fontId="9" fillId="12" borderId="38" xfId="0" applyNumberFormat="1" applyFont="1" applyFill="1" applyBorder="1" applyAlignment="1">
      <alignment vertical="top"/>
    </xf>
    <xf numFmtId="164" fontId="9" fillId="12" borderId="72" xfId="0" applyNumberFormat="1" applyFont="1" applyFill="1" applyBorder="1" applyAlignment="1">
      <alignment vertical="top"/>
    </xf>
    <xf numFmtId="164" fontId="11" fillId="12" borderId="44" xfId="0" applyNumberFormat="1" applyFont="1" applyFill="1" applyBorder="1" applyAlignment="1">
      <alignment vertical="top"/>
    </xf>
    <xf numFmtId="164" fontId="9" fillId="12" borderId="28" xfId="0" applyNumberFormat="1" applyFont="1" applyFill="1" applyBorder="1" applyAlignment="1">
      <alignment vertical="center"/>
    </xf>
    <xf numFmtId="164" fontId="9" fillId="12" borderId="76" xfId="0" applyNumberFormat="1" applyFont="1" applyFill="1" applyBorder="1" applyAlignment="1">
      <alignment vertical="center"/>
    </xf>
    <xf numFmtId="164" fontId="9" fillId="12" borderId="66" xfId="0" applyNumberFormat="1" applyFont="1" applyFill="1" applyBorder="1" applyAlignment="1">
      <alignment vertical="center"/>
    </xf>
    <xf numFmtId="164" fontId="11" fillId="12" borderId="73" xfId="0" applyNumberFormat="1" applyFont="1" applyFill="1" applyBorder="1" applyAlignment="1">
      <alignment vertical="top"/>
    </xf>
    <xf numFmtId="0" fontId="9" fillId="12" borderId="16" xfId="0" applyFont="1" applyFill="1" applyBorder="1" applyAlignment="1">
      <alignment vertical="top"/>
    </xf>
    <xf numFmtId="164" fontId="9" fillId="12" borderId="90" xfId="0" applyNumberFormat="1" applyFont="1" applyFill="1" applyBorder="1" applyAlignment="1">
      <alignment vertical="top"/>
    </xf>
    <xf numFmtId="164" fontId="9" fillId="12" borderId="62" xfId="0" applyNumberFormat="1" applyFont="1" applyFill="1" applyBorder="1" applyAlignment="1">
      <alignment vertical="top"/>
    </xf>
    <xf numFmtId="164" fontId="11" fillId="12" borderId="18" xfId="0" applyNumberFormat="1" applyFont="1" applyFill="1" applyBorder="1" applyAlignment="1">
      <alignment vertical="top"/>
    </xf>
    <xf numFmtId="0" fontId="11" fillId="12" borderId="5" xfId="0" applyFont="1" applyFill="1" applyBorder="1" applyAlignment="1">
      <alignment horizontal="right" vertical="top" wrapText="1"/>
    </xf>
    <xf numFmtId="164" fontId="11" fillId="12" borderId="5" xfId="0" applyNumberFormat="1" applyFont="1" applyFill="1" applyBorder="1" applyAlignment="1">
      <alignment vertical="top"/>
    </xf>
    <xf numFmtId="0" fontId="11" fillId="12" borderId="10" xfId="0" applyFont="1" applyFill="1" applyBorder="1" applyAlignment="1">
      <alignment horizontal="right" vertical="top" wrapText="1"/>
    </xf>
    <xf numFmtId="164" fontId="11" fillId="12" borderId="10" xfId="0" applyNumberFormat="1" applyFont="1" applyFill="1" applyBorder="1" applyAlignment="1">
      <alignment horizontal="center" vertical="top"/>
    </xf>
    <xf numFmtId="164" fontId="11" fillId="12" borderId="5" xfId="0" applyNumberFormat="1" applyFont="1" applyFill="1" applyBorder="1" applyAlignment="1">
      <alignment horizontal="center" vertical="top"/>
    </xf>
    <xf numFmtId="164" fontId="11" fillId="12" borderId="67" xfId="0" applyNumberFormat="1" applyFont="1" applyFill="1" applyBorder="1" applyAlignment="1">
      <alignment horizontal="center" vertical="top"/>
    </xf>
    <xf numFmtId="164" fontId="11" fillId="12" borderId="13" xfId="0" applyNumberFormat="1" applyFont="1" applyFill="1" applyBorder="1" applyAlignment="1">
      <alignment horizontal="center" vertical="top"/>
    </xf>
    <xf numFmtId="0" fontId="11" fillId="12" borderId="5" xfId="0" applyFont="1" applyFill="1" applyBorder="1" applyAlignment="1">
      <alignment horizontal="center" vertical="top" wrapText="1"/>
    </xf>
    <xf numFmtId="164" fontId="11" fillId="12" borderId="14" xfId="0" applyNumberFormat="1" applyFont="1" applyFill="1" applyBorder="1" applyAlignment="1">
      <alignment vertical="top"/>
    </xf>
    <xf numFmtId="0" fontId="11" fillId="12" borderId="67" xfId="0" applyFont="1" applyFill="1" applyBorder="1" applyAlignment="1">
      <alignment horizontal="center" vertical="top" wrapText="1"/>
    </xf>
    <xf numFmtId="164" fontId="11" fillId="12" borderId="67" xfId="0" applyNumberFormat="1" applyFont="1" applyFill="1" applyBorder="1" applyAlignment="1">
      <alignment vertical="top"/>
    </xf>
    <xf numFmtId="0" fontId="11" fillId="12" borderId="14" xfId="0" applyFont="1" applyFill="1" applyBorder="1" applyAlignment="1">
      <alignment horizontal="center" vertical="top"/>
    </xf>
    <xf numFmtId="165" fontId="11" fillId="12" borderId="14" xfId="0" applyNumberFormat="1" applyFont="1" applyFill="1" applyBorder="1" applyAlignment="1">
      <alignment vertical="top"/>
    </xf>
    <xf numFmtId="0" fontId="16" fillId="12" borderId="5" xfId="0" applyFont="1" applyFill="1" applyBorder="1" applyAlignment="1">
      <alignment horizontal="center" vertical="top"/>
    </xf>
    <xf numFmtId="164" fontId="11" fillId="12" borderId="10" xfId="0" applyNumberFormat="1" applyFont="1" applyFill="1" applyBorder="1" applyAlignment="1">
      <alignment horizontal="right" vertical="top"/>
    </xf>
    <xf numFmtId="164" fontId="2" fillId="12" borderId="5" xfId="0" applyNumberFormat="1" applyFont="1" applyFill="1" applyBorder="1" applyAlignment="1">
      <alignment horizontal="center" vertical="center" wrapText="1"/>
    </xf>
    <xf numFmtId="164" fontId="2" fillId="12" borderId="14" xfId="0" applyNumberFormat="1" applyFont="1" applyFill="1" applyBorder="1" applyAlignment="1">
      <alignment horizontal="center" vertical="center"/>
    </xf>
    <xf numFmtId="164" fontId="2" fillId="12" borderId="5" xfId="0" applyNumberFormat="1" applyFont="1" applyFill="1" applyBorder="1" applyAlignment="1">
      <alignment horizontal="center" vertical="center"/>
    </xf>
    <xf numFmtId="164" fontId="11" fillId="12" borderId="13" xfId="0" applyNumberFormat="1" applyFont="1" applyFill="1" applyBorder="1" applyAlignment="1">
      <alignment vertical="top"/>
    </xf>
    <xf numFmtId="164" fontId="11" fillId="12" borderId="74" xfId="0" applyNumberFormat="1" applyFont="1" applyFill="1" applyBorder="1" applyAlignment="1">
      <alignment vertical="top"/>
    </xf>
    <xf numFmtId="0" fontId="7" fillId="0" borderId="22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9" fillId="0" borderId="31" xfId="0" applyFont="1" applyFill="1" applyBorder="1" applyAlignment="1">
      <alignment horizontal="left" vertical="top" wrapText="1"/>
    </xf>
    <xf numFmtId="49" fontId="11" fillId="7" borderId="17" xfId="0" applyNumberFormat="1" applyFont="1" applyFill="1" applyBorder="1" applyAlignment="1">
      <alignment horizontal="center" vertical="top" wrapText="1"/>
    </xf>
    <xf numFmtId="49" fontId="11" fillId="7" borderId="19" xfId="0" applyNumberFormat="1" applyFont="1" applyFill="1" applyBorder="1" applyAlignment="1">
      <alignment horizontal="center" vertical="top" wrapText="1"/>
    </xf>
    <xf numFmtId="49" fontId="11" fillId="7" borderId="18" xfId="0" applyNumberFormat="1" applyFont="1" applyFill="1" applyBorder="1" applyAlignment="1">
      <alignment horizontal="center" vertical="top" wrapText="1"/>
    </xf>
    <xf numFmtId="0" fontId="9" fillId="7" borderId="20" xfId="0" applyFont="1" applyFill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164" fontId="11" fillId="4" borderId="10" xfId="0" applyNumberFormat="1" applyFont="1" applyFill="1" applyBorder="1" applyAlignment="1">
      <alignment vertical="top"/>
    </xf>
    <xf numFmtId="0" fontId="9" fillId="0" borderId="21" xfId="0" applyFont="1" applyBorder="1" applyAlignment="1">
      <alignment vertical="top" wrapText="1"/>
    </xf>
    <xf numFmtId="0" fontId="9" fillId="0" borderId="31" xfId="0" applyNumberFormat="1" applyFont="1" applyBorder="1" applyAlignment="1">
      <alignment horizontal="center" vertical="top" wrapText="1"/>
    </xf>
    <xf numFmtId="0" fontId="9" fillId="0" borderId="32" xfId="0" applyNumberFormat="1" applyFont="1" applyBorder="1" applyAlignment="1">
      <alignment horizontal="center" vertical="top" wrapText="1"/>
    </xf>
    <xf numFmtId="49" fontId="9" fillId="7" borderId="38" xfId="0" applyNumberFormat="1" applyFont="1" applyFill="1" applyBorder="1" applyAlignment="1">
      <alignment horizontal="center" vertical="top"/>
    </xf>
    <xf numFmtId="49" fontId="11" fillId="0" borderId="71" xfId="0" applyNumberFormat="1" applyFont="1" applyFill="1" applyBorder="1" applyAlignment="1">
      <alignment horizontal="center" vertical="top"/>
    </xf>
    <xf numFmtId="0" fontId="6" fillId="7" borderId="38" xfId="0" applyFont="1" applyFill="1" applyBorder="1" applyAlignment="1">
      <alignment horizontal="center" vertical="center" textRotation="90"/>
    </xf>
    <xf numFmtId="0" fontId="9" fillId="0" borderId="74" xfId="0" applyFont="1" applyBorder="1" applyAlignment="1">
      <alignment vertical="top" wrapText="1"/>
    </xf>
    <xf numFmtId="49" fontId="11" fillId="7" borderId="19" xfId="0" applyNumberFormat="1" applyFont="1" applyFill="1" applyBorder="1" applyAlignment="1">
      <alignment vertical="top"/>
    </xf>
    <xf numFmtId="0" fontId="9" fillId="0" borderId="20" xfId="0" applyFont="1" applyBorder="1" applyAlignment="1">
      <alignment vertical="top"/>
    </xf>
    <xf numFmtId="0" fontId="9" fillId="7" borderId="21" xfId="0" applyFont="1" applyFill="1" applyBorder="1" applyAlignment="1">
      <alignment vertical="top" wrapText="1"/>
    </xf>
    <xf numFmtId="0" fontId="10" fillId="0" borderId="31" xfId="0" applyNumberFormat="1" applyFont="1" applyBorder="1" applyAlignment="1">
      <alignment horizontal="center" vertical="top"/>
    </xf>
    <xf numFmtId="0" fontId="10" fillId="0" borderId="32" xfId="0" applyNumberFormat="1" applyFont="1" applyBorder="1" applyAlignment="1">
      <alignment horizontal="center" vertical="top"/>
    </xf>
    <xf numFmtId="0" fontId="9" fillId="8" borderId="21" xfId="0" applyFont="1" applyFill="1" applyBorder="1" applyAlignment="1">
      <alignment vertical="top"/>
    </xf>
    <xf numFmtId="0" fontId="9" fillId="8" borderId="31" xfId="0" applyNumberFormat="1" applyFont="1" applyFill="1" applyBorder="1" applyAlignment="1">
      <alignment horizontal="center" vertical="top"/>
    </xf>
    <xf numFmtId="0" fontId="9" fillId="8" borderId="32" xfId="0" applyNumberFormat="1" applyFont="1" applyFill="1" applyBorder="1" applyAlignment="1">
      <alignment horizontal="center" vertical="top"/>
    </xf>
    <xf numFmtId="0" fontId="9" fillId="8" borderId="78" xfId="0" applyNumberFormat="1" applyFont="1" applyFill="1" applyBorder="1" applyAlignment="1">
      <alignment horizontal="center" vertical="top"/>
    </xf>
    <xf numFmtId="0" fontId="9" fillId="7" borderId="29" xfId="0" applyFont="1" applyFill="1" applyBorder="1" applyAlignment="1">
      <alignment vertical="top" wrapText="1"/>
    </xf>
    <xf numFmtId="0" fontId="7" fillId="0" borderId="23" xfId="0" applyFont="1" applyFill="1" applyBorder="1" applyAlignment="1">
      <alignment vertical="top" wrapText="1"/>
    </xf>
    <xf numFmtId="49" fontId="9" fillId="0" borderId="18" xfId="0" applyNumberFormat="1" applyFont="1" applyBorder="1" applyAlignment="1">
      <alignment vertical="top"/>
    </xf>
    <xf numFmtId="164" fontId="9" fillId="12" borderId="13" xfId="0" applyNumberFormat="1" applyFont="1" applyFill="1" applyBorder="1" applyAlignment="1">
      <alignment vertical="top"/>
    </xf>
    <xf numFmtId="164" fontId="9" fillId="12" borderId="18" xfId="0" applyNumberFormat="1" applyFont="1" applyFill="1" applyBorder="1" applyAlignment="1">
      <alignment vertical="top"/>
    </xf>
    <xf numFmtId="164" fontId="9" fillId="12" borderId="32" xfId="0" applyNumberFormat="1" applyFont="1" applyFill="1" applyBorder="1" applyAlignment="1">
      <alignment vertical="top"/>
    </xf>
    <xf numFmtId="164" fontId="9" fillId="0" borderId="10" xfId="0" applyNumberFormat="1" applyFont="1" applyBorder="1" applyAlignment="1">
      <alignment vertical="top"/>
    </xf>
    <xf numFmtId="164" fontId="9" fillId="12" borderId="37" xfId="0" applyNumberFormat="1" applyFont="1" applyFill="1" applyBorder="1" applyAlignment="1">
      <alignment vertical="top"/>
    </xf>
    <xf numFmtId="164" fontId="9" fillId="0" borderId="15" xfId="0" applyNumberFormat="1" applyFont="1" applyBorder="1" applyAlignment="1">
      <alignment vertical="top"/>
    </xf>
    <xf numFmtId="49" fontId="11" fillId="8" borderId="31" xfId="0" applyNumberFormat="1" applyFont="1" applyFill="1" applyBorder="1" applyAlignment="1">
      <alignment horizontal="center" vertical="top"/>
    </xf>
    <xf numFmtId="164" fontId="11" fillId="8" borderId="21" xfId="0" applyNumberFormat="1" applyFont="1" applyFill="1" applyBorder="1" applyAlignment="1">
      <alignment vertical="top"/>
    </xf>
    <xf numFmtId="164" fontId="11" fillId="8" borderId="31" xfId="0" applyNumberFormat="1" applyFont="1" applyFill="1" applyBorder="1" applyAlignment="1">
      <alignment vertical="top"/>
    </xf>
    <xf numFmtId="164" fontId="11" fillId="8" borderId="32" xfId="0" applyNumberFormat="1" applyFont="1" applyFill="1" applyBorder="1" applyAlignment="1">
      <alignment vertical="top"/>
    </xf>
    <xf numFmtId="164" fontId="9" fillId="12" borderId="2" xfId="0" applyNumberFormat="1" applyFont="1" applyFill="1" applyBorder="1" applyAlignment="1">
      <alignment horizontal="center" vertical="top" wrapText="1"/>
    </xf>
    <xf numFmtId="164" fontId="11" fillId="12" borderId="10" xfId="0" applyNumberFormat="1" applyFont="1" applyFill="1" applyBorder="1" applyAlignment="1">
      <alignment horizontal="center" vertical="top" wrapText="1"/>
    </xf>
    <xf numFmtId="0" fontId="11" fillId="12" borderId="14" xfId="0" applyFont="1" applyFill="1" applyBorder="1" applyAlignment="1">
      <alignment horizontal="right" vertical="top" wrapText="1"/>
    </xf>
    <xf numFmtId="0" fontId="11" fillId="12" borderId="10" xfId="0" applyFont="1" applyFill="1" applyBorder="1" applyAlignment="1">
      <alignment horizontal="center" vertical="top" wrapText="1"/>
    </xf>
    <xf numFmtId="164" fontId="11" fillId="12" borderId="57" xfId="0" applyNumberFormat="1" applyFont="1" applyFill="1" applyBorder="1" applyAlignment="1">
      <alignment vertical="top"/>
    </xf>
    <xf numFmtId="164" fontId="11" fillId="12" borderId="10" xfId="0" applyNumberFormat="1" applyFont="1" applyFill="1" applyBorder="1" applyAlignment="1">
      <alignment vertical="top"/>
    </xf>
    <xf numFmtId="0" fontId="11" fillId="12" borderId="5" xfId="0" applyFont="1" applyFill="1" applyBorder="1" applyAlignment="1">
      <alignment horizontal="center" vertical="top"/>
    </xf>
    <xf numFmtId="0" fontId="10" fillId="0" borderId="53" xfId="0" applyNumberFormat="1" applyFont="1" applyBorder="1" applyAlignment="1">
      <alignment horizontal="center" vertical="top"/>
    </xf>
    <xf numFmtId="0" fontId="10" fillId="0" borderId="64" xfId="0" applyNumberFormat="1" applyFont="1" applyBorder="1" applyAlignment="1">
      <alignment horizontal="center" vertical="top"/>
    </xf>
    <xf numFmtId="49" fontId="11" fillId="13" borderId="8" xfId="0" applyNumberFormat="1" applyFont="1" applyFill="1" applyBorder="1" applyAlignment="1">
      <alignment horizontal="left" vertical="top" wrapText="1"/>
    </xf>
    <xf numFmtId="49" fontId="11" fillId="13" borderId="7" xfId="0" applyNumberFormat="1" applyFont="1" applyFill="1" applyBorder="1" applyAlignment="1">
      <alignment vertical="top"/>
    </xf>
    <xf numFmtId="49" fontId="11" fillId="13" borderId="13" xfId="0" applyNumberFormat="1" applyFont="1" applyFill="1" applyBorder="1" applyAlignment="1">
      <alignment vertical="top"/>
    </xf>
    <xf numFmtId="49" fontId="11" fillId="13" borderId="28" xfId="0" applyNumberFormat="1" applyFont="1" applyFill="1" applyBorder="1" applyAlignment="1">
      <alignment horizontal="center" vertical="top"/>
    </xf>
    <xf numFmtId="49" fontId="11" fillId="13" borderId="21" xfId="0" applyNumberFormat="1" applyFont="1" applyFill="1" applyBorder="1" applyAlignment="1">
      <alignment horizontal="center" vertical="top"/>
    </xf>
    <xf numFmtId="49" fontId="11" fillId="13" borderId="20" xfId="0" applyNumberFormat="1" applyFont="1" applyFill="1" applyBorder="1" applyAlignment="1">
      <alignment vertical="top"/>
    </xf>
    <xf numFmtId="49" fontId="11" fillId="13" borderId="28" xfId="0" applyNumberFormat="1" applyFont="1" applyFill="1" applyBorder="1" applyAlignment="1">
      <alignment vertical="top"/>
    </xf>
    <xf numFmtId="49" fontId="11" fillId="13" borderId="21" xfId="0" applyNumberFormat="1" applyFont="1" applyFill="1" applyBorder="1" applyAlignment="1">
      <alignment vertical="top"/>
    </xf>
    <xf numFmtId="49" fontId="11" fillId="13" borderId="24" xfId="0" applyNumberFormat="1" applyFont="1" applyFill="1" applyBorder="1" applyAlignment="1">
      <alignment horizontal="center" vertical="top"/>
    </xf>
    <xf numFmtId="164" fontId="11" fillId="13" borderId="24" xfId="0" applyNumberFormat="1" applyFont="1" applyFill="1" applyBorder="1" applyAlignment="1">
      <alignment vertical="top"/>
    </xf>
    <xf numFmtId="0" fontId="11" fillId="7" borderId="22" xfId="0" applyFont="1" applyFill="1" applyBorder="1" applyAlignment="1">
      <alignment horizontal="left" vertical="top" wrapText="1"/>
    </xf>
    <xf numFmtId="164" fontId="9" fillId="7" borderId="53" xfId="0" applyNumberFormat="1" applyFont="1" applyFill="1" applyBorder="1" applyAlignment="1">
      <alignment vertical="top"/>
    </xf>
    <xf numFmtId="164" fontId="9" fillId="7" borderId="19" xfId="0" applyNumberFormat="1" applyFont="1" applyFill="1" applyBorder="1" applyAlignment="1">
      <alignment vertical="top"/>
    </xf>
    <xf numFmtId="164" fontId="9" fillId="7" borderId="28" xfId="0" applyNumberFormat="1" applyFont="1" applyFill="1" applyBorder="1" applyAlignment="1">
      <alignment vertical="top"/>
    </xf>
    <xf numFmtId="164" fontId="3" fillId="12" borderId="53" xfId="0" applyNumberFormat="1" applyFont="1" applyFill="1" applyBorder="1" applyAlignment="1">
      <alignment horizontal="center" vertical="center"/>
    </xf>
    <xf numFmtId="164" fontId="9" fillId="7" borderId="15" xfId="0" applyNumberFormat="1" applyFont="1" applyFill="1" applyBorder="1" applyAlignment="1">
      <alignment horizontal="right" vertical="top"/>
    </xf>
    <xf numFmtId="164" fontId="3" fillId="12" borderId="28" xfId="0" applyNumberFormat="1" applyFont="1" applyFill="1" applyBorder="1" applyAlignment="1">
      <alignment horizontal="center" vertical="center"/>
    </xf>
    <xf numFmtId="164" fontId="9" fillId="7" borderId="12" xfId="0" applyNumberFormat="1" applyFont="1" applyFill="1" applyBorder="1" applyAlignment="1">
      <alignment vertical="top"/>
    </xf>
    <xf numFmtId="0" fontId="5" fillId="6" borderId="20" xfId="0" applyFont="1" applyFill="1" applyBorder="1" applyAlignment="1">
      <alignment horizontal="left" vertical="top" wrapText="1"/>
    </xf>
    <xf numFmtId="164" fontId="9" fillId="12" borderId="30" xfId="0" applyNumberFormat="1" applyFont="1" applyFill="1" applyBorder="1" applyAlignment="1">
      <alignment horizontal="right" vertical="top"/>
    </xf>
    <xf numFmtId="164" fontId="9" fillId="12" borderId="29" xfId="0" applyNumberFormat="1" applyFont="1" applyFill="1" applyBorder="1" applyAlignment="1">
      <alignment horizontal="right" vertical="top"/>
    </xf>
    <xf numFmtId="0" fontId="9" fillId="7" borderId="61" xfId="0" applyFont="1" applyFill="1" applyBorder="1" applyAlignment="1">
      <alignment vertical="top" wrapText="1"/>
    </xf>
    <xf numFmtId="49" fontId="9" fillId="0" borderId="18" xfId="0" applyNumberFormat="1" applyFont="1" applyBorder="1" applyAlignment="1">
      <alignment horizontal="center" vertical="top"/>
    </xf>
    <xf numFmtId="164" fontId="9" fillId="7" borderId="64" xfId="0" applyNumberFormat="1" applyFont="1" applyFill="1" applyBorder="1" applyAlignment="1">
      <alignment vertical="top"/>
    </xf>
    <xf numFmtId="0" fontId="9" fillId="7" borderId="40" xfId="0" applyFont="1" applyFill="1" applyBorder="1" applyAlignment="1">
      <alignment horizontal="center" vertical="top"/>
    </xf>
    <xf numFmtId="164" fontId="11" fillId="4" borderId="42" xfId="0" applyNumberFormat="1" applyFont="1" applyFill="1" applyBorder="1" applyAlignment="1">
      <alignment vertical="top"/>
    </xf>
    <xf numFmtId="164" fontId="11" fillId="4" borderId="43" xfId="0" applyNumberFormat="1" applyFont="1" applyFill="1" applyBorder="1" applyAlignment="1">
      <alignment vertical="top"/>
    </xf>
    <xf numFmtId="164" fontId="11" fillId="4" borderId="91" xfId="0" applyNumberFormat="1" applyFont="1" applyFill="1" applyBorder="1" applyAlignment="1">
      <alignment vertical="top"/>
    </xf>
    <xf numFmtId="0" fontId="11" fillId="12" borderId="13" xfId="0" applyFont="1" applyFill="1" applyBorder="1" applyAlignment="1">
      <alignment horizontal="right" vertical="top" wrapText="1"/>
    </xf>
    <xf numFmtId="49" fontId="11" fillId="13" borderId="20" xfId="0" applyNumberFormat="1" applyFont="1" applyFill="1" applyBorder="1" applyAlignment="1">
      <alignment horizontal="center" vertical="top"/>
    </xf>
    <xf numFmtId="49" fontId="11" fillId="13" borderId="28" xfId="0" applyNumberFormat="1" applyFont="1" applyFill="1" applyBorder="1" applyAlignment="1">
      <alignment horizontal="center" vertical="top"/>
    </xf>
    <xf numFmtId="49" fontId="11" fillId="13" borderId="21" xfId="0" applyNumberFormat="1" applyFont="1" applyFill="1" applyBorder="1" applyAlignment="1">
      <alignment horizontal="center" vertical="top"/>
    </xf>
    <xf numFmtId="49" fontId="11" fillId="0" borderId="64" xfId="0" applyNumberFormat="1" applyFont="1" applyBorder="1" applyAlignment="1">
      <alignment horizontal="center" vertical="top"/>
    </xf>
    <xf numFmtId="49" fontId="11" fillId="0" borderId="41" xfId="0" applyNumberFormat="1" applyFont="1" applyBorder="1" applyAlignment="1">
      <alignment horizontal="center" vertical="top"/>
    </xf>
    <xf numFmtId="49" fontId="11" fillId="0" borderId="32" xfId="0" applyNumberFormat="1" applyFont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/>
    </xf>
    <xf numFmtId="165" fontId="9" fillId="12" borderId="28" xfId="0" applyNumberFormat="1" applyFont="1" applyFill="1" applyBorder="1" applyAlignment="1">
      <alignment vertical="top"/>
    </xf>
    <xf numFmtId="165" fontId="9" fillId="12" borderId="53" xfId="0" applyNumberFormat="1" applyFont="1" applyFill="1" applyBorder="1" applyAlignment="1">
      <alignment vertical="top"/>
    </xf>
    <xf numFmtId="165" fontId="9" fillId="12" borderId="19" xfId="0" applyNumberFormat="1" applyFont="1" applyFill="1" applyBorder="1" applyAlignment="1">
      <alignment vertical="top"/>
    </xf>
    <xf numFmtId="165" fontId="9" fillId="0" borderId="7" xfId="0" applyNumberFormat="1" applyFont="1" applyFill="1" applyBorder="1" applyAlignment="1">
      <alignment vertical="top"/>
    </xf>
    <xf numFmtId="0" fontId="9" fillId="7" borderId="7" xfId="0" applyFont="1" applyFill="1" applyBorder="1" applyAlignment="1">
      <alignment horizontal="center" vertical="top"/>
    </xf>
    <xf numFmtId="0" fontId="9" fillId="7" borderId="13" xfId="0" applyFont="1" applyFill="1" applyBorder="1" applyAlignment="1">
      <alignment horizontal="center" vertical="top"/>
    </xf>
    <xf numFmtId="164" fontId="9" fillId="0" borderId="85" xfId="0" applyNumberFormat="1" applyFont="1" applyFill="1" applyBorder="1" applyAlignment="1">
      <alignment vertical="top"/>
    </xf>
    <xf numFmtId="164" fontId="9" fillId="0" borderId="66" xfId="0" applyNumberFormat="1" applyFont="1" applyFill="1" applyBorder="1" applyAlignment="1">
      <alignment vertical="top"/>
    </xf>
    <xf numFmtId="164" fontId="9" fillId="0" borderId="81" xfId="0" applyNumberFormat="1" applyFont="1" applyFill="1" applyBorder="1" applyAlignment="1">
      <alignment vertical="top"/>
    </xf>
    <xf numFmtId="0" fontId="11" fillId="0" borderId="40" xfId="0" applyFont="1" applyFill="1" applyBorder="1" applyAlignment="1">
      <alignment vertical="top" wrapText="1"/>
    </xf>
    <xf numFmtId="0" fontId="11" fillId="0" borderId="31" xfId="0" applyFont="1" applyFill="1" applyBorder="1" applyAlignment="1">
      <alignment vertical="top" wrapText="1"/>
    </xf>
    <xf numFmtId="0" fontId="9" fillId="0" borderId="53" xfId="0" applyFont="1" applyFill="1" applyBorder="1" applyAlignment="1">
      <alignment vertical="top" wrapText="1"/>
    </xf>
    <xf numFmtId="0" fontId="9" fillId="8" borderId="9" xfId="0" applyFont="1" applyFill="1" applyBorder="1" applyAlignment="1">
      <alignment vertical="top"/>
    </xf>
    <xf numFmtId="0" fontId="9" fillId="8" borderId="79" xfId="0" applyNumberFormat="1" applyFont="1" applyFill="1" applyBorder="1" applyAlignment="1">
      <alignment horizontal="center" vertical="top"/>
    </xf>
    <xf numFmtId="0" fontId="9" fillId="0" borderId="60" xfId="0" applyNumberFormat="1" applyFont="1" applyBorder="1" applyAlignment="1">
      <alignment vertical="top"/>
    </xf>
    <xf numFmtId="0" fontId="9" fillId="0" borderId="26" xfId="0" applyNumberFormat="1" applyFont="1" applyBorder="1" applyAlignment="1">
      <alignment vertical="top"/>
    </xf>
    <xf numFmtId="0" fontId="9" fillId="0" borderId="27" xfId="0" applyNumberFormat="1" applyFont="1" applyBorder="1" applyAlignment="1">
      <alignment vertical="top"/>
    </xf>
    <xf numFmtId="0" fontId="9" fillId="7" borderId="75" xfId="0" applyFont="1" applyFill="1" applyBorder="1" applyAlignment="1">
      <alignment vertical="top" wrapText="1"/>
    </xf>
    <xf numFmtId="49" fontId="11" fillId="7" borderId="76" xfId="0" applyNumberFormat="1" applyFont="1" applyFill="1" applyBorder="1" applyAlignment="1">
      <alignment horizontal="center" vertical="top"/>
    </xf>
    <xf numFmtId="49" fontId="11" fillId="7" borderId="90" xfId="0" applyNumberFormat="1" applyFont="1" applyFill="1" applyBorder="1" applyAlignment="1">
      <alignment horizontal="center" vertical="top"/>
    </xf>
    <xf numFmtId="49" fontId="11" fillId="7" borderId="87" xfId="0" applyNumberFormat="1" applyFont="1" applyFill="1" applyBorder="1" applyAlignment="1">
      <alignment horizontal="center" vertical="top"/>
    </xf>
    <xf numFmtId="0" fontId="11" fillId="7" borderId="58" xfId="0" applyFont="1" applyFill="1" applyBorder="1" applyAlignment="1">
      <alignment vertical="top" wrapText="1"/>
    </xf>
    <xf numFmtId="49" fontId="9" fillId="0" borderId="19" xfId="0" applyNumberFormat="1" applyFont="1" applyBorder="1" applyAlignment="1">
      <alignment horizontal="center" vertical="top"/>
    </xf>
    <xf numFmtId="0" fontId="6" fillId="0" borderId="37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top"/>
    </xf>
    <xf numFmtId="0" fontId="9" fillId="0" borderId="3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164" fontId="9" fillId="12" borderId="6" xfId="0" applyNumberFormat="1" applyFont="1" applyFill="1" applyBorder="1" applyAlignment="1">
      <alignment vertical="top"/>
    </xf>
    <xf numFmtId="0" fontId="5" fillId="6" borderId="39" xfId="0" applyFont="1" applyFill="1" applyBorder="1" applyAlignment="1">
      <alignment horizontal="left" vertical="top" wrapText="1"/>
    </xf>
    <xf numFmtId="0" fontId="5" fillId="6" borderId="38" xfId="0" applyFont="1" applyFill="1" applyBorder="1" applyAlignment="1">
      <alignment horizontal="center" vertical="top"/>
    </xf>
    <xf numFmtId="49" fontId="11" fillId="0" borderId="41" xfId="0" applyNumberFormat="1" applyFont="1" applyFill="1" applyBorder="1" applyAlignment="1">
      <alignment horizontal="center" vertical="top"/>
    </xf>
    <xf numFmtId="49" fontId="11" fillId="0" borderId="64" xfId="0" applyNumberFormat="1" applyFont="1" applyFill="1" applyBorder="1" applyAlignment="1">
      <alignment horizontal="center" vertical="top"/>
    </xf>
    <xf numFmtId="49" fontId="11" fillId="7" borderId="32" xfId="0" applyNumberFormat="1" applyFont="1" applyFill="1" applyBorder="1" applyAlignment="1">
      <alignment vertical="top"/>
    </xf>
    <xf numFmtId="0" fontId="5" fillId="7" borderId="69" xfId="0" applyFont="1" applyFill="1" applyBorder="1" applyAlignment="1">
      <alignment vertical="top" wrapText="1"/>
    </xf>
    <xf numFmtId="0" fontId="9" fillId="0" borderId="15" xfId="0" applyFont="1" applyFill="1" applyBorder="1" applyAlignment="1">
      <alignment horizontal="center" vertical="top" wrapText="1"/>
    </xf>
    <xf numFmtId="0" fontId="9" fillId="7" borderId="87" xfId="0" applyFont="1" applyFill="1" applyBorder="1" applyAlignment="1">
      <alignment horizontal="center" vertical="top"/>
    </xf>
    <xf numFmtId="0" fontId="0" fillId="0" borderId="13" xfId="0" applyBorder="1" applyAlignment="1"/>
    <xf numFmtId="164" fontId="9" fillId="7" borderId="37" xfId="0" applyNumberFormat="1" applyFont="1" applyFill="1" applyBorder="1" applyAlignment="1">
      <alignment horizontal="right" vertical="top"/>
    </xf>
    <xf numFmtId="164" fontId="7" fillId="6" borderId="7" xfId="0" applyNumberFormat="1" applyFont="1" applyFill="1" applyBorder="1" applyAlignment="1">
      <alignment horizontal="right" vertical="center" wrapText="1"/>
    </xf>
    <xf numFmtId="164" fontId="7" fillId="7" borderId="7" xfId="0" applyNumberFormat="1" applyFont="1" applyFill="1" applyBorder="1" applyAlignment="1">
      <alignment horizontal="right" vertical="center" wrapText="1"/>
    </xf>
    <xf numFmtId="164" fontId="11" fillId="12" borderId="13" xfId="0" applyNumberFormat="1" applyFont="1" applyFill="1" applyBorder="1" applyAlignment="1">
      <alignment horizontal="right" vertical="top"/>
    </xf>
    <xf numFmtId="0" fontId="9" fillId="7" borderId="25" xfId="0" applyFont="1" applyFill="1" applyBorder="1" applyAlignment="1">
      <alignment vertical="top"/>
    </xf>
    <xf numFmtId="0" fontId="9" fillId="6" borderId="13" xfId="0" applyFont="1" applyFill="1" applyBorder="1" applyAlignment="1">
      <alignment horizontal="left" vertical="top" wrapText="1"/>
    </xf>
    <xf numFmtId="0" fontId="9" fillId="6" borderId="31" xfId="0" applyFont="1" applyFill="1" applyBorder="1" applyAlignment="1">
      <alignment horizontal="center" vertical="top"/>
    </xf>
    <xf numFmtId="0" fontId="9" fillId="6" borderId="32" xfId="0" applyFont="1" applyFill="1" applyBorder="1" applyAlignment="1">
      <alignment horizontal="center" vertical="top"/>
    </xf>
    <xf numFmtId="165" fontId="9" fillId="7" borderId="25" xfId="0" applyNumberFormat="1" applyFont="1" applyFill="1" applyBorder="1" applyAlignment="1">
      <alignment vertical="top"/>
    </xf>
    <xf numFmtId="165" fontId="9" fillId="7" borderId="26" xfId="0" applyNumberFormat="1" applyFont="1" applyFill="1" applyBorder="1" applyAlignment="1">
      <alignment vertical="top"/>
    </xf>
    <xf numFmtId="165" fontId="9" fillId="7" borderId="60" xfId="0" applyNumberFormat="1" applyFont="1" applyFill="1" applyBorder="1" applyAlignment="1">
      <alignment vertical="top"/>
    </xf>
    <xf numFmtId="0" fontId="9" fillId="7" borderId="2" xfId="0" applyFont="1" applyFill="1" applyBorder="1" applyAlignment="1">
      <alignment horizontal="center" vertical="top"/>
    </xf>
    <xf numFmtId="164" fontId="9" fillId="12" borderId="39" xfId="0" applyNumberFormat="1" applyFont="1" applyFill="1" applyBorder="1" applyAlignment="1">
      <alignment horizontal="right" vertical="top"/>
    </xf>
    <xf numFmtId="164" fontId="9" fillId="12" borderId="38" xfId="0" applyNumberFormat="1" applyFont="1" applyFill="1" applyBorder="1" applyAlignment="1">
      <alignment horizontal="right" vertical="top"/>
    </xf>
    <xf numFmtId="164" fontId="9" fillId="12" borderId="72" xfId="0" applyNumberFormat="1" applyFont="1" applyFill="1" applyBorder="1" applyAlignment="1">
      <alignment horizontal="right" vertical="top"/>
    </xf>
    <xf numFmtId="164" fontId="9" fillId="0" borderId="7" xfId="0" applyNumberFormat="1" applyFont="1" applyBorder="1" applyAlignment="1">
      <alignment vertical="top"/>
    </xf>
    <xf numFmtId="164" fontId="9" fillId="0" borderId="37" xfId="0" applyNumberFormat="1" applyFont="1" applyBorder="1" applyAlignment="1">
      <alignment vertical="top"/>
    </xf>
    <xf numFmtId="49" fontId="11" fillId="13" borderId="20" xfId="0" applyNumberFormat="1" applyFont="1" applyFill="1" applyBorder="1" applyAlignment="1">
      <alignment horizontal="center" vertical="top"/>
    </xf>
    <xf numFmtId="49" fontId="11" fillId="13" borderId="21" xfId="0" applyNumberFormat="1" applyFont="1" applyFill="1" applyBorder="1" applyAlignment="1">
      <alignment horizontal="center" vertical="top"/>
    </xf>
    <xf numFmtId="49" fontId="9" fillId="0" borderId="40" xfId="0" applyNumberFormat="1" applyFont="1" applyFill="1" applyBorder="1" applyAlignment="1">
      <alignment horizontal="center" vertical="top"/>
    </xf>
    <xf numFmtId="0" fontId="11" fillId="0" borderId="19" xfId="4" applyNumberFormat="1" applyFont="1" applyBorder="1" applyAlignment="1">
      <alignment horizontal="center" vertical="top"/>
    </xf>
    <xf numFmtId="0" fontId="9" fillId="7" borderId="38" xfId="0" applyNumberFormat="1" applyFont="1" applyFill="1" applyBorder="1" applyAlignment="1">
      <alignment horizontal="center" vertical="top" textRotation="90"/>
    </xf>
    <xf numFmtId="0" fontId="9" fillId="7" borderId="72" xfId="0" applyNumberFormat="1" applyFont="1" applyFill="1" applyBorder="1" applyAlignment="1">
      <alignment horizontal="center" vertical="top" textRotation="90"/>
    </xf>
    <xf numFmtId="0" fontId="9" fillId="0" borderId="38" xfId="0" applyNumberFormat="1" applyFont="1" applyBorder="1" applyAlignment="1">
      <alignment horizontal="center" vertical="top" textRotation="90"/>
    </xf>
    <xf numFmtId="0" fontId="9" fillId="0" borderId="72" xfId="0" applyNumberFormat="1" applyFont="1" applyBorder="1" applyAlignment="1">
      <alignment horizontal="center" vertical="top" textRotation="90"/>
    </xf>
    <xf numFmtId="0" fontId="0" fillId="0" borderId="53" xfId="0" applyBorder="1" applyAlignment="1">
      <alignment vertical="top"/>
    </xf>
    <xf numFmtId="0" fontId="0" fillId="0" borderId="64" xfId="0" applyBorder="1" applyAlignment="1">
      <alignment vertical="top"/>
    </xf>
    <xf numFmtId="0" fontId="3" fillId="7" borderId="1" xfId="0" applyFont="1" applyFill="1" applyBorder="1" applyAlignment="1">
      <alignment horizontal="center" vertical="top" wrapText="1"/>
    </xf>
    <xf numFmtId="164" fontId="3" fillId="12" borderId="6" xfId="0" applyNumberFormat="1" applyFont="1" applyFill="1" applyBorder="1" applyAlignment="1">
      <alignment horizontal="right" vertical="top"/>
    </xf>
    <xf numFmtId="164" fontId="3" fillId="12" borderId="35" xfId="0" applyNumberFormat="1" applyFont="1" applyFill="1" applyBorder="1" applyAlignment="1">
      <alignment horizontal="right" vertical="top"/>
    </xf>
    <xf numFmtId="0" fontId="9" fillId="0" borderId="7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horizontal="center" vertical="top"/>
    </xf>
    <xf numFmtId="0" fontId="9" fillId="0" borderId="64" xfId="0" applyFont="1" applyFill="1" applyBorder="1" applyAlignment="1">
      <alignment horizontal="center" vertical="top"/>
    </xf>
    <xf numFmtId="49" fontId="11" fillId="7" borderId="22" xfId="0" applyNumberFormat="1" applyFont="1" applyFill="1" applyBorder="1" applyAlignment="1">
      <alignment horizontal="center" vertical="top"/>
    </xf>
    <xf numFmtId="0" fontId="6" fillId="7" borderId="26" xfId="0" applyFont="1" applyFill="1" applyBorder="1" applyAlignment="1">
      <alignment horizontal="center" vertical="center" textRotation="90"/>
    </xf>
    <xf numFmtId="49" fontId="9" fillId="7" borderId="40" xfId="0" applyNumberFormat="1" applyFont="1" applyFill="1" applyBorder="1" applyAlignment="1">
      <alignment horizontal="center" vertical="top"/>
    </xf>
    <xf numFmtId="49" fontId="11" fillId="0" borderId="27" xfId="0" applyNumberFormat="1" applyFont="1" applyFill="1" applyBorder="1" applyAlignment="1">
      <alignment horizontal="center" vertical="top"/>
    </xf>
    <xf numFmtId="49" fontId="11" fillId="7" borderId="23" xfId="0" applyNumberFormat="1" applyFont="1" applyFill="1" applyBorder="1" applyAlignment="1">
      <alignment horizontal="center" vertical="top"/>
    </xf>
    <xf numFmtId="0" fontId="6" fillId="7" borderId="23" xfId="0" applyFont="1" applyFill="1" applyBorder="1" applyAlignment="1">
      <alignment horizontal="center" vertical="center" textRotation="90"/>
    </xf>
    <xf numFmtId="49" fontId="9" fillId="7" borderId="29" xfId="0" applyNumberFormat="1" applyFont="1" applyFill="1" applyBorder="1" applyAlignment="1">
      <alignment vertical="top"/>
    </xf>
    <xf numFmtId="49" fontId="11" fillId="0" borderId="36" xfId="0" applyNumberFormat="1" applyFont="1" applyFill="1" applyBorder="1" applyAlignment="1">
      <alignment vertical="top"/>
    </xf>
    <xf numFmtId="0" fontId="9" fillId="0" borderId="5" xfId="0" applyFont="1" applyBorder="1" applyAlignment="1">
      <alignment horizontal="center" vertical="top"/>
    </xf>
    <xf numFmtId="164" fontId="9" fillId="12" borderId="36" xfId="0" applyNumberFormat="1" applyFont="1" applyFill="1" applyBorder="1" applyAlignment="1">
      <alignment horizontal="right" vertical="top"/>
    </xf>
    <xf numFmtId="164" fontId="9" fillId="0" borderId="5" xfId="0" applyNumberFormat="1" applyFont="1" applyBorder="1" applyAlignment="1">
      <alignment horizontal="right" vertical="top"/>
    </xf>
    <xf numFmtId="164" fontId="9" fillId="0" borderId="14" xfId="0" applyNumberFormat="1" applyFont="1" applyBorder="1" applyAlignment="1">
      <alignment horizontal="right" vertical="top"/>
    </xf>
    <xf numFmtId="0" fontId="9" fillId="0" borderId="30" xfId="0" applyFont="1" applyFill="1" applyBorder="1" applyAlignment="1">
      <alignment horizontal="left" vertical="top" wrapText="1"/>
    </xf>
    <xf numFmtId="0" fontId="9" fillId="0" borderId="29" xfId="0" applyFont="1" applyFill="1" applyBorder="1" applyAlignment="1">
      <alignment horizontal="center" vertical="top"/>
    </xf>
    <xf numFmtId="0" fontId="9" fillId="0" borderId="36" xfId="0" applyFont="1" applyFill="1" applyBorder="1" applyAlignment="1">
      <alignment horizontal="center" vertical="top"/>
    </xf>
    <xf numFmtId="49" fontId="11" fillId="7" borderId="53" xfId="0" applyNumberFormat="1" applyFont="1" applyFill="1" applyBorder="1" applyAlignment="1">
      <alignment vertical="top"/>
    </xf>
    <xf numFmtId="0" fontId="9" fillId="7" borderId="0" xfId="0" applyFont="1" applyFill="1" applyBorder="1" applyAlignment="1">
      <alignment vertical="top" wrapText="1"/>
    </xf>
    <xf numFmtId="0" fontId="9" fillId="7" borderId="77" xfId="0" applyFont="1" applyFill="1" applyBorder="1" applyAlignment="1">
      <alignment vertical="top" wrapText="1"/>
    </xf>
    <xf numFmtId="0" fontId="7" fillId="7" borderId="53" xfId="0" applyFont="1" applyFill="1" applyBorder="1" applyAlignment="1">
      <alignment vertical="top" wrapText="1"/>
    </xf>
    <xf numFmtId="0" fontId="7" fillId="7" borderId="53" xfId="0" applyFont="1" applyFill="1" applyBorder="1" applyAlignment="1">
      <alignment horizontal="center" vertical="top" wrapText="1"/>
    </xf>
    <xf numFmtId="49" fontId="9" fillId="7" borderId="53" xfId="0" applyNumberFormat="1" applyFont="1" applyFill="1" applyBorder="1" applyAlignment="1">
      <alignment vertical="top"/>
    </xf>
    <xf numFmtId="0" fontId="9" fillId="7" borderId="15" xfId="0" applyFont="1" applyFill="1" applyBorder="1" applyAlignment="1">
      <alignment horizontal="center" vertical="top"/>
    </xf>
    <xf numFmtId="0" fontId="9" fillId="0" borderId="87" xfId="0" applyFont="1" applyBorder="1" applyAlignment="1">
      <alignment vertical="top"/>
    </xf>
    <xf numFmtId="0" fontId="5" fillId="7" borderId="59" xfId="0" applyFont="1" applyFill="1" applyBorder="1" applyAlignment="1">
      <alignment vertical="top" wrapText="1"/>
    </xf>
    <xf numFmtId="49" fontId="11" fillId="0" borderId="32" xfId="0" applyNumberFormat="1" applyFont="1" applyFill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164" fontId="3" fillId="12" borderId="21" xfId="0" applyNumberFormat="1" applyFont="1" applyFill="1" applyBorder="1" applyAlignment="1">
      <alignment horizontal="center" vertical="center"/>
    </xf>
    <xf numFmtId="164" fontId="3" fillId="12" borderId="31" xfId="0" applyNumberFormat="1" applyFont="1" applyFill="1" applyBorder="1" applyAlignment="1">
      <alignment horizontal="center" vertical="center"/>
    </xf>
    <xf numFmtId="164" fontId="3" fillId="12" borderId="18" xfId="0" applyNumberFormat="1" applyFont="1" applyFill="1" applyBorder="1" applyAlignment="1">
      <alignment horizontal="center" vertical="center"/>
    </xf>
    <xf numFmtId="164" fontId="7" fillId="7" borderId="10" xfId="0" applyNumberFormat="1" applyFont="1" applyFill="1" applyBorder="1" applyAlignment="1">
      <alignment horizontal="right" vertical="center" wrapText="1"/>
    </xf>
    <xf numFmtId="164" fontId="7" fillId="7" borderId="13" xfId="0" applyNumberFormat="1" applyFont="1" applyFill="1" applyBorder="1" applyAlignment="1">
      <alignment horizontal="right" vertical="center" wrapText="1"/>
    </xf>
    <xf numFmtId="0" fontId="9" fillId="7" borderId="30" xfId="0" applyFont="1" applyFill="1" applyBorder="1" applyAlignment="1">
      <alignment horizontal="left" vertical="top" wrapText="1"/>
    </xf>
    <xf numFmtId="0" fontId="9" fillId="7" borderId="29" xfId="0" applyFont="1" applyFill="1" applyBorder="1" applyAlignment="1">
      <alignment horizontal="center" vertical="top"/>
    </xf>
    <xf numFmtId="0" fontId="9" fillId="7" borderId="36" xfId="0" applyFont="1" applyFill="1" applyBorder="1" applyAlignment="1">
      <alignment horizontal="center" vertical="top"/>
    </xf>
    <xf numFmtId="0" fontId="0" fillId="0" borderId="37" xfId="0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top"/>
    </xf>
    <xf numFmtId="164" fontId="3" fillId="12" borderId="25" xfId="0" applyNumberFormat="1" applyFont="1" applyFill="1" applyBorder="1" applyAlignment="1">
      <alignment horizontal="center" vertical="center"/>
    </xf>
    <xf numFmtId="164" fontId="3" fillId="12" borderId="26" xfId="0" applyNumberFormat="1" applyFont="1" applyFill="1" applyBorder="1" applyAlignment="1">
      <alignment horizontal="center" vertical="center"/>
    </xf>
    <xf numFmtId="164" fontId="3" fillId="12" borderId="60" xfId="0" applyNumberFormat="1" applyFont="1" applyFill="1" applyBorder="1" applyAlignment="1">
      <alignment horizontal="center" vertical="center"/>
    </xf>
    <xf numFmtId="164" fontId="7" fillId="7" borderId="12" xfId="0" applyNumberFormat="1" applyFont="1" applyFill="1" applyBorder="1" applyAlignment="1">
      <alignment horizontal="right" vertical="center" wrapText="1"/>
    </xf>
    <xf numFmtId="164" fontId="7" fillId="7" borderId="11" xfId="0" applyNumberFormat="1" applyFont="1" applyFill="1" applyBorder="1" applyAlignment="1">
      <alignment horizontal="right" vertical="center" wrapText="1"/>
    </xf>
    <xf numFmtId="0" fontId="9" fillId="7" borderId="37" xfId="0" applyFont="1" applyFill="1" applyBorder="1" applyAlignment="1">
      <alignment horizontal="left" vertical="top" wrapText="1"/>
    </xf>
    <xf numFmtId="0" fontId="9" fillId="7" borderId="41" xfId="0" applyFont="1" applyFill="1" applyBorder="1" applyAlignment="1">
      <alignment horizontal="center" vertical="top"/>
    </xf>
    <xf numFmtId="164" fontId="3" fillId="0" borderId="11" xfId="0" applyNumberFormat="1" applyFont="1" applyFill="1" applyBorder="1" applyAlignment="1">
      <alignment horizontal="center" vertical="top"/>
    </xf>
    <xf numFmtId="0" fontId="5" fillId="0" borderId="26" xfId="0" applyFont="1" applyFill="1" applyBorder="1" applyAlignment="1">
      <alignment horizontal="center" vertical="top" wrapText="1"/>
    </xf>
    <xf numFmtId="0" fontId="12" fillId="0" borderId="26" xfId="0" applyFont="1" applyFill="1" applyBorder="1" applyAlignment="1">
      <alignment horizontal="center" vertical="top" wrapText="1"/>
    </xf>
    <xf numFmtId="0" fontId="12" fillId="0" borderId="27" xfId="0" applyFont="1" applyFill="1" applyBorder="1" applyAlignment="1">
      <alignment horizontal="center" vertical="top" wrapText="1"/>
    </xf>
    <xf numFmtId="49" fontId="11" fillId="7" borderId="40" xfId="0" applyNumberFormat="1" applyFont="1" applyFill="1" applyBorder="1" applyAlignment="1">
      <alignment vertical="top"/>
    </xf>
    <xf numFmtId="0" fontId="9" fillId="7" borderId="22" xfId="0" applyFont="1" applyFill="1" applyBorder="1" applyAlignment="1">
      <alignment vertical="top" wrapText="1"/>
    </xf>
    <xf numFmtId="49" fontId="11" fillId="4" borderId="31" xfId="0" applyNumberFormat="1" applyFont="1" applyFill="1" applyBorder="1" applyAlignment="1">
      <alignment vertical="top"/>
    </xf>
    <xf numFmtId="164" fontId="9" fillId="12" borderId="75" xfId="0" applyNumberFormat="1" applyFont="1" applyFill="1" applyBorder="1" applyAlignment="1">
      <alignment vertical="center"/>
    </xf>
    <xf numFmtId="0" fontId="9" fillId="7" borderId="0" xfId="0" applyFont="1" applyFill="1" applyAlignment="1">
      <alignment vertical="top"/>
    </xf>
    <xf numFmtId="49" fontId="9" fillId="0" borderId="31" xfId="0" applyNumberFormat="1" applyFont="1" applyBorder="1" applyAlignment="1">
      <alignment horizontal="center" vertical="top"/>
    </xf>
    <xf numFmtId="0" fontId="9" fillId="7" borderId="53" xfId="0" applyFont="1" applyFill="1" applyBorder="1" applyAlignment="1">
      <alignment horizontal="left" vertical="top" wrapText="1"/>
    </xf>
    <xf numFmtId="49" fontId="9" fillId="0" borderId="31" xfId="0" applyNumberFormat="1" applyFont="1" applyFill="1" applyBorder="1" applyAlignment="1">
      <alignment horizontal="center" vertical="top"/>
    </xf>
    <xf numFmtId="0" fontId="11" fillId="0" borderId="17" xfId="4" applyNumberFormat="1" applyFont="1" applyBorder="1" applyAlignment="1">
      <alignment horizontal="center" vertical="top"/>
    </xf>
    <xf numFmtId="0" fontId="11" fillId="0" borderId="18" xfId="4" applyNumberFormat="1" applyFont="1" applyBorder="1" applyAlignment="1">
      <alignment horizontal="center" vertical="top"/>
    </xf>
    <xf numFmtId="49" fontId="11" fillId="13" borderId="28" xfId="0" applyNumberFormat="1" applyFont="1" applyFill="1" applyBorder="1" applyAlignment="1">
      <alignment horizontal="center" vertical="top"/>
    </xf>
    <xf numFmtId="49" fontId="11" fillId="13" borderId="21" xfId="0" applyNumberFormat="1" applyFont="1" applyFill="1" applyBorder="1" applyAlignment="1">
      <alignment horizontal="center" vertical="top"/>
    </xf>
    <xf numFmtId="49" fontId="11" fillId="7" borderId="18" xfId="0" applyNumberFormat="1" applyFont="1" applyFill="1" applyBorder="1" applyAlignment="1">
      <alignment horizontal="center" vertical="top"/>
    </xf>
    <xf numFmtId="0" fontId="9" fillId="7" borderId="31" xfId="0" applyFont="1" applyFill="1" applyBorder="1" applyAlignment="1">
      <alignment horizontal="left" vertical="top" wrapText="1"/>
    </xf>
    <xf numFmtId="49" fontId="11" fillId="13" borderId="20" xfId="0" applyNumberFormat="1" applyFont="1" applyFill="1" applyBorder="1" applyAlignment="1">
      <alignment horizontal="center" vertical="top"/>
    </xf>
    <xf numFmtId="0" fontId="9" fillId="7" borderId="40" xfId="0" applyFont="1" applyFill="1" applyBorder="1" applyAlignment="1">
      <alignment horizontal="left" vertical="top" wrapText="1"/>
    </xf>
    <xf numFmtId="49" fontId="11" fillId="4" borderId="40" xfId="0" applyNumberFormat="1" applyFont="1" applyFill="1" applyBorder="1" applyAlignment="1">
      <alignment horizontal="center" vertical="top"/>
    </xf>
    <xf numFmtId="49" fontId="11" fillId="4" borderId="31" xfId="0" applyNumberFormat="1" applyFont="1" applyFill="1" applyBorder="1" applyAlignment="1">
      <alignment horizontal="center" vertical="top"/>
    </xf>
    <xf numFmtId="49" fontId="11" fillId="4" borderId="53" xfId="0" applyNumberFormat="1" applyFont="1" applyFill="1" applyBorder="1" applyAlignment="1">
      <alignment horizontal="center" vertical="top"/>
    </xf>
    <xf numFmtId="49" fontId="9" fillId="0" borderId="53" xfId="0" applyNumberFormat="1" applyFont="1" applyFill="1" applyBorder="1" applyAlignment="1">
      <alignment horizontal="center" vertical="top"/>
    </xf>
    <xf numFmtId="0" fontId="11" fillId="7" borderId="40" xfId="0" applyFont="1" applyFill="1" applyBorder="1" applyAlignment="1">
      <alignment vertical="top" wrapText="1"/>
    </xf>
    <xf numFmtId="49" fontId="11" fillId="0" borderId="32" xfId="0" applyNumberFormat="1" applyFont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7" fillId="0" borderId="23" xfId="0" applyFont="1" applyFill="1" applyBorder="1" applyAlignment="1">
      <alignment horizontal="center" vertical="top" wrapText="1"/>
    </xf>
    <xf numFmtId="0" fontId="11" fillId="7" borderId="40" xfId="0" applyFont="1" applyFill="1" applyBorder="1" applyAlignment="1">
      <alignment horizontal="left" vertical="top" wrapText="1"/>
    </xf>
    <xf numFmtId="0" fontId="11" fillId="7" borderId="53" xfId="0" applyFont="1" applyFill="1" applyBorder="1" applyAlignment="1">
      <alignment horizontal="left" vertical="top" wrapText="1"/>
    </xf>
    <xf numFmtId="0" fontId="9" fillId="7" borderId="38" xfId="0" applyFont="1" applyFill="1" applyBorder="1" applyAlignment="1">
      <alignment horizontal="left" vertical="top" wrapText="1"/>
    </xf>
    <xf numFmtId="49" fontId="11" fillId="7" borderId="0" xfId="0" applyNumberFormat="1" applyFont="1" applyFill="1" applyBorder="1" applyAlignment="1">
      <alignment horizontal="center" vertical="top"/>
    </xf>
    <xf numFmtId="49" fontId="11" fillId="0" borderId="23" xfId="0" applyNumberFormat="1" applyFont="1" applyBorder="1" applyAlignment="1">
      <alignment horizontal="center" vertical="top"/>
    </xf>
    <xf numFmtId="49" fontId="11" fillId="13" borderId="55" xfId="0" applyNumberFormat="1" applyFont="1" applyFill="1" applyBorder="1" applyAlignment="1">
      <alignment horizontal="left" vertical="top"/>
    </xf>
    <xf numFmtId="49" fontId="11" fillId="4" borderId="63" xfId="0" applyNumberFormat="1" applyFont="1" applyFill="1" applyBorder="1" applyAlignment="1">
      <alignment horizontal="left" vertical="top"/>
    </xf>
    <xf numFmtId="49" fontId="11" fillId="13" borderId="37" xfId="0" applyNumberFormat="1" applyFont="1" applyFill="1" applyBorder="1" applyAlignment="1">
      <alignment vertical="top"/>
    </xf>
    <xf numFmtId="49" fontId="11" fillId="4" borderId="17" xfId="0" applyNumberFormat="1" applyFont="1" applyFill="1" applyBorder="1" applyAlignment="1">
      <alignment vertical="top"/>
    </xf>
    <xf numFmtId="49" fontId="11" fillId="7" borderId="17" xfId="0" applyNumberFormat="1" applyFont="1" applyFill="1" applyBorder="1" applyAlignment="1">
      <alignment vertical="top"/>
    </xf>
    <xf numFmtId="164" fontId="10" fillId="7" borderId="26" xfId="0" applyNumberFormat="1" applyFont="1" applyFill="1" applyBorder="1" applyAlignment="1">
      <alignment horizontal="center" vertical="center" textRotation="90"/>
    </xf>
    <xf numFmtId="164" fontId="10" fillId="7" borderId="27" xfId="0" applyNumberFormat="1" applyFont="1" applyFill="1" applyBorder="1" applyAlignment="1">
      <alignment horizontal="center" vertical="center" textRotation="90"/>
    </xf>
    <xf numFmtId="0" fontId="9" fillId="0" borderId="26" xfId="0" applyNumberFormat="1" applyFont="1" applyBorder="1" applyAlignment="1">
      <alignment horizontal="center" vertical="center" textRotation="90"/>
    </xf>
    <xf numFmtId="0" fontId="9" fillId="0" borderId="27" xfId="0" applyNumberFormat="1" applyFont="1" applyBorder="1" applyAlignment="1">
      <alignment horizontal="center" vertical="center" textRotation="90"/>
    </xf>
    <xf numFmtId="0" fontId="9" fillId="0" borderId="38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/>
    </xf>
    <xf numFmtId="0" fontId="9" fillId="0" borderId="38" xfId="0" applyNumberFormat="1" applyFont="1" applyBorder="1" applyAlignment="1">
      <alignment horizontal="center" vertical="center"/>
    </xf>
    <xf numFmtId="0" fontId="9" fillId="0" borderId="72" xfId="0" applyNumberFormat="1" applyFont="1" applyBorder="1" applyAlignment="1">
      <alignment horizontal="center" vertical="center"/>
    </xf>
    <xf numFmtId="0" fontId="10" fillId="0" borderId="38" xfId="0" applyNumberFormat="1" applyFont="1" applyBorder="1" applyAlignment="1">
      <alignment horizontal="center" vertical="center" textRotation="90"/>
    </xf>
    <xf numFmtId="0" fontId="10" fillId="0" borderId="38" xfId="0" applyFont="1" applyBorder="1" applyAlignment="1">
      <alignment horizontal="center" vertical="center" textRotation="90"/>
    </xf>
    <xf numFmtId="0" fontId="10" fillId="0" borderId="72" xfId="0" applyNumberFormat="1" applyFont="1" applyBorder="1" applyAlignment="1">
      <alignment horizontal="center" vertical="center" textRotation="90"/>
    </xf>
    <xf numFmtId="0" fontId="9" fillId="0" borderId="29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36" xfId="0" applyNumberFormat="1" applyFont="1" applyBorder="1" applyAlignment="1">
      <alignment horizontal="center" vertical="center"/>
    </xf>
    <xf numFmtId="0" fontId="5" fillId="7" borderId="25" xfId="0" applyFont="1" applyFill="1" applyBorder="1" applyAlignment="1">
      <alignment horizontal="left" vertical="top" wrapText="1"/>
    </xf>
    <xf numFmtId="0" fontId="5" fillId="7" borderId="26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5" fillId="6" borderId="40" xfId="0" applyFont="1" applyFill="1" applyBorder="1" applyAlignment="1">
      <alignment horizontal="center" vertical="top"/>
    </xf>
    <xf numFmtId="0" fontId="5" fillId="0" borderId="21" xfId="0" applyFont="1" applyBorder="1" applyAlignment="1">
      <alignment vertical="top" wrapText="1"/>
    </xf>
    <xf numFmtId="0" fontId="9" fillId="0" borderId="31" xfId="6" applyFont="1" applyFill="1" applyBorder="1" applyAlignment="1">
      <alignment horizontal="center" vertical="top"/>
    </xf>
    <xf numFmtId="164" fontId="9" fillId="12" borderId="25" xfId="0" applyNumberFormat="1" applyFont="1" applyFill="1" applyBorder="1" applyAlignment="1">
      <alignment vertical="center"/>
    </xf>
    <xf numFmtId="164" fontId="9" fillId="12" borderId="86" xfId="0" applyNumberFormat="1" applyFont="1" applyFill="1" applyBorder="1" applyAlignment="1">
      <alignment vertical="center"/>
    </xf>
    <xf numFmtId="164" fontId="9" fillId="0" borderId="11" xfId="0" applyNumberFormat="1" applyFont="1" applyFill="1" applyBorder="1" applyAlignment="1">
      <alignment vertical="center"/>
    </xf>
    <xf numFmtId="164" fontId="9" fillId="7" borderId="38" xfId="0" applyNumberFormat="1" applyFont="1" applyFill="1" applyBorder="1" applyAlignment="1">
      <alignment horizontal="center" vertical="center" textRotation="90"/>
    </xf>
    <xf numFmtId="164" fontId="9" fillId="7" borderId="72" xfId="0" applyNumberFormat="1" applyFont="1" applyFill="1" applyBorder="1" applyAlignment="1">
      <alignment horizontal="center" vertical="center" textRotation="90"/>
    </xf>
    <xf numFmtId="0" fontId="9" fillId="0" borderId="0" xfId="0" applyFont="1" applyFill="1" applyAlignment="1">
      <alignment vertical="top"/>
    </xf>
    <xf numFmtId="0" fontId="9" fillId="0" borderId="0" xfId="0" applyFont="1" applyFill="1" applyBorder="1" applyAlignment="1">
      <alignment vertical="top"/>
    </xf>
    <xf numFmtId="49" fontId="11" fillId="0" borderId="23" xfId="0" applyNumberFormat="1" applyFont="1" applyBorder="1" applyAlignment="1">
      <alignment horizontal="center" vertical="top"/>
    </xf>
    <xf numFmtId="164" fontId="9" fillId="0" borderId="32" xfId="0" applyNumberFormat="1" applyFont="1" applyBorder="1" applyAlignment="1">
      <alignment horizontal="center" vertical="top"/>
    </xf>
    <xf numFmtId="0" fontId="7" fillId="0" borderId="23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9" fillId="7" borderId="38" xfId="0" applyFont="1" applyFill="1" applyBorder="1" applyAlignment="1">
      <alignment horizontal="left" vertical="top" wrapText="1"/>
    </xf>
    <xf numFmtId="49" fontId="11" fillId="7" borderId="0" xfId="0" applyNumberFormat="1" applyFont="1" applyFill="1" applyBorder="1" applyAlignment="1">
      <alignment horizontal="center" vertical="top"/>
    </xf>
    <xf numFmtId="0" fontId="11" fillId="7" borderId="40" xfId="0" applyFont="1" applyFill="1" applyBorder="1" applyAlignment="1">
      <alignment horizontal="left" vertical="top" wrapText="1"/>
    </xf>
    <xf numFmtId="0" fontId="11" fillId="7" borderId="53" xfId="0" applyFont="1" applyFill="1" applyBorder="1" applyAlignment="1">
      <alignment horizontal="left" vertical="top" wrapText="1"/>
    </xf>
    <xf numFmtId="0" fontId="9" fillId="0" borderId="70" xfId="0" applyFont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top" wrapText="1"/>
    </xf>
    <xf numFmtId="0" fontId="12" fillId="0" borderId="31" xfId="0" applyFont="1" applyFill="1" applyBorder="1" applyAlignment="1">
      <alignment horizontal="center" vertical="top" wrapText="1"/>
    </xf>
    <xf numFmtId="0" fontId="12" fillId="0" borderId="32" xfId="0" applyFont="1" applyFill="1" applyBorder="1" applyAlignment="1">
      <alignment horizontal="center" vertical="top" wrapText="1"/>
    </xf>
    <xf numFmtId="164" fontId="11" fillId="7" borderId="30" xfId="0" applyNumberFormat="1" applyFont="1" applyFill="1" applyBorder="1" applyAlignment="1">
      <alignment vertical="top"/>
    </xf>
    <xf numFmtId="164" fontId="11" fillId="7" borderId="29" xfId="0" applyNumberFormat="1" applyFont="1" applyFill="1" applyBorder="1" applyAlignment="1">
      <alignment vertical="top"/>
    </xf>
    <xf numFmtId="164" fontId="11" fillId="7" borderId="36" xfId="0" applyNumberFormat="1" applyFont="1" applyFill="1" applyBorder="1" applyAlignment="1">
      <alignment vertical="top"/>
    </xf>
    <xf numFmtId="164" fontId="11" fillId="7" borderId="21" xfId="0" applyNumberFormat="1" applyFont="1" applyFill="1" applyBorder="1" applyAlignment="1">
      <alignment vertical="top"/>
    </xf>
    <xf numFmtId="164" fontId="11" fillId="7" borderId="31" xfId="0" applyNumberFormat="1" applyFont="1" applyFill="1" applyBorder="1" applyAlignment="1">
      <alignment vertical="top"/>
    </xf>
    <xf numFmtId="164" fontId="11" fillId="7" borderId="32" xfId="0" applyNumberFormat="1" applyFont="1" applyFill="1" applyBorder="1" applyAlignment="1">
      <alignment vertical="top"/>
    </xf>
    <xf numFmtId="164" fontId="9" fillId="7" borderId="30" xfId="0" applyNumberFormat="1" applyFont="1" applyFill="1" applyBorder="1" applyAlignment="1">
      <alignment horizontal="right" vertical="top"/>
    </xf>
    <xf numFmtId="164" fontId="9" fillId="7" borderId="29" xfId="0" applyNumberFormat="1" applyFont="1" applyFill="1" applyBorder="1" applyAlignment="1">
      <alignment horizontal="right" vertical="top"/>
    </xf>
    <xf numFmtId="164" fontId="9" fillId="7" borderId="36" xfId="0" applyNumberFormat="1" applyFont="1" applyFill="1" applyBorder="1" applyAlignment="1">
      <alignment horizontal="right" vertical="top"/>
    </xf>
    <xf numFmtId="164" fontId="3" fillId="7" borderId="6" xfId="0" applyNumberFormat="1" applyFont="1" applyFill="1" applyBorder="1" applyAlignment="1">
      <alignment horizontal="right" vertical="top"/>
    </xf>
    <xf numFmtId="164" fontId="3" fillId="7" borderId="62" xfId="0" applyNumberFormat="1" applyFont="1" applyFill="1" applyBorder="1" applyAlignment="1">
      <alignment horizontal="right" vertical="top"/>
    </xf>
    <xf numFmtId="164" fontId="3" fillId="7" borderId="35" xfId="0" applyNumberFormat="1" applyFont="1" applyFill="1" applyBorder="1" applyAlignment="1">
      <alignment horizontal="right" vertical="top"/>
    </xf>
    <xf numFmtId="164" fontId="9" fillId="7" borderId="90" xfId="0" applyNumberFormat="1" applyFont="1" applyFill="1" applyBorder="1" applyAlignment="1">
      <alignment vertical="top"/>
    </xf>
    <xf numFmtId="164" fontId="11" fillId="7" borderId="84" xfId="0" applyNumberFormat="1" applyFont="1" applyFill="1" applyBorder="1" applyAlignment="1">
      <alignment vertical="top"/>
    </xf>
    <xf numFmtId="164" fontId="11" fillId="7" borderId="16" xfId="0" applyNumberFormat="1" applyFont="1" applyFill="1" applyBorder="1" applyAlignment="1">
      <alignment vertical="top"/>
    </xf>
    <xf numFmtId="164" fontId="11" fillId="7" borderId="65" xfId="0" applyNumberFormat="1" applyFont="1" applyFill="1" applyBorder="1" applyAlignment="1">
      <alignment vertical="top"/>
    </xf>
    <xf numFmtId="164" fontId="11" fillId="7" borderId="55" xfId="0" applyNumberFormat="1" applyFont="1" applyFill="1" applyBorder="1" applyAlignment="1">
      <alignment vertical="top"/>
    </xf>
    <xf numFmtId="164" fontId="9" fillId="7" borderId="55" xfId="0" applyNumberFormat="1" applyFont="1" applyFill="1" applyBorder="1" applyAlignment="1">
      <alignment vertical="top"/>
    </xf>
    <xf numFmtId="164" fontId="9" fillId="7" borderId="16" xfId="0" applyNumberFormat="1" applyFont="1" applyFill="1" applyBorder="1" applyAlignment="1">
      <alignment vertical="top"/>
    </xf>
    <xf numFmtId="164" fontId="9" fillId="7" borderId="65" xfId="0" applyNumberFormat="1" applyFont="1" applyFill="1" applyBorder="1" applyAlignment="1">
      <alignment vertical="top"/>
    </xf>
    <xf numFmtId="164" fontId="9" fillId="7" borderId="7" xfId="0" applyNumberFormat="1" applyFont="1" applyFill="1" applyBorder="1" applyAlignment="1">
      <alignment vertical="top"/>
    </xf>
    <xf numFmtId="164" fontId="9" fillId="7" borderId="13" xfId="0" applyNumberFormat="1" applyFont="1" applyFill="1" applyBorder="1" applyAlignment="1">
      <alignment vertical="top"/>
    </xf>
    <xf numFmtId="164" fontId="9" fillId="7" borderId="18" xfId="0" applyNumberFormat="1" applyFont="1" applyFill="1" applyBorder="1" applyAlignment="1">
      <alignment vertical="top"/>
    </xf>
    <xf numFmtId="164" fontId="9" fillId="7" borderId="32" xfId="0" applyNumberFormat="1" applyFont="1" applyFill="1" applyBorder="1" applyAlignment="1">
      <alignment vertical="top"/>
    </xf>
    <xf numFmtId="164" fontId="11" fillId="7" borderId="57" xfId="0" applyNumberFormat="1" applyFont="1" applyFill="1" applyBorder="1" applyAlignment="1">
      <alignment vertical="top"/>
    </xf>
    <xf numFmtId="165" fontId="9" fillId="7" borderId="28" xfId="0" applyNumberFormat="1" applyFont="1" applyFill="1" applyBorder="1" applyAlignment="1">
      <alignment vertical="top"/>
    </xf>
    <xf numFmtId="165" fontId="9" fillId="7" borderId="53" xfId="0" applyNumberFormat="1" applyFont="1" applyFill="1" applyBorder="1" applyAlignment="1">
      <alignment vertical="top"/>
    </xf>
    <xf numFmtId="165" fontId="9" fillId="7" borderId="19" xfId="0" applyNumberFormat="1" applyFont="1" applyFill="1" applyBorder="1" applyAlignment="1">
      <alignment vertical="top"/>
    </xf>
    <xf numFmtId="164" fontId="9" fillId="7" borderId="17" xfId="0" applyNumberFormat="1" applyFont="1" applyFill="1" applyBorder="1" applyAlignment="1">
      <alignment vertical="top"/>
    </xf>
    <xf numFmtId="164" fontId="3" fillId="7" borderId="28" xfId="0" applyNumberFormat="1" applyFont="1" applyFill="1" applyBorder="1" applyAlignment="1">
      <alignment horizontal="center" vertical="center"/>
    </xf>
    <xf numFmtId="164" fontId="3" fillId="7" borderId="53" xfId="0" applyNumberFormat="1" applyFont="1" applyFill="1" applyBorder="1" applyAlignment="1">
      <alignment horizontal="center" vertical="center"/>
    </xf>
    <xf numFmtId="164" fontId="3" fillId="7" borderId="19" xfId="0" applyNumberFormat="1" applyFont="1" applyFill="1" applyBorder="1" applyAlignment="1">
      <alignment horizontal="center" vertical="center"/>
    </xf>
    <xf numFmtId="164" fontId="3" fillId="7" borderId="21" xfId="0" applyNumberFormat="1" applyFont="1" applyFill="1" applyBorder="1" applyAlignment="1">
      <alignment horizontal="center" vertical="center"/>
    </xf>
    <xf numFmtId="164" fontId="3" fillId="7" borderId="31" xfId="0" applyNumberFormat="1" applyFont="1" applyFill="1" applyBorder="1" applyAlignment="1">
      <alignment horizontal="center" vertical="center"/>
    </xf>
    <xf numFmtId="164" fontId="3" fillId="7" borderId="18" xfId="0" applyNumberFormat="1" applyFont="1" applyFill="1" applyBorder="1" applyAlignment="1">
      <alignment horizontal="center" vertical="center"/>
    </xf>
    <xf numFmtId="164" fontId="3" fillId="7" borderId="25" xfId="0" applyNumberFormat="1" applyFont="1" applyFill="1" applyBorder="1" applyAlignment="1">
      <alignment horizontal="center" vertical="center"/>
    </xf>
    <xf numFmtId="164" fontId="3" fillId="7" borderId="26" xfId="0" applyNumberFormat="1" applyFont="1" applyFill="1" applyBorder="1" applyAlignment="1">
      <alignment horizontal="center" vertical="center"/>
    </xf>
    <xf numFmtId="164" fontId="3" fillId="7" borderId="60" xfId="0" applyNumberFormat="1" applyFont="1" applyFill="1" applyBorder="1" applyAlignment="1">
      <alignment horizontal="center" vertical="center"/>
    </xf>
    <xf numFmtId="164" fontId="11" fillId="7" borderId="18" xfId="0" applyNumberFormat="1" applyFont="1" applyFill="1" applyBorder="1" applyAlignment="1">
      <alignment vertical="top"/>
    </xf>
    <xf numFmtId="164" fontId="3" fillId="7" borderId="75" xfId="0" applyNumberFormat="1" applyFont="1" applyFill="1" applyBorder="1" applyAlignment="1">
      <alignment horizontal="center" vertical="top"/>
    </xf>
    <xf numFmtId="164" fontId="3" fillId="7" borderId="56" xfId="0" applyNumberFormat="1" applyFont="1" applyFill="1" applyBorder="1" applyAlignment="1">
      <alignment horizontal="center" vertical="top"/>
    </xf>
    <xf numFmtId="164" fontId="2" fillId="7" borderId="74" xfId="0" applyNumberFormat="1" applyFont="1" applyFill="1" applyBorder="1" applyAlignment="1">
      <alignment horizontal="center" vertical="center"/>
    </xf>
    <xf numFmtId="164" fontId="2" fillId="7" borderId="29" xfId="0" applyNumberFormat="1" applyFont="1" applyFill="1" applyBorder="1" applyAlignment="1">
      <alignment horizontal="center" vertical="center"/>
    </xf>
    <xf numFmtId="164" fontId="2" fillId="7" borderId="36" xfId="0" applyNumberFormat="1" applyFont="1" applyFill="1" applyBorder="1" applyAlignment="1">
      <alignment horizontal="center" vertical="center"/>
    </xf>
    <xf numFmtId="164" fontId="11" fillId="7" borderId="14" xfId="0" applyNumberFormat="1" applyFont="1" applyFill="1" applyBorder="1" applyAlignment="1">
      <alignment vertical="top"/>
    </xf>
    <xf numFmtId="164" fontId="11" fillId="7" borderId="73" xfId="0" applyNumberFormat="1" applyFont="1" applyFill="1" applyBorder="1" applyAlignment="1">
      <alignment vertical="top"/>
    </xf>
    <xf numFmtId="164" fontId="9" fillId="7" borderId="37" xfId="0" applyNumberFormat="1" applyFont="1" applyFill="1" applyBorder="1" applyAlignment="1">
      <alignment vertical="top"/>
    </xf>
    <xf numFmtId="164" fontId="9" fillId="7" borderId="6" xfId="0" applyNumberFormat="1" applyFont="1" applyFill="1" applyBorder="1" applyAlignment="1">
      <alignment vertical="top"/>
    </xf>
    <xf numFmtId="0" fontId="9" fillId="0" borderId="29" xfId="0" applyFont="1" applyBorder="1" applyAlignment="1">
      <alignment horizontal="center" vertical="center" textRotation="90" wrapText="1"/>
    </xf>
    <xf numFmtId="0" fontId="9" fillId="0" borderId="29" xfId="0" applyFont="1" applyFill="1" applyBorder="1" applyAlignment="1">
      <alignment horizontal="center" vertical="center" textRotation="90" wrapText="1"/>
    </xf>
    <xf numFmtId="164" fontId="9" fillId="7" borderId="25" xfId="0" applyNumberFormat="1" applyFont="1" applyFill="1" applyBorder="1" applyAlignment="1">
      <alignment vertical="center"/>
    </xf>
    <xf numFmtId="164" fontId="9" fillId="7" borderId="75" xfId="0" applyNumberFormat="1" applyFont="1" applyFill="1" applyBorder="1" applyAlignment="1">
      <alignment vertical="center"/>
    </xf>
    <xf numFmtId="164" fontId="9" fillId="7" borderId="86" xfId="0" applyNumberFormat="1" applyFont="1" applyFill="1" applyBorder="1" applyAlignment="1">
      <alignment vertical="center"/>
    </xf>
    <xf numFmtId="164" fontId="9" fillId="7" borderId="28" xfId="0" applyNumberFormat="1" applyFont="1" applyFill="1" applyBorder="1" applyAlignment="1">
      <alignment vertical="center"/>
    </xf>
    <xf numFmtId="164" fontId="9" fillId="7" borderId="76" xfId="0" applyNumberFormat="1" applyFont="1" applyFill="1" applyBorder="1" applyAlignment="1">
      <alignment vertical="center"/>
    </xf>
    <xf numFmtId="164" fontId="9" fillId="7" borderId="66" xfId="0" applyNumberFormat="1" applyFont="1" applyFill="1" applyBorder="1" applyAlignment="1">
      <alignment vertical="center"/>
    </xf>
    <xf numFmtId="0" fontId="9" fillId="7" borderId="16" xfId="0" applyFont="1" applyFill="1" applyBorder="1" applyAlignment="1">
      <alignment vertical="top"/>
    </xf>
    <xf numFmtId="164" fontId="9" fillId="7" borderId="2" xfId="0" applyNumberFormat="1" applyFont="1" applyFill="1" applyBorder="1" applyAlignment="1">
      <alignment vertical="top"/>
    </xf>
    <xf numFmtId="0" fontId="30" fillId="7" borderId="2" xfId="0" applyFont="1" applyFill="1" applyBorder="1" applyAlignment="1">
      <alignment horizontal="center" vertical="top"/>
    </xf>
    <xf numFmtId="164" fontId="30" fillId="7" borderId="8" xfId="0" applyNumberFormat="1" applyFont="1" applyFill="1" applyBorder="1" applyAlignment="1">
      <alignment vertical="top"/>
    </xf>
    <xf numFmtId="164" fontId="30" fillId="7" borderId="28" xfId="0" applyNumberFormat="1" applyFont="1" applyFill="1" applyBorder="1" applyAlignment="1">
      <alignment vertical="top"/>
    </xf>
    <xf numFmtId="164" fontId="30" fillId="7" borderId="53" xfId="0" applyNumberFormat="1" applyFont="1" applyFill="1" applyBorder="1" applyAlignment="1">
      <alignment vertical="top"/>
    </xf>
    <xf numFmtId="164" fontId="34" fillId="4" borderId="24" xfId="0" applyNumberFormat="1" applyFont="1" applyFill="1" applyBorder="1" applyAlignment="1">
      <alignment vertical="top"/>
    </xf>
    <xf numFmtId="164" fontId="34" fillId="4" borderId="42" xfId="0" applyNumberFormat="1" applyFont="1" applyFill="1" applyBorder="1" applyAlignment="1">
      <alignment vertical="top"/>
    </xf>
    <xf numFmtId="164" fontId="34" fillId="12" borderId="14" xfId="0" applyNumberFormat="1" applyFont="1" applyFill="1" applyBorder="1" applyAlignment="1">
      <alignment vertical="top"/>
    </xf>
    <xf numFmtId="164" fontId="35" fillId="0" borderId="1" xfId="0" applyNumberFormat="1" applyFont="1" applyFill="1" applyBorder="1" applyAlignment="1">
      <alignment horizontal="center" vertical="top" wrapText="1"/>
    </xf>
    <xf numFmtId="164" fontId="36" fillId="12" borderId="5" xfId="0" applyNumberFormat="1" applyFont="1" applyFill="1" applyBorder="1" applyAlignment="1">
      <alignment horizontal="center" vertical="center" wrapText="1"/>
    </xf>
    <xf numFmtId="164" fontId="35" fillId="7" borderId="56" xfId="0" applyNumberFormat="1" applyFont="1" applyFill="1" applyBorder="1" applyAlignment="1">
      <alignment horizontal="center" vertical="top"/>
    </xf>
    <xf numFmtId="164" fontId="35" fillId="7" borderId="34" xfId="0" applyNumberFormat="1" applyFont="1" applyFill="1" applyBorder="1" applyAlignment="1">
      <alignment horizontal="center" vertical="top"/>
    </xf>
    <xf numFmtId="164" fontId="35" fillId="7" borderId="35" xfId="0" applyNumberFormat="1" applyFont="1" applyFill="1" applyBorder="1" applyAlignment="1">
      <alignment horizontal="center" vertical="top"/>
    </xf>
    <xf numFmtId="164" fontId="36" fillId="7" borderId="74" xfId="0" applyNumberFormat="1" applyFont="1" applyFill="1" applyBorder="1" applyAlignment="1">
      <alignment horizontal="center" vertical="center"/>
    </xf>
    <xf numFmtId="164" fontId="36" fillId="7" borderId="29" xfId="0" applyNumberFormat="1" applyFont="1" applyFill="1" applyBorder="1" applyAlignment="1">
      <alignment horizontal="center" vertical="center"/>
    </xf>
    <xf numFmtId="164" fontId="36" fillId="7" borderId="36" xfId="0" applyNumberFormat="1" applyFont="1" applyFill="1" applyBorder="1" applyAlignment="1">
      <alignment horizontal="center" vertical="center"/>
    </xf>
    <xf numFmtId="164" fontId="34" fillId="8" borderId="87" xfId="0" applyNumberFormat="1" applyFont="1" applyFill="1" applyBorder="1" applyAlignment="1">
      <alignment vertical="top"/>
    </xf>
    <xf numFmtId="164" fontId="34" fillId="8" borderId="21" xfId="0" applyNumberFormat="1" applyFont="1" applyFill="1" applyBorder="1" applyAlignment="1">
      <alignment horizontal="center" vertical="top"/>
    </xf>
    <xf numFmtId="164" fontId="11" fillId="8" borderId="31" xfId="0" applyNumberFormat="1" applyFont="1" applyFill="1" applyBorder="1" applyAlignment="1">
      <alignment horizontal="center" vertical="top"/>
    </xf>
    <xf numFmtId="164" fontId="11" fillId="8" borderId="32" xfId="0" applyNumberFormat="1" applyFont="1" applyFill="1" applyBorder="1" applyAlignment="1">
      <alignment horizontal="center" vertical="top"/>
    </xf>
    <xf numFmtId="164" fontId="11" fillId="4" borderId="10" xfId="0" applyNumberFormat="1" applyFont="1" applyFill="1" applyBorder="1" applyAlignment="1">
      <alignment horizontal="center" vertical="top"/>
    </xf>
    <xf numFmtId="164" fontId="34" fillId="13" borderId="24" xfId="0" applyNumberFormat="1" applyFont="1" applyFill="1" applyBorder="1" applyAlignment="1">
      <alignment horizontal="center" vertical="top"/>
    </xf>
    <xf numFmtId="164" fontId="11" fillId="13" borderId="24" xfId="0" applyNumberFormat="1" applyFont="1" applyFill="1" applyBorder="1" applyAlignment="1">
      <alignment horizontal="center" vertical="top"/>
    </xf>
    <xf numFmtId="164" fontId="34" fillId="11" borderId="24" xfId="0" applyNumberFormat="1" applyFont="1" applyFill="1" applyBorder="1" applyAlignment="1">
      <alignment horizontal="center" vertical="top"/>
    </xf>
    <xf numFmtId="164" fontId="11" fillId="11" borderId="24" xfId="0" applyNumberFormat="1" applyFont="1" applyFill="1" applyBorder="1" applyAlignment="1">
      <alignment horizontal="center" vertical="top"/>
    </xf>
    <xf numFmtId="164" fontId="3" fillId="7" borderId="64" xfId="0" applyNumberFormat="1" applyFont="1" applyFill="1" applyBorder="1" applyAlignment="1">
      <alignment horizontal="center" vertical="center"/>
    </xf>
    <xf numFmtId="164" fontId="3" fillId="7" borderId="32" xfId="0" applyNumberFormat="1" applyFont="1" applyFill="1" applyBorder="1" applyAlignment="1">
      <alignment horizontal="center" vertical="center"/>
    </xf>
    <xf numFmtId="164" fontId="3" fillId="7" borderId="27" xfId="0" applyNumberFormat="1" applyFont="1" applyFill="1" applyBorder="1" applyAlignment="1">
      <alignment horizontal="center" vertical="center"/>
    </xf>
    <xf numFmtId="164" fontId="11" fillId="13" borderId="3" xfId="0" applyNumberFormat="1" applyFont="1" applyFill="1" applyBorder="1" applyAlignment="1">
      <alignment horizontal="center" vertical="top"/>
    </xf>
    <xf numFmtId="164" fontId="11" fillId="11" borderId="3" xfId="0" applyNumberFormat="1" applyFont="1" applyFill="1" applyBorder="1" applyAlignment="1">
      <alignment horizontal="center" vertical="top"/>
    </xf>
    <xf numFmtId="164" fontId="9" fillId="0" borderId="8" xfId="0" applyNumberFormat="1" applyFont="1" applyBorder="1" applyAlignment="1">
      <alignment horizontal="center" vertical="top" wrapText="1"/>
    </xf>
    <xf numFmtId="164" fontId="9" fillId="0" borderId="69" xfId="0" applyNumberFormat="1" applyFont="1" applyBorder="1" applyAlignment="1">
      <alignment horizontal="center" vertical="top" wrapText="1"/>
    </xf>
    <xf numFmtId="164" fontId="3" fillId="7" borderId="11" xfId="0" applyNumberFormat="1" applyFont="1" applyFill="1" applyBorder="1" applyAlignment="1">
      <alignment horizontal="right" vertical="top"/>
    </xf>
    <xf numFmtId="164" fontId="3" fillId="7" borderId="60" xfId="0" applyNumberFormat="1" applyFont="1" applyFill="1" applyBorder="1" applyAlignment="1">
      <alignment horizontal="right" vertical="top"/>
    </xf>
    <xf numFmtId="164" fontId="3" fillId="7" borderId="27" xfId="0" applyNumberFormat="1" applyFont="1" applyFill="1" applyBorder="1" applyAlignment="1">
      <alignment horizontal="right" vertical="top"/>
    </xf>
    <xf numFmtId="165" fontId="9" fillId="7" borderId="27" xfId="0" applyNumberFormat="1" applyFont="1" applyFill="1" applyBorder="1" applyAlignment="1">
      <alignment vertical="top"/>
    </xf>
    <xf numFmtId="165" fontId="9" fillId="7" borderId="64" xfId="0" applyNumberFormat="1" applyFont="1" applyFill="1" applyBorder="1" applyAlignment="1">
      <alignment vertical="top"/>
    </xf>
    <xf numFmtId="165" fontId="11" fillId="12" borderId="36" xfId="0" applyNumberFormat="1" applyFont="1" applyFill="1" applyBorder="1" applyAlignment="1">
      <alignment vertical="top"/>
    </xf>
    <xf numFmtId="49" fontId="11" fillId="13" borderId="28" xfId="0" applyNumberFormat="1" applyFont="1" applyFill="1" applyBorder="1" applyAlignment="1">
      <alignment horizontal="center" vertical="top"/>
    </xf>
    <xf numFmtId="49" fontId="9" fillId="0" borderId="53" xfId="0" applyNumberFormat="1" applyFont="1" applyFill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164" fontId="9" fillId="12" borderId="8" xfId="0" applyNumberFormat="1" applyFont="1" applyFill="1" applyBorder="1" applyAlignment="1">
      <alignment vertical="top"/>
    </xf>
    <xf numFmtId="164" fontId="9" fillId="12" borderId="61" xfId="0" applyNumberFormat="1" applyFont="1" applyFill="1" applyBorder="1" applyAlignment="1">
      <alignment vertical="top"/>
    </xf>
    <xf numFmtId="164" fontId="9" fillId="7" borderId="8" xfId="0" applyNumberFormat="1" applyFont="1" applyFill="1" applyBorder="1" applyAlignment="1">
      <alignment vertical="top"/>
    </xf>
    <xf numFmtId="164" fontId="9" fillId="7" borderId="61" xfId="0" applyNumberFormat="1" applyFont="1" applyFill="1" applyBorder="1" applyAlignment="1">
      <alignment vertical="top"/>
    </xf>
    <xf numFmtId="164" fontId="30" fillId="7" borderId="7" xfId="0" applyNumberFormat="1" applyFont="1" applyFill="1" applyBorder="1" applyAlignment="1">
      <alignment vertical="top"/>
    </xf>
    <xf numFmtId="164" fontId="30" fillId="7" borderId="61" xfId="0" applyNumberFormat="1" applyFont="1" applyFill="1" applyBorder="1" applyAlignment="1">
      <alignment vertical="top"/>
    </xf>
    <xf numFmtId="164" fontId="30" fillId="7" borderId="72" xfId="0" applyNumberFormat="1" applyFont="1" applyFill="1" applyBorder="1" applyAlignment="1">
      <alignment vertical="top"/>
    </xf>
    <xf numFmtId="164" fontId="34" fillId="7" borderId="21" xfId="0" applyNumberFormat="1" applyFont="1" applyFill="1" applyBorder="1" applyAlignment="1">
      <alignment vertical="top"/>
    </xf>
    <xf numFmtId="49" fontId="11" fillId="13" borderId="6" xfId="0" applyNumberFormat="1" applyFont="1" applyFill="1" applyBorder="1" applyAlignment="1">
      <alignment horizontal="left" vertical="top" wrapText="1"/>
    </xf>
    <xf numFmtId="164" fontId="9" fillId="0" borderId="2" xfId="0" applyNumberFormat="1" applyFont="1" applyFill="1" applyBorder="1" applyAlignment="1">
      <alignment vertical="top"/>
    </xf>
    <xf numFmtId="0" fontId="9" fillId="0" borderId="4" xfId="0" applyFont="1" applyFill="1" applyBorder="1" applyAlignment="1">
      <alignment horizontal="center" vertical="top" wrapText="1"/>
    </xf>
    <xf numFmtId="0" fontId="9" fillId="8" borderId="79" xfId="0" applyFont="1" applyFill="1" applyBorder="1" applyAlignment="1">
      <alignment vertical="top"/>
    </xf>
    <xf numFmtId="0" fontId="9" fillId="0" borderId="0" xfId="0" applyNumberFormat="1" applyFont="1" applyFill="1" applyBorder="1" applyAlignment="1">
      <alignment horizontal="center" vertical="top"/>
    </xf>
    <xf numFmtId="0" fontId="11" fillId="0" borderId="0" xfId="0" applyNumberFormat="1" applyFont="1" applyFill="1" applyBorder="1" applyAlignment="1">
      <alignment horizontal="center" vertical="top"/>
    </xf>
    <xf numFmtId="164" fontId="9" fillId="0" borderId="0" xfId="0" applyNumberFormat="1" applyFont="1" applyFill="1" applyBorder="1" applyAlignment="1">
      <alignment vertical="top"/>
    </xf>
    <xf numFmtId="0" fontId="35" fillId="0" borderId="1" xfId="0" applyFont="1" applyFill="1" applyBorder="1" applyAlignment="1">
      <alignment horizontal="center" vertical="top" wrapText="1"/>
    </xf>
    <xf numFmtId="0" fontId="30" fillId="7" borderId="8" xfId="0" applyFont="1" applyFill="1" applyBorder="1" applyAlignment="1">
      <alignment horizontal="center" vertical="top"/>
    </xf>
    <xf numFmtId="164" fontId="30" fillId="7" borderId="8" xfId="0" applyNumberFormat="1" applyFont="1" applyFill="1" applyBorder="1" applyAlignment="1">
      <alignment horizontal="center" vertical="top"/>
    </xf>
    <xf numFmtId="164" fontId="30" fillId="7" borderId="38" xfId="0" applyNumberFormat="1" applyFont="1" applyFill="1" applyBorder="1" applyAlignment="1">
      <alignment horizontal="center" vertical="top"/>
    </xf>
    <xf numFmtId="164" fontId="30" fillId="7" borderId="39" xfId="0" applyNumberFormat="1" applyFont="1" applyFill="1" applyBorder="1" applyAlignment="1">
      <alignment horizontal="center" vertical="top"/>
    </xf>
    <xf numFmtId="164" fontId="30" fillId="7" borderId="38" xfId="0" applyNumberFormat="1" applyFont="1" applyFill="1" applyBorder="1" applyAlignment="1">
      <alignment vertical="top"/>
    </xf>
    <xf numFmtId="0" fontId="9" fillId="10" borderId="80" xfId="0" applyFont="1" applyFill="1" applyBorder="1" applyAlignment="1">
      <alignment vertical="top"/>
    </xf>
    <xf numFmtId="0" fontId="9" fillId="11" borderId="85" xfId="0" applyFont="1" applyFill="1" applyBorder="1" applyAlignment="1">
      <alignment vertical="top"/>
    </xf>
    <xf numFmtId="0" fontId="9" fillId="13" borderId="85" xfId="0" applyFont="1" applyFill="1" applyBorder="1" applyAlignment="1">
      <alignment vertical="top"/>
    </xf>
    <xf numFmtId="49" fontId="11" fillId="13" borderId="30" xfId="0" applyNumberFormat="1" applyFont="1" applyFill="1" applyBorder="1" applyAlignment="1">
      <alignment horizontal="left" vertical="top"/>
    </xf>
    <xf numFmtId="49" fontId="11" fillId="4" borderId="57" xfId="0" applyNumberFormat="1" applyFont="1" applyFill="1" applyBorder="1" applyAlignment="1">
      <alignment horizontal="left" vertical="top"/>
    </xf>
    <xf numFmtId="0" fontId="9" fillId="8" borderId="81" xfId="0" applyFont="1" applyFill="1" applyBorder="1" applyAlignment="1">
      <alignment vertical="top"/>
    </xf>
    <xf numFmtId="0" fontId="9" fillId="0" borderId="26" xfId="0" applyFont="1" applyBorder="1" applyAlignment="1">
      <alignment horizontal="center" vertical="center" textRotation="90" wrapText="1"/>
    </xf>
    <xf numFmtId="0" fontId="9" fillId="0" borderId="16" xfId="0" applyFont="1" applyBorder="1" applyAlignment="1">
      <alignment horizontal="center" vertical="center" textRotation="90" wrapText="1"/>
    </xf>
    <xf numFmtId="0" fontId="9" fillId="0" borderId="38" xfId="0" applyFont="1" applyBorder="1" applyAlignment="1">
      <alignment horizontal="center" vertical="center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49" fontId="11" fillId="13" borderId="28" xfId="0" applyNumberFormat="1" applyFont="1" applyFill="1" applyBorder="1" applyAlignment="1">
      <alignment horizontal="center" vertical="top"/>
    </xf>
    <xf numFmtId="49" fontId="11" fillId="13" borderId="21" xfId="0" applyNumberFormat="1" applyFont="1" applyFill="1" applyBorder="1" applyAlignment="1">
      <alignment horizontal="center" vertical="top"/>
    </xf>
    <xf numFmtId="49" fontId="11" fillId="7" borderId="18" xfId="0" applyNumberFormat="1" applyFont="1" applyFill="1" applyBorder="1" applyAlignment="1">
      <alignment horizontal="center" vertical="top"/>
    </xf>
    <xf numFmtId="0" fontId="9" fillId="7" borderId="53" xfId="0" applyFont="1" applyFill="1" applyBorder="1" applyAlignment="1">
      <alignment horizontal="left" vertical="top" wrapText="1"/>
    </xf>
    <xf numFmtId="0" fontId="9" fillId="7" borderId="31" xfId="0" applyFont="1" applyFill="1" applyBorder="1" applyAlignment="1">
      <alignment horizontal="left" vertical="top" wrapText="1"/>
    </xf>
    <xf numFmtId="49" fontId="11" fillId="13" borderId="20" xfId="0" applyNumberFormat="1" applyFont="1" applyFill="1" applyBorder="1" applyAlignment="1">
      <alignment horizontal="center" vertical="top"/>
    </xf>
    <xf numFmtId="49" fontId="11" fillId="4" borderId="17" xfId="0" applyNumberFormat="1" applyFont="1" applyFill="1" applyBorder="1" applyAlignment="1">
      <alignment horizontal="center" vertical="top"/>
    </xf>
    <xf numFmtId="0" fontId="9" fillId="7" borderId="40" xfId="0" applyFont="1" applyFill="1" applyBorder="1" applyAlignment="1">
      <alignment horizontal="left" vertical="top" wrapText="1"/>
    </xf>
    <xf numFmtId="49" fontId="9" fillId="0" borderId="31" xfId="0" applyNumberFormat="1" applyFont="1" applyBorder="1" applyAlignment="1">
      <alignment horizontal="center" vertical="top"/>
    </xf>
    <xf numFmtId="0" fontId="9" fillId="0" borderId="20" xfId="0" applyFont="1" applyBorder="1" applyAlignment="1">
      <alignment vertical="top" wrapText="1"/>
    </xf>
    <xf numFmtId="0" fontId="9" fillId="7" borderId="40" xfId="0" applyNumberFormat="1" applyFont="1" applyFill="1" applyBorder="1" applyAlignment="1">
      <alignment horizontal="center" vertical="top"/>
    </xf>
    <xf numFmtId="0" fontId="9" fillId="7" borderId="31" xfId="0" applyNumberFormat="1" applyFont="1" applyFill="1" applyBorder="1" applyAlignment="1">
      <alignment horizontal="center" vertical="top"/>
    </xf>
    <xf numFmtId="0" fontId="9" fillId="7" borderId="41" xfId="0" applyNumberFormat="1" applyFont="1" applyFill="1" applyBorder="1" applyAlignment="1">
      <alignment horizontal="center" vertical="top"/>
    </xf>
    <xf numFmtId="0" fontId="9" fillId="7" borderId="32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/>
    </xf>
    <xf numFmtId="49" fontId="11" fillId="4" borderId="31" xfId="0" applyNumberFormat="1" applyFont="1" applyFill="1" applyBorder="1" applyAlignment="1">
      <alignment horizontal="center" vertical="top"/>
    </xf>
    <xf numFmtId="49" fontId="9" fillId="0" borderId="40" xfId="0" applyNumberFormat="1" applyFont="1" applyFill="1" applyBorder="1" applyAlignment="1">
      <alignment horizontal="center" vertical="top"/>
    </xf>
    <xf numFmtId="49" fontId="9" fillId="0" borderId="31" xfId="0" applyNumberFormat="1" applyFont="1" applyFill="1" applyBorder="1" applyAlignment="1">
      <alignment horizontal="center" vertical="top"/>
    </xf>
    <xf numFmtId="0" fontId="11" fillId="7" borderId="40" xfId="0" applyFont="1" applyFill="1" applyBorder="1" applyAlignment="1">
      <alignment vertical="top" wrapText="1"/>
    </xf>
    <xf numFmtId="49" fontId="11" fillId="4" borderId="53" xfId="0" applyNumberFormat="1" applyFont="1" applyFill="1" applyBorder="1" applyAlignment="1">
      <alignment horizontal="center" vertical="top"/>
    </xf>
    <xf numFmtId="49" fontId="9" fillId="0" borderId="53" xfId="0" applyNumberFormat="1" applyFont="1" applyFill="1" applyBorder="1" applyAlignment="1">
      <alignment horizontal="center" vertical="top"/>
    </xf>
    <xf numFmtId="0" fontId="11" fillId="0" borderId="17" xfId="4" applyNumberFormat="1" applyFont="1" applyBorder="1" applyAlignment="1">
      <alignment horizontal="center" vertical="top"/>
    </xf>
    <xf numFmtId="0" fontId="11" fillId="0" borderId="18" xfId="4" applyNumberFormat="1" applyFont="1" applyBorder="1" applyAlignment="1">
      <alignment horizontal="center" vertical="top"/>
    </xf>
    <xf numFmtId="49" fontId="11" fillId="0" borderId="41" xfId="0" applyNumberFormat="1" applyFont="1" applyBorder="1" applyAlignment="1">
      <alignment horizontal="center" vertical="top"/>
    </xf>
    <xf numFmtId="49" fontId="11" fillId="0" borderId="64" xfId="0" applyNumberFormat="1" applyFont="1" applyBorder="1" applyAlignment="1">
      <alignment horizontal="center" vertical="top"/>
    </xf>
    <xf numFmtId="0" fontId="9" fillId="7" borderId="39" xfId="0" applyFont="1" applyFill="1" applyBorder="1" applyAlignment="1">
      <alignment horizontal="left" vertical="top" wrapText="1"/>
    </xf>
    <xf numFmtId="49" fontId="11" fillId="0" borderId="32" xfId="0" applyNumberFormat="1" applyFont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164" fontId="11" fillId="11" borderId="37" xfId="0" applyNumberFormat="1" applyFont="1" applyFill="1" applyBorder="1" applyAlignment="1">
      <alignment horizontal="center" vertical="top" wrapText="1"/>
    </xf>
    <xf numFmtId="164" fontId="9" fillId="9" borderId="8" xfId="0" applyNumberFormat="1" applyFont="1" applyFill="1" applyBorder="1" applyAlignment="1">
      <alignment horizontal="center" vertical="top" wrapText="1"/>
    </xf>
    <xf numFmtId="0" fontId="9" fillId="0" borderId="33" xfId="0" applyFont="1" applyBorder="1" applyAlignment="1">
      <alignment horizontal="left" vertical="top" wrapText="1"/>
    </xf>
    <xf numFmtId="164" fontId="9" fillId="12" borderId="8" xfId="0" applyNumberFormat="1" applyFont="1" applyFill="1" applyBorder="1" applyAlignment="1">
      <alignment horizontal="center" vertical="top" wrapText="1"/>
    </xf>
    <xf numFmtId="0" fontId="11" fillId="12" borderId="13" xfId="0" applyFont="1" applyFill="1" applyBorder="1" applyAlignment="1">
      <alignment horizontal="right" vertical="top" wrapText="1"/>
    </xf>
    <xf numFmtId="164" fontId="11" fillId="12" borderId="13" xfId="0" applyNumberFormat="1" applyFont="1" applyFill="1" applyBorder="1" applyAlignment="1">
      <alignment horizontal="center" vertical="top" wrapText="1"/>
    </xf>
    <xf numFmtId="164" fontId="11" fillId="11" borderId="7" xfId="0" applyNumberFormat="1" applyFont="1" applyFill="1" applyBorder="1" applyAlignment="1">
      <alignment horizontal="center" vertical="top" wrapText="1"/>
    </xf>
    <xf numFmtId="164" fontId="9" fillId="0" borderId="8" xfId="0" applyNumberFormat="1" applyFont="1" applyFill="1" applyBorder="1" applyAlignment="1">
      <alignment horizontal="center" vertical="top" wrapText="1"/>
    </xf>
    <xf numFmtId="0" fontId="1" fillId="0" borderId="53" xfId="0" applyFont="1" applyBorder="1" applyAlignment="1">
      <alignment vertical="top"/>
    </xf>
    <xf numFmtId="0" fontId="1" fillId="0" borderId="64" xfId="0" applyFont="1" applyBorder="1" applyAlignment="1">
      <alignment vertical="top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13" xfId="0" applyFont="1" applyBorder="1" applyAlignment="1"/>
    <xf numFmtId="164" fontId="11" fillId="8" borderId="87" xfId="0" applyNumberFormat="1" applyFont="1" applyFill="1" applyBorder="1" applyAlignment="1">
      <alignment vertical="top"/>
    </xf>
    <xf numFmtId="0" fontId="9" fillId="7" borderId="25" xfId="0" applyFont="1" applyFill="1" applyBorder="1" applyAlignment="1">
      <alignment horizontal="left" vertical="top" wrapText="1"/>
    </xf>
    <xf numFmtId="0" fontId="9" fillId="7" borderId="26" xfId="0" applyFont="1" applyFill="1" applyBorder="1" applyAlignment="1">
      <alignment horizontal="center" vertical="top"/>
    </xf>
    <xf numFmtId="164" fontId="9" fillId="7" borderId="0" xfId="0" applyNumberFormat="1" applyFont="1" applyFill="1" applyAlignment="1">
      <alignment vertical="top"/>
    </xf>
    <xf numFmtId="0" fontId="1" fillId="0" borderId="0" xfId="0" applyFont="1"/>
    <xf numFmtId="164" fontId="1" fillId="0" borderId="0" xfId="0" applyNumberFormat="1" applyFont="1"/>
    <xf numFmtId="0" fontId="25" fillId="0" borderId="0" xfId="0" applyFont="1" applyAlignment="1">
      <alignment horizontal="center" vertical="top" wrapText="1"/>
    </xf>
    <xf numFmtId="0" fontId="9" fillId="0" borderId="23" xfId="0" applyFont="1" applyBorder="1" applyAlignment="1">
      <alignment horizontal="right" vertical="top"/>
    </xf>
    <xf numFmtId="0" fontId="9" fillId="0" borderId="25" xfId="0" applyFont="1" applyBorder="1" applyAlignment="1">
      <alignment horizontal="center" vertical="center" textRotation="90" wrapText="1"/>
    </xf>
    <xf numFmtId="0" fontId="9" fillId="0" borderId="39" xfId="0" applyFont="1" applyBorder="1" applyAlignment="1">
      <alignment horizontal="center" vertical="center" textRotation="90" wrapText="1"/>
    </xf>
    <xf numFmtId="0" fontId="9" fillId="0" borderId="55" xfId="0" applyFont="1" applyBorder="1" applyAlignment="1">
      <alignment horizontal="center" vertical="center" textRotation="90" wrapText="1"/>
    </xf>
    <xf numFmtId="0" fontId="9" fillId="0" borderId="26" xfId="0" applyFont="1" applyBorder="1" applyAlignment="1">
      <alignment horizontal="center" vertical="center" textRotation="90" wrapText="1"/>
    </xf>
    <xf numFmtId="0" fontId="9" fillId="0" borderId="38" xfId="0" applyFont="1" applyBorder="1" applyAlignment="1">
      <alignment horizontal="center" vertical="center" textRotation="90" wrapText="1"/>
    </xf>
    <xf numFmtId="0" fontId="9" fillId="0" borderId="16" xfId="0" applyFont="1" applyBorder="1" applyAlignment="1">
      <alignment horizontal="center" vertical="center" textRotation="90" wrapText="1"/>
    </xf>
    <xf numFmtId="0" fontId="9" fillId="0" borderId="40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textRotation="90" wrapText="1"/>
    </xf>
    <xf numFmtId="0" fontId="7" fillId="0" borderId="53" xfId="0" applyFont="1" applyBorder="1" applyAlignment="1">
      <alignment horizontal="center" vertical="center" textRotation="90" wrapText="1"/>
    </xf>
    <xf numFmtId="0" fontId="10" fillId="0" borderId="60" xfId="0" applyFont="1" applyBorder="1" applyAlignment="1">
      <alignment horizontal="center" vertical="center" textRotation="90" wrapText="1"/>
    </xf>
    <xf numFmtId="0" fontId="10" fillId="0" borderId="61" xfId="0" applyFont="1" applyBorder="1" applyAlignment="1">
      <alignment horizontal="center" vertical="center" textRotation="90" wrapText="1"/>
    </xf>
    <xf numFmtId="0" fontId="10" fillId="0" borderId="63" xfId="0" applyFont="1" applyBorder="1" applyAlignment="1">
      <alignment horizontal="center" vertical="center" textRotation="90" wrapText="1"/>
    </xf>
    <xf numFmtId="0" fontId="7" fillId="0" borderId="15" xfId="0" applyNumberFormat="1" applyFont="1" applyBorder="1" applyAlignment="1">
      <alignment horizontal="center" vertical="center" textRotation="90" wrapText="1"/>
    </xf>
    <xf numFmtId="0" fontId="7" fillId="0" borderId="4" xfId="0" applyNumberFormat="1" applyFont="1" applyBorder="1" applyAlignment="1">
      <alignment horizontal="center" vertical="center" textRotation="90" wrapText="1"/>
    </xf>
    <xf numFmtId="49" fontId="11" fillId="10" borderId="37" xfId="0" applyNumberFormat="1" applyFont="1" applyFill="1" applyBorder="1" applyAlignment="1">
      <alignment horizontal="left" vertical="top" wrapText="1"/>
    </xf>
    <xf numFmtId="49" fontId="11" fillId="10" borderId="22" xfId="0" applyNumberFormat="1" applyFont="1" applyFill="1" applyBorder="1" applyAlignment="1">
      <alignment horizontal="left" vertical="top" wrapText="1"/>
    </xf>
    <xf numFmtId="49" fontId="11" fillId="10" borderId="80" xfId="0" applyNumberFormat="1" applyFont="1" applyFill="1" applyBorder="1" applyAlignment="1">
      <alignment horizontal="left" vertical="top" wrapText="1"/>
    </xf>
    <xf numFmtId="0" fontId="20" fillId="11" borderId="8" xfId="0" applyFont="1" applyFill="1" applyBorder="1" applyAlignment="1">
      <alignment horizontal="left" vertical="top" wrapText="1"/>
    </xf>
    <xf numFmtId="0" fontId="20" fillId="11" borderId="69" xfId="0" applyFont="1" applyFill="1" applyBorder="1" applyAlignment="1">
      <alignment horizontal="left" vertical="top" wrapText="1"/>
    </xf>
    <xf numFmtId="0" fontId="20" fillId="11" borderId="85" xfId="0" applyFont="1" applyFill="1" applyBorder="1" applyAlignment="1">
      <alignment horizontal="left" vertical="top" wrapText="1"/>
    </xf>
    <xf numFmtId="0" fontId="11" fillId="13" borderId="69" xfId="0" applyFont="1" applyFill="1" applyBorder="1" applyAlignment="1">
      <alignment horizontal="left" vertical="top" wrapText="1"/>
    </xf>
    <xf numFmtId="0" fontId="11" fillId="13" borderId="85" xfId="0" applyFont="1" applyFill="1" applyBorder="1" applyAlignment="1">
      <alignment horizontal="left" vertical="top" wrapText="1"/>
    </xf>
    <xf numFmtId="0" fontId="11" fillId="4" borderId="63" xfId="0" applyFont="1" applyFill="1" applyBorder="1" applyAlignment="1">
      <alignment horizontal="left" vertical="top" wrapText="1"/>
    </xf>
    <xf numFmtId="0" fontId="11" fillId="4" borderId="82" xfId="0" applyFont="1" applyFill="1" applyBorder="1" applyAlignment="1">
      <alignment horizontal="left" vertical="top" wrapText="1"/>
    </xf>
    <xf numFmtId="0" fontId="11" fillId="4" borderId="83" xfId="0" applyFont="1" applyFill="1" applyBorder="1" applyAlignment="1">
      <alignment horizontal="left" vertical="top" wrapText="1"/>
    </xf>
    <xf numFmtId="49" fontId="9" fillId="0" borderId="40" xfId="0" applyNumberFormat="1" applyFont="1" applyBorder="1" applyAlignment="1">
      <alignment horizontal="center" vertical="top"/>
    </xf>
    <xf numFmtId="49" fontId="9" fillId="0" borderId="53" xfId="0" applyNumberFormat="1" applyFont="1" applyBorder="1" applyAlignment="1">
      <alignment horizontal="center" vertical="top"/>
    </xf>
    <xf numFmtId="0" fontId="9" fillId="0" borderId="55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9" fillId="0" borderId="15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8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 textRotation="90" wrapText="1"/>
    </xf>
    <xf numFmtId="0" fontId="9" fillId="0" borderId="76" xfId="0" applyFont="1" applyBorder="1" applyAlignment="1">
      <alignment horizontal="center" vertical="center" textRotation="90" wrapText="1"/>
    </xf>
    <xf numFmtId="0" fontId="9" fillId="0" borderId="38" xfId="0" applyFont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 textRotation="90" wrapText="1"/>
    </xf>
    <xf numFmtId="0" fontId="10" fillId="0" borderId="19" xfId="0" applyFont="1" applyFill="1" applyBorder="1" applyAlignment="1">
      <alignment horizontal="center" vertical="center" textRotation="90" wrapText="1"/>
    </xf>
    <xf numFmtId="0" fontId="5" fillId="0" borderId="5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2" fillId="0" borderId="34" xfId="0" applyNumberFormat="1" applyFont="1" applyBorder="1" applyAlignment="1">
      <alignment horizontal="center" vertical="center"/>
    </xf>
    <xf numFmtId="0" fontId="12" fillId="0" borderId="35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top"/>
    </xf>
    <xf numFmtId="49" fontId="11" fillId="0" borderId="18" xfId="0" applyNumberFormat="1" applyFont="1" applyBorder="1" applyAlignment="1">
      <alignment horizontal="center" vertical="top"/>
    </xf>
    <xf numFmtId="0" fontId="9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49" fontId="11" fillId="13" borderId="28" xfId="0" applyNumberFormat="1" applyFont="1" applyFill="1" applyBorder="1" applyAlignment="1">
      <alignment horizontal="center" vertical="top"/>
    </xf>
    <xf numFmtId="49" fontId="11" fillId="13" borderId="21" xfId="0" applyNumberFormat="1" applyFont="1" applyFill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49" fontId="11" fillId="4" borderId="18" xfId="0" applyNumberFormat="1" applyFont="1" applyFill="1" applyBorder="1" applyAlignment="1">
      <alignment horizontal="center" vertical="top"/>
    </xf>
    <xf numFmtId="49" fontId="11" fillId="7" borderId="19" xfId="0" applyNumberFormat="1" applyFont="1" applyFill="1" applyBorder="1" applyAlignment="1">
      <alignment horizontal="center" vertical="top"/>
    </xf>
    <xf numFmtId="49" fontId="11" fillId="7" borderId="18" xfId="0" applyNumberFormat="1" applyFont="1" applyFill="1" applyBorder="1" applyAlignment="1">
      <alignment horizontal="center" vertical="top"/>
    </xf>
    <xf numFmtId="0" fontId="9" fillId="7" borderId="53" xfId="0" applyFont="1" applyFill="1" applyBorder="1" applyAlignment="1">
      <alignment horizontal="left" vertical="top" wrapText="1"/>
    </xf>
    <xf numFmtId="0" fontId="9" fillId="7" borderId="31" xfId="0" applyFont="1" applyFill="1" applyBorder="1" applyAlignment="1">
      <alignment horizontal="left" vertical="top" wrapText="1"/>
    </xf>
    <xf numFmtId="0" fontId="7" fillId="0" borderId="76" xfId="0" applyFont="1" applyFill="1" applyBorder="1" applyAlignment="1">
      <alignment horizontal="center" vertical="top" wrapText="1"/>
    </xf>
    <xf numFmtId="0" fontId="7" fillId="0" borderId="87" xfId="0" applyFont="1" applyFill="1" applyBorder="1" applyAlignment="1">
      <alignment horizontal="center" vertical="top" wrapText="1"/>
    </xf>
    <xf numFmtId="49" fontId="11" fillId="13" borderId="20" xfId="0" applyNumberFormat="1" applyFont="1" applyFill="1" applyBorder="1" applyAlignment="1">
      <alignment horizontal="center" vertical="top"/>
    </xf>
    <xf numFmtId="49" fontId="11" fillId="4" borderId="17" xfId="0" applyNumberFormat="1" applyFont="1" applyFill="1" applyBorder="1" applyAlignment="1">
      <alignment horizontal="center" vertical="top"/>
    </xf>
    <xf numFmtId="49" fontId="11" fillId="7" borderId="17" xfId="0" applyNumberFormat="1" applyFont="1" applyFill="1" applyBorder="1" applyAlignment="1">
      <alignment horizontal="center" vertical="top"/>
    </xf>
    <xf numFmtId="0" fontId="9" fillId="7" borderId="40" xfId="0" applyFont="1" applyFill="1" applyBorder="1" applyAlignment="1">
      <alignment horizontal="left" vertical="top" wrapText="1"/>
    </xf>
    <xf numFmtId="0" fontId="7" fillId="0" borderId="90" xfId="0" applyFont="1" applyFill="1" applyBorder="1" applyAlignment="1">
      <alignment horizontal="center" vertical="top" wrapText="1"/>
    </xf>
    <xf numFmtId="49" fontId="9" fillId="0" borderId="31" xfId="0" applyNumberFormat="1" applyFont="1" applyBorder="1" applyAlignment="1">
      <alignment horizontal="center" vertical="top"/>
    </xf>
    <xf numFmtId="49" fontId="11" fillId="0" borderId="19" xfId="0" applyNumberFormat="1" applyFont="1" applyBorder="1" applyAlignment="1">
      <alignment horizontal="center" vertical="top"/>
    </xf>
    <xf numFmtId="0" fontId="9" fillId="0" borderId="20" xfId="0" applyFont="1" applyBorder="1" applyAlignment="1">
      <alignment vertical="top" wrapText="1"/>
    </xf>
    <xf numFmtId="0" fontId="9" fillId="7" borderId="40" xfId="0" applyNumberFormat="1" applyFont="1" applyFill="1" applyBorder="1" applyAlignment="1">
      <alignment horizontal="center" vertical="top"/>
    </xf>
    <xf numFmtId="0" fontId="9" fillId="7" borderId="31" xfId="0" applyNumberFormat="1" applyFont="1" applyFill="1" applyBorder="1" applyAlignment="1">
      <alignment horizontal="center" vertical="top"/>
    </xf>
    <xf numFmtId="0" fontId="9" fillId="7" borderId="41" xfId="0" applyNumberFormat="1" applyFont="1" applyFill="1" applyBorder="1" applyAlignment="1">
      <alignment horizontal="center" vertical="top"/>
    </xf>
    <xf numFmtId="0" fontId="9" fillId="7" borderId="32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/>
    </xf>
    <xf numFmtId="49" fontId="11" fillId="4" borderId="31" xfId="0" applyNumberFormat="1" applyFont="1" applyFill="1" applyBorder="1" applyAlignment="1">
      <alignment horizontal="center" vertical="top"/>
    </xf>
    <xf numFmtId="0" fontId="5" fillId="7" borderId="53" xfId="0" applyFont="1" applyFill="1" applyBorder="1" applyAlignment="1">
      <alignment horizontal="left" vertical="top" wrapText="1"/>
    </xf>
    <xf numFmtId="0" fontId="1" fillId="0" borderId="31" xfId="0" applyFont="1" applyBorder="1" applyAlignment="1">
      <alignment vertical="top"/>
    </xf>
    <xf numFmtId="49" fontId="11" fillId="7" borderId="40" xfId="0" applyNumberFormat="1" applyFont="1" applyFill="1" applyBorder="1" applyAlignment="1">
      <alignment horizontal="left" vertical="top" wrapText="1"/>
    </xf>
    <xf numFmtId="49" fontId="11" fillId="7" borderId="31" xfId="0" applyNumberFormat="1" applyFont="1" applyFill="1" applyBorder="1" applyAlignment="1">
      <alignment horizontal="left" vertical="top" wrapText="1"/>
    </xf>
    <xf numFmtId="49" fontId="7" fillId="0" borderId="90" xfId="0" applyNumberFormat="1" applyFont="1" applyFill="1" applyBorder="1" applyAlignment="1">
      <alignment horizontal="right" vertical="top"/>
    </xf>
    <xf numFmtId="49" fontId="7" fillId="0" borderId="87" xfId="0" applyNumberFormat="1" applyFont="1" applyFill="1" applyBorder="1" applyAlignment="1">
      <alignment horizontal="right" vertical="top"/>
    </xf>
    <xf numFmtId="49" fontId="9" fillId="0" borderId="40" xfId="0" applyNumberFormat="1" applyFont="1" applyFill="1" applyBorder="1" applyAlignment="1">
      <alignment horizontal="center" vertical="top"/>
    </xf>
    <xf numFmtId="49" fontId="9" fillId="0" borderId="31" xfId="0" applyNumberFormat="1" applyFont="1" applyFill="1" applyBorder="1" applyAlignment="1">
      <alignment horizontal="center" vertical="top"/>
    </xf>
    <xf numFmtId="49" fontId="11" fillId="0" borderId="17" xfId="0" applyNumberFormat="1" applyFont="1" applyFill="1" applyBorder="1" applyAlignment="1">
      <alignment horizontal="center" vertical="top"/>
    </xf>
    <xf numFmtId="49" fontId="11" fillId="0" borderId="18" xfId="0" applyNumberFormat="1" applyFont="1" applyFill="1" applyBorder="1" applyAlignment="1">
      <alignment horizontal="center" vertical="top"/>
    </xf>
    <xf numFmtId="0" fontId="9" fillId="7" borderId="16" xfId="0" applyFont="1" applyFill="1" applyBorder="1" applyAlignment="1">
      <alignment horizontal="left" vertical="top" wrapText="1"/>
    </xf>
    <xf numFmtId="0" fontId="9" fillId="7" borderId="16" xfId="0" applyFont="1" applyFill="1" applyBorder="1" applyAlignment="1">
      <alignment vertical="top" wrapText="1"/>
    </xf>
    <xf numFmtId="0" fontId="1" fillId="7" borderId="34" xfId="0" applyFont="1" applyFill="1" applyBorder="1" applyAlignment="1">
      <alignment vertical="top" wrapText="1"/>
    </xf>
    <xf numFmtId="0" fontId="9" fillId="7" borderId="0" xfId="0" applyFont="1" applyFill="1" applyBorder="1" applyAlignment="1">
      <alignment horizontal="left" vertical="top" wrapText="1"/>
    </xf>
    <xf numFmtId="0" fontId="9" fillId="7" borderId="77" xfId="0" applyFont="1" applyFill="1" applyBorder="1" applyAlignment="1">
      <alignment horizontal="left" vertical="top" wrapText="1"/>
    </xf>
    <xf numFmtId="0" fontId="9" fillId="7" borderId="82" xfId="0" applyFont="1" applyFill="1" applyBorder="1" applyAlignment="1">
      <alignment horizontal="left" vertical="top" wrapText="1"/>
    </xf>
    <xf numFmtId="0" fontId="9" fillId="7" borderId="23" xfId="0" applyFont="1" applyFill="1" applyBorder="1" applyAlignment="1">
      <alignment horizontal="left" vertical="top" wrapText="1"/>
    </xf>
    <xf numFmtId="0" fontId="11" fillId="7" borderId="40" xfId="0" applyFont="1" applyFill="1" applyBorder="1" applyAlignment="1">
      <alignment vertical="top" wrapText="1"/>
    </xf>
    <xf numFmtId="0" fontId="11" fillId="7" borderId="31" xfId="0" applyFont="1" applyFill="1" applyBorder="1" applyAlignment="1">
      <alignment vertical="top" wrapText="1"/>
    </xf>
    <xf numFmtId="0" fontId="9" fillId="0" borderId="37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49" fontId="11" fillId="4" borderId="53" xfId="0" applyNumberFormat="1" applyFont="1" applyFill="1" applyBorder="1" applyAlignment="1">
      <alignment horizontal="center" vertical="top"/>
    </xf>
    <xf numFmtId="49" fontId="7" fillId="0" borderId="76" xfId="0" applyNumberFormat="1" applyFont="1" applyFill="1" applyBorder="1" applyAlignment="1">
      <alignment horizontal="right" vertical="top"/>
    </xf>
    <xf numFmtId="49" fontId="9" fillId="0" borderId="53" xfId="0" applyNumberFormat="1" applyFont="1" applyFill="1" applyBorder="1" applyAlignment="1">
      <alignment horizontal="center" vertical="top"/>
    </xf>
    <xf numFmtId="49" fontId="11" fillId="0" borderId="19" xfId="0" applyNumberFormat="1" applyFont="1" applyFill="1" applyBorder="1" applyAlignment="1">
      <alignment horizontal="center" vertical="top"/>
    </xf>
    <xf numFmtId="0" fontId="11" fillId="0" borderId="17" xfId="4" applyNumberFormat="1" applyFont="1" applyBorder="1" applyAlignment="1">
      <alignment horizontal="center" vertical="top"/>
    </xf>
    <xf numFmtId="0" fontId="11" fillId="0" borderId="18" xfId="4" applyNumberFormat="1" applyFont="1" applyBorder="1" applyAlignment="1">
      <alignment horizontal="center" vertical="top"/>
    </xf>
    <xf numFmtId="49" fontId="11" fillId="13" borderId="37" xfId="0" applyNumberFormat="1" applyFont="1" applyFill="1" applyBorder="1" applyAlignment="1">
      <alignment horizontal="center" vertical="top"/>
    </xf>
    <xf numFmtId="49" fontId="11" fillId="13" borderId="7" xfId="0" applyNumberFormat="1" applyFont="1" applyFill="1" applyBorder="1" applyAlignment="1">
      <alignment horizontal="center" vertical="top"/>
    </xf>
    <xf numFmtId="49" fontId="11" fillId="13" borderId="13" xfId="0" applyNumberFormat="1" applyFont="1" applyFill="1" applyBorder="1" applyAlignment="1">
      <alignment horizontal="center" vertical="top"/>
    </xf>
    <xf numFmtId="49" fontId="11" fillId="7" borderId="60" xfId="0" applyNumberFormat="1" applyFont="1" applyFill="1" applyBorder="1" applyAlignment="1">
      <alignment horizontal="center" vertical="top"/>
    </xf>
    <xf numFmtId="49" fontId="11" fillId="7" borderId="57" xfId="0" applyNumberFormat="1" applyFont="1" applyFill="1" applyBorder="1" applyAlignment="1">
      <alignment horizontal="center" vertical="top"/>
    </xf>
    <xf numFmtId="0" fontId="7" fillId="0" borderId="75" xfId="0" applyFont="1" applyFill="1" applyBorder="1" applyAlignment="1">
      <alignment horizontal="center" vertical="top" wrapText="1"/>
    </xf>
    <xf numFmtId="0" fontId="7" fillId="0" borderId="74" xfId="0" applyFont="1" applyFill="1" applyBorder="1" applyAlignment="1">
      <alignment horizontal="center" vertical="top" wrapText="1"/>
    </xf>
    <xf numFmtId="49" fontId="10" fillId="0" borderId="26" xfId="0" applyNumberFormat="1" applyFont="1" applyBorder="1" applyAlignment="1">
      <alignment horizontal="center" vertical="top" wrapText="1"/>
    </xf>
    <xf numFmtId="49" fontId="10" fillId="0" borderId="53" xfId="0" applyNumberFormat="1" applyFont="1" applyBorder="1" applyAlignment="1">
      <alignment horizontal="center" vertical="top" wrapText="1"/>
    </xf>
    <xf numFmtId="49" fontId="10" fillId="0" borderId="29" xfId="0" applyNumberFormat="1" applyFont="1" applyBorder="1" applyAlignment="1">
      <alignment horizontal="center" vertical="top" wrapText="1"/>
    </xf>
    <xf numFmtId="49" fontId="11" fillId="0" borderId="60" xfId="0" applyNumberFormat="1" applyFont="1" applyBorder="1" applyAlignment="1">
      <alignment horizontal="center" vertical="top"/>
    </xf>
    <xf numFmtId="49" fontId="11" fillId="0" borderId="57" xfId="0" applyNumberFormat="1" applyFont="1" applyBorder="1" applyAlignment="1">
      <alignment horizontal="center" vertical="top"/>
    </xf>
    <xf numFmtId="0" fontId="11" fillId="7" borderId="17" xfId="0" applyFont="1" applyFill="1" applyBorder="1" applyAlignment="1">
      <alignment horizontal="left" vertical="top" wrapText="1"/>
    </xf>
    <xf numFmtId="0" fontId="11" fillId="7" borderId="19" xfId="0" applyFont="1" applyFill="1" applyBorder="1" applyAlignment="1">
      <alignment horizontal="left" vertical="top" wrapText="1"/>
    </xf>
    <xf numFmtId="0" fontId="11" fillId="7" borderId="18" xfId="0" applyFont="1" applyFill="1" applyBorder="1" applyAlignment="1">
      <alignment horizontal="left" vertical="top" wrapText="1"/>
    </xf>
    <xf numFmtId="49" fontId="5" fillId="0" borderId="20" xfId="0" applyNumberFormat="1" applyFont="1" applyFill="1" applyBorder="1" applyAlignment="1">
      <alignment horizontal="center" vertical="center" textRotation="90"/>
    </xf>
    <xf numFmtId="49" fontId="5" fillId="0" borderId="28" xfId="0" applyNumberFormat="1" applyFont="1" applyFill="1" applyBorder="1" applyAlignment="1">
      <alignment horizontal="center" vertical="center" textRotation="90"/>
    </xf>
    <xf numFmtId="49" fontId="5" fillId="0" borderId="21" xfId="0" applyNumberFormat="1" applyFont="1" applyFill="1" applyBorder="1" applyAlignment="1">
      <alignment horizontal="center" vertical="center" textRotation="90"/>
    </xf>
    <xf numFmtId="49" fontId="5" fillId="0" borderId="40" xfId="0" quotePrefix="1" applyNumberFormat="1" applyFont="1" applyBorder="1" applyAlignment="1">
      <alignment horizontal="center" vertical="top"/>
    </xf>
    <xf numFmtId="49" fontId="5" fillId="0" borderId="53" xfId="0" quotePrefix="1" applyNumberFormat="1" applyFont="1" applyBorder="1" applyAlignment="1">
      <alignment horizontal="center" vertical="top"/>
    </xf>
    <xf numFmtId="49" fontId="5" fillId="0" borderId="53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49" fontId="4" fillId="0" borderId="41" xfId="0" applyNumberFormat="1" applyFont="1" applyBorder="1" applyAlignment="1">
      <alignment horizontal="center" vertical="top"/>
    </xf>
    <xf numFmtId="49" fontId="4" fillId="0" borderId="64" xfId="0" applyNumberFormat="1" applyFont="1" applyBorder="1" applyAlignment="1">
      <alignment horizontal="center" vertical="top"/>
    </xf>
    <xf numFmtId="49" fontId="4" fillId="0" borderId="32" xfId="0" applyNumberFormat="1" applyFont="1" applyBorder="1" applyAlignment="1">
      <alignment horizontal="center" vertical="top"/>
    </xf>
    <xf numFmtId="0" fontId="9" fillId="7" borderId="55" xfId="0" applyFont="1" applyFill="1" applyBorder="1" applyAlignment="1">
      <alignment horizontal="left" vertical="top" wrapText="1"/>
    </xf>
    <xf numFmtId="0" fontId="9" fillId="7" borderId="28" xfId="0" applyFont="1" applyFill="1" applyBorder="1" applyAlignment="1">
      <alignment horizontal="left" vertical="top" wrapText="1"/>
    </xf>
    <xf numFmtId="49" fontId="11" fillId="4" borderId="68" xfId="0" applyNumberFormat="1" applyFont="1" applyFill="1" applyBorder="1" applyAlignment="1">
      <alignment horizontal="right" vertical="top"/>
    </xf>
    <xf numFmtId="49" fontId="11" fillId="4" borderId="78" xfId="0" applyNumberFormat="1" applyFont="1" applyFill="1" applyBorder="1" applyAlignment="1">
      <alignment horizontal="right" vertical="top"/>
    </xf>
    <xf numFmtId="49" fontId="11" fillId="4" borderId="17" xfId="0" applyNumberFormat="1" applyFont="1" applyFill="1" applyBorder="1" applyAlignment="1">
      <alignment horizontal="left" vertical="top"/>
    </xf>
    <xf numFmtId="49" fontId="11" fillId="4" borderId="22" xfId="0" applyNumberFormat="1" applyFont="1" applyFill="1" applyBorder="1" applyAlignment="1">
      <alignment horizontal="left" vertical="top"/>
    </xf>
    <xf numFmtId="49" fontId="11" fillId="4" borderId="0" xfId="0" applyNumberFormat="1" applyFont="1" applyFill="1" applyBorder="1" applyAlignment="1">
      <alignment horizontal="left" vertical="top"/>
    </xf>
    <xf numFmtId="49" fontId="11" fillId="4" borderId="80" xfId="0" applyNumberFormat="1" applyFont="1" applyFill="1" applyBorder="1" applyAlignment="1">
      <alignment horizontal="left" vertical="top"/>
    </xf>
    <xf numFmtId="0" fontId="11" fillId="7" borderId="22" xfId="0" applyFont="1" applyFill="1" applyBorder="1" applyAlignment="1">
      <alignment vertical="top" wrapText="1"/>
    </xf>
    <xf numFmtId="0" fontId="1" fillId="7" borderId="0" xfId="0" applyFont="1" applyFill="1" applyBorder="1" applyAlignment="1">
      <alignment vertical="top" wrapText="1"/>
    </xf>
    <xf numFmtId="0" fontId="7" fillId="0" borderId="37" xfId="0" applyFont="1" applyFill="1" applyBorder="1" applyAlignment="1">
      <alignment horizontal="center" vertical="center" textRotation="90" wrapText="1"/>
    </xf>
    <xf numFmtId="0" fontId="31" fillId="0" borderId="7" xfId="0" applyFont="1" applyBorder="1" applyAlignment="1">
      <alignment horizontal="center" vertical="center" textRotation="90" wrapText="1"/>
    </xf>
    <xf numFmtId="0" fontId="31" fillId="0" borderId="13" xfId="0" applyFont="1" applyBorder="1" applyAlignment="1">
      <alignment horizontal="center" vertical="center" textRotation="90" wrapText="1"/>
    </xf>
    <xf numFmtId="0" fontId="9" fillId="7" borderId="58" xfId="0" applyFont="1" applyFill="1" applyBorder="1" applyAlignment="1">
      <alignment horizontal="left" vertical="top" wrapText="1"/>
    </xf>
    <xf numFmtId="0" fontId="5" fillId="7" borderId="59" xfId="0" applyFont="1" applyFill="1" applyBorder="1" applyAlignment="1">
      <alignment horizontal="left" vertical="top" wrapText="1"/>
    </xf>
    <xf numFmtId="49" fontId="11" fillId="0" borderId="27" xfId="0" applyNumberFormat="1" applyFont="1" applyBorder="1" applyAlignment="1">
      <alignment horizontal="center" vertical="top"/>
    </xf>
    <xf numFmtId="49" fontId="11" fillId="0" borderId="35" xfId="0" applyNumberFormat="1" applyFont="1" applyBorder="1" applyAlignment="1">
      <alignment horizontal="center" vertical="top"/>
    </xf>
    <xf numFmtId="49" fontId="11" fillId="0" borderId="36" xfId="0" applyNumberFormat="1" applyFont="1" applyBorder="1" applyAlignment="1">
      <alignment horizontal="center" vertical="top"/>
    </xf>
    <xf numFmtId="49" fontId="11" fillId="8" borderId="18" xfId="0" applyNumberFormat="1" applyFont="1" applyFill="1" applyBorder="1" applyAlignment="1">
      <alignment horizontal="right" vertical="top"/>
    </xf>
    <xf numFmtId="49" fontId="11" fillId="8" borderId="23" xfId="0" applyNumberFormat="1" applyFont="1" applyFill="1" applyBorder="1" applyAlignment="1">
      <alignment horizontal="right" vertical="top"/>
    </xf>
    <xf numFmtId="49" fontId="11" fillId="4" borderId="68" xfId="0" applyNumberFormat="1" applyFont="1" applyFill="1" applyBorder="1" applyAlignment="1">
      <alignment horizontal="left" vertical="top"/>
    </xf>
    <xf numFmtId="49" fontId="11" fillId="4" borderId="78" xfId="0" applyNumberFormat="1" applyFont="1" applyFill="1" applyBorder="1" applyAlignment="1">
      <alignment horizontal="left" vertical="top"/>
    </xf>
    <xf numFmtId="49" fontId="11" fillId="4" borderId="79" xfId="0" applyNumberFormat="1" applyFont="1" applyFill="1" applyBorder="1" applyAlignment="1">
      <alignment horizontal="left" vertical="top"/>
    </xf>
    <xf numFmtId="0" fontId="11" fillId="7" borderId="60" xfId="0" applyFont="1" applyFill="1" applyBorder="1" applyAlignment="1">
      <alignment horizontal="left" vertical="top" wrapText="1"/>
    </xf>
    <xf numFmtId="0" fontId="11" fillId="7" borderId="61" xfId="0" applyFont="1" applyFill="1" applyBorder="1" applyAlignment="1">
      <alignment horizontal="left" vertical="top" wrapText="1"/>
    </xf>
    <xf numFmtId="0" fontId="11" fillId="7" borderId="57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center" vertical="top" textRotation="90" wrapText="1"/>
    </xf>
    <xf numFmtId="0" fontId="7" fillId="0" borderId="28" xfId="0" applyFont="1" applyFill="1" applyBorder="1" applyAlignment="1">
      <alignment horizontal="center" vertical="top" textRotation="90" wrapText="1"/>
    </xf>
    <xf numFmtId="0" fontId="7" fillId="0" borderId="21" xfId="0" applyFont="1" applyFill="1" applyBorder="1" applyAlignment="1">
      <alignment horizontal="center" vertical="top" textRotation="90"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38" xfId="0" applyNumberFormat="1" applyFont="1" applyBorder="1" applyAlignment="1">
      <alignment horizontal="center" vertical="top" wrapText="1"/>
    </xf>
    <xf numFmtId="49" fontId="9" fillId="0" borderId="29" xfId="0" applyNumberFormat="1" applyFont="1" applyBorder="1" applyAlignment="1">
      <alignment horizontal="center" vertical="top" wrapText="1"/>
    </xf>
    <xf numFmtId="49" fontId="11" fillId="0" borderId="72" xfId="0" applyNumberFormat="1" applyFont="1" applyBorder="1" applyAlignment="1">
      <alignment horizontal="center" vertical="top"/>
    </xf>
    <xf numFmtId="49" fontId="11" fillId="13" borderId="25" xfId="0" applyNumberFormat="1" applyFont="1" applyFill="1" applyBorder="1" applyAlignment="1">
      <alignment horizontal="center" vertical="top"/>
    </xf>
    <xf numFmtId="49" fontId="11" fillId="13" borderId="33" xfId="0" applyNumberFormat="1" applyFont="1" applyFill="1" applyBorder="1" applyAlignment="1">
      <alignment horizontal="center" vertical="top"/>
    </xf>
    <xf numFmtId="49" fontId="11" fillId="13" borderId="30" xfId="0" applyNumberFormat="1" applyFont="1" applyFill="1" applyBorder="1" applyAlignment="1">
      <alignment horizontal="center" vertical="top"/>
    </xf>
    <xf numFmtId="49" fontId="11" fillId="4" borderId="26" xfId="0" applyNumberFormat="1" applyFont="1" applyFill="1" applyBorder="1" applyAlignment="1">
      <alignment horizontal="center" vertical="top"/>
    </xf>
    <xf numFmtId="49" fontId="11" fillId="4" borderId="34" xfId="0" applyNumberFormat="1" applyFont="1" applyFill="1" applyBorder="1" applyAlignment="1">
      <alignment horizontal="center" vertical="top"/>
    </xf>
    <xf numFmtId="49" fontId="11" fillId="4" borderId="29" xfId="0" applyNumberFormat="1" applyFont="1" applyFill="1" applyBorder="1" applyAlignment="1">
      <alignment horizontal="center" vertical="top"/>
    </xf>
    <xf numFmtId="49" fontId="11" fillId="7" borderId="62" xfId="0" applyNumberFormat="1" applyFont="1" applyFill="1" applyBorder="1" applyAlignment="1">
      <alignment horizontal="center" vertical="top"/>
    </xf>
    <xf numFmtId="0" fontId="11" fillId="7" borderId="62" xfId="0" applyFont="1" applyFill="1" applyBorder="1" applyAlignment="1">
      <alignment horizontal="left" vertical="top" wrapText="1"/>
    </xf>
    <xf numFmtId="49" fontId="7" fillId="0" borderId="20" xfId="0" applyNumberFormat="1" applyFont="1" applyFill="1" applyBorder="1" applyAlignment="1">
      <alignment horizontal="center" vertical="center" textRotation="90" wrapText="1"/>
    </xf>
    <xf numFmtId="49" fontId="7" fillId="0" borderId="28" xfId="0" applyNumberFormat="1" applyFont="1" applyFill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49" fontId="9" fillId="0" borderId="26" xfId="0" applyNumberFormat="1" applyFont="1" applyBorder="1" applyAlignment="1">
      <alignment horizontal="center" vertical="top"/>
    </xf>
    <xf numFmtId="49" fontId="9" fillId="0" borderId="34" xfId="0" applyNumberFormat="1" applyFont="1" applyBorder="1" applyAlignment="1">
      <alignment horizontal="center" vertical="top"/>
    </xf>
    <xf numFmtId="49" fontId="9" fillId="0" borderId="29" xfId="0" applyNumberFormat="1" applyFont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center" vertical="top"/>
    </xf>
    <xf numFmtId="0" fontId="11" fillId="0" borderId="60" xfId="0" applyFont="1" applyFill="1" applyBorder="1" applyAlignment="1">
      <alignment horizontal="left" vertical="top" wrapText="1"/>
    </xf>
    <xf numFmtId="0" fontId="11" fillId="0" borderId="61" xfId="0" applyFont="1" applyFill="1" applyBorder="1" applyAlignment="1">
      <alignment horizontal="left" vertical="top" wrapText="1"/>
    </xf>
    <xf numFmtId="0" fontId="11" fillId="0" borderId="57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center" vertical="center" textRotation="90" wrapText="1"/>
    </xf>
    <xf numFmtId="0" fontId="7" fillId="0" borderId="39" xfId="0" applyFont="1" applyFill="1" applyBorder="1" applyAlignment="1">
      <alignment horizontal="center" vertical="center" textRotation="90" wrapText="1"/>
    </xf>
    <xf numFmtId="0" fontId="7" fillId="0" borderId="30" xfId="0" applyFont="1" applyFill="1" applyBorder="1" applyAlignment="1">
      <alignment horizontal="center" vertical="center" textRotation="90" wrapText="1"/>
    </xf>
    <xf numFmtId="49" fontId="9" fillId="0" borderId="38" xfId="0" applyNumberFormat="1" applyFont="1" applyBorder="1" applyAlignment="1">
      <alignment horizontal="center" vertical="top"/>
    </xf>
    <xf numFmtId="49" fontId="11" fillId="0" borderId="41" xfId="0" applyNumberFormat="1" applyFont="1" applyBorder="1" applyAlignment="1">
      <alignment horizontal="center" vertical="top"/>
    </xf>
    <xf numFmtId="49" fontId="11" fillId="0" borderId="64" xfId="0" applyNumberFormat="1" applyFont="1" applyBorder="1" applyAlignment="1">
      <alignment horizontal="center" vertical="top"/>
    </xf>
    <xf numFmtId="0" fontId="9" fillId="7" borderId="61" xfId="0" applyFont="1" applyFill="1" applyBorder="1" applyAlignment="1">
      <alignment horizontal="left" vertical="top" wrapText="1"/>
    </xf>
    <xf numFmtId="0" fontId="9" fillId="7" borderId="57" xfId="0" applyFont="1" applyFill="1" applyBorder="1" applyAlignment="1">
      <alignment horizontal="left" vertical="top" wrapText="1"/>
    </xf>
    <xf numFmtId="0" fontId="9" fillId="7" borderId="39" xfId="0" applyFont="1" applyFill="1" applyBorder="1" applyAlignment="1">
      <alignment horizontal="left" vertical="top" wrapText="1"/>
    </xf>
    <xf numFmtId="0" fontId="1" fillId="7" borderId="30" xfId="0" applyFont="1" applyFill="1" applyBorder="1" applyAlignment="1">
      <alignment vertical="top" wrapText="1"/>
    </xf>
    <xf numFmtId="0" fontId="9" fillId="7" borderId="16" xfId="0" applyFont="1" applyFill="1" applyBorder="1" applyAlignment="1">
      <alignment horizontal="center" vertical="top"/>
    </xf>
    <xf numFmtId="0" fontId="9" fillId="7" borderId="31" xfId="0" applyFont="1" applyFill="1" applyBorder="1" applyAlignment="1">
      <alignment horizontal="center" vertical="top"/>
    </xf>
    <xf numFmtId="0" fontId="9" fillId="7" borderId="16" xfId="0" applyNumberFormat="1" applyFont="1" applyFill="1" applyBorder="1" applyAlignment="1">
      <alignment horizontal="center" vertical="top"/>
    </xf>
    <xf numFmtId="0" fontId="9" fillId="7" borderId="65" xfId="0" applyNumberFormat="1" applyFont="1" applyFill="1" applyBorder="1" applyAlignment="1">
      <alignment horizontal="center" vertical="top"/>
    </xf>
    <xf numFmtId="0" fontId="1" fillId="0" borderId="28" xfId="0" applyFont="1" applyBorder="1" applyAlignment="1">
      <alignment vertical="top"/>
    </xf>
    <xf numFmtId="164" fontId="11" fillId="4" borderId="9" xfId="0" applyNumberFormat="1" applyFont="1" applyFill="1" applyBorder="1" applyAlignment="1">
      <alignment horizontal="center" vertical="top"/>
    </xf>
    <xf numFmtId="164" fontId="11" fillId="4" borderId="78" xfId="0" applyNumberFormat="1" applyFont="1" applyFill="1" applyBorder="1" applyAlignment="1">
      <alignment horizontal="center" vertical="top"/>
    </xf>
    <xf numFmtId="164" fontId="11" fillId="4" borderId="79" xfId="0" applyNumberFormat="1" applyFont="1" applyFill="1" applyBorder="1" applyAlignment="1">
      <alignment horizontal="center" vertical="top"/>
    </xf>
    <xf numFmtId="49" fontId="11" fillId="4" borderId="18" xfId="0" applyNumberFormat="1" applyFont="1" applyFill="1" applyBorder="1" applyAlignment="1">
      <alignment horizontal="right" vertical="top"/>
    </xf>
    <xf numFmtId="49" fontId="11" fillId="4" borderId="23" xfId="0" applyNumberFormat="1" applyFont="1" applyFill="1" applyBorder="1" applyAlignment="1">
      <alignment horizontal="right" vertical="top"/>
    </xf>
    <xf numFmtId="164" fontId="11" fillId="4" borderId="13" xfId="0" applyNumberFormat="1" applyFont="1" applyFill="1" applyBorder="1" applyAlignment="1">
      <alignment horizontal="center" vertical="top"/>
    </xf>
    <xf numFmtId="164" fontId="11" fillId="4" borderId="23" xfId="0" applyNumberFormat="1" applyFont="1" applyFill="1" applyBorder="1" applyAlignment="1">
      <alignment horizontal="center" vertical="top"/>
    </xf>
    <xf numFmtId="164" fontId="11" fillId="4" borderId="81" xfId="0" applyNumberFormat="1" applyFont="1" applyFill="1" applyBorder="1" applyAlignment="1">
      <alignment horizontal="center" vertical="top"/>
    </xf>
    <xf numFmtId="49" fontId="11" fillId="13" borderId="68" xfId="0" applyNumberFormat="1" applyFont="1" applyFill="1" applyBorder="1" applyAlignment="1">
      <alignment horizontal="right" vertical="top"/>
    </xf>
    <xf numFmtId="0" fontId="9" fillId="13" borderId="78" xfId="0" applyFont="1" applyFill="1" applyBorder="1" applyAlignment="1">
      <alignment horizontal="right" vertical="top"/>
    </xf>
    <xf numFmtId="0" fontId="9" fillId="13" borderId="79" xfId="0" applyFont="1" applyFill="1" applyBorder="1" applyAlignment="1">
      <alignment horizontal="right" vertical="top"/>
    </xf>
    <xf numFmtId="164" fontId="11" fillId="13" borderId="9" xfId="0" applyNumberFormat="1" applyFont="1" applyFill="1" applyBorder="1" applyAlignment="1">
      <alignment horizontal="center" vertical="top"/>
    </xf>
    <xf numFmtId="164" fontId="11" fillId="13" borderId="78" xfId="0" applyNumberFormat="1" applyFont="1" applyFill="1" applyBorder="1" applyAlignment="1">
      <alignment horizontal="center" vertical="top"/>
    </xf>
    <xf numFmtId="164" fontId="11" fillId="13" borderId="79" xfId="0" applyNumberFormat="1" applyFont="1" applyFill="1" applyBorder="1" applyAlignment="1">
      <alignment horizontal="center" vertical="top"/>
    </xf>
    <xf numFmtId="49" fontId="11" fillId="11" borderId="78" xfId="0" applyNumberFormat="1" applyFont="1" applyFill="1" applyBorder="1" applyAlignment="1">
      <alignment horizontal="right" vertical="top"/>
    </xf>
    <xf numFmtId="49" fontId="11" fillId="11" borderId="79" xfId="0" applyNumberFormat="1" applyFont="1" applyFill="1" applyBorder="1" applyAlignment="1">
      <alignment horizontal="right" vertical="top"/>
    </xf>
    <xf numFmtId="164" fontId="11" fillId="11" borderId="9" xfId="0" applyNumberFormat="1" applyFont="1" applyFill="1" applyBorder="1" applyAlignment="1">
      <alignment horizontal="center" vertical="top"/>
    </xf>
    <xf numFmtId="164" fontId="11" fillId="11" borderId="78" xfId="0" applyNumberFormat="1" applyFont="1" applyFill="1" applyBorder="1" applyAlignment="1">
      <alignment horizontal="center" vertical="top"/>
    </xf>
    <xf numFmtId="164" fontId="11" fillId="11" borderId="79" xfId="0" applyNumberFormat="1" applyFont="1" applyFill="1" applyBorder="1" applyAlignment="1">
      <alignment horizontal="center" vertical="top"/>
    </xf>
    <xf numFmtId="49" fontId="11" fillId="0" borderId="32" xfId="0" applyNumberFormat="1" applyFont="1" applyBorder="1" applyAlignment="1">
      <alignment horizontal="center" vertical="top"/>
    </xf>
    <xf numFmtId="0" fontId="9" fillId="7" borderId="20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center" vertical="top"/>
    </xf>
    <xf numFmtId="0" fontId="11" fillId="11" borderId="20" xfId="0" applyFont="1" applyFill="1" applyBorder="1" applyAlignment="1">
      <alignment horizontal="right" vertical="top" wrapText="1"/>
    </xf>
    <xf numFmtId="0" fontId="9" fillId="11" borderId="40" xfId="0" applyFont="1" applyFill="1" applyBorder="1" applyAlignment="1">
      <alignment vertical="top" wrapText="1"/>
    </xf>
    <xf numFmtId="0" fontId="9" fillId="11" borderId="17" xfId="0" applyFont="1" applyFill="1" applyBorder="1" applyAlignment="1">
      <alignment vertical="top" wrapText="1"/>
    </xf>
    <xf numFmtId="164" fontId="11" fillId="11" borderId="37" xfId="0" applyNumberFormat="1" applyFont="1" applyFill="1" applyBorder="1" applyAlignment="1">
      <alignment horizontal="center" vertical="top" wrapText="1"/>
    </xf>
    <xf numFmtId="164" fontId="11" fillId="11" borderId="22" xfId="0" applyNumberFormat="1" applyFont="1" applyFill="1" applyBorder="1" applyAlignment="1">
      <alignment horizontal="center" vertical="top" wrapText="1"/>
    </xf>
    <xf numFmtId="0" fontId="11" fillId="9" borderId="39" xfId="0" applyFont="1" applyFill="1" applyBorder="1" applyAlignment="1">
      <alignment horizontal="left" vertical="top" wrapText="1"/>
    </xf>
    <xf numFmtId="0" fontId="11" fillId="9" borderId="38" xfId="0" applyFont="1" applyFill="1" applyBorder="1" applyAlignment="1">
      <alignment vertical="top" wrapText="1"/>
    </xf>
    <xf numFmtId="0" fontId="11" fillId="9" borderId="61" xfId="0" applyFont="1" applyFill="1" applyBorder="1" applyAlignment="1">
      <alignment vertical="top" wrapText="1"/>
    </xf>
    <xf numFmtId="164" fontId="9" fillId="9" borderId="8" xfId="0" applyNumberFormat="1" applyFont="1" applyFill="1" applyBorder="1" applyAlignment="1">
      <alignment horizontal="center" vertical="top" wrapText="1"/>
    </xf>
    <xf numFmtId="164" fontId="9" fillId="9" borderId="69" xfId="0" applyNumberFormat="1" applyFont="1" applyFill="1" applyBorder="1" applyAlignment="1">
      <alignment horizontal="center" vertical="top" wrapText="1"/>
    </xf>
    <xf numFmtId="164" fontId="9" fillId="9" borderId="85" xfId="0" applyNumberFormat="1" applyFont="1" applyFill="1" applyBorder="1" applyAlignment="1">
      <alignment horizontal="center"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34" xfId="0" applyFont="1" applyBorder="1" applyAlignment="1">
      <alignment vertical="top" wrapText="1"/>
    </xf>
    <xf numFmtId="0" fontId="9" fillId="0" borderId="62" xfId="0" applyFont="1" applyBorder="1" applyAlignment="1">
      <alignment vertical="top" wrapText="1"/>
    </xf>
    <xf numFmtId="164" fontId="9" fillId="0" borderId="6" xfId="0" applyNumberFormat="1" applyFont="1" applyBorder="1" applyAlignment="1">
      <alignment horizontal="center" vertical="top" wrapText="1"/>
    </xf>
    <xf numFmtId="164" fontId="9" fillId="0" borderId="77" xfId="0" applyNumberFormat="1" applyFont="1" applyBorder="1" applyAlignment="1">
      <alignment horizontal="center" vertical="top" wrapText="1"/>
    </xf>
    <xf numFmtId="0" fontId="10" fillId="0" borderId="22" xfId="0" applyNumberFormat="1" applyFont="1" applyBorder="1" applyAlignment="1">
      <alignment vertical="top" wrapText="1"/>
    </xf>
    <xf numFmtId="0" fontId="9" fillId="0" borderId="0" xfId="0" applyNumberFormat="1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center" vertical="top" wrapText="1"/>
    </xf>
    <xf numFmtId="164" fontId="9" fillId="0" borderId="23" xfId="0" applyNumberFormat="1" applyFont="1" applyFill="1" applyBorder="1" applyAlignment="1">
      <alignment horizontal="right" vertical="top" wrapText="1"/>
    </xf>
    <xf numFmtId="0" fontId="11" fillId="0" borderId="9" xfId="0" applyFont="1" applyBorder="1" applyAlignment="1">
      <alignment horizontal="center" vertical="center" wrapText="1"/>
    </xf>
    <xf numFmtId="0" fontId="9" fillId="0" borderId="78" xfId="0" applyFont="1" applyBorder="1" applyAlignment="1">
      <alignment vertical="center" wrapText="1"/>
    </xf>
    <xf numFmtId="0" fontId="9" fillId="0" borderId="79" xfId="0" applyFont="1" applyBorder="1" applyAlignment="1">
      <alignment vertical="center" wrapText="1"/>
    </xf>
    <xf numFmtId="0" fontId="9" fillId="0" borderId="39" xfId="0" applyFont="1" applyBorder="1" applyAlignment="1">
      <alignment horizontal="left" vertical="top" wrapText="1"/>
    </xf>
    <xf numFmtId="0" fontId="9" fillId="0" borderId="38" xfId="0" applyFont="1" applyBorder="1" applyAlignment="1">
      <alignment vertical="top" wrapText="1"/>
    </xf>
    <xf numFmtId="0" fontId="9" fillId="0" borderId="61" xfId="0" applyFont="1" applyBorder="1" applyAlignment="1">
      <alignment vertical="top" wrapText="1"/>
    </xf>
    <xf numFmtId="0" fontId="11" fillId="12" borderId="6" xfId="0" applyFont="1" applyFill="1" applyBorder="1" applyAlignment="1">
      <alignment vertical="top" wrapText="1"/>
    </xf>
    <xf numFmtId="0" fontId="11" fillId="12" borderId="77" xfId="0" applyFont="1" applyFill="1" applyBorder="1" applyAlignment="1">
      <alignment vertical="top" wrapText="1"/>
    </xf>
    <xf numFmtId="164" fontId="9" fillId="12" borderId="8" xfId="0" applyNumberFormat="1" applyFont="1" applyFill="1" applyBorder="1" applyAlignment="1">
      <alignment horizontal="center" vertical="top" wrapText="1"/>
    </xf>
    <xf numFmtId="164" fontId="9" fillId="12" borderId="69" xfId="0" applyNumberFormat="1" applyFont="1" applyFill="1" applyBorder="1" applyAlignment="1">
      <alignment horizontal="center" vertical="top" wrapText="1"/>
    </xf>
    <xf numFmtId="0" fontId="9" fillId="7" borderId="8" xfId="0" applyFont="1" applyFill="1" applyBorder="1" applyAlignment="1">
      <alignment horizontal="left" vertical="top" wrapText="1"/>
    </xf>
    <xf numFmtId="0" fontId="9" fillId="7" borderId="69" xfId="0" applyFont="1" applyFill="1" applyBorder="1" applyAlignment="1">
      <alignment horizontal="left" vertical="top" wrapText="1"/>
    </xf>
    <xf numFmtId="0" fontId="9" fillId="7" borderId="85" xfId="0" applyFont="1" applyFill="1" applyBorder="1" applyAlignment="1">
      <alignment horizontal="left" vertical="top" wrapText="1"/>
    </xf>
    <xf numFmtId="164" fontId="9" fillId="0" borderId="71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69" xfId="0" applyFont="1" applyBorder="1" applyAlignment="1">
      <alignment horizontal="left" vertical="top" wrapText="1"/>
    </xf>
    <xf numFmtId="0" fontId="9" fillId="0" borderId="85" xfId="0" applyFont="1" applyBorder="1" applyAlignment="1">
      <alignment horizontal="left" vertical="top" wrapText="1"/>
    </xf>
    <xf numFmtId="164" fontId="9" fillId="0" borderId="8" xfId="0" applyNumberFormat="1" applyFont="1" applyBorder="1" applyAlignment="1">
      <alignment horizontal="center" vertical="top" wrapText="1"/>
    </xf>
    <xf numFmtId="164" fontId="9" fillId="0" borderId="69" xfId="0" applyNumberFormat="1" applyFont="1" applyBorder="1" applyAlignment="1">
      <alignment horizontal="center" vertical="top" wrapText="1"/>
    </xf>
    <xf numFmtId="164" fontId="9" fillId="0" borderId="85" xfId="0" applyNumberFormat="1" applyFont="1" applyBorder="1" applyAlignment="1">
      <alignment horizontal="center" vertical="top" wrapText="1"/>
    </xf>
    <xf numFmtId="0" fontId="11" fillId="12" borderId="13" xfId="0" applyFont="1" applyFill="1" applyBorder="1" applyAlignment="1">
      <alignment horizontal="right" vertical="top" wrapText="1"/>
    </xf>
    <xf numFmtId="0" fontId="11" fillId="12" borderId="23" xfId="0" applyFont="1" applyFill="1" applyBorder="1" applyAlignment="1">
      <alignment horizontal="right" vertical="top" wrapText="1"/>
    </xf>
    <xf numFmtId="0" fontId="11" fillId="12" borderId="81" xfId="0" applyFont="1" applyFill="1" applyBorder="1" applyAlignment="1">
      <alignment horizontal="right" vertical="top" wrapText="1"/>
    </xf>
    <xf numFmtId="164" fontId="11" fillId="12" borderId="13" xfId="0" applyNumberFormat="1" applyFont="1" applyFill="1" applyBorder="1" applyAlignment="1">
      <alignment horizontal="center" vertical="top" wrapText="1"/>
    </xf>
    <xf numFmtId="164" fontId="11" fillId="12" borderId="23" xfId="0" applyNumberFormat="1" applyFont="1" applyFill="1" applyBorder="1" applyAlignment="1">
      <alignment horizontal="center" vertical="top" wrapText="1"/>
    </xf>
    <xf numFmtId="0" fontId="11" fillId="11" borderId="28" xfId="0" applyFont="1" applyFill="1" applyBorder="1" applyAlignment="1">
      <alignment horizontal="right" vertical="top" wrapText="1"/>
    </xf>
    <xf numFmtId="0" fontId="9" fillId="11" borderId="53" xfId="0" applyFont="1" applyFill="1" applyBorder="1" applyAlignment="1">
      <alignment vertical="top" wrapText="1"/>
    </xf>
    <xf numFmtId="0" fontId="9" fillId="11" borderId="19" xfId="0" applyFont="1" applyFill="1" applyBorder="1" applyAlignment="1">
      <alignment vertical="top" wrapText="1"/>
    </xf>
    <xf numFmtId="164" fontId="11" fillId="11" borderId="7" xfId="0" applyNumberFormat="1" applyFont="1" applyFill="1" applyBorder="1" applyAlignment="1">
      <alignment horizontal="center" vertical="top" wrapText="1"/>
    </xf>
    <xf numFmtId="164" fontId="11" fillId="11" borderId="0" xfId="0" applyNumberFormat="1" applyFont="1" applyFill="1" applyBorder="1" applyAlignment="1">
      <alignment horizontal="center" vertical="top" wrapText="1"/>
    </xf>
    <xf numFmtId="0" fontId="9" fillId="6" borderId="8" xfId="0" applyFont="1" applyFill="1" applyBorder="1" applyAlignment="1">
      <alignment horizontal="left" vertical="top" wrapText="1"/>
    </xf>
    <xf numFmtId="0" fontId="9" fillId="6" borderId="69" xfId="0" applyFont="1" applyFill="1" applyBorder="1" applyAlignment="1">
      <alignment horizontal="left" vertical="top" wrapText="1"/>
    </xf>
    <xf numFmtId="164" fontId="9" fillId="0" borderId="8" xfId="0" applyNumberFormat="1" applyFont="1" applyFill="1" applyBorder="1" applyAlignment="1">
      <alignment horizontal="center" vertical="top" wrapText="1"/>
    </xf>
    <xf numFmtId="164" fontId="9" fillId="0" borderId="69" xfId="0" applyNumberFormat="1" applyFont="1" applyFill="1" applyBorder="1" applyAlignment="1">
      <alignment horizontal="center" vertical="top" wrapText="1"/>
    </xf>
    <xf numFmtId="49" fontId="19" fillId="0" borderId="88" xfId="0" applyNumberFormat="1" applyFont="1" applyBorder="1" applyAlignment="1">
      <alignment horizontal="center" vertical="top" wrapText="1"/>
    </xf>
    <xf numFmtId="0" fontId="0" fillId="0" borderId="89" xfId="0" applyBorder="1" applyAlignment="1">
      <alignment horizontal="center" vertical="top" wrapText="1"/>
    </xf>
    <xf numFmtId="0" fontId="4" fillId="6" borderId="41" xfId="0" applyFont="1" applyFill="1" applyBorder="1" applyAlignment="1">
      <alignment horizontal="left" vertical="top" wrapText="1"/>
    </xf>
    <xf numFmtId="0" fontId="4" fillId="6" borderId="32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49" fontId="12" fillId="0" borderId="15" xfId="0" applyNumberFormat="1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49" fontId="19" fillId="0" borderId="89" xfId="0" applyNumberFormat="1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88" xfId="0" applyBorder="1" applyAlignment="1">
      <alignment horizontal="center" vertical="top" wrapText="1"/>
    </xf>
    <xf numFmtId="49" fontId="12" fillId="0" borderId="10" xfId="0" applyNumberFormat="1" applyFont="1" applyBorder="1" applyAlignment="1">
      <alignment horizontal="center" vertical="top" wrapText="1"/>
    </xf>
    <xf numFmtId="49" fontId="19" fillId="0" borderId="58" xfId="0" applyNumberFormat="1" applyFont="1" applyBorder="1" applyAlignment="1">
      <alignment horizontal="center" vertical="top"/>
    </xf>
    <xf numFmtId="49" fontId="12" fillId="0" borderId="59" xfId="0" applyNumberFormat="1" applyFont="1" applyBorder="1" applyAlignment="1">
      <alignment horizontal="center" vertical="top"/>
    </xf>
    <xf numFmtId="0" fontId="12" fillId="0" borderId="11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49" fontId="12" fillId="0" borderId="12" xfId="0" applyNumberFormat="1" applyFont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center" vertical="top" wrapText="1"/>
    </xf>
    <xf numFmtId="0" fontId="18" fillId="6" borderId="32" xfId="0" applyFont="1" applyFill="1" applyBorder="1" applyAlignment="1">
      <alignment horizontal="left" vertical="top" wrapText="1"/>
    </xf>
    <xf numFmtId="0" fontId="12" fillId="0" borderId="37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5" fillId="6" borderId="41" xfId="0" applyFont="1" applyFill="1" applyBorder="1" applyAlignment="1">
      <alignment horizontal="left" vertical="top" wrapText="1"/>
    </xf>
    <xf numFmtId="0" fontId="13" fillId="6" borderId="32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49" fontId="2" fillId="5" borderId="20" xfId="0" applyNumberFormat="1" applyFont="1" applyFill="1" applyBorder="1" applyAlignment="1">
      <alignment horizontal="center" vertical="top" wrapText="1"/>
    </xf>
    <xf numFmtId="49" fontId="2" fillId="5" borderId="21" xfId="0" applyNumberFormat="1" applyFont="1" applyFill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49" fontId="2" fillId="4" borderId="40" xfId="0" applyNumberFormat="1" applyFont="1" applyFill="1" applyBorder="1" applyAlignment="1">
      <alignment horizontal="center" vertical="top" wrapText="1"/>
    </xf>
    <xf numFmtId="49" fontId="2" fillId="4" borderId="31" xfId="0" applyNumberFormat="1" applyFont="1" applyFill="1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49" fontId="2" fillId="0" borderId="40" xfId="0" applyNumberFormat="1" applyFont="1" applyBorder="1" applyAlignment="1">
      <alignment horizontal="center" vertical="top" wrapText="1"/>
    </xf>
    <xf numFmtId="49" fontId="2" fillId="0" borderId="31" xfId="0" applyNumberFormat="1" applyFont="1" applyBorder="1" applyAlignment="1">
      <alignment horizontal="center" vertical="top" wrapText="1"/>
    </xf>
    <xf numFmtId="0" fontId="21" fillId="6" borderId="41" xfId="0" applyFont="1" applyFill="1" applyBorder="1" applyAlignment="1">
      <alignment horizontal="left" vertical="top" wrapText="1"/>
    </xf>
    <xf numFmtId="0" fontId="22" fillId="6" borderId="32" xfId="0" applyFont="1" applyFill="1" applyBorder="1" applyAlignment="1">
      <alignment horizontal="left" vertical="top" wrapText="1"/>
    </xf>
    <xf numFmtId="0" fontId="5" fillId="3" borderId="41" xfId="0" applyFont="1" applyFill="1" applyBorder="1" applyAlignment="1">
      <alignment horizontal="left" vertical="top" wrapText="1"/>
    </xf>
    <xf numFmtId="0" fontId="13" fillId="3" borderId="32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center" vertical="top" wrapText="1"/>
    </xf>
    <xf numFmtId="49" fontId="19" fillId="0" borderId="0" xfId="0" applyNumberFormat="1" applyFont="1" applyBorder="1" applyAlignment="1">
      <alignment horizontal="center" vertical="top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49" fontId="2" fillId="0" borderId="26" xfId="0" applyNumberFormat="1" applyFont="1" applyBorder="1" applyAlignment="1">
      <alignment horizontal="center" vertical="top"/>
    </xf>
    <xf numFmtId="49" fontId="2" fillId="0" borderId="29" xfId="0" applyNumberFormat="1" applyFont="1" applyBorder="1" applyAlignment="1">
      <alignment horizontal="center" vertical="top"/>
    </xf>
    <xf numFmtId="49" fontId="2" fillId="5" borderId="37" xfId="0" applyNumberFormat="1" applyFont="1" applyFill="1" applyBorder="1" applyAlignment="1">
      <alignment horizontal="center" vertical="top" wrapText="1"/>
    </xf>
    <xf numFmtId="49" fontId="2" fillId="4" borderId="26" xfId="0" applyNumberFormat="1" applyFont="1" applyFill="1" applyBorder="1" applyAlignment="1">
      <alignment horizontal="center" vertical="top"/>
    </xf>
    <xf numFmtId="49" fontId="2" fillId="4" borderId="29" xfId="0" applyNumberFormat="1" applyFont="1" applyFill="1" applyBorder="1" applyAlignment="1">
      <alignment horizontal="center" vertical="top"/>
    </xf>
    <xf numFmtId="0" fontId="0" fillId="0" borderId="53" xfId="0" applyBorder="1" applyAlignment="1">
      <alignment horizontal="center" vertical="top" wrapText="1"/>
    </xf>
    <xf numFmtId="49" fontId="11" fillId="3" borderId="68" xfId="0" applyNumberFormat="1" applyFont="1" applyFill="1" applyBorder="1" applyAlignment="1">
      <alignment horizontal="right" vertical="top"/>
    </xf>
    <xf numFmtId="49" fontId="11" fillId="3" borderId="78" xfId="0" applyNumberFormat="1" applyFont="1" applyFill="1" applyBorder="1" applyAlignment="1">
      <alignment horizontal="right" vertical="top"/>
    </xf>
    <xf numFmtId="49" fontId="11" fillId="3" borderId="79" xfId="0" applyNumberFormat="1" applyFont="1" applyFill="1" applyBorder="1" applyAlignment="1">
      <alignment horizontal="right" vertical="top"/>
    </xf>
    <xf numFmtId="49" fontId="12" fillId="0" borderId="4" xfId="0" applyNumberFormat="1" applyFont="1" applyBorder="1" applyAlignment="1">
      <alignment horizontal="center" vertical="top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49" fontId="11" fillId="4" borderId="79" xfId="0" applyNumberFormat="1" applyFont="1" applyFill="1" applyBorder="1" applyAlignment="1">
      <alignment horizontal="right" vertical="top"/>
    </xf>
    <xf numFmtId="49" fontId="2" fillId="5" borderId="25" xfId="0" applyNumberFormat="1" applyFont="1" applyFill="1" applyBorder="1" applyAlignment="1">
      <alignment horizontal="center" vertical="top"/>
    </xf>
    <xf numFmtId="49" fontId="2" fillId="5" borderId="30" xfId="0" applyNumberFormat="1" applyFont="1" applyFill="1" applyBorder="1" applyAlignment="1">
      <alignment horizontal="center" vertical="top"/>
    </xf>
    <xf numFmtId="49" fontId="2" fillId="5" borderId="28" xfId="0" applyNumberFormat="1" applyFont="1" applyFill="1" applyBorder="1" applyAlignment="1">
      <alignment horizontal="center" vertical="top"/>
    </xf>
    <xf numFmtId="49" fontId="2" fillId="4" borderId="53" xfId="0" applyNumberFormat="1" applyFont="1" applyFill="1" applyBorder="1" applyAlignment="1">
      <alignment horizontal="center" vertical="top"/>
    </xf>
    <xf numFmtId="49" fontId="2" fillId="0" borderId="53" xfId="0" applyNumberFormat="1" applyFont="1" applyBorder="1" applyAlignment="1">
      <alignment horizontal="center" vertical="top"/>
    </xf>
    <xf numFmtId="49" fontId="2" fillId="4" borderId="17" xfId="0" applyNumberFormat="1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5" fillId="6" borderId="17" xfId="0" applyFont="1" applyFill="1" applyBorder="1" applyAlignment="1">
      <alignment horizontal="left" vertical="top" wrapText="1"/>
    </xf>
    <xf numFmtId="0" fontId="0" fillId="6" borderId="18" xfId="0" applyFill="1" applyBorder="1" applyAlignment="1">
      <alignment horizontal="left" vertical="top" wrapText="1"/>
    </xf>
    <xf numFmtId="49" fontId="11" fillId="3" borderId="9" xfId="0" applyNumberFormat="1" applyFont="1" applyFill="1" applyBorder="1" applyAlignment="1">
      <alignment horizontal="left" vertical="top"/>
    </xf>
    <xf numFmtId="49" fontId="11" fillId="3" borderId="78" xfId="0" applyNumberFormat="1" applyFont="1" applyFill="1" applyBorder="1" applyAlignment="1">
      <alignment horizontal="left" vertical="top"/>
    </xf>
    <xf numFmtId="49" fontId="11" fillId="3" borderId="79" xfId="0" applyNumberFormat="1" applyFont="1" applyFill="1" applyBorder="1" applyAlignment="1">
      <alignment horizontal="left" vertical="top"/>
    </xf>
    <xf numFmtId="49" fontId="19" fillId="0" borderId="15" xfId="0" applyNumberFormat="1" applyFont="1" applyBorder="1" applyAlignment="1">
      <alignment horizontal="center" vertical="top" wrapText="1"/>
    </xf>
    <xf numFmtId="49" fontId="11" fillId="0" borderId="15" xfId="1" applyNumberFormat="1" applyFont="1" applyBorder="1" applyAlignment="1">
      <alignment horizontal="center" vertical="top"/>
    </xf>
    <xf numFmtId="49" fontId="11" fillId="0" borderId="10" xfId="1" applyNumberFormat="1" applyFont="1" applyBorder="1" applyAlignment="1">
      <alignment horizontal="center" vertical="top"/>
    </xf>
    <xf numFmtId="49" fontId="6" fillId="3" borderId="37" xfId="1" applyNumberFormat="1" applyFont="1" applyFill="1" applyBorder="1" applyAlignment="1">
      <alignment horizontal="left" vertical="top"/>
    </xf>
    <xf numFmtId="49" fontId="6" fillId="3" borderId="22" xfId="1" applyNumberFormat="1" applyFont="1" applyFill="1" applyBorder="1" applyAlignment="1">
      <alignment horizontal="left" vertical="top"/>
    </xf>
    <xf numFmtId="49" fontId="6" fillId="3" borderId="80" xfId="1" applyNumberFormat="1" applyFont="1" applyFill="1" applyBorder="1" applyAlignment="1">
      <alignment horizontal="left" vertical="top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12" fillId="0" borderId="38" xfId="1" applyFont="1" applyBorder="1" applyAlignment="1">
      <alignment horizontal="center" vertical="center"/>
    </xf>
    <xf numFmtId="0" fontId="12" fillId="0" borderId="15" xfId="1" applyNumberFormat="1" applyFont="1" applyBorder="1" applyAlignment="1">
      <alignment horizontal="center" vertical="center" textRotation="90" wrapText="1"/>
    </xf>
    <xf numFmtId="0" fontId="12" fillId="0" borderId="4" xfId="1" applyNumberFormat="1" applyFont="1" applyBorder="1" applyAlignment="1">
      <alignment horizontal="center" vertical="center" textRotation="90" wrapText="1"/>
    </xf>
    <xf numFmtId="0" fontId="12" fillId="0" borderId="15" xfId="1" applyFont="1" applyBorder="1" applyAlignment="1">
      <alignment horizontal="center" vertical="center" textRotation="90" wrapText="1"/>
    </xf>
    <xf numFmtId="0" fontId="12" fillId="0" borderId="4" xfId="1" applyFont="1" applyBorder="1" applyAlignment="1">
      <alignment horizontal="center" vertical="center" textRotation="90" wrapText="1"/>
    </xf>
    <xf numFmtId="49" fontId="6" fillId="5" borderId="28" xfId="1" applyNumberFormat="1" applyFont="1" applyFill="1" applyBorder="1" applyAlignment="1">
      <alignment horizontal="center" vertical="top"/>
    </xf>
    <xf numFmtId="49" fontId="6" fillId="5" borderId="21" xfId="1" applyNumberFormat="1" applyFont="1" applyFill="1" applyBorder="1" applyAlignment="1">
      <alignment horizontal="center" vertical="top"/>
    </xf>
    <xf numFmtId="49" fontId="6" fillId="4" borderId="19" xfId="1" applyNumberFormat="1" applyFont="1" applyFill="1" applyBorder="1" applyAlignment="1">
      <alignment horizontal="center" vertical="top"/>
    </xf>
    <xf numFmtId="49" fontId="6" fillId="4" borderId="18" xfId="1" applyNumberFormat="1" applyFont="1" applyFill="1" applyBorder="1" applyAlignment="1">
      <alignment horizontal="center" vertical="top"/>
    </xf>
    <xf numFmtId="49" fontId="6" fillId="0" borderId="53" xfId="1" applyNumberFormat="1" applyFont="1" applyBorder="1" applyAlignment="1">
      <alignment horizontal="center" vertical="top"/>
    </xf>
    <xf numFmtId="49" fontId="6" fillId="0" borderId="31" xfId="1" applyNumberFormat="1" applyFont="1" applyBorder="1" applyAlignment="1">
      <alignment horizontal="center" vertical="top"/>
    </xf>
    <xf numFmtId="0" fontId="9" fillId="0" borderId="19" xfId="1" applyFont="1" applyFill="1" applyBorder="1" applyAlignment="1">
      <alignment horizontal="left" vertical="top" wrapText="1"/>
    </xf>
    <xf numFmtId="0" fontId="9" fillId="0" borderId="18" xfId="1" applyFont="1" applyFill="1" applyBorder="1" applyAlignment="1">
      <alignment horizontal="left" vertical="top" wrapText="1"/>
    </xf>
    <xf numFmtId="0" fontId="12" fillId="0" borderId="60" xfId="1" applyFont="1" applyBorder="1" applyAlignment="1">
      <alignment horizontal="center" vertical="center" textRotation="90" wrapText="1"/>
    </xf>
    <xf numFmtId="0" fontId="12" fillId="0" borderId="61" xfId="1" applyFont="1" applyBorder="1" applyAlignment="1">
      <alignment horizontal="center" vertical="center" textRotation="90" wrapText="1"/>
    </xf>
    <xf numFmtId="0" fontId="12" fillId="0" borderId="63" xfId="1" applyFont="1" applyBorder="1" applyAlignment="1">
      <alignment horizontal="center" vertical="center" textRotation="90" wrapText="1"/>
    </xf>
    <xf numFmtId="49" fontId="6" fillId="0" borderId="40" xfId="1" applyNumberFormat="1" applyFont="1" applyBorder="1" applyAlignment="1">
      <alignment horizontal="center" vertical="top"/>
    </xf>
    <xf numFmtId="0" fontId="9" fillId="0" borderId="17" xfId="1" applyFont="1" applyFill="1" applyBorder="1" applyAlignment="1">
      <alignment vertical="top" wrapText="1"/>
    </xf>
    <xf numFmtId="0" fontId="9" fillId="0" borderId="19" xfId="1" applyFont="1" applyFill="1" applyBorder="1" applyAlignment="1">
      <alignment vertical="top" wrapText="1"/>
    </xf>
    <xf numFmtId="0" fontId="15" fillId="0" borderId="19" xfId="1" applyFont="1" applyBorder="1" applyAlignment="1">
      <alignment vertical="top" wrapText="1"/>
    </xf>
    <xf numFmtId="49" fontId="7" fillId="0" borderId="41" xfId="1" applyNumberFormat="1" applyFont="1" applyBorder="1" applyAlignment="1">
      <alignment horizontal="center" vertical="top"/>
    </xf>
    <xf numFmtId="49" fontId="7" fillId="0" borderId="32" xfId="1" applyNumberFormat="1" applyFont="1" applyBorder="1" applyAlignment="1">
      <alignment horizontal="center" vertical="top"/>
    </xf>
    <xf numFmtId="0" fontId="7" fillId="0" borderId="37" xfId="1" applyFont="1" applyBorder="1" applyAlignment="1">
      <alignment horizontal="center" vertical="top"/>
    </xf>
    <xf numFmtId="0" fontId="7" fillId="0" borderId="7" xfId="1" applyFont="1" applyBorder="1" applyAlignment="1">
      <alignment horizontal="center" vertical="top"/>
    </xf>
    <xf numFmtId="0" fontId="7" fillId="0" borderId="13" xfId="1" applyFont="1" applyBorder="1" applyAlignment="1">
      <alignment horizontal="center" vertical="top"/>
    </xf>
    <xf numFmtId="0" fontId="9" fillId="0" borderId="17" xfId="1" applyFont="1" applyFill="1" applyBorder="1" applyAlignment="1">
      <alignment horizontal="left" vertical="top" wrapText="1"/>
    </xf>
    <xf numFmtId="49" fontId="11" fillId="0" borderId="4" xfId="1" applyNumberFormat="1" applyFont="1" applyBorder="1" applyAlignment="1">
      <alignment horizontal="center" vertical="top"/>
    </xf>
    <xf numFmtId="0" fontId="5" fillId="0" borderId="40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0" fontId="12" fillId="0" borderId="55" xfId="1" applyFont="1" applyBorder="1" applyAlignment="1">
      <alignment horizontal="center" vertical="center" textRotation="90" wrapText="1"/>
    </xf>
    <xf numFmtId="0" fontId="12" fillId="0" borderId="28" xfId="1" applyFont="1" applyBorder="1" applyAlignment="1">
      <alignment horizontal="center" vertical="center" textRotation="90" wrapText="1"/>
    </xf>
    <xf numFmtId="0" fontId="12" fillId="0" borderId="65" xfId="1" applyFont="1" applyFill="1" applyBorder="1" applyAlignment="1">
      <alignment horizontal="center" vertical="center" textRotation="90" wrapText="1"/>
    </xf>
    <xf numFmtId="0" fontId="12" fillId="0" borderId="64" xfId="1" applyFont="1" applyFill="1" applyBorder="1" applyAlignment="1">
      <alignment horizontal="center" vertical="center" textRotation="90" wrapText="1"/>
    </xf>
    <xf numFmtId="0" fontId="7" fillId="0" borderId="20" xfId="1" applyFont="1" applyFill="1" applyBorder="1" applyAlignment="1">
      <alignment horizontal="center" vertical="top" wrapText="1"/>
    </xf>
    <xf numFmtId="0" fontId="7" fillId="0" borderId="21" xfId="1" applyFont="1" applyFill="1" applyBorder="1" applyAlignment="1">
      <alignment horizontal="center" vertical="top" wrapText="1"/>
    </xf>
    <xf numFmtId="0" fontId="10" fillId="0" borderId="28" xfId="1" applyFont="1" applyFill="1" applyBorder="1" applyAlignment="1">
      <alignment horizontal="center" vertical="top" wrapText="1"/>
    </xf>
    <xf numFmtId="0" fontId="10" fillId="0" borderId="21" xfId="1" applyFont="1" applyFill="1" applyBorder="1" applyAlignment="1">
      <alignment horizontal="center" vertical="top" wrapText="1"/>
    </xf>
    <xf numFmtId="49" fontId="7" fillId="0" borderId="64" xfId="1" applyNumberFormat="1" applyFont="1" applyBorder="1" applyAlignment="1">
      <alignment horizontal="center" vertical="top"/>
    </xf>
    <xf numFmtId="49" fontId="6" fillId="3" borderId="9" xfId="1" applyNumberFormat="1" applyFont="1" applyFill="1" applyBorder="1" applyAlignment="1">
      <alignment horizontal="left" vertical="top"/>
    </xf>
    <xf numFmtId="49" fontId="6" fillId="3" borderId="78" xfId="1" applyNumberFormat="1" applyFont="1" applyFill="1" applyBorder="1" applyAlignment="1">
      <alignment horizontal="left" vertical="top"/>
    </xf>
    <xf numFmtId="49" fontId="6" fillId="3" borderId="79" xfId="1" applyNumberFormat="1" applyFont="1" applyFill="1" applyBorder="1" applyAlignment="1">
      <alignment horizontal="left" vertical="top"/>
    </xf>
    <xf numFmtId="0" fontId="8" fillId="3" borderId="9" xfId="1" applyFont="1" applyFill="1" applyBorder="1" applyAlignment="1">
      <alignment horizontal="left" vertical="center" wrapText="1"/>
    </xf>
    <xf numFmtId="0" fontId="8" fillId="3" borderId="78" xfId="1" applyFont="1" applyFill="1" applyBorder="1" applyAlignment="1">
      <alignment horizontal="left" vertical="center" wrapText="1"/>
    </xf>
    <xf numFmtId="0" fontId="8" fillId="3" borderId="79" xfId="1" applyFont="1" applyFill="1" applyBorder="1" applyAlignment="1">
      <alignment horizontal="left" vertical="center" wrapText="1"/>
    </xf>
    <xf numFmtId="0" fontId="12" fillId="0" borderId="40" xfId="1" applyFont="1" applyBorder="1" applyAlignment="1">
      <alignment horizontal="center" vertical="center" textRotation="90" wrapText="1"/>
    </xf>
    <xf numFmtId="0" fontId="12" fillId="0" borderId="53" xfId="1" applyFont="1" applyBorder="1" applyAlignment="1">
      <alignment horizontal="center" vertical="center" textRotation="90" wrapText="1"/>
    </xf>
    <xf numFmtId="0" fontId="12" fillId="0" borderId="25" xfId="1" applyFont="1" applyBorder="1" applyAlignment="1">
      <alignment horizontal="center" vertical="center" textRotation="90" wrapText="1"/>
    </xf>
    <xf numFmtId="0" fontId="12" fillId="0" borderId="39" xfId="1" applyFont="1" applyBorder="1" applyAlignment="1">
      <alignment horizontal="center" vertical="center" textRotation="90" wrapText="1"/>
    </xf>
    <xf numFmtId="0" fontId="12" fillId="0" borderId="26" xfId="1" applyFont="1" applyBorder="1" applyAlignment="1">
      <alignment horizontal="center" vertical="center" textRotation="90" wrapText="1"/>
    </xf>
    <xf numFmtId="0" fontId="12" fillId="0" borderId="38" xfId="1" applyFont="1" applyBorder="1" applyAlignment="1">
      <alignment horizontal="center" vertical="center" textRotation="90" wrapText="1"/>
    </xf>
    <xf numFmtId="0" fontId="12" fillId="0" borderId="16" xfId="1" applyFont="1" applyBorder="1" applyAlignment="1">
      <alignment horizontal="center" vertical="center" textRotation="90" wrapText="1"/>
    </xf>
    <xf numFmtId="49" fontId="6" fillId="4" borderId="17" xfId="1" applyNumberFormat="1" applyFont="1" applyFill="1" applyBorder="1" applyAlignment="1">
      <alignment horizontal="center" vertical="top"/>
    </xf>
    <xf numFmtId="0" fontId="23" fillId="0" borderId="38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  <xf numFmtId="0" fontId="37" fillId="0" borderId="0" xfId="0" applyFont="1" applyAlignment="1">
      <alignment horizontal="right" wrapText="1"/>
    </xf>
    <xf numFmtId="0" fontId="11" fillId="7" borderId="0" xfId="0" applyFont="1" applyFill="1" applyBorder="1" applyAlignment="1">
      <alignment vertical="top" wrapText="1"/>
    </xf>
    <xf numFmtId="0" fontId="0" fillId="0" borderId="31" xfId="0" applyBorder="1" applyAlignment="1">
      <alignment vertical="top"/>
    </xf>
    <xf numFmtId="0" fontId="9" fillId="0" borderId="21" xfId="0" applyFont="1" applyBorder="1" applyAlignment="1">
      <alignment horizontal="center" vertical="center" textRotation="90" wrapText="1"/>
    </xf>
    <xf numFmtId="0" fontId="9" fillId="0" borderId="61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65" xfId="0" applyFont="1" applyFill="1" applyBorder="1" applyAlignment="1">
      <alignment horizontal="center" vertical="center" textRotation="90" wrapText="1"/>
    </xf>
    <xf numFmtId="0" fontId="9" fillId="0" borderId="32" xfId="0" applyFont="1" applyFill="1" applyBorder="1" applyAlignment="1">
      <alignment horizontal="center" vertical="center" textRotation="90" wrapText="1"/>
    </xf>
    <xf numFmtId="0" fontId="11" fillId="13" borderId="77" xfId="0" applyFont="1" applyFill="1" applyBorder="1" applyAlignment="1">
      <alignment horizontal="left" vertical="top" wrapText="1"/>
    </xf>
    <xf numFmtId="0" fontId="11" fillId="8" borderId="57" xfId="0" applyFont="1" applyFill="1" applyBorder="1" applyAlignment="1">
      <alignment horizontal="left" vertical="top" wrapText="1"/>
    </xf>
    <xf numFmtId="0" fontId="11" fillId="8" borderId="59" xfId="0" applyFont="1" applyFill="1" applyBorder="1" applyAlignment="1">
      <alignment horizontal="left" vertical="top" wrapText="1"/>
    </xf>
    <xf numFmtId="0" fontId="34" fillId="7" borderId="60" xfId="0" applyFont="1" applyFill="1" applyBorder="1" applyAlignment="1">
      <alignment horizontal="left" vertical="top" wrapText="1"/>
    </xf>
    <xf numFmtId="0" fontId="34" fillId="7" borderId="62" xfId="0" applyFont="1" applyFill="1" applyBorder="1" applyAlignment="1">
      <alignment horizontal="left" vertical="top" wrapText="1"/>
    </xf>
    <xf numFmtId="0" fontId="34" fillId="7" borderId="57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center" vertical="center" textRotation="90" wrapText="1"/>
    </xf>
    <xf numFmtId="164" fontId="30" fillId="0" borderId="6" xfId="0" applyNumberFormat="1" applyFont="1" applyBorder="1" applyAlignment="1">
      <alignment horizontal="center" vertical="top" wrapText="1"/>
    </xf>
    <xf numFmtId="164" fontId="30" fillId="0" borderId="77" xfId="0" applyNumberFormat="1" applyFont="1" applyBorder="1" applyAlignment="1">
      <alignment horizontal="center" vertical="top" wrapText="1"/>
    </xf>
    <xf numFmtId="164" fontId="30" fillId="0" borderId="71" xfId="0" applyNumberFormat="1" applyFont="1" applyBorder="1" applyAlignment="1">
      <alignment horizontal="center" vertical="top" wrapText="1"/>
    </xf>
    <xf numFmtId="164" fontId="34" fillId="12" borderId="13" xfId="0" applyNumberFormat="1" applyFont="1" applyFill="1" applyBorder="1" applyAlignment="1">
      <alignment horizontal="center" vertical="top" wrapText="1"/>
    </xf>
    <xf numFmtId="164" fontId="34" fillId="12" borderId="23" xfId="0" applyNumberFormat="1" applyFont="1" applyFill="1" applyBorder="1" applyAlignment="1">
      <alignment horizontal="center" vertical="top" wrapText="1"/>
    </xf>
    <xf numFmtId="164" fontId="34" fillId="12" borderId="81" xfId="0" applyNumberFormat="1" applyFont="1" applyFill="1" applyBorder="1" applyAlignment="1">
      <alignment horizontal="center" vertical="top" wrapText="1"/>
    </xf>
    <xf numFmtId="164" fontId="34" fillId="11" borderId="37" xfId="0" applyNumberFormat="1" applyFont="1" applyFill="1" applyBorder="1" applyAlignment="1">
      <alignment horizontal="center" vertical="top" wrapText="1"/>
    </xf>
    <xf numFmtId="164" fontId="34" fillId="11" borderId="22" xfId="0" applyNumberFormat="1" applyFont="1" applyFill="1" applyBorder="1" applyAlignment="1">
      <alignment horizontal="center" vertical="top" wrapText="1"/>
    </xf>
    <xf numFmtId="164" fontId="34" fillId="11" borderId="80" xfId="0" applyNumberFormat="1" applyFont="1" applyFill="1" applyBorder="1" applyAlignment="1">
      <alignment horizontal="center" vertical="top" wrapText="1"/>
    </xf>
    <xf numFmtId="164" fontId="9" fillId="12" borderId="85" xfId="0" applyNumberFormat="1" applyFont="1" applyFill="1" applyBorder="1" applyAlignment="1">
      <alignment horizontal="center" vertical="top" wrapText="1"/>
    </xf>
    <xf numFmtId="164" fontId="11" fillId="11" borderId="66" xfId="0" applyNumberFormat="1" applyFont="1" applyFill="1" applyBorder="1" applyAlignment="1">
      <alignment horizontal="center" vertical="top" wrapText="1"/>
    </xf>
    <xf numFmtId="164" fontId="30" fillId="0" borderId="8" xfId="0" applyNumberFormat="1" applyFont="1" applyFill="1" applyBorder="1" applyAlignment="1">
      <alignment horizontal="center" vertical="top" wrapText="1"/>
    </xf>
    <xf numFmtId="164" fontId="30" fillId="0" borderId="69" xfId="0" applyNumberFormat="1" applyFont="1" applyFill="1" applyBorder="1" applyAlignment="1">
      <alignment horizontal="center" vertical="top" wrapText="1"/>
    </xf>
    <xf numFmtId="164" fontId="30" fillId="0" borderId="85" xfId="0" applyNumberFormat="1" applyFont="1" applyFill="1" applyBorder="1" applyAlignment="1">
      <alignment horizontal="center" vertical="top" wrapText="1"/>
    </xf>
  </cellXfs>
  <cellStyles count="7">
    <cellStyle name="Įprastas" xfId="0" builtinId="0"/>
    <cellStyle name="Įprastas 2" xfId="1"/>
    <cellStyle name="Įprastas 3" xfId="2"/>
    <cellStyle name="Įprastas 4" xfId="3"/>
    <cellStyle name="Kablelis" xfId="4" builtinId="3"/>
    <cellStyle name="Normal 2" xfId="5"/>
    <cellStyle name="Normal_biudz uz 2001 atskaitomybe3" xfId="6"/>
  </cellStyles>
  <dxfs count="5"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</dxfs>
  <tableStyles count="0" defaultTableStyle="TableStyleMedium9" defaultPivotStyle="PivotStyleLight16"/>
  <colors>
    <mruColors>
      <color rgb="FFCCFFCC"/>
      <color rgb="FFCCCCFF"/>
      <color rgb="FFFFFF99"/>
      <color rgb="FFFFCCFF"/>
      <color rgb="FF0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Pasirinktinis 1">
      <a:dk1>
        <a:srgbClr val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2"/>
  <sheetViews>
    <sheetView tabSelected="1" zoomScaleNormal="100" zoomScaleSheetLayoutView="100" workbookViewId="0">
      <selection activeCell="I17" sqref="I17"/>
    </sheetView>
  </sheetViews>
  <sheetFormatPr defaultRowHeight="12.75"/>
  <cols>
    <col min="1" max="1" width="2.7109375" style="891" customWidth="1"/>
    <col min="2" max="2" width="2.5703125" style="891" customWidth="1"/>
    <col min="3" max="3" width="3.5703125" style="891" customWidth="1"/>
    <col min="4" max="4" width="28.85546875" style="891" customWidth="1"/>
    <col min="5" max="5" width="3.140625" style="891" customWidth="1"/>
    <col min="6" max="6" width="3.7109375" style="891" customWidth="1"/>
    <col min="7" max="7" width="3.85546875" style="891" customWidth="1"/>
    <col min="8" max="8" width="7.7109375" style="891" customWidth="1"/>
    <col min="9" max="9" width="7.85546875" style="891" customWidth="1"/>
    <col min="10" max="10" width="8.7109375" style="891" customWidth="1"/>
    <col min="11" max="11" width="8.28515625" style="891" customWidth="1"/>
    <col min="12" max="12" width="8.5703125" style="891" customWidth="1"/>
    <col min="13" max="14" width="8.28515625" style="891" customWidth="1"/>
    <col min="15" max="15" width="23.85546875" style="891" customWidth="1"/>
    <col min="16" max="16" width="5.7109375" style="891" customWidth="1"/>
    <col min="17" max="18" width="4.42578125" style="891" customWidth="1"/>
    <col min="19" max="16384" width="9.140625" style="891"/>
  </cols>
  <sheetData>
    <row r="1" spans="1:20" s="4" customFormat="1" ht="33.75" customHeight="1">
      <c r="A1" s="893" t="s">
        <v>258</v>
      </c>
      <c r="B1" s="893"/>
      <c r="C1" s="893"/>
      <c r="D1" s="893"/>
      <c r="E1" s="893"/>
      <c r="F1" s="893"/>
      <c r="G1" s="893"/>
      <c r="H1" s="893"/>
      <c r="I1" s="893"/>
      <c r="J1" s="893"/>
      <c r="K1" s="893"/>
      <c r="L1" s="893"/>
      <c r="M1" s="893"/>
      <c r="N1" s="893"/>
      <c r="O1" s="893"/>
      <c r="P1" s="893"/>
      <c r="Q1" s="893"/>
      <c r="R1" s="893"/>
    </row>
    <row r="2" spans="1:20" s="4" customFormat="1" ht="15">
      <c r="A2" s="893" t="s">
        <v>161</v>
      </c>
      <c r="B2" s="893"/>
      <c r="C2" s="893"/>
      <c r="D2" s="893"/>
      <c r="E2" s="893"/>
      <c r="F2" s="893"/>
      <c r="G2" s="893"/>
      <c r="H2" s="893"/>
      <c r="I2" s="893"/>
      <c r="J2" s="893"/>
      <c r="K2" s="893"/>
      <c r="L2" s="893"/>
      <c r="M2" s="893"/>
      <c r="N2" s="893"/>
      <c r="O2" s="893"/>
      <c r="P2" s="893"/>
      <c r="Q2" s="893"/>
      <c r="R2" s="893"/>
    </row>
    <row r="3" spans="1:20" s="4" customFormat="1" ht="13.5" thickBot="1">
      <c r="E3" s="176"/>
      <c r="G3" s="223"/>
      <c r="N3" s="894" t="s">
        <v>0</v>
      </c>
      <c r="O3" s="894"/>
      <c r="P3" s="894"/>
      <c r="Q3" s="894"/>
      <c r="R3" s="894"/>
    </row>
    <row r="4" spans="1:20" s="74" customFormat="1">
      <c r="A4" s="895" t="s">
        <v>1</v>
      </c>
      <c r="B4" s="898" t="s">
        <v>2</v>
      </c>
      <c r="C4" s="898" t="s">
        <v>3</v>
      </c>
      <c r="D4" s="901" t="s">
        <v>21</v>
      </c>
      <c r="E4" s="903" t="s">
        <v>4</v>
      </c>
      <c r="F4" s="905" t="s">
        <v>273</v>
      </c>
      <c r="G4" s="908" t="s">
        <v>5</v>
      </c>
      <c r="H4" s="925" t="s">
        <v>6</v>
      </c>
      <c r="I4" s="927" t="s">
        <v>183</v>
      </c>
      <c r="J4" s="928"/>
      <c r="K4" s="928"/>
      <c r="L4" s="929"/>
      <c r="M4" s="930" t="s">
        <v>294</v>
      </c>
      <c r="N4" s="930" t="s">
        <v>295</v>
      </c>
      <c r="O4" s="933" t="s">
        <v>171</v>
      </c>
      <c r="P4" s="934"/>
      <c r="Q4" s="934"/>
      <c r="R4" s="935"/>
    </row>
    <row r="5" spans="1:20" s="74" customFormat="1">
      <c r="A5" s="896"/>
      <c r="B5" s="899"/>
      <c r="C5" s="899"/>
      <c r="D5" s="902"/>
      <c r="E5" s="904"/>
      <c r="F5" s="906"/>
      <c r="G5" s="909"/>
      <c r="H5" s="926"/>
      <c r="I5" s="936" t="s">
        <v>7</v>
      </c>
      <c r="J5" s="938" t="s">
        <v>8</v>
      </c>
      <c r="K5" s="938"/>
      <c r="L5" s="939" t="s">
        <v>27</v>
      </c>
      <c r="M5" s="931"/>
      <c r="N5" s="931"/>
      <c r="O5" s="941" t="s">
        <v>21</v>
      </c>
      <c r="P5" s="943" t="s">
        <v>172</v>
      </c>
      <c r="Q5" s="943"/>
      <c r="R5" s="944"/>
    </row>
    <row r="6" spans="1:20" s="74" customFormat="1" ht="61.5" thickBot="1">
      <c r="A6" s="897"/>
      <c r="B6" s="900"/>
      <c r="C6" s="900"/>
      <c r="D6" s="902"/>
      <c r="E6" s="904"/>
      <c r="F6" s="907"/>
      <c r="G6" s="909"/>
      <c r="H6" s="926"/>
      <c r="I6" s="937"/>
      <c r="J6" s="841" t="s">
        <v>7</v>
      </c>
      <c r="K6" s="171" t="s">
        <v>22</v>
      </c>
      <c r="L6" s="940"/>
      <c r="M6" s="932"/>
      <c r="N6" s="932"/>
      <c r="O6" s="942"/>
      <c r="P6" s="256" t="s">
        <v>173</v>
      </c>
      <c r="Q6" s="256" t="s">
        <v>174</v>
      </c>
      <c r="R6" s="257" t="s">
        <v>208</v>
      </c>
    </row>
    <row r="7" spans="1:20" s="4" customFormat="1">
      <c r="A7" s="910" t="s">
        <v>30</v>
      </c>
      <c r="B7" s="911"/>
      <c r="C7" s="911"/>
      <c r="D7" s="911"/>
      <c r="E7" s="911"/>
      <c r="F7" s="911"/>
      <c r="G7" s="911"/>
      <c r="H7" s="911"/>
      <c r="I7" s="911"/>
      <c r="J7" s="911"/>
      <c r="K7" s="911"/>
      <c r="L7" s="911"/>
      <c r="M7" s="911"/>
      <c r="N7" s="911"/>
      <c r="O7" s="911"/>
      <c r="P7" s="911"/>
      <c r="Q7" s="911"/>
      <c r="R7" s="912"/>
    </row>
    <row r="8" spans="1:20" s="4" customFormat="1">
      <c r="A8" s="913" t="s">
        <v>164</v>
      </c>
      <c r="B8" s="914"/>
      <c r="C8" s="914"/>
      <c r="D8" s="914"/>
      <c r="E8" s="914"/>
      <c r="F8" s="914"/>
      <c r="G8" s="914"/>
      <c r="H8" s="914"/>
      <c r="I8" s="914"/>
      <c r="J8" s="914"/>
      <c r="K8" s="914"/>
      <c r="L8" s="914"/>
      <c r="M8" s="914"/>
      <c r="N8" s="914"/>
      <c r="O8" s="914"/>
      <c r="P8" s="914"/>
      <c r="Q8" s="914"/>
      <c r="R8" s="915"/>
    </row>
    <row r="9" spans="1:20" s="4" customFormat="1" ht="18.75" customHeight="1">
      <c r="A9" s="487" t="s">
        <v>9</v>
      </c>
      <c r="B9" s="916" t="s">
        <v>151</v>
      </c>
      <c r="C9" s="916"/>
      <c r="D9" s="916"/>
      <c r="E9" s="916"/>
      <c r="F9" s="916"/>
      <c r="G9" s="916"/>
      <c r="H9" s="916"/>
      <c r="I9" s="916"/>
      <c r="J9" s="916"/>
      <c r="K9" s="916"/>
      <c r="L9" s="916"/>
      <c r="M9" s="916"/>
      <c r="N9" s="916"/>
      <c r="O9" s="916"/>
      <c r="P9" s="916"/>
      <c r="Q9" s="916"/>
      <c r="R9" s="917"/>
    </row>
    <row r="10" spans="1:20" s="4" customFormat="1" ht="18" customHeight="1" thickBot="1">
      <c r="A10" s="670" t="s">
        <v>9</v>
      </c>
      <c r="B10" s="671" t="s">
        <v>9</v>
      </c>
      <c r="C10" s="918" t="s">
        <v>153</v>
      </c>
      <c r="D10" s="919"/>
      <c r="E10" s="919"/>
      <c r="F10" s="919"/>
      <c r="G10" s="919"/>
      <c r="H10" s="919"/>
      <c r="I10" s="919"/>
      <c r="J10" s="919"/>
      <c r="K10" s="919"/>
      <c r="L10" s="919"/>
      <c r="M10" s="919"/>
      <c r="N10" s="919"/>
      <c r="O10" s="919"/>
      <c r="P10" s="919"/>
      <c r="Q10" s="919"/>
      <c r="R10" s="920"/>
    </row>
    <row r="11" spans="1:20" s="74" customFormat="1" ht="25.5">
      <c r="A11" s="672" t="s">
        <v>9</v>
      </c>
      <c r="B11" s="673" t="s">
        <v>9</v>
      </c>
      <c r="C11" s="674" t="s">
        <v>9</v>
      </c>
      <c r="D11" s="854" t="s">
        <v>241</v>
      </c>
      <c r="E11" s="497"/>
      <c r="F11" s="921" t="s">
        <v>9</v>
      </c>
      <c r="G11" s="497">
        <v>1</v>
      </c>
      <c r="H11" s="248" t="s">
        <v>13</v>
      </c>
      <c r="I11" s="374">
        <f>J11+L11</f>
        <v>17245.400000000001</v>
      </c>
      <c r="J11" s="375">
        <f>17297.2-40.5-81</f>
        <v>17175.7</v>
      </c>
      <c r="K11" s="375">
        <v>11202.1</v>
      </c>
      <c r="L11" s="376">
        <v>69.7</v>
      </c>
      <c r="M11" s="504">
        <v>17918.7</v>
      </c>
      <c r="N11" s="504">
        <v>17841.7</v>
      </c>
      <c r="O11" s="540" t="s">
        <v>240</v>
      </c>
      <c r="P11" s="675">
        <v>439.5</v>
      </c>
      <c r="Q11" s="675">
        <v>439.5</v>
      </c>
      <c r="R11" s="676">
        <v>439.5</v>
      </c>
    </row>
    <row r="12" spans="1:20" s="74" customFormat="1" ht="41.25">
      <c r="A12" s="488"/>
      <c r="B12" s="331"/>
      <c r="C12" s="456"/>
      <c r="D12" s="850"/>
      <c r="E12" s="348"/>
      <c r="F12" s="922"/>
      <c r="G12" s="348"/>
      <c r="H12" s="246" t="s">
        <v>163</v>
      </c>
      <c r="I12" s="362">
        <f>J12+L12</f>
        <v>40.5</v>
      </c>
      <c r="J12" s="363">
        <v>40.5</v>
      </c>
      <c r="K12" s="363"/>
      <c r="L12" s="364"/>
      <c r="M12" s="359">
        <v>40.5</v>
      </c>
      <c r="N12" s="359">
        <v>40.5</v>
      </c>
      <c r="O12" s="355" t="s">
        <v>249</v>
      </c>
      <c r="P12" s="698">
        <v>18</v>
      </c>
      <c r="Q12" s="698">
        <v>18.5</v>
      </c>
      <c r="R12" s="699">
        <v>19</v>
      </c>
    </row>
    <row r="13" spans="1:20" s="74" customFormat="1" ht="25.5">
      <c r="A13" s="488"/>
      <c r="B13" s="331"/>
      <c r="C13" s="456"/>
      <c r="D13" s="850"/>
      <c r="E13" s="348"/>
      <c r="F13" s="709"/>
      <c r="G13" s="348"/>
      <c r="H13" s="246" t="s">
        <v>222</v>
      </c>
      <c r="I13" s="362">
        <f>J13+L13</f>
        <v>81</v>
      </c>
      <c r="J13" s="363">
        <v>81</v>
      </c>
      <c r="K13" s="363"/>
      <c r="L13" s="364"/>
      <c r="M13" s="359">
        <v>81</v>
      </c>
      <c r="N13" s="359">
        <v>81</v>
      </c>
      <c r="O13" s="247" t="s">
        <v>242</v>
      </c>
      <c r="P13" s="208">
        <v>9</v>
      </c>
      <c r="Q13" s="208">
        <v>9</v>
      </c>
      <c r="R13" s="209">
        <v>10</v>
      </c>
    </row>
    <row r="14" spans="1:20" s="74" customFormat="1" ht="25.5">
      <c r="A14" s="488"/>
      <c r="B14" s="331"/>
      <c r="C14" s="456"/>
      <c r="D14" s="850"/>
      <c r="E14" s="348"/>
      <c r="F14" s="709"/>
      <c r="G14" s="348"/>
      <c r="H14" s="572" t="s">
        <v>148</v>
      </c>
      <c r="I14" s="408">
        <f>J14+L14</f>
        <v>2540.9</v>
      </c>
      <c r="J14" s="409">
        <v>2524.9</v>
      </c>
      <c r="K14" s="409">
        <v>1573.6</v>
      </c>
      <c r="L14" s="410">
        <v>16</v>
      </c>
      <c r="M14" s="772">
        <v>3488.5</v>
      </c>
      <c r="N14" s="772">
        <v>3488.5</v>
      </c>
      <c r="O14" s="355" t="s">
        <v>243</v>
      </c>
      <c r="P14" s="255">
        <v>2</v>
      </c>
      <c r="Q14" s="255">
        <v>2</v>
      </c>
      <c r="R14" s="287">
        <v>2</v>
      </c>
    </row>
    <row r="15" spans="1:20" s="74" customFormat="1" ht="25.5">
      <c r="A15" s="488"/>
      <c r="B15" s="331"/>
      <c r="C15" s="456"/>
      <c r="D15" s="850"/>
      <c r="E15" s="348"/>
      <c r="F15" s="709"/>
      <c r="G15" s="348"/>
      <c r="H15" s="572" t="s">
        <v>300</v>
      </c>
      <c r="I15" s="408">
        <f>J15</f>
        <v>3.4</v>
      </c>
      <c r="J15" s="409">
        <v>3.4</v>
      </c>
      <c r="K15" s="409"/>
      <c r="L15" s="410"/>
      <c r="M15" s="772"/>
      <c r="N15" s="772"/>
      <c r="O15" s="355" t="s">
        <v>244</v>
      </c>
      <c r="P15" s="582">
        <v>150</v>
      </c>
      <c r="Q15" s="582">
        <v>150</v>
      </c>
      <c r="R15" s="583">
        <v>150</v>
      </c>
      <c r="T15" s="163"/>
    </row>
    <row r="16" spans="1:20" s="74" customFormat="1" ht="25.5">
      <c r="A16" s="488"/>
      <c r="B16" s="331"/>
      <c r="C16" s="456"/>
      <c r="D16" s="850"/>
      <c r="E16" s="348"/>
      <c r="F16" s="709"/>
      <c r="G16" s="348"/>
      <c r="H16" s="284" t="s">
        <v>301</v>
      </c>
      <c r="I16" s="365">
        <f>J16</f>
        <v>116</v>
      </c>
      <c r="J16" s="366">
        <v>116</v>
      </c>
      <c r="K16" s="366"/>
      <c r="L16" s="367"/>
      <c r="M16" s="360"/>
      <c r="N16" s="360"/>
      <c r="O16" s="355" t="s">
        <v>245</v>
      </c>
      <c r="P16" s="255">
        <v>18</v>
      </c>
      <c r="Q16" s="255">
        <v>20</v>
      </c>
      <c r="R16" s="287">
        <v>20</v>
      </c>
    </row>
    <row r="17" spans="1:23" s="74" customFormat="1" ht="38.25">
      <c r="A17" s="488"/>
      <c r="B17" s="331"/>
      <c r="C17" s="456"/>
      <c r="D17" s="850"/>
      <c r="E17" s="348"/>
      <c r="F17" s="709"/>
      <c r="G17" s="348"/>
      <c r="H17" s="284"/>
      <c r="I17" s="365"/>
      <c r="J17" s="366"/>
      <c r="K17" s="366"/>
      <c r="L17" s="367"/>
      <c r="M17" s="360"/>
      <c r="N17" s="360"/>
      <c r="O17" s="247" t="s">
        <v>246</v>
      </c>
      <c r="P17" s="584">
        <v>130</v>
      </c>
      <c r="Q17" s="584">
        <v>130</v>
      </c>
      <c r="R17" s="585">
        <v>130</v>
      </c>
    </row>
    <row r="18" spans="1:23" s="74" customFormat="1" ht="25.5">
      <c r="A18" s="488"/>
      <c r="B18" s="331"/>
      <c r="C18" s="456"/>
      <c r="D18" s="850"/>
      <c r="E18" s="348"/>
      <c r="F18" s="709"/>
      <c r="G18" s="348"/>
      <c r="H18" s="284"/>
      <c r="I18" s="365"/>
      <c r="J18" s="366"/>
      <c r="K18" s="366"/>
      <c r="L18" s="367"/>
      <c r="M18" s="360"/>
      <c r="N18" s="360"/>
      <c r="O18" s="247" t="s">
        <v>247</v>
      </c>
      <c r="P18" s="208">
        <v>18</v>
      </c>
      <c r="Q18" s="208">
        <v>18</v>
      </c>
      <c r="R18" s="209">
        <v>18</v>
      </c>
    </row>
    <row r="19" spans="1:23" s="74" customFormat="1">
      <c r="A19" s="488"/>
      <c r="B19" s="331"/>
      <c r="C19" s="456"/>
      <c r="D19" s="850"/>
      <c r="E19" s="348"/>
      <c r="F19" s="709"/>
      <c r="G19" s="348"/>
      <c r="H19" s="284"/>
      <c r="I19" s="365"/>
      <c r="J19" s="366"/>
      <c r="K19" s="366"/>
      <c r="L19" s="367"/>
      <c r="M19" s="360"/>
      <c r="N19" s="360"/>
      <c r="O19" s="923" t="s">
        <v>248</v>
      </c>
      <c r="P19" s="291">
        <v>40</v>
      </c>
      <c r="Q19" s="291">
        <v>40</v>
      </c>
      <c r="R19" s="292">
        <v>40</v>
      </c>
    </row>
    <row r="20" spans="1:23" s="4" customFormat="1" ht="13.5" thickBot="1">
      <c r="A20" s="489"/>
      <c r="B20" s="332"/>
      <c r="C20" s="276"/>
      <c r="D20" s="442"/>
      <c r="E20" s="704"/>
      <c r="F20" s="855"/>
      <c r="G20" s="702"/>
      <c r="H20" s="420" t="s">
        <v>16</v>
      </c>
      <c r="I20" s="368">
        <f>I16+I15+I14+I13+I12+I11</f>
        <v>20027.2</v>
      </c>
      <c r="J20" s="368">
        <f>J16+J15+J14+J13+J12+J11</f>
        <v>19941.5</v>
      </c>
      <c r="K20" s="368">
        <f>K16+K15+K14+K13+K12+K11</f>
        <v>12775.7</v>
      </c>
      <c r="L20" s="368">
        <f>L16+L15+L14+L13+L12+L11</f>
        <v>85.7</v>
      </c>
      <c r="M20" s="421">
        <f>M11+M12+M13+M14</f>
        <v>21528.7</v>
      </c>
      <c r="N20" s="421">
        <f>N11+N12+N13+N14</f>
        <v>21451.7</v>
      </c>
      <c r="O20" s="924"/>
      <c r="P20" s="349"/>
      <c r="Q20" s="349"/>
      <c r="R20" s="703"/>
    </row>
    <row r="21" spans="1:23" s="4" customFormat="1">
      <c r="A21" s="963" t="s">
        <v>9</v>
      </c>
      <c r="B21" s="964" t="s">
        <v>9</v>
      </c>
      <c r="C21" s="965" t="s">
        <v>10</v>
      </c>
      <c r="D21" s="966" t="s">
        <v>220</v>
      </c>
      <c r="E21" s="967"/>
      <c r="F21" s="921" t="s">
        <v>9</v>
      </c>
      <c r="G21" s="945" t="s">
        <v>155</v>
      </c>
      <c r="H21" s="73" t="s">
        <v>13</v>
      </c>
      <c r="I21" s="374">
        <f>+J21+L21</f>
        <v>419.9</v>
      </c>
      <c r="J21" s="375">
        <v>419.9</v>
      </c>
      <c r="K21" s="375">
        <v>300.10000000000002</v>
      </c>
      <c r="L21" s="376"/>
      <c r="M21" s="251">
        <v>435</v>
      </c>
      <c r="N21" s="251">
        <v>435</v>
      </c>
      <c r="O21" s="947" t="s">
        <v>257</v>
      </c>
      <c r="P21" s="949">
        <v>7</v>
      </c>
      <c r="Q21" s="949">
        <v>8</v>
      </c>
      <c r="R21" s="951">
        <v>9</v>
      </c>
    </row>
    <row r="22" spans="1:23" s="4" customFormat="1" ht="13.5" thickBot="1">
      <c r="A22" s="954"/>
      <c r="B22" s="956"/>
      <c r="C22" s="958"/>
      <c r="D22" s="960"/>
      <c r="E22" s="962"/>
      <c r="F22" s="968"/>
      <c r="G22" s="946"/>
      <c r="H22" s="422" t="s">
        <v>16</v>
      </c>
      <c r="I22" s="371">
        <f t="shared" ref="I22:N22" si="0">I21</f>
        <v>419.9</v>
      </c>
      <c r="J22" s="372">
        <f t="shared" si="0"/>
        <v>419.9</v>
      </c>
      <c r="K22" s="372">
        <f t="shared" si="0"/>
        <v>300.10000000000002</v>
      </c>
      <c r="L22" s="373">
        <f t="shared" si="0"/>
        <v>0</v>
      </c>
      <c r="M22" s="423">
        <f t="shared" si="0"/>
        <v>435</v>
      </c>
      <c r="N22" s="423">
        <f t="shared" si="0"/>
        <v>435</v>
      </c>
      <c r="O22" s="948"/>
      <c r="P22" s="950"/>
      <c r="Q22" s="950"/>
      <c r="R22" s="952"/>
    </row>
    <row r="23" spans="1:23" s="4" customFormat="1">
      <c r="A23" s="953" t="s">
        <v>9</v>
      </c>
      <c r="B23" s="955" t="s">
        <v>9</v>
      </c>
      <c r="C23" s="957" t="s">
        <v>11</v>
      </c>
      <c r="D23" s="959" t="s">
        <v>149</v>
      </c>
      <c r="E23" s="961"/>
      <c r="F23" s="922" t="s">
        <v>9</v>
      </c>
      <c r="G23" s="969" t="s">
        <v>155</v>
      </c>
      <c r="H23" s="75" t="s">
        <v>13</v>
      </c>
      <c r="I23" s="362">
        <f>+J23+L23</f>
        <v>743.1</v>
      </c>
      <c r="J23" s="363">
        <v>743.1</v>
      </c>
      <c r="K23" s="363">
        <v>248.1</v>
      </c>
      <c r="L23" s="364"/>
      <c r="M23" s="251">
        <v>636.29999999999995</v>
      </c>
      <c r="N23" s="251">
        <v>636.29999999999995</v>
      </c>
      <c r="O23" s="970" t="s">
        <v>256</v>
      </c>
      <c r="P23" s="843">
        <v>31</v>
      </c>
      <c r="Q23" s="843">
        <v>31</v>
      </c>
      <c r="R23" s="845">
        <v>31</v>
      </c>
    </row>
    <row r="24" spans="1:23" s="4" customFormat="1" ht="13.5" thickBot="1">
      <c r="A24" s="954"/>
      <c r="B24" s="956"/>
      <c r="C24" s="958"/>
      <c r="D24" s="960"/>
      <c r="E24" s="962"/>
      <c r="F24" s="968"/>
      <c r="G24" s="946"/>
      <c r="H24" s="422" t="s">
        <v>16</v>
      </c>
      <c r="I24" s="371">
        <f t="shared" ref="I24:N24" si="1">I23</f>
        <v>743.1</v>
      </c>
      <c r="J24" s="372">
        <f t="shared" si="1"/>
        <v>743.1</v>
      </c>
      <c r="K24" s="372">
        <f t="shared" si="1"/>
        <v>248.1</v>
      </c>
      <c r="L24" s="373">
        <f t="shared" si="1"/>
        <v>0</v>
      </c>
      <c r="M24" s="423">
        <f t="shared" si="1"/>
        <v>636.29999999999995</v>
      </c>
      <c r="N24" s="423">
        <f t="shared" si="1"/>
        <v>636.29999999999995</v>
      </c>
      <c r="O24" s="924"/>
      <c r="P24" s="844"/>
      <c r="Q24" s="844"/>
      <c r="R24" s="846"/>
    </row>
    <row r="25" spans="1:23" s="4" customFormat="1">
      <c r="A25" s="963" t="s">
        <v>9</v>
      </c>
      <c r="B25" s="975" t="s">
        <v>9</v>
      </c>
      <c r="C25" s="965" t="s">
        <v>12</v>
      </c>
      <c r="D25" s="966" t="s">
        <v>235</v>
      </c>
      <c r="E25" s="967"/>
      <c r="F25" s="921" t="s">
        <v>9</v>
      </c>
      <c r="G25" s="945" t="s">
        <v>155</v>
      </c>
      <c r="H25" s="164" t="s">
        <v>13</v>
      </c>
      <c r="I25" s="374">
        <f>+J25+L25</f>
        <v>287.60000000000002</v>
      </c>
      <c r="J25" s="375">
        <v>287.60000000000002</v>
      </c>
      <c r="K25" s="375">
        <v>197.1</v>
      </c>
      <c r="L25" s="376"/>
      <c r="M25" s="288">
        <f>209.1+209.1*30.98/100+4</f>
        <v>277.87918000000002</v>
      </c>
      <c r="N25" s="288">
        <f>+M25</f>
        <v>277.87918000000002</v>
      </c>
      <c r="O25" s="947" t="s">
        <v>178</v>
      </c>
      <c r="P25" s="971">
        <v>7</v>
      </c>
      <c r="Q25" s="971">
        <v>7</v>
      </c>
      <c r="R25" s="973">
        <v>7</v>
      </c>
    </row>
    <row r="26" spans="1:23" s="4" customFormat="1" ht="13.5" thickBot="1">
      <c r="A26" s="954"/>
      <c r="B26" s="976"/>
      <c r="C26" s="958"/>
      <c r="D26" s="960"/>
      <c r="E26" s="962"/>
      <c r="F26" s="968"/>
      <c r="G26" s="946"/>
      <c r="H26" s="420" t="s">
        <v>16</v>
      </c>
      <c r="I26" s="368">
        <f t="shared" ref="I26:N26" si="2">I25</f>
        <v>287.60000000000002</v>
      </c>
      <c r="J26" s="369">
        <f t="shared" si="2"/>
        <v>287.60000000000002</v>
      </c>
      <c r="K26" s="369">
        <f t="shared" si="2"/>
        <v>197.1</v>
      </c>
      <c r="L26" s="370">
        <f t="shared" si="2"/>
        <v>0</v>
      </c>
      <c r="M26" s="424">
        <f t="shared" si="2"/>
        <v>277.87918000000002</v>
      </c>
      <c r="N26" s="425">
        <f t="shared" si="2"/>
        <v>277.87918000000002</v>
      </c>
      <c r="O26" s="948"/>
      <c r="P26" s="972"/>
      <c r="Q26" s="972"/>
      <c r="R26" s="974"/>
    </row>
    <row r="27" spans="1:23" s="4" customFormat="1">
      <c r="A27" s="963" t="s">
        <v>9</v>
      </c>
      <c r="B27" s="975" t="s">
        <v>9</v>
      </c>
      <c r="C27" s="965" t="s">
        <v>33</v>
      </c>
      <c r="D27" s="966" t="s">
        <v>279</v>
      </c>
      <c r="E27" s="967"/>
      <c r="F27" s="921" t="s">
        <v>9</v>
      </c>
      <c r="G27" s="945" t="s">
        <v>155</v>
      </c>
      <c r="H27" s="73" t="s">
        <v>13</v>
      </c>
      <c r="I27" s="374">
        <f>+J27+L27</f>
        <v>28.9</v>
      </c>
      <c r="J27" s="375">
        <v>28.9</v>
      </c>
      <c r="K27" s="375"/>
      <c r="L27" s="376"/>
      <c r="M27" s="336">
        <v>28.9</v>
      </c>
      <c r="N27" s="251">
        <v>28.9</v>
      </c>
      <c r="O27" s="314"/>
      <c r="P27" s="206"/>
      <c r="Q27" s="206"/>
      <c r="R27" s="207"/>
    </row>
    <row r="28" spans="1:23" s="4" customFormat="1" ht="13.5" thickBot="1">
      <c r="A28" s="954"/>
      <c r="B28" s="976"/>
      <c r="C28" s="958"/>
      <c r="D28" s="960"/>
      <c r="E28" s="962"/>
      <c r="F28" s="968"/>
      <c r="G28" s="946"/>
      <c r="H28" s="422" t="s">
        <v>16</v>
      </c>
      <c r="I28" s="371">
        <f t="shared" ref="I28:N28" si="3">I27</f>
        <v>28.9</v>
      </c>
      <c r="J28" s="372">
        <f t="shared" si="3"/>
        <v>28.9</v>
      </c>
      <c r="K28" s="372">
        <f t="shared" si="3"/>
        <v>0</v>
      </c>
      <c r="L28" s="373">
        <f t="shared" si="3"/>
        <v>0</v>
      </c>
      <c r="M28" s="426">
        <f t="shared" si="3"/>
        <v>28.9</v>
      </c>
      <c r="N28" s="424">
        <f t="shared" si="3"/>
        <v>28.9</v>
      </c>
      <c r="O28" s="455"/>
      <c r="P28" s="210"/>
      <c r="Q28" s="210"/>
      <c r="R28" s="211"/>
    </row>
    <row r="29" spans="1:23" s="4" customFormat="1" ht="38.25">
      <c r="A29" s="852" t="s">
        <v>9</v>
      </c>
      <c r="B29" s="303" t="s">
        <v>9</v>
      </c>
      <c r="C29" s="594" t="s">
        <v>35</v>
      </c>
      <c r="D29" s="708" t="s">
        <v>239</v>
      </c>
      <c r="E29" s="595"/>
      <c r="F29" s="596"/>
      <c r="G29" s="597"/>
      <c r="H29" s="73"/>
      <c r="I29" s="374"/>
      <c r="J29" s="375"/>
      <c r="K29" s="375"/>
      <c r="L29" s="376"/>
      <c r="M29" s="251"/>
      <c r="N29" s="336"/>
      <c r="O29" s="198" t="s">
        <v>180</v>
      </c>
      <c r="P29" s="206">
        <v>7</v>
      </c>
      <c r="Q29" s="206">
        <v>7</v>
      </c>
      <c r="R29" s="207">
        <v>7</v>
      </c>
    </row>
    <row r="30" spans="1:23" s="4" customFormat="1" ht="25.5">
      <c r="A30" s="847"/>
      <c r="B30" s="302"/>
      <c r="C30" s="707"/>
      <c r="D30" s="706" t="s">
        <v>292</v>
      </c>
      <c r="E30" s="454"/>
      <c r="F30" s="452" t="s">
        <v>9</v>
      </c>
      <c r="G30" s="453" t="s">
        <v>155</v>
      </c>
      <c r="H30" s="81" t="s">
        <v>13</v>
      </c>
      <c r="I30" s="573">
        <f>J30+L30</f>
        <v>117</v>
      </c>
      <c r="J30" s="574">
        <f>117</f>
        <v>117</v>
      </c>
      <c r="K30" s="574"/>
      <c r="L30" s="575"/>
      <c r="M30" s="308">
        <v>117</v>
      </c>
      <c r="N30" s="309">
        <v>117</v>
      </c>
      <c r="O30" s="307" t="s">
        <v>238</v>
      </c>
      <c r="P30" s="208">
        <v>10</v>
      </c>
      <c r="Q30" s="208">
        <v>15</v>
      </c>
      <c r="R30" s="209">
        <v>20</v>
      </c>
    </row>
    <row r="31" spans="1:23" s="4" customFormat="1" ht="93.75" thickBot="1">
      <c r="A31" s="848"/>
      <c r="B31" s="304"/>
      <c r="C31" s="598"/>
      <c r="D31" s="851" t="s">
        <v>291</v>
      </c>
      <c r="E31" s="599"/>
      <c r="F31" s="600" t="s">
        <v>9</v>
      </c>
      <c r="G31" s="601" t="s">
        <v>156</v>
      </c>
      <c r="H31" s="602" t="s">
        <v>13</v>
      </c>
      <c r="I31" s="506">
        <f>J31+L31</f>
        <v>97.4</v>
      </c>
      <c r="J31" s="507">
        <v>97.4</v>
      </c>
      <c r="K31" s="507"/>
      <c r="L31" s="603"/>
      <c r="M31" s="604">
        <f>30+77.4</f>
        <v>107.4</v>
      </c>
      <c r="N31" s="605">
        <f>77.4+35</f>
        <v>112.4</v>
      </c>
      <c r="O31" s="606" t="s">
        <v>230</v>
      </c>
      <c r="P31" s="607">
        <v>1</v>
      </c>
      <c r="Q31" s="607"/>
      <c r="R31" s="608"/>
    </row>
    <row r="32" spans="1:23" s="4" customFormat="1" ht="25.5">
      <c r="A32" s="847"/>
      <c r="B32" s="302"/>
      <c r="C32" s="707"/>
      <c r="D32" s="977" t="s">
        <v>221</v>
      </c>
      <c r="E32" s="334"/>
      <c r="F32" s="883"/>
      <c r="G32" s="884"/>
      <c r="H32" s="588"/>
      <c r="I32" s="589"/>
      <c r="J32" s="377"/>
      <c r="K32" s="377"/>
      <c r="L32" s="590"/>
      <c r="M32" s="313"/>
      <c r="N32" s="313"/>
      <c r="O32" s="591" t="s">
        <v>231</v>
      </c>
      <c r="P32" s="592">
        <v>90</v>
      </c>
      <c r="Q32" s="592"/>
      <c r="R32" s="593"/>
      <c r="W32" s="645"/>
    </row>
    <row r="33" spans="1:19" s="4" customFormat="1" ht="28.5" customHeight="1" thickBot="1">
      <c r="A33" s="848"/>
      <c r="B33" s="304"/>
      <c r="C33" s="311"/>
      <c r="D33" s="978"/>
      <c r="E33" s="311"/>
      <c r="F33" s="277"/>
      <c r="G33" s="311"/>
      <c r="H33" s="422" t="s">
        <v>16</v>
      </c>
      <c r="I33" s="371">
        <f>I31+I30</f>
        <v>214.4</v>
      </c>
      <c r="J33" s="372">
        <f>J32+J31+J30</f>
        <v>214.4</v>
      </c>
      <c r="K33" s="372">
        <f>K32+K31+K30</f>
        <v>0</v>
      </c>
      <c r="L33" s="372">
        <f>L32+L31+L30</f>
        <v>0</v>
      </c>
      <c r="M33" s="423">
        <f>M32+M31+M30</f>
        <v>224.4</v>
      </c>
      <c r="N33" s="426">
        <f>N32+N31+N30</f>
        <v>229.4</v>
      </c>
      <c r="O33" s="337"/>
      <c r="P33" s="338"/>
      <c r="Q33" s="338"/>
      <c r="R33" s="339"/>
    </row>
    <row r="34" spans="1:19" s="74" customFormat="1">
      <c r="A34" s="963" t="s">
        <v>9</v>
      </c>
      <c r="B34" s="975" t="s">
        <v>9</v>
      </c>
      <c r="C34" s="965" t="s">
        <v>39</v>
      </c>
      <c r="D34" s="979" t="s">
        <v>28</v>
      </c>
      <c r="E34" s="981"/>
      <c r="F34" s="983" t="s">
        <v>9</v>
      </c>
      <c r="G34" s="985" t="s">
        <v>155</v>
      </c>
      <c r="H34" s="271" t="s">
        <v>13</v>
      </c>
      <c r="I34" s="417">
        <f>L34+J34</f>
        <v>14389.3</v>
      </c>
      <c r="J34" s="382">
        <v>4035.5</v>
      </c>
      <c r="K34" s="382"/>
      <c r="L34" s="383">
        <v>10353.799999999999</v>
      </c>
      <c r="M34" s="315">
        <v>15602.8</v>
      </c>
      <c r="N34" s="195">
        <v>16636.8</v>
      </c>
      <c r="O34" s="996" t="s">
        <v>209</v>
      </c>
      <c r="P34" s="297">
        <v>6</v>
      </c>
      <c r="Q34" s="843">
        <v>7</v>
      </c>
      <c r="R34" s="316">
        <v>8</v>
      </c>
    </row>
    <row r="35" spans="1:19" s="74" customFormat="1" ht="13.5" thickBot="1">
      <c r="A35" s="954"/>
      <c r="B35" s="976"/>
      <c r="C35" s="958"/>
      <c r="D35" s="980"/>
      <c r="E35" s="982"/>
      <c r="F35" s="984"/>
      <c r="G35" s="986"/>
      <c r="H35" s="427" t="s">
        <v>16</v>
      </c>
      <c r="I35" s="378">
        <f t="shared" ref="I35:N35" si="4">SUM(I34:I34)</f>
        <v>14389.3</v>
      </c>
      <c r="J35" s="379">
        <f t="shared" si="4"/>
        <v>4035.5</v>
      </c>
      <c r="K35" s="379">
        <f t="shared" si="4"/>
        <v>0</v>
      </c>
      <c r="L35" s="380">
        <f t="shared" si="4"/>
        <v>10353.799999999999</v>
      </c>
      <c r="M35" s="421">
        <f t="shared" si="4"/>
        <v>15602.8</v>
      </c>
      <c r="N35" s="428">
        <f t="shared" si="4"/>
        <v>16636.8</v>
      </c>
      <c r="O35" s="997"/>
      <c r="P35" s="259"/>
      <c r="Q35" s="844"/>
      <c r="R35" s="317"/>
    </row>
    <row r="36" spans="1:19" s="74" customFormat="1">
      <c r="A36" s="963" t="s">
        <v>9</v>
      </c>
      <c r="B36" s="975" t="s">
        <v>9</v>
      </c>
      <c r="C36" s="957" t="s">
        <v>40</v>
      </c>
      <c r="D36" s="979" t="s">
        <v>182</v>
      </c>
      <c r="E36" s="999"/>
      <c r="F36" s="983" t="s">
        <v>9</v>
      </c>
      <c r="G36" s="985" t="s">
        <v>155</v>
      </c>
      <c r="H36" s="271" t="s">
        <v>13</v>
      </c>
      <c r="I36" s="381">
        <f>J36+L36</f>
        <v>100</v>
      </c>
      <c r="J36" s="382">
        <v>100</v>
      </c>
      <c r="K36" s="382"/>
      <c r="L36" s="383"/>
      <c r="M36" s="254">
        <v>100</v>
      </c>
      <c r="N36" s="310">
        <v>100</v>
      </c>
      <c r="O36" s="252"/>
      <c r="P36" s="242"/>
      <c r="Q36" s="242"/>
      <c r="R36" s="241"/>
    </row>
    <row r="37" spans="1:19" s="74" customFormat="1" ht="13.5" thickBot="1">
      <c r="A37" s="953"/>
      <c r="B37" s="998"/>
      <c r="C37" s="957"/>
      <c r="D37" s="980"/>
      <c r="E37" s="999"/>
      <c r="F37" s="1000"/>
      <c r="G37" s="1001"/>
      <c r="H37" s="429" t="s">
        <v>16</v>
      </c>
      <c r="I37" s="384">
        <f t="shared" ref="I37:N37" si="5">SUM(I36:I36)</f>
        <v>100</v>
      </c>
      <c r="J37" s="379">
        <f t="shared" si="5"/>
        <v>100</v>
      </c>
      <c r="K37" s="379">
        <f t="shared" si="5"/>
        <v>0</v>
      </c>
      <c r="L37" s="380">
        <f t="shared" si="5"/>
        <v>0</v>
      </c>
      <c r="M37" s="430">
        <f t="shared" si="5"/>
        <v>100</v>
      </c>
      <c r="N37" s="411">
        <f t="shared" si="5"/>
        <v>100</v>
      </c>
      <c r="O37" s="222"/>
      <c r="P37" s="291"/>
      <c r="Q37" s="291"/>
      <c r="R37" s="292"/>
    </row>
    <row r="38" spans="1:19" s="4" customFormat="1" ht="51">
      <c r="A38" s="492" t="s">
        <v>9</v>
      </c>
      <c r="B38" s="328" t="s">
        <v>9</v>
      </c>
      <c r="C38" s="340" t="s">
        <v>34</v>
      </c>
      <c r="D38" s="865" t="s">
        <v>236</v>
      </c>
      <c r="E38" s="440"/>
      <c r="F38" s="333" t="s">
        <v>9</v>
      </c>
      <c r="G38" s="868">
        <v>1</v>
      </c>
      <c r="H38" s="266" t="s">
        <v>13</v>
      </c>
      <c r="I38" s="374">
        <f>J38</f>
        <v>472.4</v>
      </c>
      <c r="J38" s="375">
        <v>472.4</v>
      </c>
      <c r="K38" s="375"/>
      <c r="L38" s="376"/>
      <c r="M38" s="279">
        <v>521.1</v>
      </c>
      <c r="N38" s="289">
        <v>517.6</v>
      </c>
      <c r="O38" s="314" t="s">
        <v>179</v>
      </c>
      <c r="P38" s="677">
        <v>100</v>
      </c>
      <c r="Q38" s="840">
        <v>100</v>
      </c>
      <c r="R38" s="678">
        <v>100</v>
      </c>
    </row>
    <row r="39" spans="1:19" s="4" customFormat="1" ht="25.5">
      <c r="A39" s="493"/>
      <c r="B39" s="329"/>
      <c r="C39" s="335"/>
      <c r="D39" s="987" t="s">
        <v>280</v>
      </c>
      <c r="E39" s="441"/>
      <c r="F39" s="327"/>
      <c r="G39" s="581"/>
      <c r="H39" s="82" t="s">
        <v>136</v>
      </c>
      <c r="I39" s="385">
        <f>J39+L39</f>
        <v>100</v>
      </c>
      <c r="J39" s="386">
        <v>100</v>
      </c>
      <c r="K39" s="386"/>
      <c r="L39" s="387"/>
      <c r="M39" s="529">
        <v>100</v>
      </c>
      <c r="N39" s="179">
        <v>100</v>
      </c>
      <c r="O39" s="710" t="s">
        <v>199</v>
      </c>
      <c r="P39" s="842">
        <v>20</v>
      </c>
      <c r="Q39" s="679">
        <v>17</v>
      </c>
      <c r="R39" s="680">
        <v>17</v>
      </c>
    </row>
    <row r="40" spans="1:19" s="4" customFormat="1" ht="25.5">
      <c r="A40" s="493"/>
      <c r="B40" s="329"/>
      <c r="C40" s="335"/>
      <c r="D40" s="959"/>
      <c r="E40" s="441"/>
      <c r="F40" s="327"/>
      <c r="G40" s="581"/>
      <c r="H40" s="812" t="s">
        <v>14</v>
      </c>
      <c r="I40" s="813">
        <f>J40+L40</f>
        <v>23.5</v>
      </c>
      <c r="J40" s="814">
        <v>23.5</v>
      </c>
      <c r="K40" s="814"/>
      <c r="L40" s="410"/>
      <c r="M40" s="529">
        <v>25.5</v>
      </c>
      <c r="N40" s="179">
        <v>25.5</v>
      </c>
      <c r="O40" s="710" t="s">
        <v>210</v>
      </c>
      <c r="P40" s="681">
        <v>70</v>
      </c>
      <c r="Q40" s="679">
        <v>70</v>
      </c>
      <c r="R40" s="682">
        <v>70</v>
      </c>
    </row>
    <row r="41" spans="1:19" s="4" customFormat="1">
      <c r="A41" s="493"/>
      <c r="B41" s="329"/>
      <c r="C41" s="335"/>
      <c r="D41" s="988" t="s">
        <v>152</v>
      </c>
      <c r="E41" s="441"/>
      <c r="F41" s="327"/>
      <c r="G41" s="581"/>
      <c r="H41" s="527" t="s">
        <v>301</v>
      </c>
      <c r="I41" s="388">
        <f>J41</f>
        <v>2.7</v>
      </c>
      <c r="J41" s="389">
        <v>2.7</v>
      </c>
      <c r="K41" s="389"/>
      <c r="L41" s="367"/>
      <c r="M41" s="530"/>
      <c r="N41" s="290"/>
      <c r="O41" s="353" t="s">
        <v>200</v>
      </c>
      <c r="P41" s="681">
        <v>26</v>
      </c>
      <c r="Q41" s="842">
        <v>19</v>
      </c>
      <c r="R41" s="682">
        <v>12</v>
      </c>
    </row>
    <row r="42" spans="1:19" s="4" customFormat="1" ht="28.5">
      <c r="A42" s="493"/>
      <c r="B42" s="329"/>
      <c r="C42" s="335"/>
      <c r="D42" s="989"/>
      <c r="E42" s="441"/>
      <c r="F42" s="327"/>
      <c r="G42" s="581"/>
      <c r="H42" s="527"/>
      <c r="I42" s="388"/>
      <c r="J42" s="389"/>
      <c r="K42" s="389"/>
      <c r="L42" s="367"/>
      <c r="M42" s="530"/>
      <c r="N42" s="290"/>
      <c r="O42" s="354" t="s">
        <v>201</v>
      </c>
      <c r="P42" s="683">
        <v>6119</v>
      </c>
      <c r="Q42" s="684">
        <v>2500</v>
      </c>
      <c r="R42" s="685">
        <v>2000</v>
      </c>
    </row>
    <row r="43" spans="1:19" s="4" customFormat="1" ht="64.5" thickBot="1">
      <c r="A43" s="494"/>
      <c r="B43" s="330"/>
      <c r="C43" s="311"/>
      <c r="D43" s="465" t="s">
        <v>181</v>
      </c>
      <c r="E43" s="466"/>
      <c r="F43" s="467"/>
      <c r="G43" s="869"/>
      <c r="H43" s="528"/>
      <c r="I43" s="468"/>
      <c r="J43" s="469"/>
      <c r="K43" s="469"/>
      <c r="L43" s="470"/>
      <c r="M43" s="531"/>
      <c r="N43" s="471"/>
      <c r="O43" s="455" t="s">
        <v>250</v>
      </c>
      <c r="P43" s="686">
        <v>8</v>
      </c>
      <c r="Q43" s="687">
        <v>6</v>
      </c>
      <c r="R43" s="688">
        <v>6</v>
      </c>
    </row>
    <row r="44" spans="1:19" s="4" customFormat="1" ht="38.25">
      <c r="A44" s="492"/>
      <c r="B44" s="220"/>
      <c r="C44" s="641"/>
      <c r="D44" s="642" t="s">
        <v>237</v>
      </c>
      <c r="E44" s="232"/>
      <c r="F44" s="233"/>
      <c r="G44" s="868"/>
      <c r="H44" s="615"/>
      <c r="I44" s="381"/>
      <c r="J44" s="382"/>
      <c r="K44" s="382"/>
      <c r="L44" s="383"/>
      <c r="M44" s="187"/>
      <c r="N44" s="473"/>
      <c r="O44" s="314" t="s">
        <v>202</v>
      </c>
      <c r="P44" s="206">
        <v>7</v>
      </c>
      <c r="Q44" s="206">
        <v>6</v>
      </c>
      <c r="R44" s="207">
        <v>6</v>
      </c>
    </row>
    <row r="45" spans="1:19" s="4" customFormat="1" ht="64.5" thickBot="1">
      <c r="A45" s="493"/>
      <c r="B45" s="221"/>
      <c r="C45" s="609"/>
      <c r="D45" s="508" t="s">
        <v>281</v>
      </c>
      <c r="E45" s="234"/>
      <c r="F45" s="235"/>
      <c r="G45" s="581"/>
      <c r="H45" s="284"/>
      <c r="I45" s="365"/>
      <c r="J45" s="366"/>
      <c r="K45" s="366"/>
      <c r="L45" s="367"/>
      <c r="M45" s="254"/>
      <c r="N45" s="290"/>
      <c r="O45" s="455" t="s">
        <v>251</v>
      </c>
      <c r="P45" s="210">
        <v>116</v>
      </c>
      <c r="Q45" s="210">
        <v>116</v>
      </c>
      <c r="R45" s="211">
        <v>116</v>
      </c>
    </row>
    <row r="46" spans="1:19" s="4" customFormat="1" ht="25.5">
      <c r="A46" s="493"/>
      <c r="B46" s="221"/>
      <c r="C46" s="609"/>
      <c r="D46" s="990" t="s">
        <v>169</v>
      </c>
      <c r="E46" s="234"/>
      <c r="F46" s="235"/>
      <c r="G46" s="581"/>
      <c r="H46" s="284"/>
      <c r="I46" s="365"/>
      <c r="J46" s="366"/>
      <c r="K46" s="366"/>
      <c r="L46" s="367"/>
      <c r="M46" s="254"/>
      <c r="N46" s="290"/>
      <c r="O46" s="314" t="s">
        <v>252</v>
      </c>
      <c r="P46" s="206">
        <v>23</v>
      </c>
      <c r="Q46" s="206">
        <v>10</v>
      </c>
      <c r="R46" s="207">
        <v>10</v>
      </c>
    </row>
    <row r="47" spans="1:19" s="4" customFormat="1">
      <c r="A47" s="493"/>
      <c r="B47" s="221"/>
      <c r="C47" s="609"/>
      <c r="D47" s="991"/>
      <c r="E47" s="234"/>
      <c r="F47" s="235"/>
      <c r="G47" s="581"/>
      <c r="H47" s="284"/>
      <c r="I47" s="365"/>
      <c r="J47" s="366"/>
      <c r="K47" s="366"/>
      <c r="L47" s="367"/>
      <c r="M47" s="254"/>
      <c r="N47" s="290"/>
      <c r="O47" s="353" t="s">
        <v>203</v>
      </c>
      <c r="P47" s="208">
        <v>30</v>
      </c>
      <c r="Q47" s="208">
        <v>10</v>
      </c>
      <c r="R47" s="209">
        <v>6</v>
      </c>
    </row>
    <row r="48" spans="1:19" s="4" customFormat="1" ht="51">
      <c r="A48" s="493"/>
      <c r="B48" s="221"/>
      <c r="C48" s="609"/>
      <c r="D48" s="611" t="s">
        <v>170</v>
      </c>
      <c r="E48" s="234"/>
      <c r="F48" s="235"/>
      <c r="G48" s="581"/>
      <c r="H48" s="284"/>
      <c r="I48" s="365"/>
      <c r="J48" s="366"/>
      <c r="K48" s="366"/>
      <c r="L48" s="367"/>
      <c r="M48" s="254"/>
      <c r="N48" s="290"/>
      <c r="O48" s="247" t="s">
        <v>204</v>
      </c>
      <c r="P48" s="208">
        <v>20</v>
      </c>
      <c r="Q48" s="208">
        <v>20</v>
      </c>
      <c r="R48" s="209">
        <v>20</v>
      </c>
      <c r="S48" s="85"/>
    </row>
    <row r="49" spans="1:19" s="4" customFormat="1" ht="25.5">
      <c r="A49" s="493"/>
      <c r="B49" s="221"/>
      <c r="C49" s="609"/>
      <c r="D49" s="610" t="s">
        <v>168</v>
      </c>
      <c r="E49" s="612"/>
      <c r="F49" s="614"/>
      <c r="G49" s="352"/>
      <c r="H49" s="284"/>
      <c r="I49" s="365"/>
      <c r="J49" s="366"/>
      <c r="K49" s="366"/>
      <c r="L49" s="367"/>
      <c r="M49" s="254"/>
      <c r="N49" s="290"/>
      <c r="O49" s="247" t="s">
        <v>253</v>
      </c>
      <c r="P49" s="208">
        <v>1</v>
      </c>
      <c r="Q49" s="208"/>
      <c r="R49" s="209"/>
      <c r="S49" s="85"/>
    </row>
    <row r="50" spans="1:19" s="4" customFormat="1" ht="25.5">
      <c r="A50" s="493"/>
      <c r="B50" s="221"/>
      <c r="C50" s="609"/>
      <c r="D50" s="992" t="s">
        <v>154</v>
      </c>
      <c r="E50" s="613"/>
      <c r="F50" s="305"/>
      <c r="G50" s="352"/>
      <c r="H50" s="246"/>
      <c r="I50" s="362"/>
      <c r="J50" s="363"/>
      <c r="K50" s="363"/>
      <c r="L50" s="364"/>
      <c r="M50" s="183"/>
      <c r="N50" s="178"/>
      <c r="O50" s="361" t="s">
        <v>205</v>
      </c>
      <c r="P50" s="255">
        <v>20</v>
      </c>
      <c r="Q50" s="255"/>
      <c r="R50" s="287"/>
      <c r="S50" s="85"/>
    </row>
    <row r="51" spans="1:19" s="4" customFormat="1" ht="13.5" thickBot="1">
      <c r="A51" s="494"/>
      <c r="B51" s="643"/>
      <c r="C51" s="277"/>
      <c r="D51" s="993"/>
      <c r="E51" s="277"/>
      <c r="F51" s="277"/>
      <c r="G51" s="276"/>
      <c r="H51" s="481" t="s">
        <v>16</v>
      </c>
      <c r="I51" s="371">
        <f>I50+I40+I39+I38+I41</f>
        <v>598.6</v>
      </c>
      <c r="J51" s="371">
        <f>J50+J40+J39+J38+J41</f>
        <v>598.6</v>
      </c>
      <c r="K51" s="371">
        <f>K50+K40+K39+K38+K41</f>
        <v>0</v>
      </c>
      <c r="L51" s="371">
        <f>L50+L40+L39+L38+L41</f>
        <v>0</v>
      </c>
      <c r="M51" s="483">
        <f>M50+M40+M39+M38</f>
        <v>646.6</v>
      </c>
      <c r="N51" s="483">
        <f>N50+N40+N39+N38</f>
        <v>643.1</v>
      </c>
      <c r="O51" s="350"/>
      <c r="P51" s="210"/>
      <c r="Q51" s="212"/>
      <c r="R51" s="213"/>
    </row>
    <row r="52" spans="1:19" s="4" customFormat="1">
      <c r="A52" s="963" t="s">
        <v>9</v>
      </c>
      <c r="B52" s="975" t="s">
        <v>9</v>
      </c>
      <c r="C52" s="965" t="s">
        <v>41</v>
      </c>
      <c r="D52" s="994" t="s">
        <v>157</v>
      </c>
      <c r="E52" s="967"/>
      <c r="F52" s="921"/>
      <c r="G52" s="1002">
        <v>1</v>
      </c>
      <c r="H52" s="266" t="s">
        <v>13</v>
      </c>
      <c r="I52" s="374">
        <f>J52+L52</f>
        <v>30</v>
      </c>
      <c r="J52" s="375">
        <v>30</v>
      </c>
      <c r="K52" s="375"/>
      <c r="L52" s="390"/>
      <c r="M52" s="357">
        <v>30</v>
      </c>
      <c r="N52" s="289">
        <v>30</v>
      </c>
      <c r="O52" s="457" t="s">
        <v>206</v>
      </c>
      <c r="P52" s="297">
        <v>5</v>
      </c>
      <c r="Q52" s="843">
        <v>5</v>
      </c>
      <c r="R52" s="845">
        <v>5</v>
      </c>
    </row>
    <row r="53" spans="1:19" s="4" customFormat="1" ht="13.5" thickBot="1">
      <c r="A53" s="954"/>
      <c r="B53" s="976"/>
      <c r="C53" s="958"/>
      <c r="D53" s="995"/>
      <c r="E53" s="962"/>
      <c r="F53" s="968"/>
      <c r="G53" s="1003"/>
      <c r="H53" s="431" t="s">
        <v>16</v>
      </c>
      <c r="I53" s="368">
        <f t="shared" ref="I53:N53" si="6">SUM(I52)</f>
        <v>30</v>
      </c>
      <c r="J53" s="369">
        <f t="shared" si="6"/>
        <v>30</v>
      </c>
      <c r="K53" s="369">
        <f t="shared" si="6"/>
        <v>0</v>
      </c>
      <c r="L53" s="482">
        <f t="shared" si="6"/>
        <v>0</v>
      </c>
      <c r="M53" s="428">
        <f t="shared" si="6"/>
        <v>30</v>
      </c>
      <c r="N53" s="421">
        <f t="shared" si="6"/>
        <v>30</v>
      </c>
      <c r="O53" s="616"/>
      <c r="P53" s="259"/>
      <c r="Q53" s="844"/>
      <c r="R53" s="846"/>
    </row>
    <row r="54" spans="1:19" s="168" customFormat="1" ht="25.5">
      <c r="A54" s="1004" t="s">
        <v>9</v>
      </c>
      <c r="B54" s="975" t="s">
        <v>9</v>
      </c>
      <c r="C54" s="1007" t="s">
        <v>42</v>
      </c>
      <c r="D54" s="532" t="s">
        <v>274</v>
      </c>
      <c r="E54" s="1009"/>
      <c r="F54" s="1011" t="s">
        <v>12</v>
      </c>
      <c r="G54" s="1014" t="s">
        <v>156</v>
      </c>
      <c r="H54" s="356" t="s">
        <v>148</v>
      </c>
      <c r="I54" s="391">
        <f>J54+L54</f>
        <v>946.1</v>
      </c>
      <c r="J54" s="392">
        <v>946.1</v>
      </c>
      <c r="K54" s="392"/>
      <c r="L54" s="393"/>
      <c r="M54" s="358">
        <v>947</v>
      </c>
      <c r="N54" s="358">
        <v>947</v>
      </c>
      <c r="O54" s="227" t="s">
        <v>278</v>
      </c>
      <c r="P54" s="537">
        <v>780</v>
      </c>
      <c r="Q54" s="538">
        <v>780</v>
      </c>
      <c r="R54" s="539">
        <v>780</v>
      </c>
    </row>
    <row r="55" spans="1:19" s="168" customFormat="1" ht="25.5">
      <c r="A55" s="1005"/>
      <c r="B55" s="998"/>
      <c r="C55" s="957"/>
      <c r="D55" s="534" t="s">
        <v>276</v>
      </c>
      <c r="E55" s="961"/>
      <c r="F55" s="1012"/>
      <c r="G55" s="969"/>
      <c r="H55" s="522" t="s">
        <v>148</v>
      </c>
      <c r="I55" s="523">
        <f>J55+L55</f>
        <v>33</v>
      </c>
      <c r="J55" s="524">
        <v>33</v>
      </c>
      <c r="K55" s="524"/>
      <c r="L55" s="525"/>
      <c r="M55" s="526">
        <v>33</v>
      </c>
      <c r="N55" s="526">
        <v>33</v>
      </c>
      <c r="O55" s="1029" t="s">
        <v>277</v>
      </c>
      <c r="P55" s="298">
        <v>1</v>
      </c>
      <c r="Q55" s="299">
        <v>1</v>
      </c>
      <c r="R55" s="300">
        <v>1</v>
      </c>
    </row>
    <row r="56" spans="1:19" s="168" customFormat="1">
      <c r="A56" s="1005"/>
      <c r="B56" s="998"/>
      <c r="C56" s="957"/>
      <c r="D56" s="534" t="s">
        <v>275</v>
      </c>
      <c r="E56" s="961"/>
      <c r="F56" s="1012"/>
      <c r="G56" s="969"/>
      <c r="H56" s="522"/>
      <c r="I56" s="523"/>
      <c r="J56" s="524"/>
      <c r="K56" s="524"/>
      <c r="L56" s="525"/>
      <c r="M56" s="526"/>
      <c r="N56" s="526"/>
      <c r="O56" s="1030"/>
      <c r="P56" s="298"/>
      <c r="Q56" s="485"/>
      <c r="R56" s="486"/>
    </row>
    <row r="57" spans="1:19" s="168" customFormat="1" ht="13.5" thickBot="1">
      <c r="A57" s="1006"/>
      <c r="B57" s="976"/>
      <c r="C57" s="1008"/>
      <c r="D57" s="533"/>
      <c r="E57" s="1010"/>
      <c r="F57" s="1013"/>
      <c r="G57" s="1015"/>
      <c r="H57" s="431" t="s">
        <v>16</v>
      </c>
      <c r="I57" s="394">
        <f>I54+I55</f>
        <v>979.1</v>
      </c>
      <c r="J57" s="395">
        <f>J54+J55</f>
        <v>979.1</v>
      </c>
      <c r="K57" s="395">
        <f>K54</f>
        <v>0</v>
      </c>
      <c r="L57" s="396">
        <f>L54</f>
        <v>0</v>
      </c>
      <c r="M57" s="432">
        <f>M54+M55</f>
        <v>980</v>
      </c>
      <c r="N57" s="432">
        <f>N54+N55</f>
        <v>980</v>
      </c>
      <c r="O57" s="458"/>
      <c r="P57" s="259"/>
      <c r="Q57" s="459"/>
      <c r="R57" s="460"/>
    </row>
    <row r="58" spans="1:19" s="4" customFormat="1" ht="13.5" thickBot="1">
      <c r="A58" s="495" t="s">
        <v>9</v>
      </c>
      <c r="B58" s="72" t="s">
        <v>9</v>
      </c>
      <c r="C58" s="1031" t="s">
        <v>17</v>
      </c>
      <c r="D58" s="1032"/>
      <c r="E58" s="1032"/>
      <c r="F58" s="1032"/>
      <c r="G58" s="1032"/>
      <c r="H58" s="1032"/>
      <c r="I58" s="182">
        <f t="shared" ref="I58:N58" si="7">I57+I53+I51+I37+I35+I33+I28+I26+I24+I22+I20</f>
        <v>37818.1</v>
      </c>
      <c r="J58" s="512">
        <f t="shared" si="7"/>
        <v>27378.6</v>
      </c>
      <c r="K58" s="512">
        <f t="shared" si="7"/>
        <v>13521</v>
      </c>
      <c r="L58" s="513">
        <f>L57+L53+L51+L37+L35+L33+L28+L26+L24+L22+L20</f>
        <v>10439.5</v>
      </c>
      <c r="M58" s="514">
        <f t="shared" si="7"/>
        <v>40490.579180000001</v>
      </c>
      <c r="N58" s="182">
        <f t="shared" si="7"/>
        <v>41449.079180000001</v>
      </c>
      <c r="O58" s="535"/>
      <c r="P58" s="464"/>
      <c r="Q58" s="464"/>
      <c r="R58" s="536"/>
    </row>
    <row r="59" spans="1:19" s="4" customFormat="1" ht="13.5" thickBot="1">
      <c r="A59" s="852" t="s">
        <v>9</v>
      </c>
      <c r="B59" s="853" t="s">
        <v>10</v>
      </c>
      <c r="C59" s="1033" t="s">
        <v>167</v>
      </c>
      <c r="D59" s="1034"/>
      <c r="E59" s="1034"/>
      <c r="F59" s="1034"/>
      <c r="G59" s="1034"/>
      <c r="H59" s="1034"/>
      <c r="I59" s="1035"/>
      <c r="J59" s="1035"/>
      <c r="K59" s="1035"/>
      <c r="L59" s="1035"/>
      <c r="M59" s="1034"/>
      <c r="N59" s="1034"/>
      <c r="O59" s="1034"/>
      <c r="P59" s="1034"/>
      <c r="Q59" s="1034"/>
      <c r="R59" s="1036"/>
    </row>
    <row r="60" spans="1:19" s="4" customFormat="1">
      <c r="A60" s="852" t="s">
        <v>9</v>
      </c>
      <c r="B60" s="303" t="s">
        <v>10</v>
      </c>
      <c r="C60" s="542" t="s">
        <v>9</v>
      </c>
      <c r="D60" s="1037" t="s">
        <v>265</v>
      </c>
      <c r="E60" s="1039" t="s">
        <v>219</v>
      </c>
      <c r="F60" s="863" t="s">
        <v>9</v>
      </c>
      <c r="G60" s="554" t="s">
        <v>155</v>
      </c>
      <c r="H60" s="558" t="s">
        <v>13</v>
      </c>
      <c r="I60" s="381">
        <f>J60+L60</f>
        <v>788.7</v>
      </c>
      <c r="J60" s="382">
        <v>568.70000000000005</v>
      </c>
      <c r="K60" s="382"/>
      <c r="L60" s="397">
        <f>10+210</f>
        <v>220</v>
      </c>
      <c r="M60" s="502">
        <v>973.5</v>
      </c>
      <c r="N60" s="561">
        <v>1173.5</v>
      </c>
      <c r="O60" s="565" t="s">
        <v>287</v>
      </c>
      <c r="P60" s="258">
        <v>50</v>
      </c>
      <c r="Q60" s="258">
        <v>70</v>
      </c>
      <c r="R60" s="274">
        <v>90</v>
      </c>
    </row>
    <row r="61" spans="1:19" s="2" customFormat="1" ht="25.5">
      <c r="A61" s="847"/>
      <c r="B61" s="302"/>
      <c r="C61" s="541"/>
      <c r="D61" s="1038"/>
      <c r="E61" s="1040"/>
      <c r="F61" s="867"/>
      <c r="G61" s="555"/>
      <c r="H61" s="345"/>
      <c r="I61" s="503"/>
      <c r="J61" s="501"/>
      <c r="K61" s="501"/>
      <c r="L61" s="398"/>
      <c r="M61" s="343"/>
      <c r="N61" s="562"/>
      <c r="O61" s="872" t="s">
        <v>259</v>
      </c>
      <c r="P61" s="341">
        <v>250</v>
      </c>
      <c r="Q61" s="341">
        <v>300</v>
      </c>
      <c r="R61" s="342">
        <v>300</v>
      </c>
    </row>
    <row r="62" spans="1:19" s="2" customFormat="1" ht="25.5">
      <c r="A62" s="847"/>
      <c r="B62" s="302"/>
      <c r="C62" s="541"/>
      <c r="D62" s="557" t="s">
        <v>264</v>
      </c>
      <c r="E62" s="1040"/>
      <c r="F62" s="867"/>
      <c r="G62" s="555"/>
      <c r="H62" s="345"/>
      <c r="I62" s="503"/>
      <c r="J62" s="501"/>
      <c r="K62" s="501"/>
      <c r="L62" s="398"/>
      <c r="M62" s="344"/>
      <c r="N62" s="563"/>
      <c r="O62" s="872" t="s">
        <v>260</v>
      </c>
      <c r="P62" s="341">
        <v>415</v>
      </c>
      <c r="Q62" s="341">
        <v>471</v>
      </c>
      <c r="R62" s="342">
        <v>471</v>
      </c>
    </row>
    <row r="63" spans="1:19" s="2" customFormat="1" ht="39" thickBot="1">
      <c r="A63" s="848"/>
      <c r="B63" s="304"/>
      <c r="C63" s="543"/>
      <c r="D63" s="617" t="s">
        <v>263</v>
      </c>
      <c r="E63" s="1041"/>
      <c r="F63" s="864"/>
      <c r="G63" s="618"/>
      <c r="H63" s="619"/>
      <c r="I63" s="620"/>
      <c r="J63" s="621"/>
      <c r="K63" s="621"/>
      <c r="L63" s="622"/>
      <c r="M63" s="623"/>
      <c r="N63" s="624"/>
      <c r="O63" s="625" t="s">
        <v>266</v>
      </c>
      <c r="P63" s="626">
        <v>4</v>
      </c>
      <c r="Q63" s="626">
        <v>5</v>
      </c>
      <c r="R63" s="627">
        <v>6</v>
      </c>
    </row>
    <row r="64" spans="1:19" s="2" customFormat="1">
      <c r="A64" s="852"/>
      <c r="B64" s="303"/>
      <c r="C64" s="542"/>
      <c r="D64" s="1042" t="s">
        <v>293</v>
      </c>
      <c r="E64" s="885"/>
      <c r="F64" s="863"/>
      <c r="G64" s="554"/>
      <c r="H64" s="629"/>
      <c r="I64" s="630"/>
      <c r="J64" s="631"/>
      <c r="K64" s="631"/>
      <c r="L64" s="632"/>
      <c r="M64" s="633"/>
      <c r="N64" s="634"/>
      <c r="O64" s="635" t="s">
        <v>271</v>
      </c>
      <c r="P64" s="511">
        <v>1</v>
      </c>
      <c r="Q64" s="511"/>
      <c r="R64" s="636"/>
    </row>
    <row r="65" spans="1:25" s="4" customFormat="1" ht="76.5" customHeight="1" thickBot="1">
      <c r="A65" s="848"/>
      <c r="B65" s="304"/>
      <c r="C65" s="559"/>
      <c r="D65" s="1043"/>
      <c r="E65" s="886"/>
      <c r="F65" s="277"/>
      <c r="G65" s="556"/>
      <c r="H65" s="433" t="s">
        <v>16</v>
      </c>
      <c r="I65" s="371">
        <f t="shared" ref="I65:N65" si="8">I62+I60</f>
        <v>788.7</v>
      </c>
      <c r="J65" s="372">
        <f t="shared" si="8"/>
        <v>568.70000000000005</v>
      </c>
      <c r="K65" s="372">
        <f t="shared" si="8"/>
        <v>0</v>
      </c>
      <c r="L65" s="419">
        <f t="shared" si="8"/>
        <v>220</v>
      </c>
      <c r="M65" s="434">
        <f t="shared" si="8"/>
        <v>973.5</v>
      </c>
      <c r="N65" s="564">
        <f t="shared" si="8"/>
        <v>1173.5</v>
      </c>
      <c r="O65" s="566"/>
      <c r="P65" s="567"/>
      <c r="Q65" s="567"/>
      <c r="R65" s="568"/>
      <c r="T65" s="700"/>
      <c r="U65" s="700"/>
      <c r="V65" s="700"/>
      <c r="W65" s="700"/>
      <c r="X65" s="700"/>
      <c r="Y65" s="700"/>
    </row>
    <row r="66" spans="1:25" s="74" customFormat="1" ht="27" customHeight="1">
      <c r="A66" s="852" t="s">
        <v>9</v>
      </c>
      <c r="B66" s="861" t="s">
        <v>10</v>
      </c>
      <c r="C66" s="443" t="s">
        <v>10</v>
      </c>
      <c r="D66" s="1016" t="s">
        <v>282</v>
      </c>
      <c r="E66" s="1019"/>
      <c r="F66" s="1022" t="s">
        <v>9</v>
      </c>
      <c r="G66" s="1026" t="s">
        <v>156</v>
      </c>
      <c r="H66" s="253" t="s">
        <v>13</v>
      </c>
      <c r="I66" s="405">
        <f>J66+L66</f>
        <v>90.5</v>
      </c>
      <c r="J66" s="406">
        <v>90.5</v>
      </c>
      <c r="K66" s="406">
        <v>7.9</v>
      </c>
      <c r="L66" s="407"/>
      <c r="M66" s="295"/>
      <c r="N66" s="637"/>
      <c r="O66" s="283" t="s">
        <v>288</v>
      </c>
      <c r="P66" s="638">
        <v>3</v>
      </c>
      <c r="Q66" s="639"/>
      <c r="R66" s="640"/>
      <c r="T66" s="701"/>
      <c r="U66" s="701"/>
      <c r="V66" s="701"/>
      <c r="W66" s="701"/>
      <c r="X66" s="701"/>
      <c r="Y66" s="701"/>
    </row>
    <row r="67" spans="1:25" s="74" customFormat="1" ht="20.25" customHeight="1">
      <c r="A67" s="847"/>
      <c r="B67" s="866"/>
      <c r="C67" s="444"/>
      <c r="D67" s="1017"/>
      <c r="E67" s="1020"/>
      <c r="F67" s="1023"/>
      <c r="G67" s="1027"/>
      <c r="H67" s="268" t="s">
        <v>217</v>
      </c>
      <c r="I67" s="399">
        <f>J67+L67</f>
        <v>595</v>
      </c>
      <c r="J67" s="400"/>
      <c r="K67" s="400"/>
      <c r="L67" s="401">
        <v>595</v>
      </c>
      <c r="M67" s="286"/>
      <c r="N67" s="318"/>
      <c r="O67" s="321" t="s">
        <v>227</v>
      </c>
      <c r="P67" s="319">
        <v>1</v>
      </c>
      <c r="Q67" s="320"/>
      <c r="R67" s="322"/>
      <c r="T67" s="701"/>
      <c r="U67" s="701"/>
      <c r="V67" s="701"/>
      <c r="W67" s="701"/>
      <c r="X67" s="701"/>
      <c r="Y67" s="701"/>
    </row>
    <row r="68" spans="1:25" s="74" customFormat="1" ht="27" customHeight="1">
      <c r="A68" s="847"/>
      <c r="B68" s="866"/>
      <c r="C68" s="444"/>
      <c r="D68" s="1017"/>
      <c r="E68" s="1020"/>
      <c r="F68" s="1024"/>
      <c r="G68" s="1027"/>
      <c r="H68" s="268" t="s">
        <v>15</v>
      </c>
      <c r="I68" s="399"/>
      <c r="J68" s="400"/>
      <c r="K68" s="400"/>
      <c r="L68" s="401"/>
      <c r="M68" s="269"/>
      <c r="N68" s="318"/>
      <c r="O68" s="321" t="s">
        <v>228</v>
      </c>
      <c r="P68" s="319">
        <v>1</v>
      </c>
      <c r="Q68" s="320"/>
      <c r="R68" s="322"/>
      <c r="T68" s="701"/>
      <c r="U68" s="701"/>
      <c r="V68" s="701"/>
      <c r="W68" s="701"/>
      <c r="X68" s="701"/>
      <c r="Y68" s="701"/>
    </row>
    <row r="69" spans="1:25" s="74" customFormat="1" ht="20.25" customHeight="1" thickBot="1">
      <c r="A69" s="848"/>
      <c r="B69" s="862"/>
      <c r="C69" s="445"/>
      <c r="D69" s="1018"/>
      <c r="E69" s="1021"/>
      <c r="F69" s="1025"/>
      <c r="G69" s="1028"/>
      <c r="H69" s="433" t="s">
        <v>16</v>
      </c>
      <c r="I69" s="402">
        <f>L69+J69</f>
        <v>685.5</v>
      </c>
      <c r="J69" s="403">
        <f>SUM(J66,J67)</f>
        <v>90.5</v>
      </c>
      <c r="K69" s="403">
        <f>SUM(K66)</f>
        <v>7.9</v>
      </c>
      <c r="L69" s="404">
        <f>SUM(L66,L67)</f>
        <v>595</v>
      </c>
      <c r="M69" s="435">
        <f>SUM(M66)</f>
        <v>0</v>
      </c>
      <c r="N69" s="436">
        <f>SUM(N66)</f>
        <v>0</v>
      </c>
      <c r="O69" s="323"/>
      <c r="P69" s="324"/>
      <c r="Q69" s="325"/>
      <c r="R69" s="326"/>
      <c r="T69" s="701"/>
      <c r="U69" s="701"/>
      <c r="V69" s="701"/>
      <c r="W69" s="701"/>
      <c r="X69" s="701"/>
      <c r="Y69" s="701"/>
    </row>
    <row r="70" spans="1:25" s="74" customFormat="1" ht="28.5" customHeight="1">
      <c r="A70" s="852" t="s">
        <v>9</v>
      </c>
      <c r="B70" s="861" t="s">
        <v>10</v>
      </c>
      <c r="C70" s="443" t="s">
        <v>11</v>
      </c>
      <c r="D70" s="1016" t="s">
        <v>283</v>
      </c>
      <c r="E70" s="1019" t="s">
        <v>212</v>
      </c>
      <c r="F70" s="1022" t="s">
        <v>9</v>
      </c>
      <c r="G70" s="1026" t="s">
        <v>155</v>
      </c>
      <c r="H70" s="253" t="s">
        <v>13</v>
      </c>
      <c r="I70" s="405"/>
      <c r="J70" s="406"/>
      <c r="K70" s="406"/>
      <c r="L70" s="407"/>
      <c r="M70" s="295"/>
      <c r="N70" s="296"/>
      <c r="O70" s="689" t="s">
        <v>255</v>
      </c>
      <c r="P70" s="690">
        <v>20</v>
      </c>
      <c r="Q70" s="690">
        <v>42</v>
      </c>
      <c r="R70" s="691"/>
      <c r="T70" s="701"/>
      <c r="U70" s="701"/>
      <c r="V70" s="701"/>
      <c r="W70" s="701"/>
      <c r="X70" s="701"/>
      <c r="Y70" s="701"/>
    </row>
    <row r="71" spans="1:25" s="74" customFormat="1" ht="18.75" customHeight="1">
      <c r="A71" s="847"/>
      <c r="B71" s="866"/>
      <c r="C71" s="444"/>
      <c r="D71" s="1017"/>
      <c r="E71" s="1020"/>
      <c r="F71" s="1024"/>
      <c r="G71" s="1027"/>
      <c r="H71" s="268" t="s">
        <v>15</v>
      </c>
      <c r="I71" s="399">
        <f>J71</f>
        <v>28.23</v>
      </c>
      <c r="J71" s="400">
        <v>28.23</v>
      </c>
      <c r="K71" s="400"/>
      <c r="L71" s="401"/>
      <c r="M71" s="269">
        <v>12.1</v>
      </c>
      <c r="N71" s="270"/>
      <c r="O71" s="280"/>
      <c r="P71" s="278"/>
      <c r="Q71" s="281"/>
      <c r="R71" s="282"/>
      <c r="T71" s="701"/>
      <c r="U71" s="701"/>
      <c r="V71" s="701"/>
      <c r="W71" s="701"/>
      <c r="X71" s="701"/>
      <c r="Y71" s="701"/>
    </row>
    <row r="72" spans="1:25" s="74" customFormat="1" ht="18" customHeight="1" thickBot="1">
      <c r="A72" s="848"/>
      <c r="B72" s="862"/>
      <c r="C72" s="445"/>
      <c r="D72" s="1018"/>
      <c r="E72" s="1021"/>
      <c r="F72" s="1025"/>
      <c r="G72" s="1028"/>
      <c r="H72" s="433" t="s">
        <v>16</v>
      </c>
      <c r="I72" s="402">
        <f>I71</f>
        <v>28.23</v>
      </c>
      <c r="J72" s="402">
        <f>J71</f>
        <v>28.23</v>
      </c>
      <c r="K72" s="403">
        <f>SUM(K70)</f>
        <v>0</v>
      </c>
      <c r="L72" s="404">
        <f>SUM(L70)</f>
        <v>0</v>
      </c>
      <c r="M72" s="435">
        <f>M71</f>
        <v>12.1</v>
      </c>
      <c r="N72" s="437">
        <f>SUM(N70)</f>
        <v>0</v>
      </c>
      <c r="O72" s="711"/>
      <c r="P72" s="712"/>
      <c r="Q72" s="713"/>
      <c r="R72" s="714"/>
    </row>
    <row r="73" spans="1:25" s="4" customFormat="1" ht="24.75" customHeight="1">
      <c r="A73" s="1062" t="s">
        <v>9</v>
      </c>
      <c r="B73" s="1065" t="s">
        <v>10</v>
      </c>
      <c r="C73" s="1007" t="s">
        <v>12</v>
      </c>
      <c r="D73" s="1052" t="s">
        <v>29</v>
      </c>
      <c r="E73" s="1070" t="s">
        <v>229</v>
      </c>
      <c r="F73" s="1073" t="s">
        <v>9</v>
      </c>
      <c r="G73" s="1044" t="s">
        <v>155</v>
      </c>
      <c r="H73" s="73" t="s">
        <v>13</v>
      </c>
      <c r="I73" s="374"/>
      <c r="J73" s="375"/>
      <c r="K73" s="375"/>
      <c r="L73" s="376"/>
      <c r="M73" s="289">
        <v>109</v>
      </c>
      <c r="N73" s="184"/>
      <c r="O73" s="446" t="s">
        <v>254</v>
      </c>
      <c r="P73" s="857"/>
      <c r="Q73" s="857">
        <v>1</v>
      </c>
      <c r="R73" s="859"/>
    </row>
    <row r="74" spans="1:25" s="4" customFormat="1" ht="33.75" customHeight="1">
      <c r="A74" s="1063"/>
      <c r="B74" s="1066"/>
      <c r="C74" s="1068"/>
      <c r="D74" s="1069"/>
      <c r="E74" s="1071"/>
      <c r="F74" s="1074"/>
      <c r="G74" s="1045"/>
      <c r="H74" s="81" t="s">
        <v>15</v>
      </c>
      <c r="I74" s="408"/>
      <c r="J74" s="409"/>
      <c r="K74" s="409"/>
      <c r="L74" s="410"/>
      <c r="M74" s="179">
        <v>618</v>
      </c>
      <c r="N74" s="186"/>
      <c r="O74" s="447"/>
      <c r="P74" s="299"/>
      <c r="Q74" s="299"/>
      <c r="R74" s="300"/>
    </row>
    <row r="75" spans="1:25" s="4" customFormat="1" ht="20.25" customHeight="1" thickBot="1">
      <c r="A75" s="1064"/>
      <c r="B75" s="1067"/>
      <c r="C75" s="1008"/>
      <c r="D75" s="1054"/>
      <c r="E75" s="1072"/>
      <c r="F75" s="1075"/>
      <c r="G75" s="1046"/>
      <c r="H75" s="420" t="s">
        <v>16</v>
      </c>
      <c r="I75" s="428"/>
      <c r="J75" s="369"/>
      <c r="K75" s="369"/>
      <c r="L75" s="415"/>
      <c r="M75" s="421">
        <f>M74+M73</f>
        <v>727</v>
      </c>
      <c r="N75" s="428"/>
      <c r="O75" s="199"/>
      <c r="P75" s="844"/>
      <c r="Q75" s="844"/>
      <c r="R75" s="846"/>
    </row>
    <row r="76" spans="1:25" s="4" customFormat="1" ht="15" customHeight="1" thickBot="1">
      <c r="A76" s="848" t="s">
        <v>9</v>
      </c>
      <c r="B76" s="474" t="s">
        <v>10</v>
      </c>
      <c r="C76" s="1047" t="s">
        <v>17</v>
      </c>
      <c r="D76" s="1048"/>
      <c r="E76" s="1048"/>
      <c r="F76" s="1048"/>
      <c r="G76" s="1048"/>
      <c r="H76" s="1048"/>
      <c r="I76" s="475">
        <f>I75+I65+I69+I72</f>
        <v>1502.43</v>
      </c>
      <c r="J76" s="476">
        <f>J75+J65+J69</f>
        <v>659.2</v>
      </c>
      <c r="K76" s="476">
        <f>+K75+K65+K69</f>
        <v>7.9</v>
      </c>
      <c r="L76" s="477">
        <f>+L75+L65+L69</f>
        <v>815</v>
      </c>
      <c r="M76" s="887">
        <f>M75+M65+M69+M72</f>
        <v>1712.6</v>
      </c>
      <c r="N76" s="475">
        <f>N75+N65+N69</f>
        <v>1173.5</v>
      </c>
      <c r="O76" s="461"/>
      <c r="P76" s="462"/>
      <c r="Q76" s="462"/>
      <c r="R76" s="463"/>
    </row>
    <row r="77" spans="1:25" s="4" customFormat="1" ht="17.25" customHeight="1" thickBot="1">
      <c r="A77" s="495" t="s">
        <v>9</v>
      </c>
      <c r="B77" s="169" t="s">
        <v>11</v>
      </c>
      <c r="C77" s="1049" t="s">
        <v>58</v>
      </c>
      <c r="D77" s="1050"/>
      <c r="E77" s="1050"/>
      <c r="F77" s="1050"/>
      <c r="G77" s="1050"/>
      <c r="H77" s="1050"/>
      <c r="I77" s="1050"/>
      <c r="J77" s="1050"/>
      <c r="K77" s="1050"/>
      <c r="L77" s="1050"/>
      <c r="M77" s="1050"/>
      <c r="N77" s="1050"/>
      <c r="O77" s="1050"/>
      <c r="P77" s="1050"/>
      <c r="Q77" s="1050"/>
      <c r="R77" s="1051"/>
    </row>
    <row r="78" spans="1:25" s="74" customFormat="1" ht="27.75" customHeight="1">
      <c r="A78" s="963" t="s">
        <v>9</v>
      </c>
      <c r="B78" s="975" t="s">
        <v>11</v>
      </c>
      <c r="C78" s="965" t="s">
        <v>9</v>
      </c>
      <c r="D78" s="1052" t="s">
        <v>165</v>
      </c>
      <c r="E78" s="1055" t="s">
        <v>211</v>
      </c>
      <c r="F78" s="1058" t="s">
        <v>9</v>
      </c>
      <c r="G78" s="1044" t="s">
        <v>155</v>
      </c>
      <c r="H78" s="73" t="s">
        <v>13</v>
      </c>
      <c r="I78" s="695">
        <f>J78+L78</f>
        <v>39.9</v>
      </c>
      <c r="J78" s="644">
        <v>39.9</v>
      </c>
      <c r="K78" s="644">
        <v>4.0999999999999996</v>
      </c>
      <c r="L78" s="696"/>
      <c r="M78" s="697">
        <v>4</v>
      </c>
      <c r="N78" s="697"/>
      <c r="O78" s="196" t="s">
        <v>177</v>
      </c>
      <c r="P78" s="258">
        <v>352</v>
      </c>
      <c r="Q78" s="258">
        <v>352</v>
      </c>
      <c r="R78" s="274">
        <v>0</v>
      </c>
    </row>
    <row r="79" spans="1:25" s="74" customFormat="1" ht="18" customHeight="1">
      <c r="A79" s="953"/>
      <c r="B79" s="998"/>
      <c r="C79" s="957"/>
      <c r="D79" s="1053"/>
      <c r="E79" s="1056"/>
      <c r="F79" s="1059"/>
      <c r="G79" s="1061"/>
      <c r="H79" s="166" t="s">
        <v>15</v>
      </c>
      <c r="I79" s="412">
        <f>J79</f>
        <v>206.1</v>
      </c>
      <c r="J79" s="413">
        <v>206.1</v>
      </c>
      <c r="K79" s="413">
        <v>9.9</v>
      </c>
      <c r="L79" s="414"/>
      <c r="M79" s="191">
        <v>133</v>
      </c>
      <c r="N79" s="191"/>
      <c r="O79" s="197" t="s">
        <v>175</v>
      </c>
      <c r="P79" s="255">
        <v>90</v>
      </c>
      <c r="Q79" s="255">
        <v>90</v>
      </c>
      <c r="R79" s="287">
        <v>0</v>
      </c>
    </row>
    <row r="80" spans="1:25" s="74" customFormat="1" ht="22.5" customHeight="1" thickBot="1">
      <c r="A80" s="954"/>
      <c r="B80" s="976"/>
      <c r="C80" s="958"/>
      <c r="D80" s="1054"/>
      <c r="E80" s="1057"/>
      <c r="F80" s="1060"/>
      <c r="G80" s="1046"/>
      <c r="H80" s="484" t="s">
        <v>16</v>
      </c>
      <c r="I80" s="368">
        <f>J80+L80</f>
        <v>246</v>
      </c>
      <c r="J80" s="369">
        <f>J78+J79</f>
        <v>246</v>
      </c>
      <c r="K80" s="369">
        <f>SUM(K78:K79)</f>
        <v>14</v>
      </c>
      <c r="L80" s="415">
        <f>SUM(L78:L79)</f>
        <v>0</v>
      </c>
      <c r="M80" s="428">
        <f>SUM(M78:M79)</f>
        <v>137</v>
      </c>
      <c r="N80" s="428">
        <f>SUM(N78:N79)</f>
        <v>0</v>
      </c>
      <c r="O80" s="228"/>
      <c r="P80" s="212"/>
      <c r="Q80" s="212"/>
      <c r="R80" s="213"/>
    </row>
    <row r="81" spans="1:18" s="4" customFormat="1" ht="25.5">
      <c r="A81" s="963" t="s">
        <v>9</v>
      </c>
      <c r="B81" s="975" t="s">
        <v>11</v>
      </c>
      <c r="C81" s="965" t="s">
        <v>10</v>
      </c>
      <c r="D81" s="1078" t="s">
        <v>224</v>
      </c>
      <c r="E81" s="1081" t="s">
        <v>211</v>
      </c>
      <c r="F81" s="1073" t="s">
        <v>9</v>
      </c>
      <c r="G81" s="1044" t="s">
        <v>156</v>
      </c>
      <c r="H81" s="73" t="s">
        <v>13</v>
      </c>
      <c r="I81" s="374"/>
      <c r="J81" s="375"/>
      <c r="K81" s="375"/>
      <c r="L81" s="376"/>
      <c r="M81" s="184"/>
      <c r="N81" s="184"/>
      <c r="O81" s="856" t="s">
        <v>225</v>
      </c>
      <c r="P81" s="843">
        <v>4</v>
      </c>
      <c r="Q81" s="843"/>
      <c r="R81" s="845"/>
    </row>
    <row r="82" spans="1:18" s="4" customFormat="1" ht="21" customHeight="1">
      <c r="A82" s="953"/>
      <c r="B82" s="998"/>
      <c r="C82" s="957"/>
      <c r="D82" s="1079"/>
      <c r="E82" s="1082"/>
      <c r="F82" s="1084"/>
      <c r="G82" s="1061"/>
      <c r="H82" s="167" t="s">
        <v>15</v>
      </c>
      <c r="I82" s="385"/>
      <c r="J82" s="386"/>
      <c r="K82" s="416"/>
      <c r="L82" s="387"/>
      <c r="M82" s="192"/>
      <c r="N82" s="192"/>
      <c r="O82" s="447"/>
      <c r="P82" s="299"/>
      <c r="Q82" s="299"/>
      <c r="R82" s="300"/>
    </row>
    <row r="83" spans="1:18" s="4" customFormat="1" ht="32.25" customHeight="1" thickBot="1">
      <c r="A83" s="954"/>
      <c r="B83" s="976"/>
      <c r="C83" s="958"/>
      <c r="D83" s="1080"/>
      <c r="E83" s="1083"/>
      <c r="F83" s="1075"/>
      <c r="G83" s="1046"/>
      <c r="H83" s="420" t="s">
        <v>16</v>
      </c>
      <c r="I83" s="368"/>
      <c r="J83" s="369"/>
      <c r="K83" s="369"/>
      <c r="L83" s="369"/>
      <c r="M83" s="428"/>
      <c r="N83" s="428"/>
      <c r="O83" s="275"/>
      <c r="P83" s="858"/>
      <c r="Q83" s="858"/>
      <c r="R83" s="860"/>
    </row>
    <row r="84" spans="1:18" s="4" customFormat="1" ht="14.25" customHeight="1">
      <c r="A84" s="963" t="s">
        <v>9</v>
      </c>
      <c r="B84" s="975" t="s">
        <v>11</v>
      </c>
      <c r="C84" s="965" t="s">
        <v>11</v>
      </c>
      <c r="D84" s="1078" t="s">
        <v>284</v>
      </c>
      <c r="E84" s="1081"/>
      <c r="F84" s="1073" t="s">
        <v>9</v>
      </c>
      <c r="G84" s="1044" t="s">
        <v>155</v>
      </c>
      <c r="H84" s="73" t="s">
        <v>13</v>
      </c>
      <c r="I84" s="374"/>
      <c r="J84" s="375"/>
      <c r="K84" s="375"/>
      <c r="L84" s="376"/>
      <c r="M84" s="184"/>
      <c r="N84" s="184"/>
      <c r="O84" s="970" t="s">
        <v>268</v>
      </c>
      <c r="P84" s="843">
        <v>1</v>
      </c>
      <c r="Q84" s="843">
        <v>1</v>
      </c>
      <c r="R84" s="845"/>
    </row>
    <row r="85" spans="1:18" s="4" customFormat="1" ht="18" customHeight="1">
      <c r="A85" s="953"/>
      <c r="B85" s="998"/>
      <c r="C85" s="957"/>
      <c r="D85" s="1079"/>
      <c r="E85" s="1082"/>
      <c r="F85" s="1084"/>
      <c r="G85" s="1061"/>
      <c r="H85" s="167" t="s">
        <v>15</v>
      </c>
      <c r="I85" s="385">
        <f>J85+L85</f>
        <v>4</v>
      </c>
      <c r="J85" s="386">
        <v>4</v>
      </c>
      <c r="K85" s="416"/>
      <c r="L85" s="387"/>
      <c r="M85" s="192">
        <v>4</v>
      </c>
      <c r="N85" s="192"/>
      <c r="O85" s="1095"/>
      <c r="P85" s="299"/>
      <c r="Q85" s="299"/>
      <c r="R85" s="300"/>
    </row>
    <row r="86" spans="1:18" s="4" customFormat="1" ht="20.25" customHeight="1" thickBot="1">
      <c r="A86" s="954"/>
      <c r="B86" s="976"/>
      <c r="C86" s="958"/>
      <c r="D86" s="1080"/>
      <c r="E86" s="1083"/>
      <c r="F86" s="1075"/>
      <c r="G86" s="1046"/>
      <c r="H86" s="420" t="s">
        <v>16</v>
      </c>
      <c r="I86" s="368">
        <f>J86+L86</f>
        <v>4</v>
      </c>
      <c r="J86" s="369">
        <f>J85</f>
        <v>4</v>
      </c>
      <c r="K86" s="369"/>
      <c r="L86" s="369"/>
      <c r="M86" s="428">
        <f>M85</f>
        <v>4</v>
      </c>
      <c r="N86" s="428"/>
      <c r="O86" s="275"/>
      <c r="P86" s="858"/>
      <c r="Q86" s="858"/>
      <c r="R86" s="860"/>
    </row>
    <row r="87" spans="1:18" s="4" customFormat="1" ht="13.5" thickBot="1">
      <c r="A87" s="495" t="s">
        <v>9</v>
      </c>
      <c r="B87" s="72" t="s">
        <v>11</v>
      </c>
      <c r="C87" s="1031" t="s">
        <v>17</v>
      </c>
      <c r="D87" s="1032"/>
      <c r="E87" s="1032"/>
      <c r="F87" s="1032"/>
      <c r="G87" s="1032"/>
      <c r="H87" s="1032"/>
      <c r="I87" s="182">
        <f>L87+J87</f>
        <v>250</v>
      </c>
      <c r="J87" s="512">
        <f>J80+J83+J86</f>
        <v>250</v>
      </c>
      <c r="K87" s="512">
        <f>K80+K83+K86</f>
        <v>14</v>
      </c>
      <c r="L87" s="513">
        <f>L80+L83+L86</f>
        <v>0</v>
      </c>
      <c r="M87" s="514">
        <f>M80+M83+M86</f>
        <v>141</v>
      </c>
      <c r="N87" s="182">
        <f>N80+N83+N86</f>
        <v>0</v>
      </c>
      <c r="O87" s="1096"/>
      <c r="P87" s="1097"/>
      <c r="Q87" s="1097"/>
      <c r="R87" s="1098"/>
    </row>
    <row r="88" spans="1:18" s="4" customFormat="1" ht="13.5" thickBot="1">
      <c r="A88" s="495" t="s">
        <v>9</v>
      </c>
      <c r="B88" s="169" t="s">
        <v>12</v>
      </c>
      <c r="C88" s="1049" t="s">
        <v>166</v>
      </c>
      <c r="D88" s="1050"/>
      <c r="E88" s="1050"/>
      <c r="F88" s="1050"/>
      <c r="G88" s="1050"/>
      <c r="H88" s="1050"/>
      <c r="I88" s="1050"/>
      <c r="J88" s="1050"/>
      <c r="K88" s="1050"/>
      <c r="L88" s="1050"/>
      <c r="M88" s="1050"/>
      <c r="N88" s="1050"/>
      <c r="O88" s="1050"/>
      <c r="P88" s="1050"/>
      <c r="Q88" s="1050"/>
      <c r="R88" s="1051"/>
    </row>
    <row r="89" spans="1:18" s="4" customFormat="1" ht="25.5">
      <c r="A89" s="963" t="s">
        <v>9</v>
      </c>
      <c r="B89" s="975" t="s">
        <v>12</v>
      </c>
      <c r="C89" s="965" t="s">
        <v>9</v>
      </c>
      <c r="D89" s="1016" t="s">
        <v>207</v>
      </c>
      <c r="E89" s="1076"/>
      <c r="F89" s="921" t="s">
        <v>9</v>
      </c>
      <c r="G89" s="1085" t="s">
        <v>156</v>
      </c>
      <c r="H89" s="266" t="s">
        <v>13</v>
      </c>
      <c r="I89" s="374">
        <f>J89+L89</f>
        <v>4.0999999999999996</v>
      </c>
      <c r="J89" s="375">
        <v>2.7</v>
      </c>
      <c r="K89" s="375">
        <v>0.5</v>
      </c>
      <c r="L89" s="376">
        <v>1.4</v>
      </c>
      <c r="M89" s="279"/>
      <c r="N89" s="184"/>
      <c r="O89" s="505" t="s">
        <v>269</v>
      </c>
      <c r="P89" s="692">
        <v>1</v>
      </c>
      <c r="Q89" s="843"/>
      <c r="R89" s="845"/>
    </row>
    <row r="90" spans="1:18" s="4" customFormat="1">
      <c r="A90" s="953"/>
      <c r="B90" s="998"/>
      <c r="C90" s="957"/>
      <c r="D90" s="1017"/>
      <c r="E90" s="1077"/>
      <c r="F90" s="922"/>
      <c r="G90" s="1086"/>
      <c r="H90" s="165" t="s">
        <v>15</v>
      </c>
      <c r="I90" s="408">
        <f>J90+L90</f>
        <v>36.299999999999997</v>
      </c>
      <c r="J90" s="409">
        <v>23.7</v>
      </c>
      <c r="K90" s="409">
        <v>4.3</v>
      </c>
      <c r="L90" s="410">
        <v>12.6</v>
      </c>
      <c r="M90" s="273"/>
      <c r="N90" s="185"/>
      <c r="O90" s="552" t="s">
        <v>226</v>
      </c>
      <c r="P90" s="553">
        <v>10</v>
      </c>
      <c r="Q90" s="208"/>
      <c r="R90" s="209"/>
    </row>
    <row r="91" spans="1:18" s="4" customFormat="1" ht="26.25" thickBot="1">
      <c r="A91" s="848"/>
      <c r="B91" s="862"/>
      <c r="C91" s="849"/>
      <c r="D91" s="1018"/>
      <c r="E91" s="874"/>
      <c r="F91" s="855"/>
      <c r="G91" s="873"/>
      <c r="H91" s="480" t="s">
        <v>16</v>
      </c>
      <c r="I91" s="368">
        <f t="shared" ref="I91:N91" si="9">SUM(I89:I90)</f>
        <v>40.4</v>
      </c>
      <c r="J91" s="369">
        <f t="shared" si="9"/>
        <v>26.4</v>
      </c>
      <c r="K91" s="369">
        <f t="shared" si="9"/>
        <v>4.8</v>
      </c>
      <c r="L91" s="370">
        <f t="shared" si="9"/>
        <v>14</v>
      </c>
      <c r="M91" s="439">
        <f t="shared" si="9"/>
        <v>0</v>
      </c>
      <c r="N91" s="368">
        <f t="shared" si="9"/>
        <v>0</v>
      </c>
      <c r="O91" s="693" t="s">
        <v>268</v>
      </c>
      <c r="P91" s="694">
        <v>1</v>
      </c>
      <c r="Q91" s="844"/>
      <c r="R91" s="846"/>
    </row>
    <row r="92" spans="1:18" s="4" customFormat="1" ht="38.25">
      <c r="A92" s="852" t="s">
        <v>9</v>
      </c>
      <c r="B92" s="303" t="s">
        <v>12</v>
      </c>
      <c r="C92" s="542" t="s">
        <v>10</v>
      </c>
      <c r="D92" s="544" t="s">
        <v>234</v>
      </c>
      <c r="E92" s="546"/>
      <c r="F92" s="301" t="s">
        <v>9</v>
      </c>
      <c r="G92" s="870" t="s">
        <v>155</v>
      </c>
      <c r="H92" s="549" t="s">
        <v>13</v>
      </c>
      <c r="I92" s="472">
        <f>J92+L92</f>
        <v>714.6</v>
      </c>
      <c r="J92" s="397">
        <v>714.6</v>
      </c>
      <c r="K92" s="397"/>
      <c r="L92" s="397"/>
      <c r="M92" s="187">
        <v>160</v>
      </c>
      <c r="N92" s="577">
        <v>160</v>
      </c>
      <c r="O92" s="888"/>
      <c r="P92" s="889"/>
      <c r="Q92" s="258"/>
      <c r="R92" s="274"/>
    </row>
    <row r="93" spans="1:18" s="4" customFormat="1" ht="28.5">
      <c r="A93" s="847"/>
      <c r="B93" s="302"/>
      <c r="C93" s="541"/>
      <c r="D93" s="508" t="s">
        <v>233</v>
      </c>
      <c r="E93" s="547"/>
      <c r="F93" s="545"/>
      <c r="G93" s="871"/>
      <c r="H93" s="550"/>
      <c r="I93" s="388"/>
      <c r="J93" s="389"/>
      <c r="K93" s="389"/>
      <c r="L93" s="389"/>
      <c r="M93" s="254"/>
      <c r="N93" s="576"/>
      <c r="O93" s="872" t="s">
        <v>270</v>
      </c>
      <c r="P93" s="341">
        <f>331.76+278.83+263.42</f>
        <v>874.01</v>
      </c>
      <c r="Q93" s="255"/>
      <c r="R93" s="287"/>
    </row>
    <row r="94" spans="1:18" s="4" customFormat="1" ht="28.5">
      <c r="A94" s="847"/>
      <c r="B94" s="302"/>
      <c r="C94" s="541"/>
      <c r="D94" s="508" t="s">
        <v>232</v>
      </c>
      <c r="E94" s="547"/>
      <c r="F94" s="545"/>
      <c r="G94" s="871"/>
      <c r="H94" s="550"/>
      <c r="I94" s="388"/>
      <c r="J94" s="389"/>
      <c r="K94" s="389"/>
      <c r="L94" s="389"/>
      <c r="M94" s="254"/>
      <c r="N94" s="576"/>
      <c r="O94" s="872" t="s">
        <v>289</v>
      </c>
      <c r="P94" s="341">
        <v>438.9</v>
      </c>
      <c r="Q94" s="255">
        <v>470</v>
      </c>
      <c r="R94" s="287"/>
    </row>
    <row r="95" spans="1:18" s="4" customFormat="1">
      <c r="A95" s="847"/>
      <c r="B95" s="302"/>
      <c r="C95" s="541"/>
      <c r="D95" s="1087" t="s">
        <v>285</v>
      </c>
      <c r="E95" s="547"/>
      <c r="F95" s="545"/>
      <c r="G95" s="871"/>
      <c r="H95" s="165"/>
      <c r="I95" s="551"/>
      <c r="J95" s="418"/>
      <c r="K95" s="418"/>
      <c r="L95" s="418"/>
      <c r="M95" s="183"/>
      <c r="N95" s="185"/>
      <c r="O95" s="1089" t="s">
        <v>290</v>
      </c>
      <c r="P95" s="1091">
        <v>200</v>
      </c>
      <c r="Q95" s="1093"/>
      <c r="R95" s="1094"/>
    </row>
    <row r="96" spans="1:18" s="4" customFormat="1" ht="17.25" customHeight="1" thickBot="1">
      <c r="A96" s="848"/>
      <c r="B96" s="304"/>
      <c r="C96" s="543"/>
      <c r="D96" s="1088"/>
      <c r="E96" s="548"/>
      <c r="F96" s="509"/>
      <c r="G96" s="873"/>
      <c r="H96" s="879" t="s">
        <v>16</v>
      </c>
      <c r="I96" s="371">
        <f>L96+J96</f>
        <v>714.6</v>
      </c>
      <c r="J96" s="372">
        <f>J92</f>
        <v>714.6</v>
      </c>
      <c r="K96" s="372">
        <f>SUM(K92:K95)</f>
        <v>0</v>
      </c>
      <c r="L96" s="419">
        <f>SUM(L92:L95)</f>
        <v>0</v>
      </c>
      <c r="M96" s="483">
        <f>SUM(M92:M95)</f>
        <v>160</v>
      </c>
      <c r="N96" s="438">
        <f>SUM(N92:N95)</f>
        <v>160</v>
      </c>
      <c r="O96" s="1090"/>
      <c r="P96" s="1092"/>
      <c r="Q96" s="972"/>
      <c r="R96" s="974"/>
    </row>
    <row r="97" spans="1:18" s="4" customFormat="1">
      <c r="A97" s="963" t="s">
        <v>9</v>
      </c>
      <c r="B97" s="975" t="s">
        <v>12</v>
      </c>
      <c r="C97" s="965" t="s">
        <v>11</v>
      </c>
      <c r="D97" s="1016" t="s">
        <v>215</v>
      </c>
      <c r="E97" s="1076" t="s">
        <v>176</v>
      </c>
      <c r="F97" s="921" t="s">
        <v>9</v>
      </c>
      <c r="G97" s="1085" t="s">
        <v>156</v>
      </c>
      <c r="H97" s="265" t="s">
        <v>13</v>
      </c>
      <c r="I97" s="374">
        <f>L97</f>
        <v>74.900000000000006</v>
      </c>
      <c r="J97" s="375" t="s">
        <v>261</v>
      </c>
      <c r="K97" s="375"/>
      <c r="L97" s="376">
        <v>74.900000000000006</v>
      </c>
      <c r="M97" s="279">
        <v>16.100000000000001</v>
      </c>
      <c r="N97" s="184"/>
      <c r="O97" s="1116" t="s">
        <v>272</v>
      </c>
      <c r="P97" s="843">
        <v>1</v>
      </c>
      <c r="Q97" s="843"/>
      <c r="R97" s="845"/>
    </row>
    <row r="98" spans="1:18" s="4" customFormat="1">
      <c r="A98" s="953"/>
      <c r="B98" s="998"/>
      <c r="C98" s="957"/>
      <c r="D98" s="1017"/>
      <c r="E98" s="1077"/>
      <c r="F98" s="922"/>
      <c r="G98" s="1086"/>
      <c r="H98" s="225" t="s">
        <v>216</v>
      </c>
      <c r="I98" s="408">
        <f>J98+L98</f>
        <v>290.89999999999998</v>
      </c>
      <c r="J98" s="409"/>
      <c r="K98" s="409"/>
      <c r="L98" s="410">
        <v>290.89999999999998</v>
      </c>
      <c r="M98" s="273">
        <v>442.3</v>
      </c>
      <c r="N98" s="185"/>
      <c r="O98" s="1030"/>
      <c r="P98" s="299"/>
      <c r="Q98" s="299"/>
      <c r="R98" s="300"/>
    </row>
    <row r="99" spans="1:18" s="4" customFormat="1" ht="13.5" thickBot="1">
      <c r="A99" s="954"/>
      <c r="B99" s="976"/>
      <c r="C99" s="958"/>
      <c r="D99" s="1018"/>
      <c r="E99" s="1117"/>
      <c r="F99" s="968"/>
      <c r="G99" s="1115"/>
      <c r="H99" s="480" t="s">
        <v>16</v>
      </c>
      <c r="I99" s="368">
        <f>J99+L99</f>
        <v>365.79999999999995</v>
      </c>
      <c r="J99" s="369"/>
      <c r="K99" s="369"/>
      <c r="L99" s="370">
        <f>L98+L97</f>
        <v>365.79999999999995</v>
      </c>
      <c r="M99" s="439">
        <f>M98+M97</f>
        <v>458.40000000000003</v>
      </c>
      <c r="N99" s="368">
        <f>N98+N97</f>
        <v>0</v>
      </c>
      <c r="O99" s="458" t="s">
        <v>267</v>
      </c>
      <c r="P99" s="844"/>
      <c r="Q99" s="844">
        <v>1</v>
      </c>
      <c r="R99" s="846"/>
    </row>
    <row r="100" spans="1:18" s="4" customFormat="1" ht="25.5">
      <c r="A100" s="963" t="s">
        <v>9</v>
      </c>
      <c r="B100" s="975" t="s">
        <v>12</v>
      </c>
      <c r="C100" s="965" t="s">
        <v>12</v>
      </c>
      <c r="D100" s="1016" t="s">
        <v>286</v>
      </c>
      <c r="E100" s="1076" t="s">
        <v>176</v>
      </c>
      <c r="F100" s="921" t="s">
        <v>9</v>
      </c>
      <c r="G100" s="1085" t="s">
        <v>156</v>
      </c>
      <c r="H100" s="73" t="s">
        <v>213</v>
      </c>
      <c r="I100" s="362">
        <f>J100+L100</f>
        <v>0</v>
      </c>
      <c r="J100" s="363"/>
      <c r="K100" s="363"/>
      <c r="L100" s="364"/>
      <c r="M100" s="181">
        <v>50</v>
      </c>
      <c r="N100" s="184">
        <v>2000</v>
      </c>
      <c r="O100" s="261" t="s">
        <v>272</v>
      </c>
      <c r="P100" s="214"/>
      <c r="Q100" s="214"/>
      <c r="R100" s="215">
        <v>1</v>
      </c>
    </row>
    <row r="101" spans="1:18" s="4" customFormat="1">
      <c r="A101" s="953"/>
      <c r="B101" s="998"/>
      <c r="C101" s="957"/>
      <c r="D101" s="1017"/>
      <c r="E101" s="1077"/>
      <c r="F101" s="922"/>
      <c r="G101" s="1086"/>
      <c r="H101" s="75"/>
      <c r="I101" s="362">
        <f>J101</f>
        <v>0</v>
      </c>
      <c r="J101" s="363"/>
      <c r="K101" s="363"/>
      <c r="L101" s="364"/>
      <c r="M101" s="183"/>
      <c r="N101" s="185"/>
      <c r="O101" s="877" t="s">
        <v>214</v>
      </c>
      <c r="P101" s="249"/>
      <c r="Q101" s="249"/>
      <c r="R101" s="250">
        <v>15</v>
      </c>
    </row>
    <row r="102" spans="1:18" s="4" customFormat="1" ht="13.5" thickBot="1">
      <c r="A102" s="954"/>
      <c r="B102" s="976"/>
      <c r="C102" s="958"/>
      <c r="D102" s="1018"/>
      <c r="E102" s="1117"/>
      <c r="F102" s="968"/>
      <c r="G102" s="1115"/>
      <c r="H102" s="420" t="s">
        <v>16</v>
      </c>
      <c r="I102" s="368">
        <f t="shared" ref="I102:N102" si="10">SUM(I100:I101)</f>
        <v>0</v>
      </c>
      <c r="J102" s="369">
        <f t="shared" si="10"/>
        <v>0</v>
      </c>
      <c r="K102" s="369">
        <f t="shared" si="10"/>
        <v>0</v>
      </c>
      <c r="L102" s="369">
        <f t="shared" si="10"/>
        <v>0</v>
      </c>
      <c r="M102" s="421">
        <f t="shared" si="10"/>
        <v>50</v>
      </c>
      <c r="N102" s="428">
        <f t="shared" si="10"/>
        <v>2000</v>
      </c>
      <c r="O102" s="449"/>
      <c r="P102" s="450"/>
      <c r="Q102" s="450"/>
      <c r="R102" s="451"/>
    </row>
    <row r="103" spans="1:18" s="4" customFormat="1" ht="13.5" thickBot="1">
      <c r="A103" s="848" t="s">
        <v>9</v>
      </c>
      <c r="B103" s="862" t="s">
        <v>12</v>
      </c>
      <c r="C103" s="1099" t="s">
        <v>17</v>
      </c>
      <c r="D103" s="1100"/>
      <c r="E103" s="1100"/>
      <c r="F103" s="1100"/>
      <c r="G103" s="1100"/>
      <c r="H103" s="1100"/>
      <c r="I103" s="180">
        <f t="shared" ref="I103:N103" si="11">I102+I99+I96+I91</f>
        <v>1120.8000000000002</v>
      </c>
      <c r="J103" s="180">
        <f t="shared" si="11"/>
        <v>741</v>
      </c>
      <c r="K103" s="180">
        <f t="shared" si="11"/>
        <v>4.8</v>
      </c>
      <c r="L103" s="448">
        <f t="shared" si="11"/>
        <v>379.79999999999995</v>
      </c>
      <c r="M103" s="180">
        <f t="shared" si="11"/>
        <v>668.40000000000009</v>
      </c>
      <c r="N103" s="180">
        <f t="shared" si="11"/>
        <v>2160</v>
      </c>
      <c r="O103" s="1101"/>
      <c r="P103" s="1102"/>
      <c r="Q103" s="1102"/>
      <c r="R103" s="1103"/>
    </row>
    <row r="104" spans="1:18" s="74" customFormat="1" ht="13.5" thickBot="1">
      <c r="A104" s="495" t="s">
        <v>9</v>
      </c>
      <c r="B104" s="1104" t="s">
        <v>19</v>
      </c>
      <c r="C104" s="1105"/>
      <c r="D104" s="1105"/>
      <c r="E104" s="1105"/>
      <c r="F104" s="1105"/>
      <c r="G104" s="1105"/>
      <c r="H104" s="1106"/>
      <c r="I104" s="496">
        <f t="shared" ref="I104:N104" si="12">I103+I87+I76+I58</f>
        <v>40691.33</v>
      </c>
      <c r="J104" s="496">
        <f t="shared" si="12"/>
        <v>29028.799999999999</v>
      </c>
      <c r="K104" s="496">
        <f t="shared" si="12"/>
        <v>13547.7</v>
      </c>
      <c r="L104" s="496">
        <f t="shared" si="12"/>
        <v>11634.3</v>
      </c>
      <c r="M104" s="496">
        <f t="shared" si="12"/>
        <v>43012.579180000001</v>
      </c>
      <c r="N104" s="496">
        <f t="shared" si="12"/>
        <v>44782.579180000001</v>
      </c>
      <c r="O104" s="1107"/>
      <c r="P104" s="1108"/>
      <c r="Q104" s="1108"/>
      <c r="R104" s="1109"/>
    </row>
    <row r="105" spans="1:18" s="74" customFormat="1" ht="13.5" thickBot="1">
      <c r="A105" s="236" t="s">
        <v>11</v>
      </c>
      <c r="B105" s="1110" t="s">
        <v>18</v>
      </c>
      <c r="C105" s="1110"/>
      <c r="D105" s="1110"/>
      <c r="E105" s="1110"/>
      <c r="F105" s="1110"/>
      <c r="G105" s="1110"/>
      <c r="H105" s="1111"/>
      <c r="I105" s="237">
        <f t="shared" ref="I105:N105" si="13">I104</f>
        <v>40691.33</v>
      </c>
      <c r="J105" s="237">
        <f t="shared" si="13"/>
        <v>29028.799999999999</v>
      </c>
      <c r="K105" s="237">
        <f t="shared" si="13"/>
        <v>13547.7</v>
      </c>
      <c r="L105" s="237">
        <f t="shared" si="13"/>
        <v>11634.3</v>
      </c>
      <c r="M105" s="237">
        <f>M104</f>
        <v>43012.579180000001</v>
      </c>
      <c r="N105" s="237">
        <f t="shared" si="13"/>
        <v>44782.579180000001</v>
      </c>
      <c r="O105" s="1112"/>
      <c r="P105" s="1113"/>
      <c r="Q105" s="1113"/>
      <c r="R105" s="1114"/>
    </row>
    <row r="106" spans="1:18" s="243" customFormat="1">
      <c r="A106" s="1134"/>
      <c r="B106" s="1134"/>
      <c r="C106" s="1134"/>
      <c r="D106" s="1134"/>
      <c r="E106" s="1134"/>
      <c r="F106" s="1134"/>
      <c r="G106" s="1134"/>
      <c r="H106" s="1134"/>
      <c r="I106" s="1134"/>
      <c r="J106" s="1134"/>
      <c r="K106" s="1134"/>
      <c r="L106" s="1134"/>
      <c r="M106" s="1134"/>
      <c r="N106" s="1134"/>
      <c r="O106" s="1134"/>
      <c r="P106" s="1134"/>
      <c r="Q106" s="1134"/>
      <c r="R106" s="1134"/>
    </row>
    <row r="107" spans="1:18" s="243" customFormat="1">
      <c r="A107" s="1135"/>
      <c r="B107" s="1135"/>
      <c r="C107" s="1135"/>
      <c r="D107" s="1135"/>
      <c r="E107" s="1135"/>
      <c r="F107" s="1135"/>
      <c r="G107" s="1135"/>
      <c r="H107" s="1135"/>
      <c r="I107" s="1135"/>
      <c r="J107" s="1135"/>
      <c r="K107" s="1135"/>
      <c r="L107" s="1135"/>
      <c r="M107" s="1135"/>
      <c r="N107" s="1135"/>
      <c r="O107" s="1135"/>
      <c r="P107" s="1135"/>
      <c r="Q107" s="1135"/>
      <c r="R107" s="1135"/>
    </row>
    <row r="108" spans="1:18" s="74" customFormat="1">
      <c r="A108" s="172"/>
      <c r="B108" s="5"/>
      <c r="C108" s="1136" t="s">
        <v>23</v>
      </c>
      <c r="D108" s="1136"/>
      <c r="E108" s="1136"/>
      <c r="F108" s="1136"/>
      <c r="G108" s="1136"/>
      <c r="H108" s="1136"/>
      <c r="I108" s="1136"/>
      <c r="J108" s="1136"/>
      <c r="K108" s="1136"/>
      <c r="L108" s="1136"/>
      <c r="M108" s="1136"/>
      <c r="N108" s="1136"/>
      <c r="O108" s="163"/>
      <c r="P108" s="216"/>
      <c r="Q108" s="216"/>
      <c r="R108" s="216"/>
    </row>
    <row r="109" spans="1:18" s="74" customFormat="1" ht="13.5" thickBot="1">
      <c r="A109" s="172"/>
      <c r="B109" s="170"/>
      <c r="C109" s="170"/>
      <c r="D109" s="170"/>
      <c r="E109" s="177"/>
      <c r="F109" s="170"/>
      <c r="G109" s="224"/>
      <c r="I109" s="1137"/>
      <c r="J109" s="1137"/>
      <c r="K109" s="1137"/>
      <c r="L109" s="1137"/>
      <c r="M109" s="84"/>
      <c r="N109" s="84"/>
      <c r="O109" s="163"/>
      <c r="P109" s="216"/>
      <c r="Q109" s="216"/>
      <c r="R109" s="216"/>
    </row>
    <row r="110" spans="1:18" s="74" customFormat="1" ht="32.25" thickBot="1">
      <c r="A110" s="4"/>
      <c r="B110" s="4"/>
      <c r="C110" s="1138" t="s">
        <v>20</v>
      </c>
      <c r="D110" s="1139"/>
      <c r="E110" s="1139"/>
      <c r="F110" s="1139"/>
      <c r="G110" s="1139"/>
      <c r="H110" s="1140"/>
      <c r="I110" s="927" t="s">
        <v>183</v>
      </c>
      <c r="J110" s="928"/>
      <c r="K110" s="928"/>
      <c r="L110" s="929"/>
      <c r="M110" s="202" t="s">
        <v>296</v>
      </c>
      <c r="N110" s="202" t="s">
        <v>297</v>
      </c>
      <c r="O110" s="701"/>
      <c r="P110" s="825"/>
      <c r="Q110" s="825"/>
      <c r="R110" s="825"/>
    </row>
    <row r="111" spans="1:18" s="74" customFormat="1">
      <c r="A111" s="4"/>
      <c r="B111" s="4"/>
      <c r="C111" s="1118" t="s">
        <v>24</v>
      </c>
      <c r="D111" s="1119"/>
      <c r="E111" s="1119"/>
      <c r="F111" s="1119"/>
      <c r="G111" s="1119"/>
      <c r="H111" s="1120"/>
      <c r="I111" s="1121">
        <f>I112+I120</f>
        <v>40025.800000000003</v>
      </c>
      <c r="J111" s="1122"/>
      <c r="K111" s="1122"/>
      <c r="L111" s="1122"/>
      <c r="M111" s="875">
        <f>M112+M120</f>
        <v>41703.179179999999</v>
      </c>
      <c r="N111" s="260">
        <f>N112+N120</f>
        <v>44682.579180000001</v>
      </c>
      <c r="O111" s="84"/>
      <c r="P111" s="826"/>
      <c r="Q111" s="826"/>
      <c r="R111" s="826"/>
    </row>
    <row r="112" spans="1:18" s="74" customFormat="1">
      <c r="A112" s="4"/>
      <c r="B112" s="4"/>
      <c r="C112" s="1123" t="s">
        <v>32</v>
      </c>
      <c r="D112" s="1124"/>
      <c r="E112" s="1124"/>
      <c r="F112" s="1124"/>
      <c r="G112" s="1124"/>
      <c r="H112" s="1125"/>
      <c r="I112" s="1126">
        <f>SUM(I113:L119)</f>
        <v>40002.300000000003</v>
      </c>
      <c r="J112" s="1127"/>
      <c r="K112" s="1127"/>
      <c r="L112" s="1128"/>
      <c r="M112" s="876">
        <f>M113+M114+M115+M116+M117+M118</f>
        <v>41677.679179999999</v>
      </c>
      <c r="N112" s="244">
        <f>N113+N114+N115+N116+N117+N118</f>
        <v>44657.079180000001</v>
      </c>
      <c r="O112" s="84"/>
      <c r="P112" s="826"/>
      <c r="Q112" s="826"/>
      <c r="R112" s="826"/>
    </row>
    <row r="113" spans="1:18" s="74" customFormat="1">
      <c r="A113" s="4"/>
      <c r="B113" s="4"/>
      <c r="C113" s="1129" t="s">
        <v>158</v>
      </c>
      <c r="D113" s="1130"/>
      <c r="E113" s="1130"/>
      <c r="F113" s="1130"/>
      <c r="G113" s="1130"/>
      <c r="H113" s="1131"/>
      <c r="I113" s="1132">
        <f>SUMIF(H10:H105,"SB",I10:I105)</f>
        <v>35643.700000000004</v>
      </c>
      <c r="J113" s="1133"/>
      <c r="K113" s="1133"/>
      <c r="L113" s="1133"/>
      <c r="M113" s="882">
        <f>SUMIF(H10:H105,"SB",M10:M105)</f>
        <v>37037.679179999999</v>
      </c>
      <c r="N113" s="203">
        <f>SUMIF(H11:H105,"SB",N11:N105)</f>
        <v>38067.079180000001</v>
      </c>
      <c r="O113" s="827"/>
      <c r="P113" s="825"/>
      <c r="Q113" s="825"/>
      <c r="R113" s="825"/>
    </row>
    <row r="114" spans="1:18" s="74" customFormat="1">
      <c r="A114" s="4"/>
      <c r="B114" s="4"/>
      <c r="C114" s="1148" t="s">
        <v>223</v>
      </c>
      <c r="D114" s="1149"/>
      <c r="E114" s="1149"/>
      <c r="F114" s="1149"/>
      <c r="G114" s="1149"/>
      <c r="H114" s="1150"/>
      <c r="I114" s="1132">
        <f>SUMIF(H10:H106,"SB(VR)",I10:I106)</f>
        <v>81</v>
      </c>
      <c r="J114" s="1133"/>
      <c r="K114" s="1133"/>
      <c r="L114" s="1151"/>
      <c r="M114" s="882">
        <f>SUMIF(H10:H105,"SB(VR)",M10:M105)</f>
        <v>81</v>
      </c>
      <c r="N114" s="203">
        <f>SUMIF(H10:H105,"SB(VR)",N10:N105)</f>
        <v>81</v>
      </c>
      <c r="O114" s="827"/>
      <c r="P114" s="825"/>
      <c r="Q114" s="825"/>
      <c r="R114" s="825"/>
    </row>
    <row r="115" spans="1:18" s="74" customFormat="1">
      <c r="A115" s="4"/>
      <c r="B115" s="4"/>
      <c r="C115" s="1152" t="s">
        <v>150</v>
      </c>
      <c r="D115" s="1153"/>
      <c r="E115" s="1153"/>
      <c r="F115" s="1153"/>
      <c r="G115" s="1153"/>
      <c r="H115" s="1154"/>
      <c r="I115" s="1155">
        <f>SUMIF(H10:H105,"SB(VB)",I10:I105)</f>
        <v>3520</v>
      </c>
      <c r="J115" s="1156"/>
      <c r="K115" s="1156"/>
      <c r="L115" s="1156"/>
      <c r="M115" s="882">
        <f>SUMIF(H10:H105,"SB(VB)",M10:M105)</f>
        <v>4468.5</v>
      </c>
      <c r="N115" s="203">
        <f>SUMIF(H10:H105,"SB(VB)",N10:N105)</f>
        <v>4468.5</v>
      </c>
      <c r="O115" s="827"/>
      <c r="P115" s="825"/>
      <c r="Q115" s="825"/>
      <c r="R115" s="825"/>
    </row>
    <row r="116" spans="1:18" s="74" customFormat="1">
      <c r="A116" s="4"/>
      <c r="B116" s="4"/>
      <c r="C116" s="1152" t="s">
        <v>218</v>
      </c>
      <c r="D116" s="1153"/>
      <c r="E116" s="1153"/>
      <c r="F116" s="1153"/>
      <c r="G116" s="1153"/>
      <c r="H116" s="1154"/>
      <c r="I116" s="1155">
        <f>SUMIF(H20:H105,"SB(P)",I20:I105)</f>
        <v>595</v>
      </c>
      <c r="J116" s="1156"/>
      <c r="K116" s="1156"/>
      <c r="L116" s="1157"/>
      <c r="M116" s="882">
        <f>SUMIF(H10:H105,"SB(P)",M10:M105)</f>
        <v>0</v>
      </c>
      <c r="N116" s="203">
        <f>SUMIF(H10:H105,"SB(P)",N10:N105)</f>
        <v>0</v>
      </c>
      <c r="P116" s="216"/>
      <c r="Q116" s="216"/>
      <c r="R116" s="216"/>
    </row>
    <row r="117" spans="1:18" s="4" customFormat="1">
      <c r="C117" s="1141" t="s">
        <v>162</v>
      </c>
      <c r="D117" s="1142"/>
      <c r="E117" s="1142"/>
      <c r="F117" s="1142"/>
      <c r="G117" s="1142"/>
      <c r="H117" s="1143"/>
      <c r="I117" s="1132">
        <f>SUMIF(H10:H105,"SB(SP)",I10:I105)</f>
        <v>40.5</v>
      </c>
      <c r="J117" s="1133"/>
      <c r="K117" s="1133"/>
      <c r="L117" s="1133"/>
      <c r="M117" s="882">
        <f>SUMIF(H10:H105,"SB(SP)",M10:M105)</f>
        <v>40.5</v>
      </c>
      <c r="N117" s="203">
        <f>SUMIF(H10:H105,"SB(SP)",N10:N105)</f>
        <v>40.5</v>
      </c>
      <c r="P117" s="205"/>
      <c r="Q117" s="205"/>
      <c r="R117" s="205"/>
    </row>
    <row r="118" spans="1:18" s="4" customFormat="1" ht="15.75" customHeight="1">
      <c r="C118" s="1141" t="s">
        <v>305</v>
      </c>
      <c r="D118" s="1142"/>
      <c r="E118" s="1142"/>
      <c r="F118" s="1142"/>
      <c r="G118" s="1142"/>
      <c r="H118" s="1143"/>
      <c r="I118" s="1132">
        <f>SUMIF(H11:H106,"SB(SPL)",I11:I106)</f>
        <v>3.4</v>
      </c>
      <c r="J118" s="1133"/>
      <c r="K118" s="1133"/>
      <c r="L118" s="1133"/>
      <c r="M118" s="882">
        <f>SUMIF(H10:H105,"SB(VIP)",M10:M105)</f>
        <v>50</v>
      </c>
      <c r="N118" s="203">
        <f>SUMIF(H10:H105,"SB(VIP)",N10:N105)</f>
        <v>2000</v>
      </c>
      <c r="O118" s="85"/>
      <c r="P118" s="205"/>
      <c r="Q118" s="205"/>
      <c r="R118" s="205"/>
    </row>
    <row r="119" spans="1:18" s="4" customFormat="1" ht="12.75" customHeight="1">
      <c r="C119" s="1141" t="s">
        <v>303</v>
      </c>
      <c r="D119" s="1142"/>
      <c r="E119" s="1142"/>
      <c r="F119" s="1142"/>
      <c r="G119" s="1142"/>
      <c r="H119" s="1143"/>
      <c r="I119" s="1132">
        <f>SUMIF(H12:H107,"SB(L)",I12:I107)</f>
        <v>118.7</v>
      </c>
      <c r="J119" s="1133"/>
      <c r="K119" s="1133"/>
      <c r="L119" s="1133"/>
      <c r="M119" s="882"/>
      <c r="N119" s="203"/>
      <c r="O119" s="85"/>
      <c r="P119" s="205"/>
      <c r="Q119" s="205"/>
      <c r="R119" s="205"/>
    </row>
    <row r="120" spans="1:18" s="4" customFormat="1">
      <c r="C120" s="1144" t="s">
        <v>262</v>
      </c>
      <c r="D120" s="1145"/>
      <c r="E120" s="1145"/>
      <c r="F120" s="1145"/>
      <c r="G120" s="1145"/>
      <c r="H120" s="1145"/>
      <c r="I120" s="1146">
        <f>SUMIF(H10:H105,"PF",I10:I105)</f>
        <v>23.5</v>
      </c>
      <c r="J120" s="1147"/>
      <c r="K120" s="1147"/>
      <c r="L120" s="1147"/>
      <c r="M120" s="878">
        <f>SUMIF(H10:H105,"PF",M10:M105)</f>
        <v>25.5</v>
      </c>
      <c r="N120" s="478">
        <f>SUMIF(H10:H105,"PF",N10:N105)</f>
        <v>25.5</v>
      </c>
      <c r="O120" s="85"/>
      <c r="P120" s="205"/>
      <c r="Q120" s="205"/>
      <c r="R120" s="205"/>
    </row>
    <row r="121" spans="1:18" s="4" customFormat="1">
      <c r="C121" s="1163" t="s">
        <v>25</v>
      </c>
      <c r="D121" s="1164"/>
      <c r="E121" s="1164"/>
      <c r="F121" s="1164"/>
      <c r="G121" s="1164"/>
      <c r="H121" s="1165"/>
      <c r="I121" s="1166">
        <f>I122+I123+I124</f>
        <v>665.53</v>
      </c>
      <c r="J121" s="1167"/>
      <c r="K121" s="1167"/>
      <c r="L121" s="1167"/>
      <c r="M121" s="881">
        <f>SUM(M122:M124)</f>
        <v>1309.4000000000001</v>
      </c>
      <c r="N121" s="245">
        <f>SUM(N122:N124)</f>
        <v>100</v>
      </c>
      <c r="O121" s="85"/>
      <c r="P121" s="205"/>
      <c r="Q121" s="205"/>
      <c r="R121" s="205"/>
    </row>
    <row r="122" spans="1:18" s="4" customFormat="1">
      <c r="C122" s="1168" t="s">
        <v>159</v>
      </c>
      <c r="D122" s="1169"/>
      <c r="E122" s="1169"/>
      <c r="F122" s="1169"/>
      <c r="G122" s="1169"/>
      <c r="H122" s="1169"/>
      <c r="I122" s="1170">
        <f>SUMIF(H10:H105,"ES",I10:I105)</f>
        <v>274.63</v>
      </c>
      <c r="J122" s="1171"/>
      <c r="K122" s="1171"/>
      <c r="L122" s="1171"/>
      <c r="M122" s="882">
        <f>SUMIF(H10:H105,"ES",M10:M105)</f>
        <v>767.1</v>
      </c>
      <c r="N122" s="203">
        <f>SUMIF(H10:H105,"ES",N10:N105)</f>
        <v>0</v>
      </c>
      <c r="P122" s="205"/>
      <c r="Q122" s="205"/>
      <c r="R122" s="205"/>
    </row>
    <row r="123" spans="1:18" s="4" customFormat="1">
      <c r="C123" s="1129" t="s">
        <v>160</v>
      </c>
      <c r="D123" s="1130"/>
      <c r="E123" s="1130"/>
      <c r="F123" s="1130"/>
      <c r="G123" s="1130"/>
      <c r="H123" s="1131"/>
      <c r="I123" s="1132">
        <f>SUMIF(H10:H105,"LRVB",I10:I105)</f>
        <v>290.89999999999998</v>
      </c>
      <c r="J123" s="1133"/>
      <c r="K123" s="1133"/>
      <c r="L123" s="1133"/>
      <c r="M123" s="882">
        <f>SUMIF(H10:H105,"LRVB",M10:M105)</f>
        <v>442.3</v>
      </c>
      <c r="N123" s="203">
        <f>SUMIF(H10:H105,"LRVB",N10:N105)</f>
        <v>0</v>
      </c>
      <c r="P123" s="205"/>
      <c r="Q123" s="205"/>
      <c r="R123" s="205"/>
    </row>
    <row r="124" spans="1:18" s="4" customFormat="1">
      <c r="C124" s="1152" t="s">
        <v>147</v>
      </c>
      <c r="D124" s="1153"/>
      <c r="E124" s="1153"/>
      <c r="F124" s="1153"/>
      <c r="G124" s="1153"/>
      <c r="H124" s="1154"/>
      <c r="I124" s="1155">
        <f>SUMIF(H10:H105,"KPP",I10:I105)</f>
        <v>100</v>
      </c>
      <c r="J124" s="1156"/>
      <c r="K124" s="1156"/>
      <c r="L124" s="1156"/>
      <c r="M124" s="882">
        <f>SUMIF(H10:H105,"KPP",M10:M105)</f>
        <v>100</v>
      </c>
      <c r="N124" s="203">
        <f>SUMIF(H10:H105,"KPP",N10:N105)</f>
        <v>100</v>
      </c>
      <c r="O124" s="890"/>
      <c r="P124" s="205"/>
      <c r="Q124" s="205"/>
      <c r="R124" s="205"/>
    </row>
    <row r="125" spans="1:18" s="4" customFormat="1" ht="13.5" thickBot="1">
      <c r="C125" s="1158" t="s">
        <v>26</v>
      </c>
      <c r="D125" s="1159"/>
      <c r="E125" s="1159"/>
      <c r="F125" s="1159"/>
      <c r="G125" s="1159"/>
      <c r="H125" s="1160"/>
      <c r="I125" s="1161">
        <f>I121+I111</f>
        <v>40691.33</v>
      </c>
      <c r="J125" s="1162"/>
      <c r="K125" s="1162"/>
      <c r="L125" s="1162"/>
      <c r="M125" s="880">
        <f>M111+M121</f>
        <v>43012.579180000001</v>
      </c>
      <c r="N125" s="479">
        <f>N121+N111</f>
        <v>44782.579180000001</v>
      </c>
      <c r="O125" s="890"/>
      <c r="P125" s="205"/>
      <c r="Q125" s="205"/>
      <c r="R125" s="205"/>
    </row>
    <row r="126" spans="1:18" s="1" customFormat="1" ht="12">
      <c r="C126" s="173"/>
      <c r="D126" s="272"/>
      <c r="E126" s="272"/>
      <c r="F126" s="272"/>
      <c r="G126" s="705"/>
      <c r="H126" s="272"/>
      <c r="I126" s="174"/>
      <c r="J126" s="174"/>
      <c r="K126" s="174"/>
      <c r="L126" s="174"/>
      <c r="M126" s="175"/>
      <c r="N126" s="175"/>
      <c r="P126" s="204"/>
      <c r="Q126" s="204"/>
      <c r="R126" s="204"/>
    </row>
    <row r="127" spans="1:18">
      <c r="N127" s="892"/>
    </row>
    <row r="132" spans="15:15">
      <c r="O132" s="892"/>
    </row>
  </sheetData>
  <mergeCells count="213">
    <mergeCell ref="C124:H124"/>
    <mergeCell ref="I124:L124"/>
    <mergeCell ref="C125:H125"/>
    <mergeCell ref="I125:L125"/>
    <mergeCell ref="C121:H121"/>
    <mergeCell ref="I121:L121"/>
    <mergeCell ref="C122:H122"/>
    <mergeCell ref="I122:L122"/>
    <mergeCell ref="C123:H123"/>
    <mergeCell ref="I123:L123"/>
    <mergeCell ref="C117:H117"/>
    <mergeCell ref="I117:L117"/>
    <mergeCell ref="C118:H118"/>
    <mergeCell ref="I118:L118"/>
    <mergeCell ref="C120:H120"/>
    <mergeCell ref="I120:L120"/>
    <mergeCell ref="C114:H114"/>
    <mergeCell ref="I114:L114"/>
    <mergeCell ref="C115:H115"/>
    <mergeCell ref="I115:L115"/>
    <mergeCell ref="C116:H116"/>
    <mergeCell ref="I116:L116"/>
    <mergeCell ref="C119:H119"/>
    <mergeCell ref="I119:L119"/>
    <mergeCell ref="C111:H111"/>
    <mergeCell ref="I111:L111"/>
    <mergeCell ref="C112:H112"/>
    <mergeCell ref="I112:L112"/>
    <mergeCell ref="C113:H113"/>
    <mergeCell ref="I113:L113"/>
    <mergeCell ref="A106:R106"/>
    <mergeCell ref="A107:R107"/>
    <mergeCell ref="C108:N108"/>
    <mergeCell ref="I109:L109"/>
    <mergeCell ref="C110:H110"/>
    <mergeCell ref="I110:L110"/>
    <mergeCell ref="C103:H103"/>
    <mergeCell ref="O103:R103"/>
    <mergeCell ref="B104:H104"/>
    <mergeCell ref="O104:R104"/>
    <mergeCell ref="B105:H105"/>
    <mergeCell ref="O105:R105"/>
    <mergeCell ref="G97:G99"/>
    <mergeCell ref="O97:O98"/>
    <mergeCell ref="A100:A102"/>
    <mergeCell ref="B100:B102"/>
    <mergeCell ref="C100:C102"/>
    <mergeCell ref="D100:D102"/>
    <mergeCell ref="E100:E102"/>
    <mergeCell ref="F100:F102"/>
    <mergeCell ref="G100:G102"/>
    <mergeCell ref="A97:A99"/>
    <mergeCell ref="B97:B99"/>
    <mergeCell ref="C97:C99"/>
    <mergeCell ref="D97:D99"/>
    <mergeCell ref="E97:E99"/>
    <mergeCell ref="F97:F99"/>
    <mergeCell ref="D95:D96"/>
    <mergeCell ref="O95:O96"/>
    <mergeCell ref="P95:P96"/>
    <mergeCell ref="Q95:Q96"/>
    <mergeCell ref="R95:R96"/>
    <mergeCell ref="O84:O85"/>
    <mergeCell ref="C87:H87"/>
    <mergeCell ref="O87:R87"/>
    <mergeCell ref="C88:R88"/>
    <mergeCell ref="A89:A90"/>
    <mergeCell ref="B89:B90"/>
    <mergeCell ref="C89:C90"/>
    <mergeCell ref="D89:D91"/>
    <mergeCell ref="E89:E90"/>
    <mergeCell ref="F89:F90"/>
    <mergeCell ref="G81:G83"/>
    <mergeCell ref="A84:A86"/>
    <mergeCell ref="B84:B86"/>
    <mergeCell ref="C84:C86"/>
    <mergeCell ref="D84:D86"/>
    <mergeCell ref="E84:E86"/>
    <mergeCell ref="F84:F86"/>
    <mergeCell ref="G84:G86"/>
    <mergeCell ref="A81:A83"/>
    <mergeCell ref="B81:B83"/>
    <mergeCell ref="C81:C83"/>
    <mergeCell ref="D81:D83"/>
    <mergeCell ref="E81:E83"/>
    <mergeCell ref="F81:F83"/>
    <mergeCell ref="G89:G90"/>
    <mergeCell ref="G73:G75"/>
    <mergeCell ref="C76:H76"/>
    <mergeCell ref="C77:R77"/>
    <mergeCell ref="A78:A80"/>
    <mergeCell ref="B78:B80"/>
    <mergeCell ref="C78:C80"/>
    <mergeCell ref="D78:D80"/>
    <mergeCell ref="E78:E80"/>
    <mergeCell ref="F78:F80"/>
    <mergeCell ref="G78:G80"/>
    <mergeCell ref="A73:A75"/>
    <mergeCell ref="B73:B75"/>
    <mergeCell ref="C73:C75"/>
    <mergeCell ref="D73:D75"/>
    <mergeCell ref="E73:E75"/>
    <mergeCell ref="F73:F75"/>
    <mergeCell ref="D70:D72"/>
    <mergeCell ref="E70:E72"/>
    <mergeCell ref="F70:F72"/>
    <mergeCell ref="G70:G72"/>
    <mergeCell ref="O55:O56"/>
    <mergeCell ref="C58:H58"/>
    <mergeCell ref="C59:R59"/>
    <mergeCell ref="D60:D61"/>
    <mergeCell ref="E60:E63"/>
    <mergeCell ref="D64:D65"/>
    <mergeCell ref="A54:A57"/>
    <mergeCell ref="B54:B57"/>
    <mergeCell ref="C54:C57"/>
    <mergeCell ref="E54:E57"/>
    <mergeCell ref="F54:F57"/>
    <mergeCell ref="G54:G57"/>
    <mergeCell ref="D66:D69"/>
    <mergeCell ref="E66:E69"/>
    <mergeCell ref="F66:F69"/>
    <mergeCell ref="G66:G69"/>
    <mergeCell ref="D41:D42"/>
    <mergeCell ref="D46:D47"/>
    <mergeCell ref="D50:D51"/>
    <mergeCell ref="A52:A53"/>
    <mergeCell ref="B52:B53"/>
    <mergeCell ref="C52:C53"/>
    <mergeCell ref="D52:D53"/>
    <mergeCell ref="O34:O35"/>
    <mergeCell ref="A36:A37"/>
    <mergeCell ref="B36:B37"/>
    <mergeCell ref="C36:C37"/>
    <mergeCell ref="D36:D37"/>
    <mergeCell ref="E36:E37"/>
    <mergeCell ref="F36:F37"/>
    <mergeCell ref="G36:G37"/>
    <mergeCell ref="E52:E53"/>
    <mergeCell ref="F52:F53"/>
    <mergeCell ref="G52:G53"/>
    <mergeCell ref="D32:D33"/>
    <mergeCell ref="A34:A35"/>
    <mergeCell ref="B34:B35"/>
    <mergeCell ref="C34:C35"/>
    <mergeCell ref="D34:D35"/>
    <mergeCell ref="E34:E35"/>
    <mergeCell ref="F34:F35"/>
    <mergeCell ref="G34:G35"/>
    <mergeCell ref="D39:D40"/>
    <mergeCell ref="Q25:Q26"/>
    <mergeCell ref="R25:R26"/>
    <mergeCell ref="A27:A28"/>
    <mergeCell ref="B27:B28"/>
    <mergeCell ref="C27:C28"/>
    <mergeCell ref="D27:D28"/>
    <mergeCell ref="E27:E28"/>
    <mergeCell ref="F27:F28"/>
    <mergeCell ref="G27:G28"/>
    <mergeCell ref="A25:A26"/>
    <mergeCell ref="B25:B26"/>
    <mergeCell ref="C25:C26"/>
    <mergeCell ref="D25:D26"/>
    <mergeCell ref="E25:E26"/>
    <mergeCell ref="F25:F26"/>
    <mergeCell ref="G25:G26"/>
    <mergeCell ref="O25:O26"/>
    <mergeCell ref="P25:P26"/>
    <mergeCell ref="G21:G22"/>
    <mergeCell ref="O21:O22"/>
    <mergeCell ref="P21:P22"/>
    <mergeCell ref="Q21:Q22"/>
    <mergeCell ref="R21:R22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F21:F22"/>
    <mergeCell ref="F23:F24"/>
    <mergeCell ref="G23:G24"/>
    <mergeCell ref="O23:O24"/>
    <mergeCell ref="A7:R7"/>
    <mergeCell ref="A8:R8"/>
    <mergeCell ref="B9:R9"/>
    <mergeCell ref="C10:R10"/>
    <mergeCell ref="F11:F12"/>
    <mergeCell ref="O19:O20"/>
    <mergeCell ref="H4:H6"/>
    <mergeCell ref="I4:L4"/>
    <mergeCell ref="M4:M6"/>
    <mergeCell ref="N4:N6"/>
    <mergeCell ref="O4:R4"/>
    <mergeCell ref="I5:I6"/>
    <mergeCell ref="J5:K5"/>
    <mergeCell ref="L5:L6"/>
    <mergeCell ref="O5:O6"/>
    <mergeCell ref="P5:R5"/>
    <mergeCell ref="A1:R1"/>
    <mergeCell ref="A2:R2"/>
    <mergeCell ref="N3:R3"/>
    <mergeCell ref="A4:A6"/>
    <mergeCell ref="B4:B6"/>
    <mergeCell ref="C4:C6"/>
    <mergeCell ref="D4:D6"/>
    <mergeCell ref="E4:E6"/>
    <mergeCell ref="F4:F6"/>
    <mergeCell ref="G4:G6"/>
  </mergeCells>
  <conditionalFormatting sqref="I61:N64">
    <cfRule type="cellIs" dxfId="4" priority="1" stopIfTrue="1" operator="greaterThan">
      <formula>0</formula>
    </cfRule>
  </conditionalFormatting>
  <pageMargins left="0.19685039370078741" right="0.19685039370078741" top="0.78740157480314965" bottom="0.19685039370078741" header="0.31496062992125984" footer="0.31496062992125984"/>
  <pageSetup paperSize="9" orientation="landscape" r:id="rId1"/>
  <rowBreaks count="4" manualBreakCount="4">
    <brk id="24" max="17" man="1"/>
    <brk id="43" max="17" man="1"/>
    <brk id="63" max="17" man="1"/>
    <brk id="77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2"/>
  <sheetViews>
    <sheetView topLeftCell="A58" workbookViewId="0">
      <selection activeCell="D92" sqref="D92:D93"/>
    </sheetView>
  </sheetViews>
  <sheetFormatPr defaultRowHeight="12.75"/>
  <cols>
    <col min="1" max="1" width="3.140625" customWidth="1"/>
    <col min="2" max="3" width="3.7109375" customWidth="1"/>
    <col min="4" max="4" width="70.85546875" customWidth="1"/>
    <col min="5" max="5" width="4.42578125" customWidth="1"/>
    <col min="6" max="6" width="3.5703125" customWidth="1"/>
    <col min="7" max="7" width="4.140625" customWidth="1"/>
    <col min="8" max="8" width="5.85546875" customWidth="1"/>
    <col min="10" max="10" width="7.85546875" customWidth="1"/>
    <col min="11" max="11" width="7.28515625" customWidth="1"/>
    <col min="12" max="12" width="5.5703125" customWidth="1"/>
    <col min="14" max="14" width="7.28515625" customWidth="1"/>
    <col min="15" max="15" width="7" customWidth="1"/>
    <col min="16" max="16" width="5.42578125" customWidth="1"/>
  </cols>
  <sheetData>
    <row r="1" spans="1:16" ht="13.5" thickBot="1">
      <c r="A1" s="6"/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12.75" customHeight="1">
      <c r="A2" s="1294" t="s">
        <v>1</v>
      </c>
      <c r="B2" s="1296" t="s">
        <v>2</v>
      </c>
      <c r="C2" s="1296" t="s">
        <v>3</v>
      </c>
      <c r="D2" s="1275" t="s">
        <v>21</v>
      </c>
      <c r="E2" s="1292" t="s">
        <v>4</v>
      </c>
      <c r="F2" s="1261" t="s">
        <v>31</v>
      </c>
      <c r="G2" s="1249" t="s">
        <v>5</v>
      </c>
      <c r="H2" s="1251" t="s">
        <v>6</v>
      </c>
      <c r="I2" s="1245" t="s">
        <v>36</v>
      </c>
      <c r="J2" s="1246"/>
      <c r="K2" s="1246"/>
      <c r="L2" s="1247"/>
      <c r="M2" s="1245" t="s">
        <v>37</v>
      </c>
      <c r="N2" s="1246"/>
      <c r="O2" s="1246"/>
      <c r="P2" s="1247"/>
    </row>
    <row r="3" spans="1:16" ht="12.75" customHeight="1">
      <c r="A3" s="1295"/>
      <c r="B3" s="1297"/>
      <c r="C3" s="1297"/>
      <c r="D3" s="1276"/>
      <c r="E3" s="1293"/>
      <c r="F3" s="1262"/>
      <c r="G3" s="1250"/>
      <c r="H3" s="1252"/>
      <c r="I3" s="1277" t="s">
        <v>7</v>
      </c>
      <c r="J3" s="1248" t="s">
        <v>8</v>
      </c>
      <c r="K3" s="1248"/>
      <c r="L3" s="1279" t="s">
        <v>27</v>
      </c>
      <c r="M3" s="1277" t="s">
        <v>7</v>
      </c>
      <c r="N3" s="1248" t="s">
        <v>8</v>
      </c>
      <c r="O3" s="1248"/>
      <c r="P3" s="1279" t="s">
        <v>27</v>
      </c>
    </row>
    <row r="4" spans="1:16" ht="114.75" customHeight="1" thickBot="1">
      <c r="A4" s="1277"/>
      <c r="B4" s="1298"/>
      <c r="C4" s="1298"/>
      <c r="D4" s="1276"/>
      <c r="E4" s="1293"/>
      <c r="F4" s="1263"/>
      <c r="G4" s="1250"/>
      <c r="H4" s="1252"/>
      <c r="I4" s="1278"/>
      <c r="J4" s="8" t="s">
        <v>7</v>
      </c>
      <c r="K4" s="22" t="s">
        <v>22</v>
      </c>
      <c r="L4" s="1280"/>
      <c r="M4" s="1278"/>
      <c r="N4" s="8" t="s">
        <v>7</v>
      </c>
      <c r="O4" s="22" t="s">
        <v>22</v>
      </c>
      <c r="P4" s="1280"/>
    </row>
    <row r="5" spans="1:16" ht="14.25" customHeight="1" thickBot="1">
      <c r="A5" s="1289" t="s">
        <v>145</v>
      </c>
      <c r="B5" s="1290"/>
      <c r="C5" s="1290"/>
      <c r="D5" s="1290"/>
      <c r="E5" s="1290"/>
      <c r="F5" s="1290"/>
      <c r="G5" s="1290"/>
      <c r="H5" s="1290"/>
      <c r="I5" s="1290"/>
      <c r="J5" s="1290"/>
      <c r="K5" s="1290"/>
      <c r="L5" s="1290"/>
      <c r="M5" s="1290"/>
      <c r="N5" s="1290"/>
      <c r="O5" s="1290"/>
      <c r="P5" s="1291"/>
    </row>
    <row r="6" spans="1:16" ht="18" customHeight="1">
      <c r="A6" s="12" t="s">
        <v>9</v>
      </c>
      <c r="B6" s="1299" t="s">
        <v>9</v>
      </c>
      <c r="C6" s="1264" t="s">
        <v>9</v>
      </c>
      <c r="D6" s="1265" t="s">
        <v>135</v>
      </c>
      <c r="E6" s="16" t="s">
        <v>9</v>
      </c>
      <c r="F6" s="14"/>
      <c r="G6" s="41"/>
      <c r="H6" s="1270" t="s">
        <v>13</v>
      </c>
      <c r="I6" s="23">
        <v>2078</v>
      </c>
      <c r="J6" s="24">
        <v>2078</v>
      </c>
      <c r="K6" s="24">
        <v>1565.1</v>
      </c>
      <c r="L6" s="124"/>
      <c r="M6" s="23">
        <v>2335.6999999999998</v>
      </c>
      <c r="N6" s="55">
        <v>2335.6999999999998</v>
      </c>
      <c r="O6" s="55">
        <v>1761.9</v>
      </c>
      <c r="P6" s="25"/>
    </row>
    <row r="7" spans="1:16">
      <c r="A7" s="26"/>
      <c r="B7" s="1255"/>
      <c r="C7" s="1257"/>
      <c r="D7" s="1266"/>
      <c r="E7" s="61" t="s">
        <v>10</v>
      </c>
      <c r="F7" s="60"/>
      <c r="G7" s="45"/>
      <c r="H7" s="1271"/>
      <c r="I7" s="51">
        <v>1994.7</v>
      </c>
      <c r="J7" s="43">
        <v>1994.7</v>
      </c>
      <c r="K7" s="43">
        <v>1522.9</v>
      </c>
      <c r="L7" s="125"/>
      <c r="M7" s="51">
        <v>2221.5</v>
      </c>
      <c r="N7" s="56">
        <v>2221.5</v>
      </c>
      <c r="O7" s="56">
        <v>1696</v>
      </c>
      <c r="P7" s="38"/>
    </row>
    <row r="8" spans="1:16">
      <c r="A8" s="26"/>
      <c r="B8" s="1255"/>
      <c r="C8" s="1257"/>
      <c r="D8" s="1266"/>
      <c r="E8" s="61" t="s">
        <v>38</v>
      </c>
      <c r="F8" s="60"/>
      <c r="G8" s="45"/>
      <c r="H8" s="1271"/>
      <c r="I8" s="51">
        <v>985</v>
      </c>
      <c r="J8" s="43">
        <v>985</v>
      </c>
      <c r="K8" s="43">
        <v>752</v>
      </c>
      <c r="L8" s="125"/>
      <c r="M8" s="51">
        <v>1058.0999999999999</v>
      </c>
      <c r="N8" s="56">
        <v>1058.0999999999999</v>
      </c>
      <c r="O8" s="56">
        <v>807.9</v>
      </c>
      <c r="P8" s="38"/>
    </row>
    <row r="9" spans="1:16">
      <c r="A9" s="26"/>
      <c r="B9" s="1255"/>
      <c r="C9" s="1257"/>
      <c r="D9" s="1266"/>
      <c r="E9" s="61" t="s">
        <v>39</v>
      </c>
      <c r="F9" s="60"/>
      <c r="G9" s="45"/>
      <c r="H9" s="1271"/>
      <c r="I9" s="51">
        <v>66.099999999999994</v>
      </c>
      <c r="J9" s="43">
        <v>66.099999999999994</v>
      </c>
      <c r="K9" s="43">
        <v>50.5</v>
      </c>
      <c r="L9" s="125"/>
      <c r="M9" s="51">
        <v>65.8</v>
      </c>
      <c r="N9" s="56">
        <v>65.8</v>
      </c>
      <c r="O9" s="56">
        <v>50.3</v>
      </c>
      <c r="P9" s="38"/>
    </row>
    <row r="10" spans="1:16">
      <c r="A10" s="26"/>
      <c r="B10" s="1255"/>
      <c r="C10" s="1257"/>
      <c r="D10" s="1266"/>
      <c r="E10" s="61" t="s">
        <v>40</v>
      </c>
      <c r="F10" s="60"/>
      <c r="G10" s="45"/>
      <c r="H10" s="1271"/>
      <c r="I10" s="51">
        <v>17.299999999999997</v>
      </c>
      <c r="J10" s="43">
        <v>17.299999999999997</v>
      </c>
      <c r="K10" s="43">
        <v>13.2</v>
      </c>
      <c r="L10" s="125"/>
      <c r="M10" s="51">
        <v>45</v>
      </c>
      <c r="N10" s="56">
        <v>45</v>
      </c>
      <c r="O10" s="56">
        <v>34.4</v>
      </c>
      <c r="P10" s="38"/>
    </row>
    <row r="11" spans="1:16">
      <c r="A11" s="26"/>
      <c r="B11" s="1255"/>
      <c r="C11" s="1257"/>
      <c r="D11" s="1266"/>
      <c r="E11" s="61" t="s">
        <v>34</v>
      </c>
      <c r="F11" s="60"/>
      <c r="G11" s="45"/>
      <c r="H11" s="1271"/>
      <c r="I11" s="51">
        <v>185.5</v>
      </c>
      <c r="J11" s="43">
        <v>185.5</v>
      </c>
      <c r="K11" s="43">
        <v>141.6</v>
      </c>
      <c r="L11" s="125"/>
      <c r="M11" s="51">
        <v>227.7</v>
      </c>
      <c r="N11" s="56">
        <v>227.7</v>
      </c>
      <c r="O11" s="56">
        <v>173.8</v>
      </c>
      <c r="P11" s="38"/>
    </row>
    <row r="12" spans="1:16">
      <c r="A12" s="26"/>
      <c r="B12" s="1255"/>
      <c r="C12" s="1257"/>
      <c r="D12" s="1266"/>
      <c r="E12" s="61" t="s">
        <v>41</v>
      </c>
      <c r="F12" s="60"/>
      <c r="G12" s="45"/>
      <c r="H12" s="1271"/>
      <c r="I12" s="51">
        <v>221.2</v>
      </c>
      <c r="J12" s="43">
        <v>221.2</v>
      </c>
      <c r="K12" s="43">
        <v>168.9</v>
      </c>
      <c r="L12" s="125"/>
      <c r="M12" s="51">
        <v>241.8</v>
      </c>
      <c r="N12" s="56">
        <v>241.8</v>
      </c>
      <c r="O12" s="56">
        <v>184.6</v>
      </c>
      <c r="P12" s="38"/>
    </row>
    <row r="13" spans="1:16">
      <c r="A13" s="26"/>
      <c r="B13" s="1255"/>
      <c r="C13" s="1257"/>
      <c r="D13" s="1266"/>
      <c r="E13" s="61" t="s">
        <v>42</v>
      </c>
      <c r="F13" s="60"/>
      <c r="G13" s="45"/>
      <c r="H13" s="1271"/>
      <c r="I13" s="51">
        <v>1214.0999999999999</v>
      </c>
      <c r="J13" s="43">
        <v>1214.0999999999999</v>
      </c>
      <c r="K13" s="43">
        <v>926.9</v>
      </c>
      <c r="L13" s="125"/>
      <c r="M13" s="51">
        <v>1325.7</v>
      </c>
      <c r="N13" s="56">
        <v>1325.7</v>
      </c>
      <c r="O13" s="56">
        <v>1012.2</v>
      </c>
      <c r="P13" s="38"/>
    </row>
    <row r="14" spans="1:16">
      <c r="A14" s="26"/>
      <c r="B14" s="1255"/>
      <c r="C14" s="1257"/>
      <c r="D14" s="1266"/>
      <c r="E14" s="61" t="s">
        <v>43</v>
      </c>
      <c r="F14" s="60"/>
      <c r="G14" s="45"/>
      <c r="H14" s="1271"/>
      <c r="I14" s="51">
        <v>190.2</v>
      </c>
      <c r="J14" s="43">
        <v>190.2</v>
      </c>
      <c r="K14" s="43">
        <v>145.19999999999999</v>
      </c>
      <c r="L14" s="125"/>
      <c r="M14" s="51">
        <v>203.7</v>
      </c>
      <c r="N14" s="56">
        <v>203.7</v>
      </c>
      <c r="O14" s="56">
        <v>155.5</v>
      </c>
      <c r="P14" s="38"/>
    </row>
    <row r="15" spans="1:16">
      <c r="A15" s="26"/>
      <c r="B15" s="1255"/>
      <c r="C15" s="1257"/>
      <c r="D15" s="1266"/>
      <c r="E15" s="61" t="s">
        <v>44</v>
      </c>
      <c r="F15" s="60"/>
      <c r="G15" s="45"/>
      <c r="H15" s="1271"/>
      <c r="I15" s="51">
        <v>159.30000000000001</v>
      </c>
      <c r="J15" s="43">
        <v>159.30000000000001</v>
      </c>
      <c r="K15" s="43">
        <v>121.6</v>
      </c>
      <c r="L15" s="125"/>
      <c r="M15" s="51">
        <v>151.30000000000001</v>
      </c>
      <c r="N15" s="56">
        <v>151.30000000000001</v>
      </c>
      <c r="O15" s="56">
        <v>115.5</v>
      </c>
      <c r="P15" s="38"/>
    </row>
    <row r="16" spans="1:16">
      <c r="A16" s="26"/>
      <c r="B16" s="1255"/>
      <c r="C16" s="1257"/>
      <c r="D16" s="1266"/>
      <c r="E16" s="61" t="s">
        <v>45</v>
      </c>
      <c r="F16" s="60"/>
      <c r="G16" s="45"/>
      <c r="H16" s="1271"/>
      <c r="I16" s="51">
        <v>1218.4000000000001</v>
      </c>
      <c r="J16" s="43">
        <v>1218.4000000000001</v>
      </c>
      <c r="K16" s="43">
        <v>930.2</v>
      </c>
      <c r="L16" s="125"/>
      <c r="M16" s="51">
        <v>1274.8</v>
      </c>
      <c r="N16" s="56">
        <v>1274.8</v>
      </c>
      <c r="O16" s="56">
        <v>973.3</v>
      </c>
      <c r="P16" s="38"/>
    </row>
    <row r="17" spans="1:16">
      <c r="A17" s="26"/>
      <c r="B17" s="1255"/>
      <c r="C17" s="1257"/>
      <c r="D17" s="1266"/>
      <c r="E17" s="61" t="s">
        <v>46</v>
      </c>
      <c r="F17" s="60"/>
      <c r="G17" s="45"/>
      <c r="H17" s="1271"/>
      <c r="I17" s="51">
        <v>200.7</v>
      </c>
      <c r="J17" s="43">
        <v>200.7</v>
      </c>
      <c r="K17" s="43">
        <v>153.19999999999999</v>
      </c>
      <c r="L17" s="125"/>
      <c r="M17" s="51">
        <v>224.7</v>
      </c>
      <c r="N17" s="56">
        <v>224.7</v>
      </c>
      <c r="O17" s="56">
        <v>171.5</v>
      </c>
      <c r="P17" s="38"/>
    </row>
    <row r="18" spans="1:16">
      <c r="A18" s="26"/>
      <c r="B18" s="1255"/>
      <c r="C18" s="1257"/>
      <c r="D18" s="1266"/>
      <c r="E18" s="61" t="s">
        <v>47</v>
      </c>
      <c r="F18" s="60"/>
      <c r="G18" s="45"/>
      <c r="H18" s="1271"/>
      <c r="I18" s="51">
        <v>165.4</v>
      </c>
      <c r="J18" s="43">
        <v>165.4</v>
      </c>
      <c r="K18" s="43">
        <v>126.3</v>
      </c>
      <c r="L18" s="125"/>
      <c r="M18" s="51">
        <v>161.19999999999999</v>
      </c>
      <c r="N18" s="56">
        <v>161.19999999999999</v>
      </c>
      <c r="O18" s="56">
        <v>123.1</v>
      </c>
      <c r="P18" s="38"/>
    </row>
    <row r="19" spans="1:16">
      <c r="A19" s="26"/>
      <c r="B19" s="1255"/>
      <c r="C19" s="1257"/>
      <c r="D19" s="1266"/>
      <c r="E19" s="61" t="s">
        <v>48</v>
      </c>
      <c r="F19" s="60"/>
      <c r="G19" s="45"/>
      <c r="H19" s="1271"/>
      <c r="I19" s="51">
        <v>185.3</v>
      </c>
      <c r="J19" s="43">
        <v>185.3</v>
      </c>
      <c r="K19" s="43">
        <v>141.5</v>
      </c>
      <c r="L19" s="125"/>
      <c r="M19" s="51">
        <v>198.9</v>
      </c>
      <c r="N19" s="56">
        <v>198.9</v>
      </c>
      <c r="O19" s="56">
        <v>151.80000000000001</v>
      </c>
      <c r="P19" s="38"/>
    </row>
    <row r="20" spans="1:16">
      <c r="A20" s="26"/>
      <c r="B20" s="1255"/>
      <c r="C20" s="1257"/>
      <c r="D20" s="1266"/>
      <c r="E20" s="61" t="s">
        <v>49</v>
      </c>
      <c r="F20" s="60"/>
      <c r="G20" s="45"/>
      <c r="H20" s="1271"/>
      <c r="I20" s="51">
        <v>876.8</v>
      </c>
      <c r="J20" s="43">
        <v>876.8</v>
      </c>
      <c r="K20" s="43">
        <v>669.4</v>
      </c>
      <c r="L20" s="125"/>
      <c r="M20" s="51">
        <v>944.4</v>
      </c>
      <c r="N20" s="56">
        <v>944.4</v>
      </c>
      <c r="O20" s="56">
        <v>721</v>
      </c>
      <c r="P20" s="38"/>
    </row>
    <row r="21" spans="1:16">
      <c r="A21" s="26"/>
      <c r="B21" s="1255"/>
      <c r="C21" s="1257"/>
      <c r="D21" s="1266"/>
      <c r="E21" s="61" t="s">
        <v>50</v>
      </c>
      <c r="F21" s="60"/>
      <c r="G21" s="45"/>
      <c r="H21" s="1271"/>
      <c r="I21" s="51">
        <v>504.5</v>
      </c>
      <c r="J21" s="43">
        <v>504.5</v>
      </c>
      <c r="K21" s="43">
        <v>385.2</v>
      </c>
      <c r="L21" s="125"/>
      <c r="M21" s="51">
        <v>542.9</v>
      </c>
      <c r="N21" s="56">
        <v>542.9</v>
      </c>
      <c r="O21" s="56">
        <v>414.5</v>
      </c>
      <c r="P21" s="38"/>
    </row>
    <row r="22" spans="1:16">
      <c r="A22" s="26"/>
      <c r="B22" s="1255"/>
      <c r="C22" s="1257"/>
      <c r="D22" s="1266"/>
      <c r="E22" s="61" t="s">
        <v>51</v>
      </c>
      <c r="F22" s="60"/>
      <c r="G22" s="45"/>
      <c r="H22" s="1271"/>
      <c r="I22" s="51">
        <v>218.60000000000002</v>
      </c>
      <c r="J22" s="43">
        <v>218.60000000000002</v>
      </c>
      <c r="K22" s="43">
        <v>161.30000000000001</v>
      </c>
      <c r="L22" s="125"/>
      <c r="M22" s="51">
        <v>290.3</v>
      </c>
      <c r="N22" s="56">
        <v>290.3</v>
      </c>
      <c r="O22" s="56">
        <v>221.7</v>
      </c>
      <c r="P22" s="38"/>
    </row>
    <row r="23" spans="1:16">
      <c r="A23" s="26"/>
      <c r="B23" s="1255"/>
      <c r="C23" s="1257"/>
      <c r="D23" s="1266"/>
      <c r="E23" s="61" t="s">
        <v>52</v>
      </c>
      <c r="F23" s="60"/>
      <c r="G23" s="45"/>
      <c r="H23" s="1271"/>
      <c r="I23" s="51">
        <v>49.900000000000006</v>
      </c>
      <c r="J23" s="43">
        <v>49.900000000000006</v>
      </c>
      <c r="K23" s="43">
        <v>38.1</v>
      </c>
      <c r="L23" s="125"/>
      <c r="M23" s="51">
        <v>49.9</v>
      </c>
      <c r="N23" s="56">
        <v>49.9</v>
      </c>
      <c r="O23" s="56">
        <v>38.1</v>
      </c>
      <c r="P23" s="38"/>
    </row>
    <row r="24" spans="1:16" ht="13.5" thickBot="1">
      <c r="A24" s="26"/>
      <c r="B24" s="1255"/>
      <c r="C24" s="1257"/>
      <c r="D24" s="1267"/>
      <c r="E24" s="61" t="s">
        <v>53</v>
      </c>
      <c r="F24" s="60"/>
      <c r="G24" s="46"/>
      <c r="H24" s="1272"/>
      <c r="I24" s="52">
        <v>21.2</v>
      </c>
      <c r="J24" s="47">
        <v>21.2</v>
      </c>
      <c r="K24" s="47">
        <v>16.2</v>
      </c>
      <c r="L24" s="126"/>
      <c r="M24" s="52">
        <v>21.1</v>
      </c>
      <c r="N24" s="57">
        <v>21.1</v>
      </c>
      <c r="O24" s="57">
        <v>16.100000000000001</v>
      </c>
      <c r="P24" s="48"/>
    </row>
    <row r="25" spans="1:16" ht="13.5" thickBot="1">
      <c r="A25" s="26"/>
      <c r="B25" s="1255"/>
      <c r="C25" s="1257"/>
      <c r="D25" s="11"/>
      <c r="E25" s="16" t="s">
        <v>54</v>
      </c>
      <c r="F25" s="14"/>
      <c r="G25" s="50"/>
      <c r="H25" s="69" t="s">
        <v>55</v>
      </c>
      <c r="I25" s="19">
        <v>40.4</v>
      </c>
      <c r="J25" s="53">
        <v>40.4</v>
      </c>
      <c r="K25" s="53">
        <v>0</v>
      </c>
      <c r="L25" s="127">
        <v>0</v>
      </c>
      <c r="M25" s="19">
        <v>40.4</v>
      </c>
      <c r="N25" s="53">
        <v>40.4</v>
      </c>
      <c r="O25" s="53">
        <v>0</v>
      </c>
      <c r="P25" s="54">
        <v>0</v>
      </c>
    </row>
    <row r="26" spans="1:16" ht="15" customHeight="1" thickBot="1">
      <c r="A26" s="27"/>
      <c r="B26" s="1256"/>
      <c r="C26" s="1258"/>
      <c r="D26" s="49"/>
      <c r="E26" s="17"/>
      <c r="F26" s="15"/>
      <c r="G26" s="28"/>
      <c r="H26" s="21" t="s">
        <v>16</v>
      </c>
      <c r="I26" s="20">
        <v>10592.599999999999</v>
      </c>
      <c r="J26" s="20">
        <v>10592.599999999999</v>
      </c>
      <c r="K26" s="20">
        <v>8029.2999999999993</v>
      </c>
      <c r="L26" s="128">
        <v>0</v>
      </c>
      <c r="M26" s="20">
        <v>11624.899999999998</v>
      </c>
      <c r="N26" s="20">
        <v>11624.899999999998</v>
      </c>
      <c r="O26" s="20">
        <v>8823.2000000000025</v>
      </c>
      <c r="P26" s="62">
        <v>0</v>
      </c>
    </row>
    <row r="27" spans="1:16" ht="15" customHeight="1" thickBot="1">
      <c r="A27" s="1286" t="s">
        <v>141</v>
      </c>
      <c r="B27" s="1287"/>
      <c r="C27" s="1287"/>
      <c r="D27" s="1287"/>
      <c r="E27" s="1287"/>
      <c r="F27" s="1287"/>
      <c r="G27" s="1287"/>
      <c r="H27" s="1287"/>
      <c r="I27" s="1287"/>
      <c r="J27" s="1287"/>
      <c r="K27" s="1287"/>
      <c r="L27" s="1287"/>
      <c r="M27" s="1287"/>
      <c r="N27" s="1287"/>
      <c r="O27" s="1287"/>
      <c r="P27" s="1288"/>
    </row>
    <row r="28" spans="1:16" ht="12" customHeight="1">
      <c r="A28" s="1253" t="s">
        <v>9</v>
      </c>
      <c r="B28" s="1255" t="s">
        <v>9</v>
      </c>
      <c r="C28" s="1257" t="s">
        <v>10</v>
      </c>
      <c r="D28" s="1259" t="s">
        <v>56</v>
      </c>
      <c r="E28" s="1283"/>
      <c r="F28" s="1285" t="s">
        <v>9</v>
      </c>
      <c r="G28" s="1274"/>
      <c r="H28" s="42" t="s">
        <v>13</v>
      </c>
      <c r="I28" s="36">
        <f t="shared" ref="I28:I35" si="0">J28+L28</f>
        <v>60</v>
      </c>
      <c r="J28" s="37">
        <v>60</v>
      </c>
      <c r="K28" s="37"/>
      <c r="L28" s="129"/>
      <c r="M28" s="63">
        <f>N28+P28</f>
        <v>147</v>
      </c>
      <c r="N28" s="58">
        <v>147</v>
      </c>
      <c r="O28" s="58"/>
      <c r="P28" s="44"/>
    </row>
    <row r="29" spans="1:16" ht="15.75" customHeight="1" thickBot="1">
      <c r="A29" s="1254"/>
      <c r="B29" s="1256"/>
      <c r="C29" s="1258"/>
      <c r="D29" s="1260"/>
      <c r="E29" s="1284"/>
      <c r="F29" s="1269"/>
      <c r="G29" s="1241"/>
      <c r="H29" s="32" t="s">
        <v>16</v>
      </c>
      <c r="I29" s="31">
        <f t="shared" si="0"/>
        <v>60</v>
      </c>
      <c r="J29" s="33">
        <f>J28</f>
        <v>60</v>
      </c>
      <c r="K29" s="33"/>
      <c r="L29" s="18"/>
      <c r="M29" s="31">
        <f>N29+P29</f>
        <v>147</v>
      </c>
      <c r="N29" s="33">
        <f>N28</f>
        <v>147</v>
      </c>
      <c r="O29" s="33"/>
      <c r="P29" s="34"/>
    </row>
    <row r="30" spans="1:16" ht="14.25" customHeight="1">
      <c r="A30" s="12" t="s">
        <v>9</v>
      </c>
      <c r="B30" s="9" t="s">
        <v>9</v>
      </c>
      <c r="C30" s="1264" t="s">
        <v>11</v>
      </c>
      <c r="D30" s="1273" t="s">
        <v>57</v>
      </c>
      <c r="E30" s="1281"/>
      <c r="F30" s="1268" t="s">
        <v>9</v>
      </c>
      <c r="G30" s="1240"/>
      <c r="H30" s="35" t="s">
        <v>13</v>
      </c>
      <c r="I30" s="36">
        <f t="shared" si="0"/>
        <v>10.5</v>
      </c>
      <c r="J30" s="37">
        <v>10.5</v>
      </c>
      <c r="K30" s="37"/>
      <c r="L30" s="129"/>
      <c r="M30" s="64">
        <f>N30+P30</f>
        <v>10.5</v>
      </c>
      <c r="N30" s="59">
        <v>10.5</v>
      </c>
      <c r="O30" s="59"/>
      <c r="P30" s="38"/>
    </row>
    <row r="31" spans="1:16" ht="15" customHeight="1" thickBot="1">
      <c r="A31" s="13"/>
      <c r="B31" s="10"/>
      <c r="C31" s="1258"/>
      <c r="D31" s="1260"/>
      <c r="E31" s="1282"/>
      <c r="F31" s="1269"/>
      <c r="G31" s="1241"/>
      <c r="H31" s="39" t="s">
        <v>16</v>
      </c>
      <c r="I31" s="30">
        <f t="shared" si="0"/>
        <v>10.5</v>
      </c>
      <c r="J31" s="29">
        <f>J30</f>
        <v>10.5</v>
      </c>
      <c r="K31" s="29"/>
      <c r="L31" s="130"/>
      <c r="M31" s="30">
        <f>N31+P31</f>
        <v>10.5</v>
      </c>
      <c r="N31" s="29">
        <f>N30</f>
        <v>10.5</v>
      </c>
      <c r="O31" s="29"/>
      <c r="P31" s="40"/>
    </row>
    <row r="32" spans="1:16" s="4" customFormat="1" ht="13.5" customHeight="1" thickBot="1">
      <c r="A32" s="71" t="s">
        <v>9</v>
      </c>
      <c r="B32" s="72" t="s">
        <v>9</v>
      </c>
      <c r="C32" s="1031" t="s">
        <v>17</v>
      </c>
      <c r="D32" s="1032"/>
      <c r="E32" s="1032"/>
      <c r="F32" s="1032"/>
      <c r="G32" s="1032"/>
      <c r="H32" s="1100"/>
      <c r="I32" s="78">
        <f>L32+J32</f>
        <v>70.5</v>
      </c>
      <c r="J32" s="76">
        <f>J31+J29</f>
        <v>70.5</v>
      </c>
      <c r="K32" s="76">
        <f>K27+K29+K31</f>
        <v>0</v>
      </c>
      <c r="L32" s="77">
        <f>L27+L29+L31</f>
        <v>0</v>
      </c>
      <c r="M32" s="78">
        <f>P32+N32</f>
        <v>157.5</v>
      </c>
      <c r="N32" s="76">
        <f>N27+N29+N31</f>
        <v>157.5</v>
      </c>
      <c r="O32" s="76">
        <f>O27+O29+O31</f>
        <v>0</v>
      </c>
      <c r="P32" s="77">
        <f>P27+P29+P31</f>
        <v>0</v>
      </c>
    </row>
    <row r="33" spans="1:16" ht="11.25" customHeight="1" thickBot="1">
      <c r="A33" s="1242" t="s">
        <v>142</v>
      </c>
      <c r="B33" s="1243"/>
      <c r="C33" s="1243"/>
      <c r="D33" s="1243"/>
      <c r="E33" s="1243"/>
      <c r="F33" s="1243"/>
      <c r="G33" s="1243"/>
      <c r="H33" s="1243"/>
      <c r="I33" s="1243"/>
      <c r="J33" s="1243"/>
      <c r="K33" s="1243"/>
      <c r="L33" s="1243"/>
      <c r="M33" s="1243"/>
      <c r="N33" s="1243"/>
      <c r="O33" s="1243"/>
      <c r="P33" s="1244"/>
    </row>
    <row r="34" spans="1:16" s="2" customFormat="1" ht="20.25" customHeight="1">
      <c r="A34" s="1197" t="s">
        <v>10</v>
      </c>
      <c r="B34" s="1232" t="s">
        <v>9</v>
      </c>
      <c r="C34" s="1203" t="s">
        <v>12</v>
      </c>
      <c r="D34" s="1234" t="s">
        <v>137</v>
      </c>
      <c r="E34" s="1191"/>
      <c r="F34" s="1178"/>
      <c r="G34" s="1239"/>
      <c r="H34" s="70" t="s">
        <v>13</v>
      </c>
      <c r="I34" s="66">
        <f t="shared" si="0"/>
        <v>1173.5</v>
      </c>
      <c r="J34" s="90">
        <f>147.3+863.4</f>
        <v>1010.7</v>
      </c>
      <c r="K34" s="90"/>
      <c r="L34" s="68">
        <v>162.80000000000001</v>
      </c>
      <c r="M34" s="66">
        <v>160</v>
      </c>
      <c r="N34" s="90">
        <v>160</v>
      </c>
      <c r="O34" s="90"/>
      <c r="P34" s="67">
        <v>162.80000000000001</v>
      </c>
    </row>
    <row r="35" spans="1:16" s="2" customFormat="1" ht="20.25" customHeight="1" thickBot="1">
      <c r="A35" s="1199"/>
      <c r="B35" s="1233"/>
      <c r="C35" s="1202"/>
      <c r="D35" s="1235"/>
      <c r="E35" s="1192"/>
      <c r="F35" s="1179"/>
      <c r="G35" s="1179"/>
      <c r="H35" s="65" t="s">
        <v>16</v>
      </c>
      <c r="I35" s="117">
        <f t="shared" si="0"/>
        <v>1173.5</v>
      </c>
      <c r="J35" s="89">
        <f>J34</f>
        <v>1010.7</v>
      </c>
      <c r="K35" s="89"/>
      <c r="L35" s="118">
        <f>L34</f>
        <v>162.80000000000001</v>
      </c>
      <c r="M35" s="117">
        <f>M34</f>
        <v>160</v>
      </c>
      <c r="N35" s="89">
        <f>N34</f>
        <v>160</v>
      </c>
      <c r="O35" s="89"/>
      <c r="P35" s="119">
        <f>P34</f>
        <v>162.80000000000001</v>
      </c>
    </row>
    <row r="36" spans="1:16" s="4" customFormat="1" ht="13.5" customHeight="1" thickBot="1">
      <c r="A36" s="71" t="s">
        <v>9</v>
      </c>
      <c r="B36" s="72" t="s">
        <v>9</v>
      </c>
      <c r="C36" s="1031" t="s">
        <v>17</v>
      </c>
      <c r="D36" s="1032"/>
      <c r="E36" s="1032"/>
      <c r="F36" s="1032"/>
      <c r="G36" s="1032"/>
      <c r="H36" s="1100"/>
      <c r="I36" s="78">
        <f>L36+J36</f>
        <v>1173.5</v>
      </c>
      <c r="J36" s="76">
        <f>J35+J33</f>
        <v>1010.7</v>
      </c>
      <c r="K36" s="76">
        <f>K31+K33+K35</f>
        <v>0</v>
      </c>
      <c r="L36" s="77">
        <f>L31+L33+L35</f>
        <v>162.80000000000001</v>
      </c>
      <c r="M36" s="78">
        <f>P36+N36</f>
        <v>333.3</v>
      </c>
      <c r="N36" s="76">
        <f>N31+N33+N35</f>
        <v>170.5</v>
      </c>
      <c r="O36" s="76">
        <f>O31+O33+O35</f>
        <v>0</v>
      </c>
      <c r="P36" s="77">
        <f>P31+P33+P35</f>
        <v>162.80000000000001</v>
      </c>
    </row>
    <row r="37" spans="1:16" s="4" customFormat="1" ht="13.5" customHeight="1" thickBot="1">
      <c r="A37" s="1236" t="s">
        <v>143</v>
      </c>
      <c r="B37" s="1237"/>
      <c r="C37" s="1237"/>
      <c r="D37" s="1237"/>
      <c r="E37" s="1237"/>
      <c r="F37" s="1237"/>
      <c r="G37" s="1237"/>
      <c r="H37" s="1237"/>
      <c r="I37" s="1237"/>
      <c r="J37" s="1237"/>
      <c r="K37" s="1237"/>
      <c r="L37" s="1237"/>
      <c r="M37" s="1237"/>
      <c r="N37" s="1237"/>
      <c r="O37" s="1237"/>
      <c r="P37" s="1238"/>
    </row>
    <row r="38" spans="1:16" s="2" customFormat="1" ht="13.5" customHeight="1">
      <c r="A38" s="1197" t="s">
        <v>10</v>
      </c>
      <c r="B38" s="1232" t="s">
        <v>9</v>
      </c>
      <c r="C38" s="1203" t="s">
        <v>33</v>
      </c>
      <c r="D38" s="1234" t="s">
        <v>138</v>
      </c>
      <c r="E38" s="1191"/>
      <c r="F38" s="1178"/>
      <c r="G38" s="1239"/>
      <c r="H38" s="70" t="s">
        <v>13</v>
      </c>
      <c r="I38" s="66">
        <f>J38+L38</f>
        <v>8.4</v>
      </c>
      <c r="J38" s="90">
        <v>8.4</v>
      </c>
      <c r="K38" s="90"/>
      <c r="L38" s="68"/>
      <c r="M38" s="66">
        <f>N38+P38</f>
        <v>79.900000000000006</v>
      </c>
      <c r="N38" s="90">
        <v>79.900000000000006</v>
      </c>
      <c r="O38" s="90"/>
      <c r="P38" s="67"/>
    </row>
    <row r="39" spans="1:16" s="2" customFormat="1" ht="12" customHeight="1" thickBot="1">
      <c r="A39" s="1199"/>
      <c r="B39" s="1233"/>
      <c r="C39" s="1202"/>
      <c r="D39" s="1235"/>
      <c r="E39" s="1192"/>
      <c r="F39" s="1179"/>
      <c r="G39" s="1179"/>
      <c r="H39" s="65" t="s">
        <v>16</v>
      </c>
      <c r="I39" s="117">
        <f>J39+L39</f>
        <v>8.4</v>
      </c>
      <c r="J39" s="89">
        <f>J38</f>
        <v>8.4</v>
      </c>
      <c r="K39" s="89"/>
      <c r="L39" s="118">
        <f>L38</f>
        <v>0</v>
      </c>
      <c r="M39" s="117">
        <f>M38</f>
        <v>79.900000000000006</v>
      </c>
      <c r="N39" s="89">
        <f>N38</f>
        <v>79.900000000000006</v>
      </c>
      <c r="O39" s="89"/>
      <c r="P39" s="119">
        <f>P38</f>
        <v>0</v>
      </c>
    </row>
    <row r="40" spans="1:16" s="2" customFormat="1" ht="13.5" customHeight="1">
      <c r="A40" s="1197" t="s">
        <v>10</v>
      </c>
      <c r="B40" s="1232" t="s">
        <v>9</v>
      </c>
      <c r="C40" s="1203" t="s">
        <v>35</v>
      </c>
      <c r="D40" s="1234" t="s">
        <v>140</v>
      </c>
      <c r="E40" s="1191"/>
      <c r="F40" s="1178"/>
      <c r="G40" s="1239"/>
      <c r="H40" s="70" t="s">
        <v>13</v>
      </c>
      <c r="I40" s="66">
        <f>J40+L40</f>
        <v>71.599999999999994</v>
      </c>
      <c r="J40" s="90">
        <v>71.599999999999994</v>
      </c>
      <c r="K40" s="90"/>
      <c r="L40" s="68"/>
      <c r="M40" s="66">
        <f>N40+P40</f>
        <v>71.599999999999994</v>
      </c>
      <c r="N40" s="90">
        <v>71.599999999999994</v>
      </c>
      <c r="O40" s="90"/>
      <c r="P40" s="67"/>
    </row>
    <row r="41" spans="1:16" s="2" customFormat="1" ht="16.5" customHeight="1" thickBot="1">
      <c r="A41" s="1199"/>
      <c r="B41" s="1233"/>
      <c r="C41" s="1202"/>
      <c r="D41" s="1235"/>
      <c r="E41" s="1192"/>
      <c r="F41" s="1179"/>
      <c r="G41" s="1179"/>
      <c r="H41" s="65" t="s">
        <v>16</v>
      </c>
      <c r="I41" s="117">
        <f>J41+L41</f>
        <v>71.599999999999994</v>
      </c>
      <c r="J41" s="89">
        <f>J40</f>
        <v>71.599999999999994</v>
      </c>
      <c r="K41" s="89"/>
      <c r="L41" s="118">
        <f>L40</f>
        <v>0</v>
      </c>
      <c r="M41" s="117">
        <f>M40</f>
        <v>71.599999999999994</v>
      </c>
      <c r="N41" s="89">
        <f>N40</f>
        <v>71.599999999999994</v>
      </c>
      <c r="O41" s="89"/>
      <c r="P41" s="119">
        <f>P40</f>
        <v>0</v>
      </c>
    </row>
    <row r="42" spans="1:16" s="4" customFormat="1" ht="13.5" customHeight="1" thickBot="1">
      <c r="A42" s="71" t="s">
        <v>9</v>
      </c>
      <c r="B42" s="72" t="s">
        <v>9</v>
      </c>
      <c r="C42" s="1031" t="s">
        <v>17</v>
      </c>
      <c r="D42" s="1032"/>
      <c r="E42" s="1032"/>
      <c r="F42" s="1032"/>
      <c r="G42" s="1032"/>
      <c r="H42" s="1100"/>
      <c r="I42" s="78">
        <f>L42+J42</f>
        <v>80</v>
      </c>
      <c r="J42" s="76">
        <f>J41+J39</f>
        <v>80</v>
      </c>
      <c r="K42" s="76">
        <f>K37+K39+K41</f>
        <v>0</v>
      </c>
      <c r="L42" s="77">
        <f>L37+L39+L41</f>
        <v>0</v>
      </c>
      <c r="M42" s="78">
        <f>P42+N42</f>
        <v>151.5</v>
      </c>
      <c r="N42" s="76">
        <f>N37+N39+N41</f>
        <v>151.5</v>
      </c>
      <c r="O42" s="76">
        <f>O37+O39+O41</f>
        <v>0</v>
      </c>
      <c r="P42" s="77">
        <f>P37+P39+P41</f>
        <v>0</v>
      </c>
    </row>
    <row r="43" spans="1:16" s="4" customFormat="1" ht="13.5" customHeight="1" thickBot="1">
      <c r="A43" s="1236" t="s">
        <v>144</v>
      </c>
      <c r="B43" s="1237"/>
      <c r="C43" s="1237"/>
      <c r="D43" s="1237"/>
      <c r="E43" s="1237"/>
      <c r="F43" s="1237"/>
      <c r="G43" s="1237"/>
      <c r="H43" s="1237"/>
      <c r="I43" s="1237"/>
      <c r="J43" s="1237"/>
      <c r="K43" s="1237"/>
      <c r="L43" s="1237"/>
      <c r="M43" s="1237"/>
      <c r="N43" s="1237"/>
      <c r="O43" s="1237"/>
      <c r="P43" s="1238"/>
    </row>
    <row r="44" spans="1:16" ht="13.5" customHeight="1">
      <c r="A44" s="1227" t="s">
        <v>9</v>
      </c>
      <c r="B44" s="1216" t="s">
        <v>9</v>
      </c>
      <c r="C44" s="1213" t="s">
        <v>33</v>
      </c>
      <c r="D44" s="1211" t="s">
        <v>59</v>
      </c>
      <c r="E44" s="1186"/>
      <c r="F44" s="1188" t="s">
        <v>9</v>
      </c>
      <c r="G44" s="1184" t="s">
        <v>60</v>
      </c>
      <c r="H44" s="86" t="s">
        <v>13</v>
      </c>
      <c r="I44" s="93">
        <v>70</v>
      </c>
      <c r="J44" s="94">
        <v>70</v>
      </c>
      <c r="K44" s="94"/>
      <c r="L44" s="131"/>
      <c r="M44" s="137">
        <f>N44</f>
        <v>75</v>
      </c>
      <c r="N44" s="94">
        <v>75</v>
      </c>
      <c r="O44" s="94"/>
      <c r="P44" s="138">
        <v>0</v>
      </c>
    </row>
    <row r="45" spans="1:16" ht="12" customHeight="1" thickBot="1">
      <c r="A45" s="1228"/>
      <c r="B45" s="1217"/>
      <c r="C45" s="1214"/>
      <c r="D45" s="1212"/>
      <c r="E45" s="1187"/>
      <c r="F45" s="1189"/>
      <c r="G45" s="1185"/>
      <c r="H45" s="87" t="s">
        <v>16</v>
      </c>
      <c r="I45" s="95">
        <v>70</v>
      </c>
      <c r="J45" s="96">
        <v>70</v>
      </c>
      <c r="K45" s="96"/>
      <c r="L45" s="132">
        <v>0</v>
      </c>
      <c r="M45" s="139">
        <v>75</v>
      </c>
      <c r="N45" s="96">
        <v>75</v>
      </c>
      <c r="O45" s="96"/>
      <c r="P45" s="140">
        <v>0</v>
      </c>
    </row>
    <row r="46" spans="1:16" s="2" customFormat="1" ht="14.25" customHeight="1">
      <c r="A46" s="1197" t="s">
        <v>10</v>
      </c>
      <c r="B46" s="1200" t="s">
        <v>9</v>
      </c>
      <c r="C46" s="1203" t="s">
        <v>35</v>
      </c>
      <c r="D46" s="1193" t="s">
        <v>61</v>
      </c>
      <c r="E46" s="1191"/>
      <c r="F46" s="1178" t="s">
        <v>9</v>
      </c>
      <c r="G46" s="1172"/>
      <c r="H46" s="92" t="s">
        <v>13</v>
      </c>
      <c r="I46" s="91">
        <v>266.8</v>
      </c>
      <c r="J46" s="90">
        <v>266.8</v>
      </c>
      <c r="K46" s="90"/>
      <c r="L46" s="68"/>
      <c r="M46" s="66">
        <v>266.82499999999999</v>
      </c>
      <c r="N46" s="90">
        <v>266.8</v>
      </c>
      <c r="O46" s="90"/>
      <c r="P46" s="67"/>
    </row>
    <row r="47" spans="1:16" s="2" customFormat="1" ht="14.25" customHeight="1" thickBot="1">
      <c r="A47" s="1199"/>
      <c r="B47" s="1202"/>
      <c r="C47" s="1202"/>
      <c r="D47" s="1194"/>
      <c r="E47" s="1192"/>
      <c r="F47" s="1179"/>
      <c r="G47" s="1173"/>
      <c r="H47" s="87" t="s">
        <v>16</v>
      </c>
      <c r="I47" s="88">
        <v>266.8</v>
      </c>
      <c r="J47" s="89">
        <v>266.8</v>
      </c>
      <c r="K47" s="89"/>
      <c r="L47" s="118">
        <v>0</v>
      </c>
      <c r="M47" s="117">
        <v>266.82499999999999</v>
      </c>
      <c r="N47" s="89">
        <v>266.8</v>
      </c>
      <c r="O47" s="89"/>
      <c r="P47" s="119">
        <v>0</v>
      </c>
    </row>
    <row r="48" spans="1:16" s="3" customFormat="1" ht="14.25" customHeight="1">
      <c r="A48" s="1197" t="s">
        <v>10</v>
      </c>
      <c r="B48" s="1200" t="s">
        <v>9</v>
      </c>
      <c r="C48" s="1203" t="s">
        <v>38</v>
      </c>
      <c r="D48" s="1207" t="s">
        <v>62</v>
      </c>
      <c r="E48" s="1191"/>
      <c r="F48" s="1178" t="s">
        <v>9</v>
      </c>
      <c r="G48" s="1172"/>
      <c r="H48" s="92" t="s">
        <v>13</v>
      </c>
      <c r="I48" s="91">
        <v>98.53</v>
      </c>
      <c r="J48" s="90">
        <v>98.5</v>
      </c>
      <c r="K48" s="90"/>
      <c r="L48" s="68"/>
      <c r="M48" s="66">
        <v>116</v>
      </c>
      <c r="N48" s="90">
        <v>116</v>
      </c>
      <c r="O48" s="90"/>
      <c r="P48" s="67"/>
    </row>
    <row r="49" spans="1:16" ht="13.5" thickBot="1">
      <c r="A49" s="1199"/>
      <c r="B49" s="1202"/>
      <c r="C49" s="1202"/>
      <c r="D49" s="1208"/>
      <c r="E49" s="1192"/>
      <c r="F49" s="1179"/>
      <c r="G49" s="1173"/>
      <c r="H49" s="87" t="s">
        <v>16</v>
      </c>
      <c r="I49" s="88">
        <v>98.53</v>
      </c>
      <c r="J49" s="89">
        <v>98.5</v>
      </c>
      <c r="K49" s="89"/>
      <c r="L49" s="118">
        <v>0</v>
      </c>
      <c r="M49" s="117">
        <v>116</v>
      </c>
      <c r="N49" s="89">
        <v>116</v>
      </c>
      <c r="O49" s="89"/>
      <c r="P49" s="119">
        <v>0</v>
      </c>
    </row>
    <row r="50" spans="1:16">
      <c r="A50" s="1197" t="s">
        <v>10</v>
      </c>
      <c r="B50" s="1200" t="s">
        <v>9</v>
      </c>
      <c r="C50" s="1203" t="s">
        <v>40</v>
      </c>
      <c r="D50" s="1193" t="s">
        <v>64</v>
      </c>
      <c r="E50" s="1191"/>
      <c r="F50" s="1178" t="s">
        <v>9</v>
      </c>
      <c r="G50" s="1172"/>
      <c r="H50" s="92" t="s">
        <v>13</v>
      </c>
      <c r="I50" s="91">
        <v>1.86</v>
      </c>
      <c r="J50" s="90">
        <v>1.9</v>
      </c>
      <c r="K50" s="90"/>
      <c r="L50" s="68"/>
      <c r="M50" s="66">
        <v>2.8</v>
      </c>
      <c r="N50" s="90">
        <v>2.8</v>
      </c>
      <c r="O50" s="90"/>
      <c r="P50" s="67"/>
    </row>
    <row r="51" spans="1:16" ht="13.5" thickBot="1">
      <c r="A51" s="1199"/>
      <c r="B51" s="1202"/>
      <c r="C51" s="1202"/>
      <c r="D51" s="1194"/>
      <c r="E51" s="1192"/>
      <c r="F51" s="1179"/>
      <c r="G51" s="1173"/>
      <c r="H51" s="87" t="s">
        <v>16</v>
      </c>
      <c r="I51" s="88">
        <v>1.86</v>
      </c>
      <c r="J51" s="89">
        <v>1.9</v>
      </c>
      <c r="K51" s="89"/>
      <c r="L51" s="118">
        <v>0</v>
      </c>
      <c r="M51" s="117">
        <v>2.8</v>
      </c>
      <c r="N51" s="89">
        <v>2.8</v>
      </c>
      <c r="O51" s="89"/>
      <c r="P51" s="119">
        <v>0</v>
      </c>
    </row>
    <row r="52" spans="1:16">
      <c r="A52" s="1197" t="s">
        <v>10</v>
      </c>
      <c r="B52" s="1200" t="s">
        <v>9</v>
      </c>
      <c r="C52" s="1203" t="s">
        <v>34</v>
      </c>
      <c r="D52" s="1207" t="s">
        <v>65</v>
      </c>
      <c r="E52" s="1191"/>
      <c r="F52" s="1178" t="s">
        <v>9</v>
      </c>
      <c r="G52" s="1172"/>
      <c r="H52" s="92" t="s">
        <v>13</v>
      </c>
      <c r="I52" s="91">
        <v>24</v>
      </c>
      <c r="J52" s="90">
        <v>24</v>
      </c>
      <c r="K52" s="90"/>
      <c r="L52" s="68"/>
      <c r="M52" s="66">
        <v>43.9</v>
      </c>
      <c r="N52" s="90">
        <v>43.9</v>
      </c>
      <c r="O52" s="90"/>
      <c r="P52" s="67"/>
    </row>
    <row r="53" spans="1:16" ht="13.5" thickBot="1">
      <c r="A53" s="1199"/>
      <c r="B53" s="1202"/>
      <c r="C53" s="1202"/>
      <c r="D53" s="1208"/>
      <c r="E53" s="1192"/>
      <c r="F53" s="1179"/>
      <c r="G53" s="1173"/>
      <c r="H53" s="87" t="s">
        <v>16</v>
      </c>
      <c r="I53" s="88">
        <v>24</v>
      </c>
      <c r="J53" s="89">
        <v>24</v>
      </c>
      <c r="K53" s="89"/>
      <c r="L53" s="118">
        <v>0</v>
      </c>
      <c r="M53" s="117">
        <v>43.9</v>
      </c>
      <c r="N53" s="89">
        <v>43.9</v>
      </c>
      <c r="O53" s="89"/>
      <c r="P53" s="119">
        <v>0</v>
      </c>
    </row>
    <row r="54" spans="1:16">
      <c r="A54" s="1197" t="s">
        <v>10</v>
      </c>
      <c r="B54" s="1200" t="s">
        <v>9</v>
      </c>
      <c r="C54" s="1203" t="s">
        <v>41</v>
      </c>
      <c r="D54" s="1207" t="s">
        <v>66</v>
      </c>
      <c r="E54" s="1191"/>
      <c r="F54" s="1178" t="s">
        <v>9</v>
      </c>
      <c r="G54" s="1172"/>
      <c r="H54" s="101" t="s">
        <v>13</v>
      </c>
      <c r="I54" s="91">
        <v>49.8</v>
      </c>
      <c r="J54" s="90">
        <v>49.8</v>
      </c>
      <c r="K54" s="90"/>
      <c r="L54" s="68"/>
      <c r="M54" s="142">
        <v>57</v>
      </c>
      <c r="N54" s="113">
        <v>57</v>
      </c>
      <c r="O54" s="90"/>
      <c r="P54" s="67"/>
    </row>
    <row r="55" spans="1:16" ht="13.5" thickBot="1">
      <c r="A55" s="1199"/>
      <c r="B55" s="1202"/>
      <c r="C55" s="1202"/>
      <c r="D55" s="1208"/>
      <c r="E55" s="1192"/>
      <c r="F55" s="1179"/>
      <c r="G55" s="1173"/>
      <c r="H55" s="87" t="s">
        <v>16</v>
      </c>
      <c r="I55" s="88">
        <v>49.8</v>
      </c>
      <c r="J55" s="89">
        <v>49.8</v>
      </c>
      <c r="K55" s="89"/>
      <c r="L55" s="118">
        <v>0</v>
      </c>
      <c r="M55" s="117">
        <v>57</v>
      </c>
      <c r="N55" s="89">
        <v>57</v>
      </c>
      <c r="O55" s="89"/>
      <c r="P55" s="119">
        <v>0</v>
      </c>
    </row>
    <row r="56" spans="1:16">
      <c r="A56" s="1197" t="s">
        <v>10</v>
      </c>
      <c r="B56" s="1200" t="s">
        <v>9</v>
      </c>
      <c r="C56" s="1203" t="s">
        <v>42</v>
      </c>
      <c r="D56" s="1193" t="s">
        <v>67</v>
      </c>
      <c r="E56" s="1191"/>
      <c r="F56" s="1178" t="s">
        <v>9</v>
      </c>
      <c r="G56" s="1172"/>
      <c r="H56" s="92" t="s">
        <v>13</v>
      </c>
      <c r="I56" s="91">
        <v>4</v>
      </c>
      <c r="J56" s="90">
        <v>4</v>
      </c>
      <c r="K56" s="90"/>
      <c r="L56" s="68"/>
      <c r="M56" s="66">
        <v>4</v>
      </c>
      <c r="N56" s="90">
        <v>4</v>
      </c>
      <c r="O56" s="90"/>
      <c r="P56" s="67"/>
    </row>
    <row r="57" spans="1:16" ht="13.5" thickBot="1">
      <c r="A57" s="1199"/>
      <c r="B57" s="1202"/>
      <c r="C57" s="1202"/>
      <c r="D57" s="1194"/>
      <c r="E57" s="1192"/>
      <c r="F57" s="1179"/>
      <c r="G57" s="1173"/>
      <c r="H57" s="87" t="s">
        <v>16</v>
      </c>
      <c r="I57" s="88">
        <v>4</v>
      </c>
      <c r="J57" s="89">
        <v>4</v>
      </c>
      <c r="K57" s="89"/>
      <c r="L57" s="118">
        <v>0</v>
      </c>
      <c r="M57" s="117">
        <v>4</v>
      </c>
      <c r="N57" s="89">
        <v>4</v>
      </c>
      <c r="O57" s="89"/>
      <c r="P57" s="119">
        <v>0</v>
      </c>
    </row>
    <row r="58" spans="1:16" ht="13.5" customHeight="1" thickBot="1">
      <c r="A58" s="1215" t="s">
        <v>10</v>
      </c>
      <c r="B58" s="1200" t="s">
        <v>9</v>
      </c>
      <c r="C58" s="1203" t="s">
        <v>43</v>
      </c>
      <c r="D58" s="155" t="s">
        <v>68</v>
      </c>
      <c r="E58" s="1181"/>
      <c r="F58" s="1178" t="s">
        <v>9</v>
      </c>
      <c r="G58" s="1182"/>
      <c r="H58" s="102"/>
      <c r="I58" s="104">
        <v>25.5</v>
      </c>
      <c r="J58" s="112">
        <v>25.5</v>
      </c>
      <c r="K58" s="103"/>
      <c r="L58" s="133"/>
      <c r="M58" s="154">
        <v>30</v>
      </c>
      <c r="N58" s="112">
        <v>30</v>
      </c>
      <c r="O58" s="103"/>
      <c r="P58" s="143"/>
    </row>
    <row r="59" spans="1:16" ht="13.5" thickBot="1">
      <c r="A59" s="1192"/>
      <c r="B59" s="1218"/>
      <c r="C59" s="1218"/>
      <c r="D59" s="156"/>
      <c r="E59" s="1179"/>
      <c r="F59" s="1179"/>
      <c r="G59" s="1173"/>
      <c r="H59" s="109" t="s">
        <v>16</v>
      </c>
      <c r="I59" s="110">
        <v>25.5</v>
      </c>
      <c r="J59" s="111">
        <v>25.5</v>
      </c>
      <c r="K59" s="111"/>
      <c r="L59" s="134">
        <v>0</v>
      </c>
      <c r="M59" s="110">
        <v>30</v>
      </c>
      <c r="N59" s="111">
        <v>30</v>
      </c>
      <c r="O59" s="111"/>
      <c r="P59" s="144"/>
    </row>
    <row r="60" spans="1:16">
      <c r="A60" s="1197" t="s">
        <v>10</v>
      </c>
      <c r="B60" s="1200" t="s">
        <v>9</v>
      </c>
      <c r="C60" s="1203" t="s">
        <v>74</v>
      </c>
      <c r="D60" s="1207" t="s">
        <v>69</v>
      </c>
      <c r="E60" s="1191"/>
      <c r="F60" s="1178" t="s">
        <v>9</v>
      </c>
      <c r="G60" s="1172"/>
      <c r="H60" s="92" t="s">
        <v>13</v>
      </c>
      <c r="I60" s="91">
        <v>3.47</v>
      </c>
      <c r="J60" s="90">
        <v>3.5</v>
      </c>
      <c r="K60" s="90"/>
      <c r="L60" s="68"/>
      <c r="M60" s="66">
        <v>4.3</v>
      </c>
      <c r="N60" s="90">
        <v>4.32</v>
      </c>
      <c r="O60" s="90"/>
      <c r="P60" s="67"/>
    </row>
    <row r="61" spans="1:16" ht="13.5" thickBot="1">
      <c r="A61" s="1199"/>
      <c r="B61" s="1202"/>
      <c r="C61" s="1202"/>
      <c r="D61" s="1208"/>
      <c r="E61" s="1192"/>
      <c r="F61" s="1179"/>
      <c r="G61" s="1173"/>
      <c r="H61" s="87" t="s">
        <v>16</v>
      </c>
      <c r="I61" s="88">
        <v>3.47</v>
      </c>
      <c r="J61" s="89">
        <v>3.5</v>
      </c>
      <c r="K61" s="89"/>
      <c r="L61" s="118">
        <v>0</v>
      </c>
      <c r="M61" s="117">
        <v>4.3</v>
      </c>
      <c r="N61" s="89">
        <v>4.32</v>
      </c>
      <c r="O61" s="89"/>
      <c r="P61" s="119">
        <v>0</v>
      </c>
    </row>
    <row r="62" spans="1:16">
      <c r="A62" s="1197" t="s">
        <v>10</v>
      </c>
      <c r="B62" s="1200" t="s">
        <v>9</v>
      </c>
      <c r="C62" s="1203" t="s">
        <v>44</v>
      </c>
      <c r="D62" s="1193" t="s">
        <v>70</v>
      </c>
      <c r="E62" s="1191"/>
      <c r="F62" s="1178" t="s">
        <v>9</v>
      </c>
      <c r="G62" s="1172"/>
      <c r="H62" s="92" t="s">
        <v>13</v>
      </c>
      <c r="I62" s="91">
        <v>1.2</v>
      </c>
      <c r="J62" s="90">
        <v>1.2</v>
      </c>
      <c r="K62" s="90"/>
      <c r="L62" s="68"/>
      <c r="M62" s="66">
        <v>1.2</v>
      </c>
      <c r="N62" s="90">
        <v>1.2</v>
      </c>
      <c r="O62" s="90"/>
      <c r="P62" s="67"/>
    </row>
    <row r="63" spans="1:16" ht="13.5" thickBot="1">
      <c r="A63" s="1199"/>
      <c r="B63" s="1202"/>
      <c r="C63" s="1202"/>
      <c r="D63" s="1194"/>
      <c r="E63" s="1192"/>
      <c r="F63" s="1179"/>
      <c r="G63" s="1173"/>
      <c r="H63" s="87" t="s">
        <v>16</v>
      </c>
      <c r="I63" s="88">
        <v>1.2</v>
      </c>
      <c r="J63" s="89">
        <v>1.2</v>
      </c>
      <c r="K63" s="89"/>
      <c r="L63" s="118">
        <v>0</v>
      </c>
      <c r="M63" s="117">
        <v>1.2</v>
      </c>
      <c r="N63" s="89">
        <v>1.2</v>
      </c>
      <c r="O63" s="89"/>
      <c r="P63" s="119">
        <v>0</v>
      </c>
    </row>
    <row r="64" spans="1:16">
      <c r="A64" s="1227" t="s">
        <v>10</v>
      </c>
      <c r="B64" s="1216" t="s">
        <v>9</v>
      </c>
      <c r="C64" s="1213" t="s">
        <v>45</v>
      </c>
      <c r="D64" s="1211" t="s">
        <v>71</v>
      </c>
      <c r="E64" s="1186"/>
      <c r="F64" s="1188" t="s">
        <v>9</v>
      </c>
      <c r="G64" s="1184"/>
      <c r="H64" s="86" t="s">
        <v>13</v>
      </c>
      <c r="I64" s="93">
        <v>5.49</v>
      </c>
      <c r="J64" s="94">
        <v>5.5</v>
      </c>
      <c r="K64" s="94"/>
      <c r="L64" s="131"/>
      <c r="M64" s="141">
        <v>10.08</v>
      </c>
      <c r="N64" s="94">
        <v>10.1</v>
      </c>
      <c r="O64" s="94"/>
      <c r="P64" s="138"/>
    </row>
    <row r="65" spans="1:16" ht="13.5" thickBot="1">
      <c r="A65" s="1228"/>
      <c r="B65" s="1217"/>
      <c r="C65" s="1214"/>
      <c r="D65" s="1212"/>
      <c r="E65" s="1187"/>
      <c r="F65" s="1189"/>
      <c r="G65" s="1185"/>
      <c r="H65" s="87" t="s">
        <v>16</v>
      </c>
      <c r="I65" s="95">
        <v>5.49</v>
      </c>
      <c r="J65" s="96">
        <v>5.5</v>
      </c>
      <c r="K65" s="96"/>
      <c r="L65" s="132">
        <v>0</v>
      </c>
      <c r="M65" s="139">
        <v>10.08</v>
      </c>
      <c r="N65" s="96">
        <v>10.1</v>
      </c>
      <c r="O65" s="96"/>
      <c r="P65" s="140">
        <v>0</v>
      </c>
    </row>
    <row r="66" spans="1:16">
      <c r="A66" s="1197" t="s">
        <v>10</v>
      </c>
      <c r="B66" s="1200" t="s">
        <v>9</v>
      </c>
      <c r="C66" s="1203" t="s">
        <v>48</v>
      </c>
      <c r="D66" s="1207" t="s">
        <v>75</v>
      </c>
      <c r="E66" s="1191"/>
      <c r="F66" s="1178" t="s">
        <v>9</v>
      </c>
      <c r="G66" s="1172"/>
      <c r="H66" s="157" t="s">
        <v>13</v>
      </c>
      <c r="I66" s="91">
        <v>18</v>
      </c>
      <c r="J66" s="90">
        <v>18</v>
      </c>
      <c r="K66" s="90"/>
      <c r="L66" s="68"/>
      <c r="M66" s="142">
        <v>29.25</v>
      </c>
      <c r="N66" s="113">
        <v>29.3</v>
      </c>
      <c r="O66" s="90"/>
      <c r="P66" s="67"/>
    </row>
    <row r="67" spans="1:16" ht="13.5" thickBot="1">
      <c r="A67" s="1199"/>
      <c r="B67" s="1202"/>
      <c r="C67" s="1202"/>
      <c r="D67" s="1208"/>
      <c r="E67" s="1192"/>
      <c r="F67" s="1179"/>
      <c r="G67" s="1173"/>
      <c r="H67" s="87" t="s">
        <v>16</v>
      </c>
      <c r="I67" s="88">
        <v>18</v>
      </c>
      <c r="J67" s="89">
        <v>18</v>
      </c>
      <c r="K67" s="89"/>
      <c r="L67" s="118">
        <v>0</v>
      </c>
      <c r="M67" s="117">
        <v>29.25</v>
      </c>
      <c r="N67" s="89">
        <v>29.3</v>
      </c>
      <c r="O67" s="89"/>
      <c r="P67" s="119">
        <v>0</v>
      </c>
    </row>
    <row r="68" spans="1:16">
      <c r="A68" s="1197" t="s">
        <v>10</v>
      </c>
      <c r="B68" s="1200" t="s">
        <v>9</v>
      </c>
      <c r="C68" s="1203" t="s">
        <v>50</v>
      </c>
      <c r="D68" s="1193" t="s">
        <v>77</v>
      </c>
      <c r="E68" s="1191"/>
      <c r="F68" s="1178" t="s">
        <v>9</v>
      </c>
      <c r="G68" s="1172"/>
      <c r="H68" s="92" t="s">
        <v>13</v>
      </c>
      <c r="I68" s="91">
        <v>21</v>
      </c>
      <c r="J68" s="90">
        <v>21</v>
      </c>
      <c r="K68" s="90"/>
      <c r="L68" s="68"/>
      <c r="M68" s="66">
        <v>20.12</v>
      </c>
      <c r="N68" s="90">
        <v>20.100000000000001</v>
      </c>
      <c r="O68" s="90"/>
      <c r="P68" s="67"/>
    </row>
    <row r="69" spans="1:16" ht="13.5" thickBot="1">
      <c r="A69" s="1199"/>
      <c r="B69" s="1202"/>
      <c r="C69" s="1202"/>
      <c r="D69" s="1194"/>
      <c r="E69" s="1192"/>
      <c r="F69" s="1179"/>
      <c r="G69" s="1173"/>
      <c r="H69" s="87" t="s">
        <v>16</v>
      </c>
      <c r="I69" s="88">
        <v>21</v>
      </c>
      <c r="J69" s="89">
        <v>21</v>
      </c>
      <c r="K69" s="89"/>
      <c r="L69" s="118">
        <v>0</v>
      </c>
      <c r="M69" s="117">
        <v>20.12</v>
      </c>
      <c r="N69" s="89">
        <v>20.100000000000001</v>
      </c>
      <c r="O69" s="89"/>
      <c r="P69" s="119">
        <v>0</v>
      </c>
    </row>
    <row r="70" spans="1:16">
      <c r="A70" s="1197" t="s">
        <v>10</v>
      </c>
      <c r="B70" s="1200" t="s">
        <v>9</v>
      </c>
      <c r="C70" s="1203" t="s">
        <v>83</v>
      </c>
      <c r="D70" s="1193" t="s">
        <v>78</v>
      </c>
      <c r="E70" s="1191"/>
      <c r="F70" s="1178" t="s">
        <v>9</v>
      </c>
      <c r="G70" s="1172"/>
      <c r="H70" s="92" t="s">
        <v>13</v>
      </c>
      <c r="I70" s="91">
        <v>10.1</v>
      </c>
      <c r="J70" s="90">
        <v>10.1</v>
      </c>
      <c r="K70" s="90"/>
      <c r="L70" s="68"/>
      <c r="M70" s="66">
        <v>5.8</v>
      </c>
      <c r="N70" s="90">
        <v>5.8</v>
      </c>
      <c r="O70" s="90"/>
      <c r="P70" s="67"/>
    </row>
    <row r="71" spans="1:16" ht="13.5" thickBot="1">
      <c r="A71" s="1199"/>
      <c r="B71" s="1202"/>
      <c r="C71" s="1202"/>
      <c r="D71" s="1194"/>
      <c r="E71" s="1192"/>
      <c r="F71" s="1179"/>
      <c r="G71" s="1173"/>
      <c r="H71" s="87" t="s">
        <v>16</v>
      </c>
      <c r="I71" s="88">
        <v>10.1</v>
      </c>
      <c r="J71" s="89">
        <v>10.1</v>
      </c>
      <c r="K71" s="89"/>
      <c r="L71" s="118">
        <v>0</v>
      </c>
      <c r="M71" s="117">
        <v>5.8</v>
      </c>
      <c r="N71" s="89">
        <v>5.8</v>
      </c>
      <c r="O71" s="89"/>
      <c r="P71" s="119">
        <v>0</v>
      </c>
    </row>
    <row r="72" spans="1:16">
      <c r="A72" s="1197" t="s">
        <v>10</v>
      </c>
      <c r="B72" s="1200" t="s">
        <v>9</v>
      </c>
      <c r="C72" s="1203" t="s">
        <v>51</v>
      </c>
      <c r="D72" s="1193" t="s">
        <v>81</v>
      </c>
      <c r="E72" s="1191"/>
      <c r="F72" s="1178" t="s">
        <v>9</v>
      </c>
      <c r="G72" s="1172"/>
      <c r="H72" s="92" t="s">
        <v>13</v>
      </c>
      <c r="I72" s="91">
        <v>4.3559999999999999</v>
      </c>
      <c r="J72" s="90">
        <v>4.4000000000000004</v>
      </c>
      <c r="K72" s="90"/>
      <c r="L72" s="68"/>
      <c r="M72" s="66">
        <v>4.74</v>
      </c>
      <c r="N72" s="90">
        <v>4.7</v>
      </c>
      <c r="O72" s="90"/>
      <c r="P72" s="67"/>
    </row>
    <row r="73" spans="1:16" ht="13.5" thickBot="1">
      <c r="A73" s="1199"/>
      <c r="B73" s="1202"/>
      <c r="C73" s="1202"/>
      <c r="D73" s="1194"/>
      <c r="E73" s="1192"/>
      <c r="F73" s="1179"/>
      <c r="G73" s="1173"/>
      <c r="H73" s="87" t="s">
        <v>16</v>
      </c>
      <c r="I73" s="88">
        <v>4.3559999999999999</v>
      </c>
      <c r="J73" s="89">
        <v>4.4000000000000004</v>
      </c>
      <c r="K73" s="89"/>
      <c r="L73" s="118">
        <v>0</v>
      </c>
      <c r="M73" s="117">
        <v>4.74</v>
      </c>
      <c r="N73" s="89">
        <v>4.7</v>
      </c>
      <c r="O73" s="89"/>
      <c r="P73" s="119">
        <v>0</v>
      </c>
    </row>
    <row r="74" spans="1:16">
      <c r="A74" s="1197" t="s">
        <v>10</v>
      </c>
      <c r="B74" s="1200" t="s">
        <v>9</v>
      </c>
      <c r="C74" s="1203" t="s">
        <v>52</v>
      </c>
      <c r="D74" s="1193" t="s">
        <v>82</v>
      </c>
      <c r="E74" s="1191"/>
      <c r="F74" s="1178" t="s">
        <v>9</v>
      </c>
      <c r="G74" s="1172"/>
      <c r="H74" s="101" t="s">
        <v>13</v>
      </c>
      <c r="I74" s="91">
        <v>142.6</v>
      </c>
      <c r="J74" s="90">
        <v>142.6</v>
      </c>
      <c r="K74" s="90"/>
      <c r="L74" s="68"/>
      <c r="M74" s="142">
        <v>74.355000000000004</v>
      </c>
      <c r="N74" s="113">
        <v>74.400000000000006</v>
      </c>
      <c r="O74" s="90"/>
      <c r="P74" s="67"/>
    </row>
    <row r="75" spans="1:16" ht="13.5" thickBot="1">
      <c r="A75" s="1199"/>
      <c r="B75" s="1202"/>
      <c r="C75" s="1202"/>
      <c r="D75" s="1194"/>
      <c r="E75" s="1192"/>
      <c r="F75" s="1179"/>
      <c r="G75" s="1173"/>
      <c r="H75" s="87" t="s">
        <v>16</v>
      </c>
      <c r="I75" s="88">
        <v>142.6</v>
      </c>
      <c r="J75" s="89">
        <v>142.6</v>
      </c>
      <c r="K75" s="89"/>
      <c r="L75" s="118">
        <v>0</v>
      </c>
      <c r="M75" s="117">
        <v>74.355000000000004</v>
      </c>
      <c r="N75" s="89">
        <v>74.400000000000006</v>
      </c>
      <c r="O75" s="89"/>
      <c r="P75" s="119">
        <v>0</v>
      </c>
    </row>
    <row r="76" spans="1:16">
      <c r="A76" s="1197" t="s">
        <v>10</v>
      </c>
      <c r="B76" s="1200" t="s">
        <v>9</v>
      </c>
      <c r="C76" s="1203" t="s">
        <v>53</v>
      </c>
      <c r="D76" s="1193" t="s">
        <v>84</v>
      </c>
      <c r="E76" s="1191"/>
      <c r="F76" s="1178" t="s">
        <v>9</v>
      </c>
      <c r="G76" s="1172"/>
      <c r="H76" s="92" t="s">
        <v>13</v>
      </c>
      <c r="I76" s="91">
        <v>40.700000000000003</v>
      </c>
      <c r="J76" s="90">
        <v>40.700000000000003</v>
      </c>
      <c r="K76" s="90"/>
      <c r="L76" s="68"/>
      <c r="M76" s="66">
        <v>40.700000000000003</v>
      </c>
      <c r="N76" s="90">
        <v>40.700000000000003</v>
      </c>
      <c r="O76" s="90"/>
      <c r="P76" s="67"/>
    </row>
    <row r="77" spans="1:16" ht="13.5" thickBot="1">
      <c r="A77" s="1199"/>
      <c r="B77" s="1202"/>
      <c r="C77" s="1202"/>
      <c r="D77" s="1194"/>
      <c r="E77" s="1192"/>
      <c r="F77" s="1179"/>
      <c r="G77" s="1173"/>
      <c r="H77" s="87" t="s">
        <v>16</v>
      </c>
      <c r="I77" s="88">
        <v>40.700000000000003</v>
      </c>
      <c r="J77" s="89">
        <v>40.700000000000003</v>
      </c>
      <c r="K77" s="89"/>
      <c r="L77" s="118">
        <v>0</v>
      </c>
      <c r="M77" s="117">
        <v>40.700000000000003</v>
      </c>
      <c r="N77" s="89">
        <v>40.700000000000003</v>
      </c>
      <c r="O77" s="89"/>
      <c r="P77" s="119">
        <v>0</v>
      </c>
    </row>
    <row r="78" spans="1:16">
      <c r="A78" s="1197" t="s">
        <v>10</v>
      </c>
      <c r="B78" s="1200" t="s">
        <v>9</v>
      </c>
      <c r="C78" s="1203" t="s">
        <v>54</v>
      </c>
      <c r="D78" s="1193" t="s">
        <v>86</v>
      </c>
      <c r="E78" s="1191"/>
      <c r="F78" s="1178" t="s">
        <v>9</v>
      </c>
      <c r="G78" s="1172"/>
      <c r="H78" s="92" t="s">
        <v>13</v>
      </c>
      <c r="I78" s="91">
        <v>6.95</v>
      </c>
      <c r="J78" s="90">
        <v>7</v>
      </c>
      <c r="K78" s="90"/>
      <c r="L78" s="68"/>
      <c r="M78" s="66">
        <v>7</v>
      </c>
      <c r="N78" s="90">
        <v>7</v>
      </c>
      <c r="O78" s="90"/>
      <c r="P78" s="67"/>
    </row>
    <row r="79" spans="1:16" ht="13.5" thickBot="1">
      <c r="A79" s="1199"/>
      <c r="B79" s="1202"/>
      <c r="C79" s="1202"/>
      <c r="D79" s="1194"/>
      <c r="E79" s="1192"/>
      <c r="F79" s="1179"/>
      <c r="G79" s="1173"/>
      <c r="H79" s="87" t="s">
        <v>16</v>
      </c>
      <c r="I79" s="88">
        <v>6.95</v>
      </c>
      <c r="J79" s="89">
        <v>7</v>
      </c>
      <c r="K79" s="89"/>
      <c r="L79" s="118">
        <v>0</v>
      </c>
      <c r="M79" s="117">
        <v>7</v>
      </c>
      <c r="N79" s="89">
        <v>7</v>
      </c>
      <c r="O79" s="89"/>
      <c r="P79" s="119">
        <v>0</v>
      </c>
    </row>
    <row r="80" spans="1:16">
      <c r="A80" s="1197" t="s">
        <v>10</v>
      </c>
      <c r="B80" s="1200" t="s">
        <v>9</v>
      </c>
      <c r="C80" s="1203" t="s">
        <v>94</v>
      </c>
      <c r="D80" s="1207" t="s">
        <v>89</v>
      </c>
      <c r="E80" s="1191"/>
      <c r="F80" s="1178" t="s">
        <v>9</v>
      </c>
      <c r="G80" s="1172"/>
      <c r="H80" s="92" t="s">
        <v>13</v>
      </c>
      <c r="I80" s="91">
        <v>176</v>
      </c>
      <c r="J80" s="90">
        <v>176</v>
      </c>
      <c r="K80" s="90"/>
      <c r="L80" s="68"/>
      <c r="M80" s="66">
        <v>200</v>
      </c>
      <c r="N80" s="90">
        <v>200</v>
      </c>
      <c r="O80" s="90"/>
      <c r="P80" s="67"/>
    </row>
    <row r="81" spans="1:31" ht="13.5" thickBot="1">
      <c r="A81" s="1199"/>
      <c r="B81" s="1202"/>
      <c r="C81" s="1202"/>
      <c r="D81" s="1208"/>
      <c r="E81" s="1192"/>
      <c r="F81" s="1179"/>
      <c r="G81" s="1173"/>
      <c r="H81" s="87" t="s">
        <v>16</v>
      </c>
      <c r="I81" s="88">
        <v>176</v>
      </c>
      <c r="J81" s="89">
        <v>176</v>
      </c>
      <c r="K81" s="89"/>
      <c r="L81" s="118">
        <v>0</v>
      </c>
      <c r="M81" s="117">
        <v>200</v>
      </c>
      <c r="N81" s="89">
        <v>200</v>
      </c>
      <c r="O81" s="89"/>
      <c r="P81" s="119">
        <v>0</v>
      </c>
    </row>
    <row r="82" spans="1:31">
      <c r="A82" s="1197" t="s">
        <v>10</v>
      </c>
      <c r="B82" s="1200" t="s">
        <v>9</v>
      </c>
      <c r="C82" s="1203" t="s">
        <v>96</v>
      </c>
      <c r="D82" s="1207" t="s">
        <v>90</v>
      </c>
      <c r="E82" s="1191"/>
      <c r="F82" s="1178" t="s">
        <v>9</v>
      </c>
      <c r="G82" s="1172"/>
      <c r="H82" s="92" t="s">
        <v>13</v>
      </c>
      <c r="I82" s="91">
        <v>173</v>
      </c>
      <c r="J82" s="90">
        <v>173</v>
      </c>
      <c r="K82" s="90"/>
      <c r="L82" s="68"/>
      <c r="M82" s="66">
        <v>200</v>
      </c>
      <c r="N82" s="90">
        <v>200</v>
      </c>
      <c r="O82" s="90"/>
      <c r="P82" s="67"/>
    </row>
    <row r="83" spans="1:31" ht="13.5" thickBot="1">
      <c r="A83" s="1199"/>
      <c r="B83" s="1202"/>
      <c r="C83" s="1202"/>
      <c r="D83" s="1208"/>
      <c r="E83" s="1192"/>
      <c r="F83" s="1179"/>
      <c r="G83" s="1173"/>
      <c r="H83" s="87" t="s">
        <v>16</v>
      </c>
      <c r="I83" s="88">
        <v>173</v>
      </c>
      <c r="J83" s="89">
        <v>173</v>
      </c>
      <c r="K83" s="89"/>
      <c r="L83" s="118">
        <v>0</v>
      </c>
      <c r="M83" s="117">
        <v>200</v>
      </c>
      <c r="N83" s="89">
        <v>200</v>
      </c>
      <c r="O83" s="89"/>
      <c r="P83" s="119">
        <v>0</v>
      </c>
    </row>
    <row r="84" spans="1:31">
      <c r="A84" s="1197" t="s">
        <v>10</v>
      </c>
      <c r="B84" s="1200" t="s">
        <v>9</v>
      </c>
      <c r="C84" s="1203" t="s">
        <v>98</v>
      </c>
      <c r="D84" s="1207" t="s">
        <v>91</v>
      </c>
      <c r="E84" s="1191"/>
      <c r="F84" s="1178" t="s">
        <v>9</v>
      </c>
      <c r="G84" s="1172"/>
      <c r="H84" s="92" t="s">
        <v>13</v>
      </c>
      <c r="I84" s="91">
        <v>25.65</v>
      </c>
      <c r="J84" s="90">
        <v>25.65</v>
      </c>
      <c r="K84" s="90"/>
      <c r="L84" s="68"/>
      <c r="M84" s="66">
        <v>30</v>
      </c>
      <c r="N84" s="90">
        <v>30</v>
      </c>
      <c r="O84" s="90"/>
      <c r="P84" s="67"/>
    </row>
    <row r="85" spans="1:31" ht="13.5" thickBot="1">
      <c r="A85" s="1199"/>
      <c r="B85" s="1202"/>
      <c r="C85" s="1202"/>
      <c r="D85" s="1208"/>
      <c r="E85" s="1192"/>
      <c r="F85" s="1179"/>
      <c r="G85" s="1173"/>
      <c r="H85" s="87" t="s">
        <v>16</v>
      </c>
      <c r="I85" s="88">
        <v>25.65</v>
      </c>
      <c r="J85" s="89">
        <v>25.65</v>
      </c>
      <c r="K85" s="89"/>
      <c r="L85" s="118">
        <v>0</v>
      </c>
      <c r="M85" s="117">
        <v>30</v>
      </c>
      <c r="N85" s="89">
        <v>30</v>
      </c>
      <c r="O85" s="89"/>
      <c r="P85" s="119">
        <v>0</v>
      </c>
    </row>
    <row r="86" spans="1:31">
      <c r="A86" s="1227" t="s">
        <v>10</v>
      </c>
      <c r="B86" s="1216" t="s">
        <v>9</v>
      </c>
      <c r="C86" s="1213" t="s">
        <v>100</v>
      </c>
      <c r="D86" s="1211" t="s">
        <v>93</v>
      </c>
      <c r="E86" s="1186"/>
      <c r="F86" s="1188" t="s">
        <v>9</v>
      </c>
      <c r="G86" s="1184"/>
      <c r="H86" s="86" t="s">
        <v>13</v>
      </c>
      <c r="I86" s="93">
        <v>5.09</v>
      </c>
      <c r="J86" s="94">
        <v>5.0999999999999996</v>
      </c>
      <c r="K86" s="94"/>
      <c r="L86" s="131"/>
      <c r="M86" s="141">
        <v>6</v>
      </c>
      <c r="N86" s="94">
        <v>6</v>
      </c>
      <c r="O86" s="94"/>
      <c r="P86" s="138"/>
    </row>
    <row r="87" spans="1:31" ht="13.5" thickBot="1">
      <c r="A87" s="1228"/>
      <c r="B87" s="1217"/>
      <c r="C87" s="1214"/>
      <c r="D87" s="1212"/>
      <c r="E87" s="1187"/>
      <c r="F87" s="1189"/>
      <c r="G87" s="1185"/>
      <c r="H87" s="87" t="s">
        <v>16</v>
      </c>
      <c r="I87" s="95">
        <v>5.09</v>
      </c>
      <c r="J87" s="96">
        <v>5.0999999999999996</v>
      </c>
      <c r="K87" s="96"/>
      <c r="L87" s="132">
        <v>0</v>
      </c>
      <c r="M87" s="139">
        <v>6</v>
      </c>
      <c r="N87" s="96">
        <v>6</v>
      </c>
      <c r="O87" s="96"/>
      <c r="P87" s="140">
        <v>0</v>
      </c>
    </row>
    <row r="88" spans="1:31">
      <c r="A88" s="1197" t="s">
        <v>10</v>
      </c>
      <c r="B88" s="1200" t="s">
        <v>9</v>
      </c>
      <c r="C88" s="1203" t="s">
        <v>102</v>
      </c>
      <c r="D88" s="1205" t="s">
        <v>95</v>
      </c>
      <c r="E88" s="1191"/>
      <c r="F88" s="1178" t="s">
        <v>9</v>
      </c>
      <c r="G88" s="1172"/>
      <c r="H88" s="92" t="s">
        <v>13</v>
      </c>
      <c r="I88" s="91">
        <v>36</v>
      </c>
      <c r="J88" s="90">
        <v>36</v>
      </c>
      <c r="K88" s="90"/>
      <c r="L88" s="68"/>
      <c r="M88" s="66">
        <v>36.6</v>
      </c>
      <c r="N88" s="90">
        <v>36.6</v>
      </c>
      <c r="O88" s="90"/>
      <c r="P88" s="67"/>
    </row>
    <row r="89" spans="1:31" ht="13.5" thickBot="1">
      <c r="A89" s="1199"/>
      <c r="B89" s="1202"/>
      <c r="C89" s="1202"/>
      <c r="D89" s="1206"/>
      <c r="E89" s="1192"/>
      <c r="F89" s="1179"/>
      <c r="G89" s="1173"/>
      <c r="H89" s="87" t="s">
        <v>16</v>
      </c>
      <c r="I89" s="88">
        <v>36</v>
      </c>
      <c r="J89" s="89">
        <v>36</v>
      </c>
      <c r="K89" s="89"/>
      <c r="L89" s="118">
        <v>0</v>
      </c>
      <c r="M89" s="117">
        <v>36.6</v>
      </c>
      <c r="N89" s="89">
        <v>36.6</v>
      </c>
      <c r="O89" s="89"/>
      <c r="P89" s="119">
        <v>0</v>
      </c>
    </row>
    <row r="90" spans="1:31">
      <c r="A90" s="1197" t="s">
        <v>10</v>
      </c>
      <c r="B90" s="1200" t="s">
        <v>9</v>
      </c>
      <c r="C90" s="1203" t="s">
        <v>104</v>
      </c>
      <c r="D90" s="1193" t="s">
        <v>97</v>
      </c>
      <c r="E90" s="1191"/>
      <c r="F90" s="1178" t="s">
        <v>9</v>
      </c>
      <c r="G90" s="1172"/>
      <c r="H90" s="92" t="s">
        <v>13</v>
      </c>
      <c r="I90" s="91">
        <v>0.5</v>
      </c>
      <c r="J90" s="90">
        <v>0.5</v>
      </c>
      <c r="K90" s="90"/>
      <c r="L90" s="68"/>
      <c r="M90" s="66">
        <v>1</v>
      </c>
      <c r="N90" s="90">
        <v>1</v>
      </c>
      <c r="O90" s="90"/>
      <c r="P90" s="67"/>
    </row>
    <row r="91" spans="1:31" ht="13.5" thickBot="1">
      <c r="A91" s="1199"/>
      <c r="B91" s="1202"/>
      <c r="C91" s="1202"/>
      <c r="D91" s="1194"/>
      <c r="E91" s="1192"/>
      <c r="F91" s="1179"/>
      <c r="G91" s="1173"/>
      <c r="H91" s="87" t="s">
        <v>16</v>
      </c>
      <c r="I91" s="88">
        <v>0.5</v>
      </c>
      <c r="J91" s="89">
        <v>0.5</v>
      </c>
      <c r="K91" s="89"/>
      <c r="L91" s="118">
        <v>0</v>
      </c>
      <c r="M91" s="117">
        <v>1</v>
      </c>
      <c r="N91" s="89">
        <v>1</v>
      </c>
      <c r="O91" s="89"/>
      <c r="P91" s="119">
        <v>0</v>
      </c>
    </row>
    <row r="92" spans="1:31">
      <c r="A92" s="1197" t="s">
        <v>10</v>
      </c>
      <c r="B92" s="1200" t="s">
        <v>9</v>
      </c>
      <c r="C92" s="1203" t="s">
        <v>106</v>
      </c>
      <c r="D92" s="1193" t="s">
        <v>99</v>
      </c>
      <c r="E92" s="1191"/>
      <c r="F92" s="1178" t="s">
        <v>9</v>
      </c>
      <c r="G92" s="1172"/>
      <c r="H92" s="101" t="s">
        <v>13</v>
      </c>
      <c r="I92" s="91">
        <v>9.6</v>
      </c>
      <c r="J92" s="90">
        <v>9.6</v>
      </c>
      <c r="K92" s="90"/>
      <c r="L92" s="68"/>
      <c r="M92" s="142">
        <v>9.6</v>
      </c>
      <c r="N92" s="113">
        <v>9.6</v>
      </c>
      <c r="O92" s="90"/>
      <c r="P92" s="67"/>
    </row>
    <row r="93" spans="1:31" ht="13.5" thickBot="1">
      <c r="A93" s="1199"/>
      <c r="B93" s="1202"/>
      <c r="C93" s="1202"/>
      <c r="D93" s="1194"/>
      <c r="E93" s="1192"/>
      <c r="F93" s="1179"/>
      <c r="G93" s="1173"/>
      <c r="H93" s="87" t="s">
        <v>16</v>
      </c>
      <c r="I93" s="88">
        <v>9.6</v>
      </c>
      <c r="J93" s="89">
        <v>9.6</v>
      </c>
      <c r="K93" s="89"/>
      <c r="L93" s="118">
        <v>0</v>
      </c>
      <c r="M93" s="117">
        <v>9.6</v>
      </c>
      <c r="N93" s="89">
        <v>9.6</v>
      </c>
      <c r="O93" s="89"/>
      <c r="P93" s="119">
        <v>0</v>
      </c>
    </row>
    <row r="94" spans="1:31">
      <c r="A94" s="1197" t="s">
        <v>10</v>
      </c>
      <c r="B94" s="1200" t="s">
        <v>9</v>
      </c>
      <c r="C94" s="1203" t="s">
        <v>108</v>
      </c>
      <c r="D94" s="1193" t="s">
        <v>101</v>
      </c>
      <c r="E94" s="1191"/>
      <c r="F94" s="1178" t="s">
        <v>9</v>
      </c>
      <c r="G94" s="1172"/>
      <c r="H94" s="92" t="s">
        <v>13</v>
      </c>
      <c r="I94" s="91">
        <v>1.8</v>
      </c>
      <c r="J94" s="90">
        <v>1.8</v>
      </c>
      <c r="K94" s="90"/>
      <c r="L94" s="68"/>
      <c r="M94" s="66">
        <v>2.4</v>
      </c>
      <c r="N94" s="90">
        <v>2.4</v>
      </c>
      <c r="O94" s="90"/>
      <c r="P94" s="67"/>
    </row>
    <row r="95" spans="1:31" ht="13.5" thickBot="1">
      <c r="A95" s="1199"/>
      <c r="B95" s="1202"/>
      <c r="C95" s="1202"/>
      <c r="D95" s="1194"/>
      <c r="E95" s="1192"/>
      <c r="F95" s="1179"/>
      <c r="G95" s="1173"/>
      <c r="H95" s="87" t="s">
        <v>16</v>
      </c>
      <c r="I95" s="88">
        <v>1.8</v>
      </c>
      <c r="J95" s="89">
        <v>1.8</v>
      </c>
      <c r="K95" s="89"/>
      <c r="L95" s="118">
        <v>0</v>
      </c>
      <c r="M95" s="117">
        <v>2.4</v>
      </c>
      <c r="N95" s="89">
        <v>2.4</v>
      </c>
      <c r="O95" s="89"/>
      <c r="P95" s="119">
        <v>0</v>
      </c>
    </row>
    <row r="96" spans="1:31">
      <c r="A96" s="1197" t="s">
        <v>10</v>
      </c>
      <c r="B96" s="1200" t="s">
        <v>9</v>
      </c>
      <c r="C96" s="1203" t="s">
        <v>110</v>
      </c>
      <c r="D96" s="1193" t="s">
        <v>103</v>
      </c>
      <c r="E96" s="1191"/>
      <c r="F96" s="1178" t="s">
        <v>9</v>
      </c>
      <c r="G96" s="1172"/>
      <c r="H96" s="105" t="s">
        <v>13</v>
      </c>
      <c r="I96" s="106">
        <v>0.34799999999999998</v>
      </c>
      <c r="J96" s="107">
        <v>0.3</v>
      </c>
      <c r="K96" s="107"/>
      <c r="L96" s="135">
        <v>0</v>
      </c>
      <c r="M96" s="158">
        <v>0.3</v>
      </c>
      <c r="N96" s="159">
        <v>0.3</v>
      </c>
      <c r="O96" s="107"/>
      <c r="P96" s="146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</row>
    <row r="97" spans="1:31" ht="13.5" thickBot="1">
      <c r="A97" s="1199"/>
      <c r="B97" s="1202"/>
      <c r="C97" s="1202"/>
      <c r="D97" s="1194"/>
      <c r="E97" s="1192"/>
      <c r="F97" s="1179"/>
      <c r="G97" s="1173"/>
      <c r="H97" s="87" t="s">
        <v>16</v>
      </c>
      <c r="I97" s="88">
        <v>0.34799999999999998</v>
      </c>
      <c r="J97" s="89">
        <v>0.3</v>
      </c>
      <c r="K97" s="89"/>
      <c r="L97" s="118">
        <v>0</v>
      </c>
      <c r="M97" s="117">
        <v>0.3</v>
      </c>
      <c r="N97" s="89">
        <v>0.3</v>
      </c>
      <c r="O97" s="89"/>
      <c r="P97" s="119">
        <v>0</v>
      </c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</row>
    <row r="98" spans="1:31">
      <c r="A98" s="1197" t="s">
        <v>10</v>
      </c>
      <c r="B98" s="1200" t="s">
        <v>9</v>
      </c>
      <c r="C98" s="1203" t="s">
        <v>112</v>
      </c>
      <c r="D98" s="1193" t="s">
        <v>105</v>
      </c>
      <c r="E98" s="1191"/>
      <c r="F98" s="1178" t="s">
        <v>9</v>
      </c>
      <c r="G98" s="1172"/>
      <c r="H98" s="92" t="s">
        <v>13</v>
      </c>
      <c r="I98" s="91">
        <v>2</v>
      </c>
      <c r="J98" s="90">
        <v>2</v>
      </c>
      <c r="K98" s="90"/>
      <c r="L98" s="68"/>
      <c r="M98" s="66">
        <v>2</v>
      </c>
      <c r="N98" s="90">
        <v>2</v>
      </c>
      <c r="O98" s="90"/>
      <c r="P98" s="67"/>
    </row>
    <row r="99" spans="1:31" ht="13.5" thickBot="1">
      <c r="A99" s="1199"/>
      <c r="B99" s="1202"/>
      <c r="C99" s="1202"/>
      <c r="D99" s="1194"/>
      <c r="E99" s="1192"/>
      <c r="F99" s="1179"/>
      <c r="G99" s="1173"/>
      <c r="H99" s="87" t="s">
        <v>16</v>
      </c>
      <c r="I99" s="88">
        <v>2</v>
      </c>
      <c r="J99" s="89">
        <v>2</v>
      </c>
      <c r="K99" s="89"/>
      <c r="L99" s="118">
        <v>0</v>
      </c>
      <c r="M99" s="117">
        <v>2</v>
      </c>
      <c r="N99" s="89">
        <v>2</v>
      </c>
      <c r="O99" s="89"/>
      <c r="P99" s="119">
        <v>0</v>
      </c>
    </row>
    <row r="100" spans="1:31">
      <c r="A100" s="1197" t="s">
        <v>10</v>
      </c>
      <c r="B100" s="1200" t="s">
        <v>9</v>
      </c>
      <c r="C100" s="1203" t="s">
        <v>114</v>
      </c>
      <c r="D100" s="1193" t="s">
        <v>107</v>
      </c>
      <c r="E100" s="1191"/>
      <c r="F100" s="1178" t="s">
        <v>9</v>
      </c>
      <c r="G100" s="1172"/>
      <c r="H100" s="92" t="s">
        <v>13</v>
      </c>
      <c r="I100" s="91">
        <v>109.771</v>
      </c>
      <c r="J100" s="90">
        <v>109.8</v>
      </c>
      <c r="K100" s="90"/>
      <c r="L100" s="68"/>
      <c r="M100" s="66">
        <v>135.738</v>
      </c>
      <c r="N100" s="90">
        <v>135.69999999999999</v>
      </c>
      <c r="O100" s="90"/>
      <c r="P100" s="67"/>
    </row>
    <row r="101" spans="1:31" ht="13.5" thickBot="1">
      <c r="A101" s="1199"/>
      <c r="B101" s="1202"/>
      <c r="C101" s="1202"/>
      <c r="D101" s="1194"/>
      <c r="E101" s="1192"/>
      <c r="F101" s="1179"/>
      <c r="G101" s="1173"/>
      <c r="H101" s="87" t="s">
        <v>16</v>
      </c>
      <c r="I101" s="88">
        <v>109.771</v>
      </c>
      <c r="J101" s="89">
        <v>109.8</v>
      </c>
      <c r="K101" s="89"/>
      <c r="L101" s="118">
        <v>0</v>
      </c>
      <c r="M101" s="117">
        <v>135.738</v>
      </c>
      <c r="N101" s="89">
        <v>135.69999999999999</v>
      </c>
      <c r="O101" s="89"/>
      <c r="P101" s="119">
        <v>0</v>
      </c>
    </row>
    <row r="102" spans="1:31">
      <c r="A102" s="1197" t="s">
        <v>10</v>
      </c>
      <c r="B102" s="1200" t="s">
        <v>9</v>
      </c>
      <c r="C102" s="1203" t="s">
        <v>116</v>
      </c>
      <c r="D102" s="1193" t="s">
        <v>109</v>
      </c>
      <c r="E102" s="1191"/>
      <c r="F102" s="1178" t="s">
        <v>9</v>
      </c>
      <c r="G102" s="1172"/>
      <c r="H102" s="92" t="s">
        <v>13</v>
      </c>
      <c r="I102" s="91">
        <v>3.3</v>
      </c>
      <c r="J102" s="90">
        <v>3.3</v>
      </c>
      <c r="K102" s="90"/>
      <c r="L102" s="68"/>
      <c r="M102" s="66">
        <v>3.3</v>
      </c>
      <c r="N102" s="90">
        <v>3.3</v>
      </c>
      <c r="O102" s="90"/>
      <c r="P102" s="67"/>
    </row>
    <row r="103" spans="1:31" ht="13.5" thickBot="1">
      <c r="A103" s="1199"/>
      <c r="B103" s="1202"/>
      <c r="C103" s="1202"/>
      <c r="D103" s="1194"/>
      <c r="E103" s="1192"/>
      <c r="F103" s="1179"/>
      <c r="G103" s="1173"/>
      <c r="H103" s="87" t="s">
        <v>16</v>
      </c>
      <c r="I103" s="88">
        <v>3.3</v>
      </c>
      <c r="J103" s="89">
        <v>3.3</v>
      </c>
      <c r="K103" s="89"/>
      <c r="L103" s="118">
        <v>0</v>
      </c>
      <c r="M103" s="117">
        <v>3.3</v>
      </c>
      <c r="N103" s="89">
        <v>3.3</v>
      </c>
      <c r="O103" s="89"/>
      <c r="P103" s="119">
        <v>0</v>
      </c>
    </row>
    <row r="104" spans="1:31">
      <c r="A104" s="1227" t="s">
        <v>10</v>
      </c>
      <c r="B104" s="1216" t="s">
        <v>9</v>
      </c>
      <c r="C104" s="1213" t="s">
        <v>118</v>
      </c>
      <c r="D104" s="1223" t="s">
        <v>111</v>
      </c>
      <c r="E104" s="1186"/>
      <c r="F104" s="1188" t="s">
        <v>9</v>
      </c>
      <c r="G104" s="1184"/>
      <c r="H104" s="86" t="s">
        <v>13</v>
      </c>
      <c r="I104" s="93">
        <v>29.058</v>
      </c>
      <c r="J104" s="94">
        <v>29.1</v>
      </c>
      <c r="K104" s="94"/>
      <c r="L104" s="131"/>
      <c r="M104" s="141">
        <v>27.8</v>
      </c>
      <c r="N104" s="94">
        <v>27.8</v>
      </c>
      <c r="O104" s="94"/>
      <c r="P104" s="138"/>
    </row>
    <row r="105" spans="1:31">
      <c r="A105" s="1229"/>
      <c r="B105" s="1230"/>
      <c r="C105" s="1231"/>
      <c r="D105" s="1224"/>
      <c r="E105" s="1209"/>
      <c r="F105" s="1222"/>
      <c r="G105" s="1210"/>
      <c r="H105" s="97"/>
      <c r="I105" s="98"/>
      <c r="J105" s="99"/>
      <c r="K105" s="99"/>
      <c r="L105" s="136"/>
      <c r="M105" s="147"/>
      <c r="N105" s="99"/>
      <c r="O105" s="99"/>
      <c r="P105" s="148"/>
    </row>
    <row r="106" spans="1:31" ht="13.5" thickBot="1">
      <c r="A106" s="1228"/>
      <c r="B106" s="1217"/>
      <c r="C106" s="1214"/>
      <c r="D106" s="1225"/>
      <c r="E106" s="1187"/>
      <c r="F106" s="1189"/>
      <c r="G106" s="1185"/>
      <c r="H106" s="87" t="s">
        <v>16</v>
      </c>
      <c r="I106" s="95">
        <v>29.058</v>
      </c>
      <c r="J106" s="96">
        <v>29.1</v>
      </c>
      <c r="K106" s="96"/>
      <c r="L106" s="132">
        <v>0</v>
      </c>
      <c r="M106" s="139">
        <v>27.8</v>
      </c>
      <c r="N106" s="96">
        <v>27.8</v>
      </c>
      <c r="O106" s="96"/>
      <c r="P106" s="140">
        <v>0</v>
      </c>
    </row>
    <row r="107" spans="1:31">
      <c r="A107" s="1197" t="s">
        <v>10</v>
      </c>
      <c r="B107" s="1200" t="s">
        <v>9</v>
      </c>
      <c r="C107" s="1203" t="s">
        <v>120</v>
      </c>
      <c r="D107" s="1193" t="s">
        <v>113</v>
      </c>
      <c r="E107" s="1191"/>
      <c r="F107" s="1178" t="s">
        <v>9</v>
      </c>
      <c r="G107" s="1172"/>
      <c r="H107" s="92" t="s">
        <v>13</v>
      </c>
      <c r="I107" s="91">
        <v>7.99</v>
      </c>
      <c r="J107" s="90">
        <v>8</v>
      </c>
      <c r="K107" s="90"/>
      <c r="L107" s="68"/>
      <c r="M107" s="66">
        <v>8</v>
      </c>
      <c r="N107" s="90">
        <v>8</v>
      </c>
      <c r="O107" s="90"/>
      <c r="P107" s="67"/>
    </row>
    <row r="108" spans="1:31" ht="13.5" thickBot="1">
      <c r="A108" s="1199"/>
      <c r="B108" s="1202"/>
      <c r="C108" s="1202"/>
      <c r="D108" s="1194"/>
      <c r="E108" s="1192"/>
      <c r="F108" s="1179"/>
      <c r="G108" s="1173"/>
      <c r="H108" s="87" t="s">
        <v>16</v>
      </c>
      <c r="I108" s="88">
        <v>7.99</v>
      </c>
      <c r="J108" s="89">
        <v>8</v>
      </c>
      <c r="K108" s="89"/>
      <c r="L108" s="118">
        <v>0</v>
      </c>
      <c r="M108" s="117">
        <v>8</v>
      </c>
      <c r="N108" s="89">
        <v>8</v>
      </c>
      <c r="O108" s="89"/>
      <c r="P108" s="119">
        <v>0</v>
      </c>
    </row>
    <row r="109" spans="1:31">
      <c r="A109" s="1197" t="s">
        <v>10</v>
      </c>
      <c r="B109" s="1200" t="s">
        <v>9</v>
      </c>
      <c r="C109" s="1203" t="s">
        <v>126</v>
      </c>
      <c r="D109" s="1193" t="s">
        <v>119</v>
      </c>
      <c r="E109" s="1191"/>
      <c r="F109" s="1178" t="s">
        <v>9</v>
      </c>
      <c r="G109" s="1172"/>
      <c r="H109" s="92" t="s">
        <v>13</v>
      </c>
      <c r="I109" s="91">
        <v>49.5</v>
      </c>
      <c r="J109" s="90">
        <v>49.5</v>
      </c>
      <c r="K109" s="90"/>
      <c r="L109" s="68"/>
      <c r="M109" s="66">
        <v>50</v>
      </c>
      <c r="N109" s="90">
        <v>50</v>
      </c>
      <c r="O109" s="90"/>
      <c r="P109" s="67"/>
    </row>
    <row r="110" spans="1:31" ht="13.5" thickBot="1">
      <c r="A110" s="1199"/>
      <c r="B110" s="1202"/>
      <c r="C110" s="1202"/>
      <c r="D110" s="1194"/>
      <c r="E110" s="1192"/>
      <c r="F110" s="1179"/>
      <c r="G110" s="1173"/>
      <c r="H110" s="87" t="s">
        <v>16</v>
      </c>
      <c r="I110" s="88">
        <v>49.5</v>
      </c>
      <c r="J110" s="89">
        <v>49.5</v>
      </c>
      <c r="K110" s="89"/>
      <c r="L110" s="118">
        <v>0</v>
      </c>
      <c r="M110" s="117">
        <v>50</v>
      </c>
      <c r="N110" s="89">
        <v>50</v>
      </c>
      <c r="O110" s="89"/>
      <c r="P110" s="119">
        <v>0</v>
      </c>
    </row>
    <row r="111" spans="1:31">
      <c r="A111" s="1197" t="s">
        <v>10</v>
      </c>
      <c r="B111" s="1200" t="s">
        <v>9</v>
      </c>
      <c r="C111" s="1203" t="s">
        <v>128</v>
      </c>
      <c r="D111" s="1205" t="s">
        <v>121</v>
      </c>
      <c r="E111" s="1191"/>
      <c r="F111" s="1178" t="s">
        <v>9</v>
      </c>
      <c r="G111" s="1172"/>
      <c r="H111" s="105" t="s">
        <v>13</v>
      </c>
      <c r="I111" s="106">
        <v>8.86</v>
      </c>
      <c r="J111" s="107">
        <v>8.9</v>
      </c>
      <c r="K111" s="107"/>
      <c r="L111" s="135">
        <v>0</v>
      </c>
      <c r="M111" s="145">
        <v>8.9</v>
      </c>
      <c r="N111" s="108">
        <v>8.9</v>
      </c>
      <c r="O111" s="107"/>
      <c r="P111" s="146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</row>
    <row r="112" spans="1:31" ht="13.5" thickBot="1">
      <c r="A112" s="1199"/>
      <c r="B112" s="1202"/>
      <c r="C112" s="1202"/>
      <c r="D112" s="1206"/>
      <c r="E112" s="1192"/>
      <c r="F112" s="1179"/>
      <c r="G112" s="1173"/>
      <c r="H112" s="87" t="s">
        <v>16</v>
      </c>
      <c r="I112" s="88">
        <v>8.86</v>
      </c>
      <c r="J112" s="89">
        <v>8.9</v>
      </c>
      <c r="K112" s="89"/>
      <c r="L112" s="118">
        <v>0</v>
      </c>
      <c r="M112" s="117">
        <v>8.9</v>
      </c>
      <c r="N112" s="89">
        <v>8.9</v>
      </c>
      <c r="O112" s="89"/>
      <c r="P112" s="119">
        <v>0</v>
      </c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</row>
    <row r="113" spans="1:31">
      <c r="A113" s="1197" t="s">
        <v>10</v>
      </c>
      <c r="B113" s="1200" t="s">
        <v>9</v>
      </c>
      <c r="C113" s="1203" t="s">
        <v>131</v>
      </c>
      <c r="D113" s="1193" t="s">
        <v>125</v>
      </c>
      <c r="E113" s="1191"/>
      <c r="F113" s="1178" t="s">
        <v>9</v>
      </c>
      <c r="G113" s="1172"/>
      <c r="H113" s="92" t="s">
        <v>13</v>
      </c>
      <c r="I113" s="91">
        <v>5.89</v>
      </c>
      <c r="J113" s="90">
        <v>5.9</v>
      </c>
      <c r="K113" s="90"/>
      <c r="L113" s="68"/>
      <c r="M113" s="66">
        <v>5.13</v>
      </c>
      <c r="N113" s="90">
        <v>5.0999999999999996</v>
      </c>
      <c r="O113" s="90"/>
      <c r="P113" s="67"/>
    </row>
    <row r="114" spans="1:31" ht="13.5" thickBot="1">
      <c r="A114" s="1199"/>
      <c r="B114" s="1202"/>
      <c r="C114" s="1202"/>
      <c r="D114" s="1194"/>
      <c r="E114" s="1192"/>
      <c r="F114" s="1179"/>
      <c r="G114" s="1173"/>
      <c r="H114" s="87" t="s">
        <v>16</v>
      </c>
      <c r="I114" s="88">
        <v>5.89</v>
      </c>
      <c r="J114" s="89">
        <v>5.9</v>
      </c>
      <c r="K114" s="89"/>
      <c r="L114" s="118">
        <v>0</v>
      </c>
      <c r="M114" s="117">
        <v>5.13</v>
      </c>
      <c r="N114" s="89">
        <v>5.0999999999999996</v>
      </c>
      <c r="O114" s="89"/>
      <c r="P114" s="119">
        <v>0</v>
      </c>
    </row>
    <row r="115" spans="1:31">
      <c r="A115" s="1197" t="s">
        <v>10</v>
      </c>
      <c r="B115" s="1200" t="s">
        <v>9</v>
      </c>
      <c r="C115" s="1203" t="s">
        <v>132</v>
      </c>
      <c r="D115" s="1193" t="s">
        <v>127</v>
      </c>
      <c r="E115" s="1191"/>
      <c r="F115" s="1178" t="s">
        <v>9</v>
      </c>
      <c r="G115" s="1172"/>
      <c r="H115" s="105" t="s">
        <v>13</v>
      </c>
      <c r="I115" s="106">
        <v>16.29</v>
      </c>
      <c r="J115" s="107">
        <v>16.3</v>
      </c>
      <c r="K115" s="107"/>
      <c r="L115" s="135">
        <v>0</v>
      </c>
      <c r="M115" s="158">
        <v>17</v>
      </c>
      <c r="N115" s="159">
        <v>17</v>
      </c>
      <c r="O115" s="107"/>
      <c r="P115" s="146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</row>
    <row r="116" spans="1:31" ht="13.5" thickBot="1">
      <c r="A116" s="1199"/>
      <c r="B116" s="1202"/>
      <c r="C116" s="1202"/>
      <c r="D116" s="1194"/>
      <c r="E116" s="1192"/>
      <c r="F116" s="1179"/>
      <c r="G116" s="1173"/>
      <c r="H116" s="87" t="s">
        <v>16</v>
      </c>
      <c r="I116" s="88">
        <v>16.29</v>
      </c>
      <c r="J116" s="89">
        <v>16.3</v>
      </c>
      <c r="K116" s="89"/>
      <c r="L116" s="118">
        <v>0</v>
      </c>
      <c r="M116" s="110">
        <v>17</v>
      </c>
      <c r="N116" s="111">
        <v>17</v>
      </c>
      <c r="O116" s="111"/>
      <c r="P116" s="144">
        <v>0</v>
      </c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</row>
    <row r="117" spans="1:31">
      <c r="A117" s="1227" t="s">
        <v>10</v>
      </c>
      <c r="B117" s="1216" t="s">
        <v>9</v>
      </c>
      <c r="C117" s="1213" t="s">
        <v>39</v>
      </c>
      <c r="D117" s="1195" t="s">
        <v>63</v>
      </c>
      <c r="E117" s="1186"/>
      <c r="F117" s="1188" t="s">
        <v>9</v>
      </c>
      <c r="G117" s="1184"/>
      <c r="H117" s="86" t="s">
        <v>13</v>
      </c>
      <c r="I117" s="93"/>
      <c r="J117" s="94"/>
      <c r="K117" s="94"/>
      <c r="L117" s="131"/>
      <c r="M117" s="141">
        <v>42.9</v>
      </c>
      <c r="N117" s="94">
        <v>42.9</v>
      </c>
      <c r="O117" s="94"/>
      <c r="P117" s="138"/>
    </row>
    <row r="118" spans="1:31" ht="13.5" thickBot="1">
      <c r="A118" s="1228"/>
      <c r="B118" s="1217"/>
      <c r="C118" s="1214"/>
      <c r="D118" s="1196"/>
      <c r="E118" s="1187"/>
      <c r="F118" s="1189"/>
      <c r="G118" s="1185"/>
      <c r="H118" s="87" t="s">
        <v>16</v>
      </c>
      <c r="I118" s="95">
        <v>0</v>
      </c>
      <c r="J118" s="96">
        <v>0</v>
      </c>
      <c r="K118" s="96"/>
      <c r="L118" s="132">
        <v>0</v>
      </c>
      <c r="M118" s="139">
        <v>42.9</v>
      </c>
      <c r="N118" s="96">
        <v>42.9</v>
      </c>
      <c r="O118" s="96"/>
      <c r="P118" s="140">
        <v>0</v>
      </c>
    </row>
    <row r="119" spans="1:31">
      <c r="A119" s="1197" t="s">
        <v>10</v>
      </c>
      <c r="B119" s="1200" t="s">
        <v>9</v>
      </c>
      <c r="C119" s="1203" t="s">
        <v>46</v>
      </c>
      <c r="D119" s="1174" t="s">
        <v>72</v>
      </c>
      <c r="E119" s="1191"/>
      <c r="F119" s="1178" t="s">
        <v>9</v>
      </c>
      <c r="G119" s="1172"/>
      <c r="H119" s="92" t="s">
        <v>13</v>
      </c>
      <c r="I119" s="91"/>
      <c r="J119" s="90"/>
      <c r="K119" s="90"/>
      <c r="L119" s="68"/>
      <c r="M119" s="66">
        <v>2.5</v>
      </c>
      <c r="N119" s="90">
        <v>2.5</v>
      </c>
      <c r="O119" s="90"/>
      <c r="P119" s="67"/>
    </row>
    <row r="120" spans="1:31" ht="13.5" thickBot="1">
      <c r="A120" s="1199"/>
      <c r="B120" s="1202"/>
      <c r="C120" s="1202"/>
      <c r="D120" s="1190"/>
      <c r="E120" s="1192"/>
      <c r="F120" s="1179"/>
      <c r="G120" s="1173"/>
      <c r="H120" s="87" t="s">
        <v>16</v>
      </c>
      <c r="I120" s="88">
        <v>0</v>
      </c>
      <c r="J120" s="89">
        <v>0</v>
      </c>
      <c r="K120" s="89"/>
      <c r="L120" s="118">
        <v>0</v>
      </c>
      <c r="M120" s="117">
        <v>2.5</v>
      </c>
      <c r="N120" s="89">
        <v>2.5</v>
      </c>
      <c r="O120" s="89"/>
      <c r="P120" s="119">
        <v>0</v>
      </c>
    </row>
    <row r="121" spans="1:31">
      <c r="A121" s="1197" t="s">
        <v>10</v>
      </c>
      <c r="B121" s="1200" t="s">
        <v>9</v>
      </c>
      <c r="C121" s="1203" t="s">
        <v>47</v>
      </c>
      <c r="D121" s="1174" t="s">
        <v>73</v>
      </c>
      <c r="E121" s="1191"/>
      <c r="F121" s="1178" t="s">
        <v>9</v>
      </c>
      <c r="G121" s="1172"/>
      <c r="H121" s="92" t="s">
        <v>13</v>
      </c>
      <c r="I121" s="91"/>
      <c r="J121" s="90"/>
      <c r="K121" s="90"/>
      <c r="L121" s="68"/>
      <c r="M121" s="66">
        <v>79.2</v>
      </c>
      <c r="N121" s="90">
        <v>79.2</v>
      </c>
      <c r="O121" s="90"/>
      <c r="P121" s="67"/>
    </row>
    <row r="122" spans="1:31" ht="13.5" thickBot="1">
      <c r="A122" s="1199"/>
      <c r="B122" s="1202"/>
      <c r="C122" s="1202"/>
      <c r="D122" s="1190"/>
      <c r="E122" s="1192"/>
      <c r="F122" s="1179"/>
      <c r="G122" s="1173"/>
      <c r="H122" s="87" t="s">
        <v>16</v>
      </c>
      <c r="I122" s="88">
        <v>0</v>
      </c>
      <c r="J122" s="89">
        <v>0</v>
      </c>
      <c r="K122" s="89"/>
      <c r="L122" s="118">
        <v>0</v>
      </c>
      <c r="M122" s="117">
        <v>79.2</v>
      </c>
      <c r="N122" s="89">
        <v>79.2</v>
      </c>
      <c r="O122" s="89"/>
      <c r="P122" s="119">
        <v>0</v>
      </c>
    </row>
    <row r="123" spans="1:31">
      <c r="A123" s="1197" t="s">
        <v>10</v>
      </c>
      <c r="B123" s="1200" t="s">
        <v>9</v>
      </c>
      <c r="C123" s="1203" t="s">
        <v>49</v>
      </c>
      <c r="D123" s="1174" t="s">
        <v>76</v>
      </c>
      <c r="E123" s="1191"/>
      <c r="F123" s="1178" t="s">
        <v>9</v>
      </c>
      <c r="G123" s="1172"/>
      <c r="H123" s="92" t="s">
        <v>13</v>
      </c>
      <c r="I123" s="91"/>
      <c r="J123" s="90"/>
      <c r="K123" s="90"/>
      <c r="L123" s="68"/>
      <c r="M123" s="66">
        <v>1.1200000000000001</v>
      </c>
      <c r="N123" s="90">
        <v>1.1000000000000001</v>
      </c>
      <c r="O123" s="90"/>
      <c r="P123" s="67"/>
    </row>
    <row r="124" spans="1:31" ht="13.5" thickBot="1">
      <c r="A124" s="1199"/>
      <c r="B124" s="1202"/>
      <c r="C124" s="1202"/>
      <c r="D124" s="1190"/>
      <c r="E124" s="1192"/>
      <c r="F124" s="1179"/>
      <c r="G124" s="1173"/>
      <c r="H124" s="87" t="s">
        <v>16</v>
      </c>
      <c r="I124" s="88">
        <v>0</v>
      </c>
      <c r="J124" s="89">
        <v>0</v>
      </c>
      <c r="K124" s="89"/>
      <c r="L124" s="118">
        <v>0</v>
      </c>
      <c r="M124" s="117">
        <v>1.1200000000000001</v>
      </c>
      <c r="N124" s="89">
        <v>1.1000000000000001</v>
      </c>
      <c r="O124" s="89"/>
      <c r="P124" s="119">
        <v>0</v>
      </c>
    </row>
    <row r="125" spans="1:31">
      <c r="A125" s="1227" t="s">
        <v>10</v>
      </c>
      <c r="B125" s="1216" t="s">
        <v>9</v>
      </c>
      <c r="C125" s="1213" t="s">
        <v>85</v>
      </c>
      <c r="D125" s="1195" t="s">
        <v>79</v>
      </c>
      <c r="E125" s="1186"/>
      <c r="F125" s="1188" t="s">
        <v>9</v>
      </c>
      <c r="G125" s="1184"/>
      <c r="H125" s="86" t="s">
        <v>13</v>
      </c>
      <c r="I125" s="93"/>
      <c r="J125" s="94"/>
      <c r="K125" s="94"/>
      <c r="L125" s="131"/>
      <c r="M125" s="141">
        <v>26</v>
      </c>
      <c r="N125" s="94">
        <v>26</v>
      </c>
      <c r="O125" s="94"/>
      <c r="P125" s="138"/>
    </row>
    <row r="126" spans="1:31" ht="13.5" thickBot="1">
      <c r="A126" s="1228"/>
      <c r="B126" s="1217"/>
      <c r="C126" s="1214"/>
      <c r="D126" s="1196"/>
      <c r="E126" s="1187"/>
      <c r="F126" s="1189"/>
      <c r="G126" s="1185"/>
      <c r="H126" s="87" t="s">
        <v>16</v>
      </c>
      <c r="I126" s="95">
        <v>0</v>
      </c>
      <c r="J126" s="96">
        <v>0</v>
      </c>
      <c r="K126" s="96"/>
      <c r="L126" s="132">
        <v>0</v>
      </c>
      <c r="M126" s="139">
        <v>26</v>
      </c>
      <c r="N126" s="96">
        <v>26</v>
      </c>
      <c r="O126" s="96"/>
      <c r="P126" s="140">
        <v>0</v>
      </c>
    </row>
    <row r="127" spans="1:31">
      <c r="A127" s="1197" t="s">
        <v>10</v>
      </c>
      <c r="B127" s="1200" t="s">
        <v>9</v>
      </c>
      <c r="C127" s="1203" t="s">
        <v>92</v>
      </c>
      <c r="D127" s="1174" t="s">
        <v>88</v>
      </c>
      <c r="E127" s="1191"/>
      <c r="F127" s="1178" t="s">
        <v>9</v>
      </c>
      <c r="G127" s="1172"/>
      <c r="H127" s="157" t="s">
        <v>13</v>
      </c>
      <c r="I127" s="91"/>
      <c r="J127" s="90"/>
      <c r="K127" s="90"/>
      <c r="L127" s="68"/>
      <c r="M127" s="142">
        <v>168</v>
      </c>
      <c r="N127" s="113">
        <v>168</v>
      </c>
      <c r="O127" s="90"/>
      <c r="P127" s="67"/>
    </row>
    <row r="128" spans="1:31" ht="13.5" thickBot="1">
      <c r="A128" s="1199"/>
      <c r="B128" s="1202"/>
      <c r="C128" s="1202"/>
      <c r="D128" s="1190"/>
      <c r="E128" s="1192"/>
      <c r="F128" s="1179"/>
      <c r="G128" s="1173"/>
      <c r="H128" s="87" t="s">
        <v>16</v>
      </c>
      <c r="I128" s="88">
        <v>0</v>
      </c>
      <c r="J128" s="89">
        <v>0</v>
      </c>
      <c r="K128" s="89"/>
      <c r="L128" s="118">
        <v>0</v>
      </c>
      <c r="M128" s="117">
        <v>168</v>
      </c>
      <c r="N128" s="89">
        <v>168</v>
      </c>
      <c r="O128" s="89"/>
      <c r="P128" s="119">
        <v>0</v>
      </c>
    </row>
    <row r="129" spans="1:31">
      <c r="A129" s="1197" t="s">
        <v>10</v>
      </c>
      <c r="B129" s="1200" t="s">
        <v>9</v>
      </c>
      <c r="C129" s="1203" t="s">
        <v>122</v>
      </c>
      <c r="D129" s="1174" t="s">
        <v>115</v>
      </c>
      <c r="E129" s="1191"/>
      <c r="F129" s="1178" t="s">
        <v>9</v>
      </c>
      <c r="G129" s="1172"/>
      <c r="H129" s="92" t="s">
        <v>13</v>
      </c>
      <c r="I129" s="91"/>
      <c r="J129" s="90"/>
      <c r="K129" s="90"/>
      <c r="L129" s="68"/>
      <c r="M129" s="66">
        <v>9.1999999999999993</v>
      </c>
      <c r="N129" s="90">
        <v>9.1999999999999993</v>
      </c>
      <c r="O129" s="90"/>
      <c r="P129" s="67"/>
    </row>
    <row r="130" spans="1:31" ht="13.5" thickBot="1">
      <c r="A130" s="1199"/>
      <c r="B130" s="1202"/>
      <c r="C130" s="1202"/>
      <c r="D130" s="1190"/>
      <c r="E130" s="1192"/>
      <c r="F130" s="1179"/>
      <c r="G130" s="1173"/>
      <c r="H130" s="87" t="s">
        <v>16</v>
      </c>
      <c r="I130" s="88">
        <v>0</v>
      </c>
      <c r="J130" s="89">
        <v>0</v>
      </c>
      <c r="K130" s="89"/>
      <c r="L130" s="118">
        <v>0</v>
      </c>
      <c r="M130" s="117">
        <v>9.1999999999999993</v>
      </c>
      <c r="N130" s="89">
        <v>9.1999999999999993</v>
      </c>
      <c r="O130" s="89"/>
      <c r="P130" s="119">
        <v>0</v>
      </c>
    </row>
    <row r="131" spans="1:31">
      <c r="A131" s="1197" t="s">
        <v>10</v>
      </c>
      <c r="B131" s="1200" t="s">
        <v>9</v>
      </c>
      <c r="C131" s="1203" t="s">
        <v>124</v>
      </c>
      <c r="D131" s="1174" t="s">
        <v>117</v>
      </c>
      <c r="E131" s="1191"/>
      <c r="F131" s="1178" t="s">
        <v>9</v>
      </c>
      <c r="G131" s="1172"/>
      <c r="H131" s="157" t="s">
        <v>13</v>
      </c>
      <c r="I131" s="91"/>
      <c r="J131" s="90"/>
      <c r="K131" s="90"/>
      <c r="L131" s="68"/>
      <c r="M131" s="142">
        <v>2</v>
      </c>
      <c r="N131" s="113">
        <v>2</v>
      </c>
      <c r="O131" s="90"/>
      <c r="P131" s="67"/>
    </row>
    <row r="132" spans="1:31" ht="13.5" thickBot="1">
      <c r="A132" s="1199"/>
      <c r="B132" s="1202"/>
      <c r="C132" s="1202"/>
      <c r="D132" s="1190"/>
      <c r="E132" s="1192"/>
      <c r="F132" s="1179"/>
      <c r="G132" s="1173"/>
      <c r="H132" s="87" t="s">
        <v>16</v>
      </c>
      <c r="I132" s="88">
        <v>0</v>
      </c>
      <c r="J132" s="89">
        <v>0</v>
      </c>
      <c r="K132" s="89"/>
      <c r="L132" s="118">
        <v>0</v>
      </c>
      <c r="M132" s="117">
        <v>2</v>
      </c>
      <c r="N132" s="89">
        <v>2</v>
      </c>
      <c r="O132" s="89"/>
      <c r="P132" s="119">
        <v>0</v>
      </c>
    </row>
    <row r="133" spans="1:31">
      <c r="A133" s="1197" t="s">
        <v>10</v>
      </c>
      <c r="B133" s="1200" t="s">
        <v>9</v>
      </c>
      <c r="C133" s="1203" t="s">
        <v>129</v>
      </c>
      <c r="D133" s="1174" t="s">
        <v>123</v>
      </c>
      <c r="E133" s="1191"/>
      <c r="F133" s="1178" t="s">
        <v>9</v>
      </c>
      <c r="G133" s="1172"/>
      <c r="H133" s="157" t="s">
        <v>13</v>
      </c>
      <c r="I133" s="91"/>
      <c r="J133" s="90"/>
      <c r="K133" s="90"/>
      <c r="L133" s="68"/>
      <c r="M133" s="142">
        <v>1.5</v>
      </c>
      <c r="N133" s="113">
        <v>1.5</v>
      </c>
      <c r="O133" s="90"/>
      <c r="P133" s="67"/>
    </row>
    <row r="134" spans="1:31" ht="13.5" thickBot="1">
      <c r="A134" s="1199"/>
      <c r="B134" s="1202"/>
      <c r="C134" s="1202"/>
      <c r="D134" s="1190"/>
      <c r="E134" s="1192"/>
      <c r="F134" s="1179"/>
      <c r="G134" s="1173"/>
      <c r="H134" s="87" t="s">
        <v>16</v>
      </c>
      <c r="I134" s="88">
        <v>0</v>
      </c>
      <c r="J134" s="89">
        <v>0</v>
      </c>
      <c r="K134" s="89"/>
      <c r="L134" s="118">
        <v>0</v>
      </c>
      <c r="M134" s="117">
        <v>1.5</v>
      </c>
      <c r="N134" s="89">
        <v>1.5</v>
      </c>
      <c r="O134" s="89"/>
      <c r="P134" s="119">
        <v>0</v>
      </c>
    </row>
    <row r="135" spans="1:31">
      <c r="A135" s="1197" t="s">
        <v>10</v>
      </c>
      <c r="B135" s="1200" t="s">
        <v>9</v>
      </c>
      <c r="C135" s="1203" t="s">
        <v>133</v>
      </c>
      <c r="D135" s="149" t="s">
        <v>139</v>
      </c>
      <c r="E135" s="1181"/>
      <c r="F135" s="1181"/>
      <c r="G135" s="1182"/>
      <c r="H135" s="162" t="s">
        <v>13</v>
      </c>
      <c r="I135" s="115"/>
      <c r="J135" s="116"/>
      <c r="K135" s="116"/>
      <c r="L135" s="120"/>
      <c r="M135" s="160">
        <v>2</v>
      </c>
      <c r="N135" s="161">
        <v>2</v>
      </c>
      <c r="O135" s="122"/>
      <c r="P135" s="123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</row>
    <row r="136" spans="1:31" ht="13.5" thickBot="1">
      <c r="A136" s="1198"/>
      <c r="B136" s="1201"/>
      <c r="C136" s="1204"/>
      <c r="D136" s="150"/>
      <c r="E136" s="1179"/>
      <c r="F136" s="1179"/>
      <c r="G136" s="1173"/>
      <c r="H136" s="114" t="s">
        <v>16</v>
      </c>
      <c r="I136" s="117"/>
      <c r="J136" s="89"/>
      <c r="K136" s="89"/>
      <c r="L136" s="121"/>
      <c r="M136" s="117"/>
      <c r="N136" s="89"/>
      <c r="O136" s="89"/>
      <c r="P136" s="119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</row>
    <row r="137" spans="1:31" ht="12.75" customHeight="1">
      <c r="A137" s="1197" t="s">
        <v>10</v>
      </c>
      <c r="B137" s="1200" t="s">
        <v>9</v>
      </c>
      <c r="C137" s="1203" t="s">
        <v>134</v>
      </c>
      <c r="D137" s="1174" t="s">
        <v>130</v>
      </c>
      <c r="E137" s="1176"/>
      <c r="F137" s="1178" t="s">
        <v>9</v>
      </c>
      <c r="G137" s="1172"/>
      <c r="H137" s="105" t="s">
        <v>13</v>
      </c>
      <c r="I137" s="106"/>
      <c r="J137" s="107"/>
      <c r="K137" s="107"/>
      <c r="L137" s="135">
        <v>0</v>
      </c>
      <c r="M137" s="158">
        <v>36.15</v>
      </c>
      <c r="N137" s="159">
        <v>36.200000000000003</v>
      </c>
      <c r="O137" s="107"/>
      <c r="P137" s="146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</row>
    <row r="138" spans="1:31" ht="13.5" thickBot="1">
      <c r="A138" s="1198"/>
      <c r="B138" s="1201"/>
      <c r="C138" s="1204"/>
      <c r="D138" s="1175"/>
      <c r="E138" s="1177"/>
      <c r="F138" s="1183"/>
      <c r="G138" s="1180"/>
      <c r="H138" s="87" t="s">
        <v>16</v>
      </c>
      <c r="I138" s="88">
        <v>0</v>
      </c>
      <c r="J138" s="89">
        <v>0</v>
      </c>
      <c r="K138" s="89"/>
      <c r="L138" s="118">
        <v>0</v>
      </c>
      <c r="M138" s="117">
        <v>36.15</v>
      </c>
      <c r="N138" s="89">
        <v>36.200000000000003</v>
      </c>
      <c r="O138" s="89"/>
      <c r="P138" s="119">
        <v>0</v>
      </c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</row>
    <row r="139" spans="1:31">
      <c r="A139" s="1197" t="s">
        <v>10</v>
      </c>
      <c r="B139" s="1200" t="s">
        <v>9</v>
      </c>
      <c r="C139" s="1203" t="s">
        <v>87</v>
      </c>
      <c r="D139" s="1174" t="s">
        <v>80</v>
      </c>
      <c r="E139" s="1191"/>
      <c r="F139" s="1178" t="s">
        <v>9</v>
      </c>
      <c r="G139" s="1172"/>
      <c r="H139" s="92" t="s">
        <v>13</v>
      </c>
      <c r="I139" s="91"/>
      <c r="J139" s="90"/>
      <c r="K139" s="90"/>
      <c r="L139" s="68"/>
      <c r="M139" s="66">
        <v>10</v>
      </c>
      <c r="N139" s="90">
        <v>10</v>
      </c>
      <c r="O139" s="90"/>
      <c r="P139" s="67"/>
    </row>
    <row r="140" spans="1:31" ht="13.5" thickBot="1">
      <c r="A140" s="1199"/>
      <c r="B140" s="1202"/>
      <c r="C140" s="1202"/>
      <c r="D140" s="1190"/>
      <c r="E140" s="1192"/>
      <c r="F140" s="1179"/>
      <c r="G140" s="1173"/>
      <c r="H140" s="87" t="s">
        <v>16</v>
      </c>
      <c r="I140" s="88">
        <v>0</v>
      </c>
      <c r="J140" s="89">
        <v>0</v>
      </c>
      <c r="K140" s="89"/>
      <c r="L140" s="118">
        <v>0</v>
      </c>
      <c r="M140" s="117">
        <v>10</v>
      </c>
      <c r="N140" s="89">
        <v>10</v>
      </c>
      <c r="O140" s="89"/>
      <c r="P140" s="119">
        <v>0</v>
      </c>
    </row>
    <row r="141" spans="1:31" s="4" customFormat="1" ht="15.75" customHeight="1" thickBot="1">
      <c r="A141" s="71" t="s">
        <v>9</v>
      </c>
      <c r="B141" s="72" t="s">
        <v>10</v>
      </c>
      <c r="C141" s="1031" t="s">
        <v>17</v>
      </c>
      <c r="D141" s="1032"/>
      <c r="E141" s="1032"/>
      <c r="F141" s="1032"/>
      <c r="G141" s="1032"/>
      <c r="H141" s="1226"/>
      <c r="I141" s="79">
        <f>J141+L141</f>
        <v>1455.25</v>
      </c>
      <c r="J141" s="80">
        <f>J138+J136+J134+J132+J130+J128+J126+J124+J122+J120+J118+J116+J114+J112+J110+J108+J106+J103+J101+J99+J97+J95+J93+J91+J89+J87+J85+J83+J81+J79+J77+J75+J73+J140+J71+J69+J67+J65+J63+J61+J59+J57+J55+J53+J51+J49+J47+J45</f>
        <v>1455.25</v>
      </c>
      <c r="K141" s="80">
        <f>K138+K136+K134+K132+K130+K128+K126+K124+K122+K120+K118+K116+K114+K112+K110+K108+K106+K103+K101+K99+K97+K95+K93+K91+K89+K87+K85+K83+K81+K79+K77+K75+K73+K140+K71+K69+K67+K65+K63+K61+K59+K57+K55+K53+K51+K49+K47+K45</f>
        <v>0</v>
      </c>
      <c r="L141" s="80">
        <f>L138+L136+L134+L132+L130+L128+L126+L124+L122+L120+L118+L116+L114+L112+L110+L108+L106+L103+L101+L99+L97+L95+L93+L91+L89+L87+L85+L83+L81+L79+L77+L75+L73+L140+L71+L69+L67+L65+L63+L61+L59+L57+L55+L53+L51+L49+L47+L45</f>
        <v>0</v>
      </c>
      <c r="M141" s="79">
        <f>N141+P141</f>
        <v>1915.4199999999998</v>
      </c>
      <c r="N141" s="80">
        <f>N138+N136+N134+N132+N130+N128+N126+N124+N122+N120+N118+N116+N114+N112+N110+N108+N106+N103+N101+N99+N97+N95+N93+N91+N89+N87+N85+N83+N81+N79+N77+N75+N73+N140+N71+N69+N67+N65+N63+N61+N59+N57+N55+N53+N51+N49+N47+N45</f>
        <v>1915.4199999999998</v>
      </c>
      <c r="O141" s="80">
        <f>O138+O136+O134+O132+O130+O128+O126+O124+O122+O120+O118+O116+O114+O112+O110+O108+O106+O103+O101+O99+O97+O95+O93+O91+O89+O87+O85+O83+O81+O79+O77+O75+O73+O140+O71+O69+O67+O65+O63+O61+O59+O57+O55+O53+O51+O49+O47+O45</f>
        <v>0</v>
      </c>
      <c r="P141" s="80">
        <f>P138+P136+P134+P132+P130+P128+P126+P124+P122+P120+P118+P116+P114+P112+P110+P108+P106+P103+P101+P99+P97+P95+P93+P91+P89+P87+P85+P83+P81+P79+P77+P75+P73+P140+P71+P69+P67+P65+P63+P61+P59+P57+P55+P53+P51+P49+P47+P45</f>
        <v>0</v>
      </c>
    </row>
    <row r="142" spans="1:31" s="4" customFormat="1" ht="15.75" customHeight="1" thickBot="1">
      <c r="A142" s="83" t="s">
        <v>9</v>
      </c>
      <c r="B142" s="151" t="s">
        <v>10</v>
      </c>
      <c r="C142" s="1219" t="s">
        <v>146</v>
      </c>
      <c r="D142" s="1220"/>
      <c r="E142" s="1220"/>
      <c r="F142" s="1220"/>
      <c r="G142" s="1220"/>
      <c r="H142" s="1221"/>
      <c r="I142" s="152">
        <f>J142+L142</f>
        <v>13209.05</v>
      </c>
      <c r="J142" s="153">
        <f>J141+J42+J36+J32+J26</f>
        <v>13209.05</v>
      </c>
      <c r="K142" s="153">
        <f>K141+K137+K135+K133+K131+K129+K127+K125+K123+K121+K119+K117+K115+K113+K111+K109+K107+K104+K102+K100+K98+K96+K94+K92+K90+K88+K86+K84+K82+K80+K78+K76+K74+K72+K139+K70+K68+K66+K64+K62+K60+K58+K56+K54+K52+K50+K48+K46</f>
        <v>0</v>
      </c>
      <c r="L142" s="153">
        <f>L141+L137+L135+L133+L131+L129+L127+L125+L123+L121+L119+L117+L115+L113+L111+L109+L107+L104+L102+L100+L98+L96+L94+L92+L90+L88+L86+L84+L82+L80+L78+L76+L74+L72+L139+L70+L68+L66+L64+L62+L60+L58+L56+L54+L52+L50+L48+L46</f>
        <v>0</v>
      </c>
      <c r="M142" s="152">
        <f>N142+P142</f>
        <v>14182.619999999997</v>
      </c>
      <c r="N142" s="153">
        <f>N141+N42+N36+N32+N26</f>
        <v>14019.819999999998</v>
      </c>
      <c r="O142" s="153">
        <f>O141+O42+O36+O32+O26</f>
        <v>8823.2000000000025</v>
      </c>
      <c r="P142" s="153">
        <f>P141+P42+P36+P32+P26</f>
        <v>162.80000000000001</v>
      </c>
    </row>
  </sheetData>
  <mergeCells count="397">
    <mergeCell ref="M2:P2"/>
    <mergeCell ref="I3:I4"/>
    <mergeCell ref="F44:F45"/>
    <mergeCell ref="E46:E47"/>
    <mergeCell ref="F40:F41"/>
    <mergeCell ref="E40:E41"/>
    <mergeCell ref="N3:O3"/>
    <mergeCell ref="P3:P4"/>
    <mergeCell ref="E30:E31"/>
    <mergeCell ref="E28:E29"/>
    <mergeCell ref="F28:F29"/>
    <mergeCell ref="A27:P27"/>
    <mergeCell ref="B38:B39"/>
    <mergeCell ref="C38:C39"/>
    <mergeCell ref="D38:D39"/>
    <mergeCell ref="E38:E39"/>
    <mergeCell ref="A5:P5"/>
    <mergeCell ref="M3:M4"/>
    <mergeCell ref="E2:E4"/>
    <mergeCell ref="A2:A4"/>
    <mergeCell ref="B2:B4"/>
    <mergeCell ref="C2:C4"/>
    <mergeCell ref="B6:B26"/>
    <mergeCell ref="L3:L4"/>
    <mergeCell ref="I2:L2"/>
    <mergeCell ref="J3:K3"/>
    <mergeCell ref="G2:G4"/>
    <mergeCell ref="H2:H4"/>
    <mergeCell ref="A28:A29"/>
    <mergeCell ref="B28:B29"/>
    <mergeCell ref="C28:C29"/>
    <mergeCell ref="D28:D29"/>
    <mergeCell ref="C32:H32"/>
    <mergeCell ref="F2:F4"/>
    <mergeCell ref="C6:C26"/>
    <mergeCell ref="D6:D24"/>
    <mergeCell ref="F30:F31"/>
    <mergeCell ref="H6:H24"/>
    <mergeCell ref="C30:C31"/>
    <mergeCell ref="D30:D31"/>
    <mergeCell ref="G28:G29"/>
    <mergeCell ref="D2:D4"/>
    <mergeCell ref="A34:A35"/>
    <mergeCell ref="B34:B35"/>
    <mergeCell ref="G30:G31"/>
    <mergeCell ref="A33:P33"/>
    <mergeCell ref="G34:G35"/>
    <mergeCell ref="C34:C35"/>
    <mergeCell ref="D34:D35"/>
    <mergeCell ref="E34:E35"/>
    <mergeCell ref="F34:F35"/>
    <mergeCell ref="C36:H36"/>
    <mergeCell ref="A37:P37"/>
    <mergeCell ref="G38:G39"/>
    <mergeCell ref="G40:G41"/>
    <mergeCell ref="A38:A39"/>
    <mergeCell ref="C42:H42"/>
    <mergeCell ref="A43:P43"/>
    <mergeCell ref="G46:G47"/>
    <mergeCell ref="G48:G49"/>
    <mergeCell ref="D44:D45"/>
    <mergeCell ref="E44:E45"/>
    <mergeCell ref="G44:G45"/>
    <mergeCell ref="F46:F47"/>
    <mergeCell ref="B46:B47"/>
    <mergeCell ref="A44:A45"/>
    <mergeCell ref="B44:B45"/>
    <mergeCell ref="C44:C45"/>
    <mergeCell ref="C46:C47"/>
    <mergeCell ref="D46:D47"/>
    <mergeCell ref="F48:F49"/>
    <mergeCell ref="E48:E49"/>
    <mergeCell ref="A64:A65"/>
    <mergeCell ref="B60:B61"/>
    <mergeCell ref="A68:A69"/>
    <mergeCell ref="C66:C67"/>
    <mergeCell ref="A40:A41"/>
    <mergeCell ref="B40:B41"/>
    <mergeCell ref="C40:C41"/>
    <mergeCell ref="D40:D41"/>
    <mergeCell ref="F38:F39"/>
    <mergeCell ref="D66:D67"/>
    <mergeCell ref="A50:A51"/>
    <mergeCell ref="A48:A49"/>
    <mergeCell ref="B48:B49"/>
    <mergeCell ref="C48:C49"/>
    <mergeCell ref="A46:A47"/>
    <mergeCell ref="D52:D53"/>
    <mergeCell ref="A54:A55"/>
    <mergeCell ref="B54:B55"/>
    <mergeCell ref="A52:A53"/>
    <mergeCell ref="C50:C51"/>
    <mergeCell ref="D54:D55"/>
    <mergeCell ref="B50:B51"/>
    <mergeCell ref="D48:D49"/>
    <mergeCell ref="D50:D51"/>
    <mergeCell ref="A117:A118"/>
    <mergeCell ref="B117:B118"/>
    <mergeCell ref="C117:C118"/>
    <mergeCell ref="A88:A89"/>
    <mergeCell ref="A96:A97"/>
    <mergeCell ref="C84:C85"/>
    <mergeCell ref="A86:A87"/>
    <mergeCell ref="A84:A85"/>
    <mergeCell ref="B84:B85"/>
    <mergeCell ref="B98:B99"/>
    <mergeCell ref="A98:A99"/>
    <mergeCell ref="A102:A103"/>
    <mergeCell ref="B88:B89"/>
    <mergeCell ref="B92:B93"/>
    <mergeCell ref="B102:B103"/>
    <mergeCell ref="C100:C101"/>
    <mergeCell ref="C121:C122"/>
    <mergeCell ref="B123:B124"/>
    <mergeCell ref="B119:B120"/>
    <mergeCell ref="B121:B122"/>
    <mergeCell ref="C102:C103"/>
    <mergeCell ref="B125:B126"/>
    <mergeCell ref="D84:D85"/>
    <mergeCell ref="B100:B101"/>
    <mergeCell ref="B86:B87"/>
    <mergeCell ref="B90:B91"/>
    <mergeCell ref="D94:D95"/>
    <mergeCell ref="C86:C87"/>
    <mergeCell ref="A139:A140"/>
    <mergeCell ref="B139:B140"/>
    <mergeCell ref="C139:C140"/>
    <mergeCell ref="D139:D140"/>
    <mergeCell ref="A125:A126"/>
    <mergeCell ref="A104:A106"/>
    <mergeCell ref="B104:B106"/>
    <mergeCell ref="C104:C106"/>
    <mergeCell ref="A113:A114"/>
    <mergeCell ref="B113:B114"/>
    <mergeCell ref="D107:D108"/>
    <mergeCell ref="B109:B110"/>
    <mergeCell ref="B135:B136"/>
    <mergeCell ref="A115:A116"/>
    <mergeCell ref="B115:B116"/>
    <mergeCell ref="C131:C132"/>
    <mergeCell ref="C129:C130"/>
    <mergeCell ref="D117:D118"/>
    <mergeCell ref="D115:D116"/>
    <mergeCell ref="D129:D130"/>
    <mergeCell ref="C127:C128"/>
    <mergeCell ref="A123:A124"/>
    <mergeCell ref="C115:C116"/>
    <mergeCell ref="C125:C126"/>
    <mergeCell ref="C142:H142"/>
    <mergeCell ref="D88:D89"/>
    <mergeCell ref="E109:E110"/>
    <mergeCell ref="F104:F106"/>
    <mergeCell ref="F109:F110"/>
    <mergeCell ref="D100:D101"/>
    <mergeCell ref="C96:C97"/>
    <mergeCell ref="D104:D106"/>
    <mergeCell ref="C141:H141"/>
    <mergeCell ref="G139:G140"/>
    <mergeCell ref="F139:F140"/>
    <mergeCell ref="E139:E140"/>
    <mergeCell ref="C137:C138"/>
    <mergeCell ref="C113:C114"/>
    <mergeCell ref="F115:F116"/>
    <mergeCell ref="D121:D122"/>
    <mergeCell ref="F119:F120"/>
    <mergeCell ref="E133:E134"/>
    <mergeCell ref="C123:C124"/>
    <mergeCell ref="C119:C120"/>
    <mergeCell ref="G109:G110"/>
    <mergeCell ref="E98:E99"/>
    <mergeCell ref="F117:F118"/>
    <mergeCell ref="G107:G108"/>
    <mergeCell ref="B66:B67"/>
    <mergeCell ref="C72:C73"/>
    <mergeCell ref="G76:G77"/>
    <mergeCell ref="E74:E75"/>
    <mergeCell ref="G74:G75"/>
    <mergeCell ref="D76:D77"/>
    <mergeCell ref="G70:G71"/>
    <mergeCell ref="G68:G69"/>
    <mergeCell ref="F80:F81"/>
    <mergeCell ref="E76:E77"/>
    <mergeCell ref="D72:D73"/>
    <mergeCell ref="F72:F73"/>
    <mergeCell ref="F76:F77"/>
    <mergeCell ref="F74:F75"/>
    <mergeCell ref="G78:G79"/>
    <mergeCell ref="E80:E81"/>
    <mergeCell ref="E78:E79"/>
    <mergeCell ref="F78:F79"/>
    <mergeCell ref="G80:G81"/>
    <mergeCell ref="G72:G73"/>
    <mergeCell ref="G50:G51"/>
    <mergeCell ref="F58:F59"/>
    <mergeCell ref="F56:F57"/>
    <mergeCell ref="G56:G57"/>
    <mergeCell ref="G52:G53"/>
    <mergeCell ref="E56:E57"/>
    <mergeCell ref="E52:E53"/>
    <mergeCell ref="C56:C57"/>
    <mergeCell ref="B52:B53"/>
    <mergeCell ref="C52:C53"/>
    <mergeCell ref="C54:C55"/>
    <mergeCell ref="B58:B59"/>
    <mergeCell ref="C58:C59"/>
    <mergeCell ref="F52:F53"/>
    <mergeCell ref="F50:F51"/>
    <mergeCell ref="E50:E51"/>
    <mergeCell ref="E58:E59"/>
    <mergeCell ref="A56:A57"/>
    <mergeCell ref="B56:B57"/>
    <mergeCell ref="G54:G55"/>
    <mergeCell ref="F54:F55"/>
    <mergeCell ref="E62:E63"/>
    <mergeCell ref="G62:G63"/>
    <mergeCell ref="E54:E55"/>
    <mergeCell ref="E60:E61"/>
    <mergeCell ref="D60:D61"/>
    <mergeCell ref="G60:G61"/>
    <mergeCell ref="B62:B63"/>
    <mergeCell ref="F60:F61"/>
    <mergeCell ref="G58:G59"/>
    <mergeCell ref="D56:D57"/>
    <mergeCell ref="C60:C61"/>
    <mergeCell ref="D62:D63"/>
    <mergeCell ref="A60:A61"/>
    <mergeCell ref="A62:A63"/>
    <mergeCell ref="G64:G65"/>
    <mergeCell ref="E64:E65"/>
    <mergeCell ref="F62:F63"/>
    <mergeCell ref="C64:C65"/>
    <mergeCell ref="D64:D65"/>
    <mergeCell ref="A58:A59"/>
    <mergeCell ref="D70:D71"/>
    <mergeCell ref="F64:F65"/>
    <mergeCell ref="C62:C63"/>
    <mergeCell ref="A70:A71"/>
    <mergeCell ref="E66:E67"/>
    <mergeCell ref="F66:F67"/>
    <mergeCell ref="B70:B71"/>
    <mergeCell ref="B68:B69"/>
    <mergeCell ref="C68:C69"/>
    <mergeCell ref="C70:C71"/>
    <mergeCell ref="E68:E69"/>
    <mergeCell ref="D68:D69"/>
    <mergeCell ref="B64:B65"/>
    <mergeCell ref="E70:E71"/>
    <mergeCell ref="F68:F69"/>
    <mergeCell ref="F70:F71"/>
    <mergeCell ref="G66:G67"/>
    <mergeCell ref="A66:A67"/>
    <mergeCell ref="G98:G99"/>
    <mergeCell ref="C92:C93"/>
    <mergeCell ref="D90:D91"/>
    <mergeCell ref="G86:G87"/>
    <mergeCell ref="E90:E91"/>
    <mergeCell ref="D92:D93"/>
    <mergeCell ref="C90:C91"/>
    <mergeCell ref="G88:G89"/>
    <mergeCell ref="D86:D87"/>
    <mergeCell ref="F86:F87"/>
    <mergeCell ref="C88:C89"/>
    <mergeCell ref="E92:E93"/>
    <mergeCell ref="G92:G93"/>
    <mergeCell ref="F88:F89"/>
    <mergeCell ref="G84:G85"/>
    <mergeCell ref="F100:F101"/>
    <mergeCell ref="G96:G97"/>
    <mergeCell ref="F82:F83"/>
    <mergeCell ref="G82:G83"/>
    <mergeCell ref="F84:F85"/>
    <mergeCell ref="E104:E106"/>
    <mergeCell ref="E96:E97"/>
    <mergeCell ref="F96:F97"/>
    <mergeCell ref="E102:E103"/>
    <mergeCell ref="F102:F103"/>
    <mergeCell ref="E86:E87"/>
    <mergeCell ref="E84:E85"/>
    <mergeCell ref="G104:G106"/>
    <mergeCell ref="F90:F91"/>
    <mergeCell ref="G102:G103"/>
    <mergeCell ref="G90:G91"/>
    <mergeCell ref="E88:E89"/>
    <mergeCell ref="E82:E83"/>
    <mergeCell ref="F92:F93"/>
    <mergeCell ref="G100:G101"/>
    <mergeCell ref="F98:F99"/>
    <mergeCell ref="G94:G95"/>
    <mergeCell ref="F94:F95"/>
    <mergeCell ref="A76:A77"/>
    <mergeCell ref="B76:B77"/>
    <mergeCell ref="C82:C83"/>
    <mergeCell ref="B82:B83"/>
    <mergeCell ref="E72:E73"/>
    <mergeCell ref="D74:D75"/>
    <mergeCell ref="D80:D81"/>
    <mergeCell ref="B78:B79"/>
    <mergeCell ref="B74:B75"/>
    <mergeCell ref="C74:C75"/>
    <mergeCell ref="A82:A83"/>
    <mergeCell ref="A78:A79"/>
    <mergeCell ref="A80:A81"/>
    <mergeCell ref="C78:C79"/>
    <mergeCell ref="A72:A73"/>
    <mergeCell ref="A74:A75"/>
    <mergeCell ref="D82:D83"/>
    <mergeCell ref="C80:C81"/>
    <mergeCell ref="B80:B81"/>
    <mergeCell ref="D78:D79"/>
    <mergeCell ref="C76:C77"/>
    <mergeCell ref="B72:B73"/>
    <mergeCell ref="E107:E108"/>
    <mergeCell ref="A92:A93"/>
    <mergeCell ref="A90:A91"/>
    <mergeCell ref="B94:B95"/>
    <mergeCell ref="D111:D112"/>
    <mergeCell ref="B111:B112"/>
    <mergeCell ref="B107:B108"/>
    <mergeCell ref="D96:D97"/>
    <mergeCell ref="C94:C95"/>
    <mergeCell ref="A107:A108"/>
    <mergeCell ref="A109:A110"/>
    <mergeCell ref="A100:A101"/>
    <mergeCell ref="C109:C110"/>
    <mergeCell ref="A111:A112"/>
    <mergeCell ref="C111:C112"/>
    <mergeCell ref="C107:C108"/>
    <mergeCell ref="E94:E95"/>
    <mergeCell ref="D109:D110"/>
    <mergeCell ref="A94:A95"/>
    <mergeCell ref="C98:C99"/>
    <mergeCell ref="D98:D99"/>
    <mergeCell ref="E100:E101"/>
    <mergeCell ref="D102:D103"/>
    <mergeCell ref="B96:B97"/>
    <mergeCell ref="F107:F108"/>
    <mergeCell ref="E111:E112"/>
    <mergeCell ref="F111:F112"/>
    <mergeCell ref="A137:A138"/>
    <mergeCell ref="A127:A128"/>
    <mergeCell ref="B137:B138"/>
    <mergeCell ref="B131:B132"/>
    <mergeCell ref="D131:D132"/>
    <mergeCell ref="E117:E118"/>
    <mergeCell ref="F121:F122"/>
    <mergeCell ref="A133:A134"/>
    <mergeCell ref="B133:B134"/>
    <mergeCell ref="C133:C134"/>
    <mergeCell ref="A129:A130"/>
    <mergeCell ref="B127:B128"/>
    <mergeCell ref="F133:F134"/>
    <mergeCell ref="C135:C136"/>
    <mergeCell ref="E135:E136"/>
    <mergeCell ref="A121:A122"/>
    <mergeCell ref="A119:A120"/>
    <mergeCell ref="A135:A136"/>
    <mergeCell ref="A131:A132"/>
    <mergeCell ref="B129:B130"/>
    <mergeCell ref="D133:D134"/>
    <mergeCell ref="G111:G112"/>
    <mergeCell ref="G115:G116"/>
    <mergeCell ref="G127:G128"/>
    <mergeCell ref="F127:F128"/>
    <mergeCell ref="F125:F126"/>
    <mergeCell ref="G121:G122"/>
    <mergeCell ref="G131:G132"/>
    <mergeCell ref="D119:D120"/>
    <mergeCell ref="G113:G114"/>
    <mergeCell ref="G119:G120"/>
    <mergeCell ref="E121:E122"/>
    <mergeCell ref="E131:E132"/>
    <mergeCell ref="E115:E116"/>
    <mergeCell ref="E123:E124"/>
    <mergeCell ref="D123:D124"/>
    <mergeCell ref="E129:E130"/>
    <mergeCell ref="F113:F114"/>
    <mergeCell ref="D113:D114"/>
    <mergeCell ref="E113:E114"/>
    <mergeCell ref="D127:D128"/>
    <mergeCell ref="E119:E120"/>
    <mergeCell ref="D125:D126"/>
    <mergeCell ref="G117:G118"/>
    <mergeCell ref="E127:E128"/>
    <mergeCell ref="G129:G130"/>
    <mergeCell ref="D137:D138"/>
    <mergeCell ref="E137:E138"/>
    <mergeCell ref="G133:G134"/>
    <mergeCell ref="F129:F130"/>
    <mergeCell ref="G123:G124"/>
    <mergeCell ref="F123:F124"/>
    <mergeCell ref="F131:F132"/>
    <mergeCell ref="G137:G138"/>
    <mergeCell ref="F135:F136"/>
    <mergeCell ref="G135:G136"/>
    <mergeCell ref="F137:F138"/>
    <mergeCell ref="G125:G126"/>
    <mergeCell ref="E125:E126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31" sqref="B31"/>
    </sheetView>
  </sheetViews>
  <sheetFormatPr defaultRowHeight="15.75"/>
  <cols>
    <col min="1" max="1" width="22.7109375" style="238" customWidth="1"/>
    <col min="2" max="2" width="60.7109375" style="238" customWidth="1"/>
    <col min="3" max="16384" width="9.140625" style="238"/>
  </cols>
  <sheetData>
    <row r="1" spans="1:2">
      <c r="A1" s="1300" t="s">
        <v>184</v>
      </c>
      <c r="B1" s="1300"/>
    </row>
    <row r="2" spans="1:2" ht="31.5">
      <c r="A2" s="239" t="s">
        <v>5</v>
      </c>
      <c r="B2" s="240" t="s">
        <v>185</v>
      </c>
    </row>
    <row r="3" spans="1:2">
      <c r="A3" s="239" t="s">
        <v>186</v>
      </c>
      <c r="B3" s="240" t="s">
        <v>187</v>
      </c>
    </row>
    <row r="4" spans="1:2">
      <c r="A4" s="239" t="s">
        <v>188</v>
      </c>
      <c r="B4" s="240" t="s">
        <v>189</v>
      </c>
    </row>
    <row r="5" spans="1:2">
      <c r="A5" s="239" t="s">
        <v>190</v>
      </c>
      <c r="B5" s="240" t="s">
        <v>191</v>
      </c>
    </row>
    <row r="6" spans="1:2">
      <c r="A6" s="239" t="s">
        <v>192</v>
      </c>
      <c r="B6" s="240" t="s">
        <v>193</v>
      </c>
    </row>
    <row r="7" spans="1:2">
      <c r="A7" s="239" t="s">
        <v>194</v>
      </c>
      <c r="B7" s="240" t="s">
        <v>195</v>
      </c>
    </row>
    <row r="8" spans="1:2">
      <c r="A8" s="239" t="s">
        <v>196</v>
      </c>
      <c r="B8" s="240" t="s">
        <v>197</v>
      </c>
    </row>
    <row r="9" spans="1:2" ht="15.75" customHeight="1"/>
    <row r="10" spans="1:2" ht="15.75" customHeight="1">
      <c r="A10" s="1301" t="s">
        <v>198</v>
      </c>
      <c r="B10" s="1301"/>
    </row>
  </sheetData>
  <mergeCells count="2">
    <mergeCell ref="A1:B1"/>
    <mergeCell ref="A10:B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7"/>
  <sheetViews>
    <sheetView zoomScaleNormal="100" zoomScaleSheetLayoutView="100" workbookViewId="0">
      <selection activeCell="Y18" sqref="Y18"/>
    </sheetView>
  </sheetViews>
  <sheetFormatPr defaultRowHeight="12.75"/>
  <cols>
    <col min="1" max="1" width="2.7109375" customWidth="1"/>
    <col min="2" max="2" width="2.5703125" customWidth="1"/>
    <col min="3" max="3" width="3.5703125" customWidth="1"/>
    <col min="4" max="4" width="28" customWidth="1"/>
    <col min="5" max="5" width="3.140625" customWidth="1"/>
    <col min="6" max="6" width="3.7109375" customWidth="1"/>
    <col min="7" max="7" width="3.85546875" customWidth="1"/>
    <col min="8" max="8" width="7.7109375" customWidth="1"/>
    <col min="9" max="9" width="7.85546875" customWidth="1"/>
    <col min="10" max="10" width="8.7109375" customWidth="1"/>
    <col min="11" max="11" width="8.28515625" customWidth="1"/>
    <col min="12" max="13" width="7.85546875" customWidth="1"/>
    <col min="14" max="14" width="8.7109375" customWidth="1"/>
    <col min="15" max="15" width="8.28515625" customWidth="1"/>
    <col min="16" max="16" width="7.85546875" customWidth="1"/>
    <col min="17" max="17" width="7" customWidth="1"/>
    <col min="18" max="18" width="7.7109375" customWidth="1"/>
    <col min="19" max="19" width="4.42578125" customWidth="1"/>
    <col min="20" max="20" width="6.85546875" customWidth="1"/>
  </cols>
  <sheetData>
    <row r="1" spans="1:21" ht="15.75">
      <c r="P1" s="1302" t="s">
        <v>302</v>
      </c>
      <c r="Q1" s="1302"/>
      <c r="R1" s="1302"/>
      <c r="S1" s="1302"/>
      <c r="T1" s="1302"/>
    </row>
    <row r="2" spans="1:21" s="4" customFormat="1" ht="30.75" customHeight="1">
      <c r="A2" s="893" t="s">
        <v>258</v>
      </c>
      <c r="B2" s="893"/>
      <c r="C2" s="893"/>
      <c r="D2" s="893"/>
      <c r="E2" s="893"/>
      <c r="F2" s="893"/>
      <c r="G2" s="893"/>
      <c r="H2" s="893"/>
      <c r="I2" s="893"/>
      <c r="J2" s="893"/>
      <c r="K2" s="893"/>
      <c r="L2" s="893"/>
      <c r="M2" s="893"/>
      <c r="N2" s="893"/>
      <c r="O2" s="893"/>
      <c r="P2" s="893"/>
      <c r="Q2" s="893"/>
      <c r="R2" s="893"/>
      <c r="S2" s="893"/>
      <c r="T2" s="893"/>
    </row>
    <row r="3" spans="1:21" s="4" customFormat="1" ht="19.5" customHeight="1">
      <c r="A3" s="893" t="s">
        <v>161</v>
      </c>
      <c r="B3" s="893"/>
      <c r="C3" s="893"/>
      <c r="D3" s="893"/>
      <c r="E3" s="893"/>
      <c r="F3" s="893"/>
      <c r="G3" s="893"/>
      <c r="H3" s="893"/>
      <c r="I3" s="893"/>
      <c r="J3" s="893"/>
      <c r="K3" s="893"/>
      <c r="L3" s="893"/>
      <c r="M3" s="893"/>
      <c r="N3" s="893"/>
      <c r="O3" s="893"/>
      <c r="P3" s="893"/>
      <c r="Q3" s="893"/>
      <c r="R3" s="893"/>
      <c r="S3" s="893"/>
      <c r="T3" s="893"/>
    </row>
    <row r="4" spans="1:21" s="4" customFormat="1" ht="13.5" thickBot="1">
      <c r="E4" s="176"/>
      <c r="G4" s="223"/>
      <c r="T4" s="4" t="s">
        <v>0</v>
      </c>
    </row>
    <row r="5" spans="1:21" s="74" customFormat="1" ht="31.5" customHeight="1">
      <c r="A5" s="895" t="s">
        <v>1</v>
      </c>
      <c r="B5" s="898" t="s">
        <v>2</v>
      </c>
      <c r="C5" s="898" t="s">
        <v>3</v>
      </c>
      <c r="D5" s="901" t="s">
        <v>21</v>
      </c>
      <c r="E5" s="903" t="s">
        <v>4</v>
      </c>
      <c r="F5" s="905" t="s">
        <v>273</v>
      </c>
      <c r="G5" s="908" t="s">
        <v>5</v>
      </c>
      <c r="H5" s="925" t="s">
        <v>6</v>
      </c>
      <c r="I5" s="927" t="s">
        <v>183</v>
      </c>
      <c r="J5" s="928"/>
      <c r="K5" s="928"/>
      <c r="L5" s="929"/>
      <c r="M5" s="927" t="s">
        <v>298</v>
      </c>
      <c r="N5" s="928"/>
      <c r="O5" s="928"/>
      <c r="P5" s="929"/>
      <c r="Q5" s="927" t="s">
        <v>299</v>
      </c>
      <c r="R5" s="928"/>
      <c r="S5" s="928"/>
      <c r="T5" s="929"/>
      <c r="U5" s="930" t="s">
        <v>294</v>
      </c>
    </row>
    <row r="6" spans="1:21" s="74" customFormat="1" ht="18.75" customHeight="1">
      <c r="A6" s="896"/>
      <c r="B6" s="899"/>
      <c r="C6" s="899"/>
      <c r="D6" s="902"/>
      <c r="E6" s="904"/>
      <c r="F6" s="906"/>
      <c r="G6" s="909"/>
      <c r="H6" s="926"/>
      <c r="I6" s="936" t="s">
        <v>7</v>
      </c>
      <c r="J6" s="938" t="s">
        <v>8</v>
      </c>
      <c r="K6" s="938"/>
      <c r="L6" s="939" t="s">
        <v>27</v>
      </c>
      <c r="M6" s="897" t="s">
        <v>7</v>
      </c>
      <c r="N6" s="1306" t="s">
        <v>8</v>
      </c>
      <c r="O6" s="1307"/>
      <c r="P6" s="1308" t="s">
        <v>27</v>
      </c>
      <c r="Q6" s="897" t="s">
        <v>7</v>
      </c>
      <c r="R6" s="1306" t="s">
        <v>8</v>
      </c>
      <c r="S6" s="1307"/>
      <c r="T6" s="1308" t="s">
        <v>27</v>
      </c>
      <c r="U6" s="931"/>
    </row>
    <row r="7" spans="1:21" s="74" customFormat="1" ht="69.75" customHeight="1" thickBot="1">
      <c r="A7" s="897"/>
      <c r="B7" s="900"/>
      <c r="C7" s="900"/>
      <c r="D7" s="902"/>
      <c r="E7" s="904"/>
      <c r="F7" s="907"/>
      <c r="G7" s="909"/>
      <c r="H7" s="926"/>
      <c r="I7" s="937"/>
      <c r="J7" s="346" t="s">
        <v>7</v>
      </c>
      <c r="K7" s="171" t="s">
        <v>22</v>
      </c>
      <c r="L7" s="940"/>
      <c r="M7" s="1305"/>
      <c r="N7" s="763" t="s">
        <v>7</v>
      </c>
      <c r="O7" s="764" t="s">
        <v>22</v>
      </c>
      <c r="P7" s="1309"/>
      <c r="Q7" s="1305"/>
      <c r="R7" s="763" t="s">
        <v>7</v>
      </c>
      <c r="S7" s="764" t="s">
        <v>22</v>
      </c>
      <c r="T7" s="1309"/>
      <c r="U7" s="932"/>
    </row>
    <row r="8" spans="1:21" s="4" customFormat="1">
      <c r="A8" s="910" t="s">
        <v>30</v>
      </c>
      <c r="B8" s="911"/>
      <c r="C8" s="911"/>
      <c r="D8" s="911"/>
      <c r="E8" s="911"/>
      <c r="F8" s="911"/>
      <c r="G8" s="911"/>
      <c r="H8" s="911"/>
      <c r="I8" s="911"/>
      <c r="J8" s="911"/>
      <c r="K8" s="911"/>
      <c r="L8" s="911"/>
      <c r="M8" s="911"/>
      <c r="N8" s="911"/>
      <c r="O8" s="911"/>
      <c r="P8" s="911"/>
      <c r="Q8" s="911"/>
      <c r="R8" s="911"/>
      <c r="S8" s="911"/>
      <c r="T8" s="911"/>
      <c r="U8" s="834"/>
    </row>
    <row r="9" spans="1:21" s="4" customFormat="1" ht="13.5" customHeight="1">
      <c r="A9" s="913" t="s">
        <v>164</v>
      </c>
      <c r="B9" s="914"/>
      <c r="C9" s="914"/>
      <c r="D9" s="914"/>
      <c r="E9" s="914"/>
      <c r="F9" s="914"/>
      <c r="G9" s="914"/>
      <c r="H9" s="914"/>
      <c r="I9" s="914"/>
      <c r="J9" s="914"/>
      <c r="K9" s="914"/>
      <c r="L9" s="914"/>
      <c r="M9" s="914"/>
      <c r="N9" s="914"/>
      <c r="O9" s="914"/>
      <c r="P9" s="914"/>
      <c r="Q9" s="914"/>
      <c r="R9" s="914"/>
      <c r="S9" s="914"/>
      <c r="T9" s="914"/>
      <c r="U9" s="835"/>
    </row>
    <row r="10" spans="1:21" s="4" customFormat="1" ht="14.25" customHeight="1">
      <c r="A10" s="821" t="s">
        <v>9</v>
      </c>
      <c r="B10" s="1310" t="s">
        <v>151</v>
      </c>
      <c r="C10" s="1310"/>
      <c r="D10" s="1310"/>
      <c r="E10" s="1310"/>
      <c r="F10" s="1310"/>
      <c r="G10" s="1310"/>
      <c r="H10" s="1310"/>
      <c r="I10" s="1310"/>
      <c r="J10" s="1310"/>
      <c r="K10" s="1310"/>
      <c r="L10" s="1310"/>
      <c r="M10" s="1310"/>
      <c r="N10" s="1310"/>
      <c r="O10" s="1310"/>
      <c r="P10" s="1310"/>
      <c r="Q10" s="1310"/>
      <c r="R10" s="1310"/>
      <c r="S10" s="1310"/>
      <c r="T10" s="1310"/>
      <c r="U10" s="836"/>
    </row>
    <row r="11" spans="1:21" s="4" customFormat="1" ht="15.75" customHeight="1" thickBot="1">
      <c r="A11" s="837" t="s">
        <v>9</v>
      </c>
      <c r="B11" s="838" t="s">
        <v>9</v>
      </c>
      <c r="C11" s="1311" t="s">
        <v>153</v>
      </c>
      <c r="D11" s="1312"/>
      <c r="E11" s="1312"/>
      <c r="F11" s="1312"/>
      <c r="G11" s="1312"/>
      <c r="H11" s="1312"/>
      <c r="I11" s="1312"/>
      <c r="J11" s="1312"/>
      <c r="K11" s="1312"/>
      <c r="L11" s="1312"/>
      <c r="M11" s="1312"/>
      <c r="N11" s="1312"/>
      <c r="O11" s="1312"/>
      <c r="P11" s="1312"/>
      <c r="Q11" s="1312"/>
      <c r="R11" s="1312"/>
      <c r="S11" s="1312"/>
      <c r="T11" s="1312"/>
      <c r="U11" s="839"/>
    </row>
    <row r="12" spans="1:21" s="74" customFormat="1" ht="24.75" customHeight="1">
      <c r="A12" s="672" t="s">
        <v>9</v>
      </c>
      <c r="B12" s="673" t="s">
        <v>9</v>
      </c>
      <c r="C12" s="674" t="s">
        <v>9</v>
      </c>
      <c r="D12" s="656" t="s">
        <v>241</v>
      </c>
      <c r="E12" s="497"/>
      <c r="F12" s="921" t="s">
        <v>9</v>
      </c>
      <c r="G12" s="497">
        <v>1</v>
      </c>
      <c r="H12" s="248" t="s">
        <v>13</v>
      </c>
      <c r="I12" s="374">
        <f>J12+L12</f>
        <v>17245.400000000001</v>
      </c>
      <c r="J12" s="375">
        <f>17297.2-40.5-81</f>
        <v>17175.7</v>
      </c>
      <c r="K12" s="375">
        <v>11202.1</v>
      </c>
      <c r="L12" s="376">
        <v>69.7</v>
      </c>
      <c r="M12" s="193">
        <f>N12+P12</f>
        <v>17245.400000000001</v>
      </c>
      <c r="N12" s="194">
        <f>17297.2-40.5-81</f>
        <v>17175.7</v>
      </c>
      <c r="O12" s="194">
        <v>11202.1</v>
      </c>
      <c r="P12" s="229">
        <v>69.7</v>
      </c>
      <c r="Q12" s="193"/>
      <c r="R12" s="194"/>
      <c r="S12" s="194"/>
      <c r="T12" s="229"/>
      <c r="U12" s="504">
        <v>17918.7</v>
      </c>
    </row>
    <row r="13" spans="1:21" s="74" customFormat="1" ht="30.75" customHeight="1">
      <c r="A13" s="488"/>
      <c r="B13" s="331"/>
      <c r="C13" s="456"/>
      <c r="D13" s="647"/>
      <c r="E13" s="348"/>
      <c r="F13" s="922"/>
      <c r="G13" s="348"/>
      <c r="H13" s="246" t="s">
        <v>163</v>
      </c>
      <c r="I13" s="362">
        <f>J13+L13</f>
        <v>40.5</v>
      </c>
      <c r="J13" s="363">
        <v>40.5</v>
      </c>
      <c r="K13" s="363"/>
      <c r="L13" s="364"/>
      <c r="M13" s="217">
        <f>N13+P13</f>
        <v>40.5</v>
      </c>
      <c r="N13" s="218">
        <v>40.5</v>
      </c>
      <c r="O13" s="218"/>
      <c r="P13" s="226"/>
      <c r="Q13" s="217"/>
      <c r="R13" s="218"/>
      <c r="S13" s="218"/>
      <c r="T13" s="226"/>
      <c r="U13" s="359">
        <v>40.5</v>
      </c>
    </row>
    <row r="14" spans="1:21" s="74" customFormat="1" ht="30" customHeight="1">
      <c r="A14" s="488"/>
      <c r="B14" s="331"/>
      <c r="C14" s="456"/>
      <c r="D14" s="647"/>
      <c r="E14" s="348"/>
      <c r="F14" s="666"/>
      <c r="G14" s="348"/>
      <c r="H14" s="246" t="s">
        <v>222</v>
      </c>
      <c r="I14" s="362">
        <f>J14+L14</f>
        <v>81</v>
      </c>
      <c r="J14" s="363">
        <v>81</v>
      </c>
      <c r="K14" s="363"/>
      <c r="L14" s="364"/>
      <c r="M14" s="217">
        <f>N14+P14</f>
        <v>81</v>
      </c>
      <c r="N14" s="218">
        <v>81</v>
      </c>
      <c r="O14" s="218"/>
      <c r="P14" s="226"/>
      <c r="Q14" s="217"/>
      <c r="R14" s="218"/>
      <c r="S14" s="218"/>
      <c r="T14" s="226"/>
      <c r="U14" s="359">
        <v>81</v>
      </c>
    </row>
    <row r="15" spans="1:21" s="74" customFormat="1" ht="17.25" customHeight="1">
      <c r="A15" s="488"/>
      <c r="B15" s="331"/>
      <c r="C15" s="456"/>
      <c r="D15" s="647"/>
      <c r="E15" s="348"/>
      <c r="F15" s="666"/>
      <c r="G15" s="348"/>
      <c r="H15" s="572" t="s">
        <v>148</v>
      </c>
      <c r="I15" s="408">
        <f>J15+L15</f>
        <v>2540.9</v>
      </c>
      <c r="J15" s="409">
        <v>2524.9</v>
      </c>
      <c r="K15" s="409">
        <v>1573.6</v>
      </c>
      <c r="L15" s="410">
        <v>16</v>
      </c>
      <c r="M15" s="188">
        <f>N15+P15</f>
        <v>2540.9</v>
      </c>
      <c r="N15" s="189">
        <v>2524.9</v>
      </c>
      <c r="O15" s="189">
        <v>1573.6</v>
      </c>
      <c r="P15" s="190">
        <v>16</v>
      </c>
      <c r="Q15" s="188"/>
      <c r="R15" s="189"/>
      <c r="S15" s="189"/>
      <c r="T15" s="190"/>
      <c r="U15" s="772">
        <v>3488.5</v>
      </c>
    </row>
    <row r="16" spans="1:21" s="74" customFormat="1" ht="27.75" customHeight="1">
      <c r="A16" s="488"/>
      <c r="B16" s="331"/>
      <c r="C16" s="456"/>
      <c r="D16" s="647"/>
      <c r="E16" s="348"/>
      <c r="F16" s="666"/>
      <c r="G16" s="348"/>
      <c r="H16" s="773" t="s">
        <v>300</v>
      </c>
      <c r="I16" s="408"/>
      <c r="J16" s="409"/>
      <c r="K16" s="409"/>
      <c r="L16" s="410"/>
      <c r="M16" s="832">
        <f>N16</f>
        <v>3.4</v>
      </c>
      <c r="N16" s="831">
        <v>3.4</v>
      </c>
      <c r="O16" s="189"/>
      <c r="P16" s="190"/>
      <c r="Q16" s="830">
        <f>M16-I16</f>
        <v>3.4</v>
      </c>
      <c r="R16" s="831">
        <f>N16-J16</f>
        <v>3.4</v>
      </c>
      <c r="S16" s="189"/>
      <c r="T16" s="190"/>
      <c r="U16" s="772"/>
    </row>
    <row r="17" spans="1:21" s="74" customFormat="1" ht="26.25" customHeight="1">
      <c r="A17" s="488"/>
      <c r="B17" s="331"/>
      <c r="C17" s="456"/>
      <c r="D17" s="647"/>
      <c r="E17" s="348"/>
      <c r="F17" s="666"/>
      <c r="G17" s="348"/>
      <c r="H17" s="773" t="s">
        <v>301</v>
      </c>
      <c r="I17" s="408"/>
      <c r="J17" s="409"/>
      <c r="K17" s="409"/>
      <c r="L17" s="410"/>
      <c r="M17" s="832">
        <f>N17</f>
        <v>116</v>
      </c>
      <c r="N17" s="831">
        <v>116</v>
      </c>
      <c r="O17" s="189"/>
      <c r="P17" s="190"/>
      <c r="Q17" s="830">
        <f>M17-I17</f>
        <v>116</v>
      </c>
      <c r="R17" s="831">
        <f>N17-J17</f>
        <v>116</v>
      </c>
      <c r="S17" s="189"/>
      <c r="T17" s="190"/>
      <c r="U17" s="772"/>
    </row>
    <row r="18" spans="1:21" s="74" customFormat="1" ht="38.25" customHeight="1">
      <c r="A18" s="488"/>
      <c r="B18" s="331"/>
      <c r="C18" s="456"/>
      <c r="D18" s="647"/>
      <c r="E18" s="348"/>
      <c r="F18" s="666"/>
      <c r="G18" s="348"/>
      <c r="H18" s="284"/>
      <c r="I18" s="365"/>
      <c r="J18" s="366"/>
      <c r="K18" s="366"/>
      <c r="L18" s="367"/>
      <c r="M18" s="500"/>
      <c r="N18" s="498"/>
      <c r="O18" s="498"/>
      <c r="P18" s="510"/>
      <c r="Q18" s="817"/>
      <c r="R18" s="776"/>
      <c r="S18" s="498"/>
      <c r="T18" s="510"/>
      <c r="U18" s="360"/>
    </row>
    <row r="19" spans="1:21" s="74" customFormat="1" ht="14.25" customHeight="1">
      <c r="A19" s="488"/>
      <c r="B19" s="331"/>
      <c r="C19" s="456"/>
      <c r="D19" s="647"/>
      <c r="E19" s="348"/>
      <c r="F19" s="666"/>
      <c r="G19" s="348"/>
      <c r="H19" s="284"/>
      <c r="I19" s="365"/>
      <c r="J19" s="366"/>
      <c r="K19" s="366"/>
      <c r="L19" s="367"/>
      <c r="M19" s="500"/>
      <c r="N19" s="498"/>
      <c r="O19" s="498"/>
      <c r="P19" s="510"/>
      <c r="Q19" s="775"/>
      <c r="R19" s="776"/>
      <c r="S19" s="498"/>
      <c r="T19" s="510"/>
      <c r="U19" s="360"/>
    </row>
    <row r="20" spans="1:21" s="74" customFormat="1" ht="39" customHeight="1">
      <c r="A20" s="488"/>
      <c r="B20" s="331"/>
      <c r="C20" s="456"/>
      <c r="D20" s="647"/>
      <c r="E20" s="348"/>
      <c r="F20" s="666"/>
      <c r="G20" s="348"/>
      <c r="H20" s="284"/>
      <c r="I20" s="365"/>
      <c r="J20" s="366"/>
      <c r="K20" s="366"/>
      <c r="L20" s="367"/>
      <c r="M20" s="500"/>
      <c r="N20" s="498"/>
      <c r="O20" s="498"/>
      <c r="P20" s="510"/>
      <c r="Q20" s="775"/>
      <c r="R20" s="776"/>
      <c r="S20" s="498"/>
      <c r="T20" s="510"/>
      <c r="U20" s="360"/>
    </row>
    <row r="21" spans="1:21" s="4" customFormat="1" ht="24.75" customHeight="1" thickBot="1">
      <c r="A21" s="489"/>
      <c r="B21" s="332"/>
      <c r="C21" s="276"/>
      <c r="D21" s="442"/>
      <c r="E21" s="664"/>
      <c r="F21" s="646"/>
      <c r="G21" s="669"/>
      <c r="H21" s="420" t="s">
        <v>16</v>
      </c>
      <c r="I21" s="368">
        <f>L21+J21</f>
        <v>19907.800000000003</v>
      </c>
      <c r="J21" s="369">
        <f>J14+J13+J12+J15</f>
        <v>19822.100000000002</v>
      </c>
      <c r="K21" s="369">
        <f>K14+K12+K15</f>
        <v>12775.7</v>
      </c>
      <c r="L21" s="370">
        <f>L14+L12+L15</f>
        <v>85.7</v>
      </c>
      <c r="M21" s="368">
        <f>M12+M13+M14+M15+M16+M17</f>
        <v>20027.200000000004</v>
      </c>
      <c r="N21" s="368">
        <f>N12+N13+N14+N15+N16+N17</f>
        <v>19941.500000000004</v>
      </c>
      <c r="O21" s="368">
        <f>O12+O13+O14+O15+O16+O17</f>
        <v>12775.7</v>
      </c>
      <c r="P21" s="368">
        <f>P12+P13+P14+P15+P16+P17</f>
        <v>85.7</v>
      </c>
      <c r="Q21" s="779">
        <f>Q16+Q17</f>
        <v>119.4</v>
      </c>
      <c r="R21" s="779">
        <f>R16+R17</f>
        <v>119.4</v>
      </c>
      <c r="S21" s="369"/>
      <c r="T21" s="370"/>
      <c r="U21" s="421">
        <f>U12+U13+U14+U15</f>
        <v>21528.7</v>
      </c>
    </row>
    <row r="22" spans="1:21" s="4" customFormat="1" ht="24.75" customHeight="1">
      <c r="A22" s="963" t="s">
        <v>9</v>
      </c>
      <c r="B22" s="964" t="s">
        <v>9</v>
      </c>
      <c r="C22" s="965" t="s">
        <v>10</v>
      </c>
      <c r="D22" s="966" t="s">
        <v>220</v>
      </c>
      <c r="E22" s="967"/>
      <c r="F22" s="921" t="s">
        <v>9</v>
      </c>
      <c r="G22" s="945" t="s">
        <v>155</v>
      </c>
      <c r="H22" s="73" t="s">
        <v>13</v>
      </c>
      <c r="I22" s="374">
        <f>+J22+L22</f>
        <v>419.9</v>
      </c>
      <c r="J22" s="375">
        <v>419.9</v>
      </c>
      <c r="K22" s="375">
        <v>300.10000000000002</v>
      </c>
      <c r="L22" s="376"/>
      <c r="M22" s="193">
        <f>+N22+P22</f>
        <v>419.9</v>
      </c>
      <c r="N22" s="194">
        <v>419.9</v>
      </c>
      <c r="O22" s="194">
        <v>300.10000000000002</v>
      </c>
      <c r="P22" s="229"/>
      <c r="Q22" s="193"/>
      <c r="R22" s="194"/>
      <c r="S22" s="194"/>
      <c r="T22" s="229"/>
      <c r="U22" s="251">
        <v>435</v>
      </c>
    </row>
    <row r="23" spans="1:21" s="4" customFormat="1" ht="18" customHeight="1" thickBot="1">
      <c r="A23" s="954"/>
      <c r="B23" s="956"/>
      <c r="C23" s="958"/>
      <c r="D23" s="960"/>
      <c r="E23" s="962"/>
      <c r="F23" s="968"/>
      <c r="G23" s="946"/>
      <c r="H23" s="422" t="s">
        <v>16</v>
      </c>
      <c r="I23" s="371">
        <f t="shared" ref="I23:P23" si="0">I22</f>
        <v>419.9</v>
      </c>
      <c r="J23" s="372">
        <f t="shared" si="0"/>
        <v>419.9</v>
      </c>
      <c r="K23" s="372">
        <f t="shared" si="0"/>
        <v>300.10000000000002</v>
      </c>
      <c r="L23" s="373">
        <f t="shared" si="0"/>
        <v>0</v>
      </c>
      <c r="M23" s="718">
        <f t="shared" si="0"/>
        <v>419.9</v>
      </c>
      <c r="N23" s="719">
        <f t="shared" si="0"/>
        <v>419.9</v>
      </c>
      <c r="O23" s="719">
        <f t="shared" si="0"/>
        <v>300.10000000000002</v>
      </c>
      <c r="P23" s="720">
        <f t="shared" si="0"/>
        <v>0</v>
      </c>
      <c r="Q23" s="718"/>
      <c r="R23" s="719"/>
      <c r="S23" s="719"/>
      <c r="T23" s="720"/>
      <c r="U23" s="423">
        <f>U22</f>
        <v>435</v>
      </c>
    </row>
    <row r="24" spans="1:21" s="4" customFormat="1" ht="27" customHeight="1">
      <c r="A24" s="953" t="s">
        <v>9</v>
      </c>
      <c r="B24" s="955" t="s">
        <v>9</v>
      </c>
      <c r="C24" s="957" t="s">
        <v>11</v>
      </c>
      <c r="D24" s="959" t="s">
        <v>149</v>
      </c>
      <c r="E24" s="961"/>
      <c r="F24" s="922" t="s">
        <v>9</v>
      </c>
      <c r="G24" s="969" t="s">
        <v>155</v>
      </c>
      <c r="H24" s="75" t="s">
        <v>13</v>
      </c>
      <c r="I24" s="362">
        <f>+J24+L24</f>
        <v>743.1</v>
      </c>
      <c r="J24" s="363">
        <v>743.1</v>
      </c>
      <c r="K24" s="363">
        <v>248.1</v>
      </c>
      <c r="L24" s="364"/>
      <c r="M24" s="217">
        <f>+N24+P24</f>
        <v>743.1</v>
      </c>
      <c r="N24" s="218">
        <v>743.1</v>
      </c>
      <c r="O24" s="218">
        <v>248.1</v>
      </c>
      <c r="P24" s="226"/>
      <c r="Q24" s="217"/>
      <c r="R24" s="218"/>
      <c r="S24" s="218"/>
      <c r="T24" s="226"/>
      <c r="U24" s="251">
        <v>636.29999999999995</v>
      </c>
    </row>
    <row r="25" spans="1:21" s="4" customFormat="1" ht="17.25" customHeight="1" thickBot="1">
      <c r="A25" s="954"/>
      <c r="B25" s="956"/>
      <c r="C25" s="958"/>
      <c r="D25" s="960"/>
      <c r="E25" s="962"/>
      <c r="F25" s="968"/>
      <c r="G25" s="946"/>
      <c r="H25" s="422" t="s">
        <v>16</v>
      </c>
      <c r="I25" s="371">
        <f t="shared" ref="I25:P25" si="1">I24</f>
        <v>743.1</v>
      </c>
      <c r="J25" s="372">
        <f t="shared" si="1"/>
        <v>743.1</v>
      </c>
      <c r="K25" s="372">
        <f t="shared" si="1"/>
        <v>248.1</v>
      </c>
      <c r="L25" s="373">
        <f t="shared" si="1"/>
        <v>0</v>
      </c>
      <c r="M25" s="718">
        <f t="shared" si="1"/>
        <v>743.1</v>
      </c>
      <c r="N25" s="719">
        <f t="shared" si="1"/>
        <v>743.1</v>
      </c>
      <c r="O25" s="719">
        <f t="shared" si="1"/>
        <v>248.1</v>
      </c>
      <c r="P25" s="720">
        <f t="shared" si="1"/>
        <v>0</v>
      </c>
      <c r="Q25" s="718"/>
      <c r="R25" s="719"/>
      <c r="S25" s="719"/>
      <c r="T25" s="720"/>
      <c r="U25" s="423">
        <f>U24</f>
        <v>636.29999999999995</v>
      </c>
    </row>
    <row r="26" spans="1:21" s="4" customFormat="1" ht="26.25" customHeight="1">
      <c r="A26" s="963" t="s">
        <v>9</v>
      </c>
      <c r="B26" s="975" t="s">
        <v>9</v>
      </c>
      <c r="C26" s="965" t="s">
        <v>12</v>
      </c>
      <c r="D26" s="966" t="s">
        <v>235</v>
      </c>
      <c r="E26" s="967"/>
      <c r="F26" s="921" t="s">
        <v>9</v>
      </c>
      <c r="G26" s="945" t="s">
        <v>155</v>
      </c>
      <c r="H26" s="164" t="s">
        <v>13</v>
      </c>
      <c r="I26" s="374">
        <f>+J26+L26</f>
        <v>287.60000000000002</v>
      </c>
      <c r="J26" s="375">
        <v>287.60000000000002</v>
      </c>
      <c r="K26" s="375">
        <v>197.1</v>
      </c>
      <c r="L26" s="376"/>
      <c r="M26" s="193">
        <f>+N26+P26</f>
        <v>287.60000000000002</v>
      </c>
      <c r="N26" s="194">
        <v>287.60000000000002</v>
      </c>
      <c r="O26" s="194">
        <v>197.1</v>
      </c>
      <c r="P26" s="229"/>
      <c r="Q26" s="193"/>
      <c r="R26" s="194"/>
      <c r="S26" s="194"/>
      <c r="T26" s="229"/>
      <c r="U26" s="288">
        <f>209.1+209.1*30.98/100+4</f>
        <v>277.87918000000002</v>
      </c>
    </row>
    <row r="27" spans="1:21" s="4" customFormat="1" ht="17.25" customHeight="1" thickBot="1">
      <c r="A27" s="954"/>
      <c r="B27" s="976"/>
      <c r="C27" s="958"/>
      <c r="D27" s="960"/>
      <c r="E27" s="962"/>
      <c r="F27" s="968"/>
      <c r="G27" s="946"/>
      <c r="H27" s="420" t="s">
        <v>16</v>
      </c>
      <c r="I27" s="368">
        <f t="shared" ref="I27:P27" si="2">I26</f>
        <v>287.60000000000002</v>
      </c>
      <c r="J27" s="369">
        <f t="shared" si="2"/>
        <v>287.60000000000002</v>
      </c>
      <c r="K27" s="369">
        <f t="shared" si="2"/>
        <v>197.1</v>
      </c>
      <c r="L27" s="370">
        <f t="shared" si="2"/>
        <v>0</v>
      </c>
      <c r="M27" s="715">
        <f t="shared" si="2"/>
        <v>287.60000000000002</v>
      </c>
      <c r="N27" s="716">
        <f t="shared" si="2"/>
        <v>287.60000000000002</v>
      </c>
      <c r="O27" s="716">
        <f t="shared" si="2"/>
        <v>197.1</v>
      </c>
      <c r="P27" s="717">
        <f t="shared" si="2"/>
        <v>0</v>
      </c>
      <c r="Q27" s="715"/>
      <c r="R27" s="716"/>
      <c r="S27" s="716"/>
      <c r="T27" s="717"/>
      <c r="U27" s="424">
        <f>U26</f>
        <v>277.87918000000002</v>
      </c>
    </row>
    <row r="28" spans="1:21" s="4" customFormat="1" ht="21.75" customHeight="1">
      <c r="A28" s="963" t="s">
        <v>9</v>
      </c>
      <c r="B28" s="975" t="s">
        <v>9</v>
      </c>
      <c r="C28" s="965" t="s">
        <v>33</v>
      </c>
      <c r="D28" s="966" t="s">
        <v>279</v>
      </c>
      <c r="E28" s="967"/>
      <c r="F28" s="921" t="s">
        <v>9</v>
      </c>
      <c r="G28" s="945" t="s">
        <v>155</v>
      </c>
      <c r="H28" s="73" t="s">
        <v>13</v>
      </c>
      <c r="I28" s="374">
        <f>+J28+L28</f>
        <v>28.9</v>
      </c>
      <c r="J28" s="375">
        <v>28.9</v>
      </c>
      <c r="K28" s="375"/>
      <c r="L28" s="376"/>
      <c r="M28" s="193">
        <f>+N28+P28</f>
        <v>28.9</v>
      </c>
      <c r="N28" s="194">
        <v>28.9</v>
      </c>
      <c r="O28" s="194"/>
      <c r="P28" s="229"/>
      <c r="Q28" s="193"/>
      <c r="R28" s="194"/>
      <c r="S28" s="194"/>
      <c r="T28" s="229"/>
      <c r="U28" s="251">
        <v>28.9</v>
      </c>
    </row>
    <row r="29" spans="1:21" s="4" customFormat="1" ht="19.5" customHeight="1" thickBot="1">
      <c r="A29" s="954"/>
      <c r="B29" s="976"/>
      <c r="C29" s="958"/>
      <c r="D29" s="960"/>
      <c r="E29" s="962"/>
      <c r="F29" s="968"/>
      <c r="G29" s="946"/>
      <c r="H29" s="422" t="s">
        <v>16</v>
      </c>
      <c r="I29" s="371">
        <f t="shared" ref="I29:P29" si="3">I28</f>
        <v>28.9</v>
      </c>
      <c r="J29" s="372">
        <f t="shared" si="3"/>
        <v>28.9</v>
      </c>
      <c r="K29" s="372">
        <f t="shared" si="3"/>
        <v>0</v>
      </c>
      <c r="L29" s="373">
        <f t="shared" si="3"/>
        <v>0</v>
      </c>
      <c r="M29" s="718">
        <f t="shared" si="3"/>
        <v>28.9</v>
      </c>
      <c r="N29" s="719">
        <f t="shared" si="3"/>
        <v>28.9</v>
      </c>
      <c r="O29" s="719">
        <f t="shared" si="3"/>
        <v>0</v>
      </c>
      <c r="P29" s="720">
        <f t="shared" si="3"/>
        <v>0</v>
      </c>
      <c r="Q29" s="718"/>
      <c r="R29" s="719"/>
      <c r="S29" s="719"/>
      <c r="T29" s="720"/>
      <c r="U29" s="423">
        <f>U28</f>
        <v>28.9</v>
      </c>
    </row>
    <row r="30" spans="1:21" s="4" customFormat="1" ht="42" customHeight="1">
      <c r="A30" s="655" t="s">
        <v>9</v>
      </c>
      <c r="B30" s="303" t="s">
        <v>9</v>
      </c>
      <c r="C30" s="594" t="s">
        <v>35</v>
      </c>
      <c r="D30" s="665" t="s">
        <v>239</v>
      </c>
      <c r="E30" s="595"/>
      <c r="F30" s="596"/>
      <c r="G30" s="597"/>
      <c r="H30" s="73"/>
      <c r="I30" s="374"/>
      <c r="J30" s="375"/>
      <c r="K30" s="375"/>
      <c r="L30" s="376"/>
      <c r="M30" s="193"/>
      <c r="N30" s="194"/>
      <c r="O30" s="194"/>
      <c r="P30" s="229"/>
      <c r="Q30" s="193"/>
      <c r="R30" s="194"/>
      <c r="S30" s="194"/>
      <c r="T30" s="229"/>
      <c r="U30" s="251"/>
    </row>
    <row r="31" spans="1:21" s="4" customFormat="1" ht="29.25" customHeight="1">
      <c r="A31" s="651"/>
      <c r="B31" s="302"/>
      <c r="C31" s="668"/>
      <c r="D31" s="667" t="s">
        <v>292</v>
      </c>
      <c r="E31" s="454"/>
      <c r="F31" s="452" t="s">
        <v>9</v>
      </c>
      <c r="G31" s="453" t="s">
        <v>155</v>
      </c>
      <c r="H31" s="81" t="s">
        <v>13</v>
      </c>
      <c r="I31" s="573">
        <f>J31+L31</f>
        <v>117</v>
      </c>
      <c r="J31" s="574">
        <f>117</f>
        <v>117</v>
      </c>
      <c r="K31" s="574"/>
      <c r="L31" s="575"/>
      <c r="M31" s="262">
        <f>N31+P31</f>
        <v>117</v>
      </c>
      <c r="N31" s="263">
        <f>117</f>
        <v>117</v>
      </c>
      <c r="O31" s="263"/>
      <c r="P31" s="264"/>
      <c r="Q31" s="262"/>
      <c r="R31" s="263"/>
      <c r="S31" s="263"/>
      <c r="T31" s="264"/>
      <c r="U31" s="308">
        <v>117</v>
      </c>
    </row>
    <row r="32" spans="1:21" s="4" customFormat="1" ht="115.5" customHeight="1" thickBot="1">
      <c r="A32" s="652"/>
      <c r="B32" s="304"/>
      <c r="C32" s="598"/>
      <c r="D32" s="654" t="s">
        <v>291</v>
      </c>
      <c r="E32" s="599"/>
      <c r="F32" s="600" t="s">
        <v>9</v>
      </c>
      <c r="G32" s="601" t="s">
        <v>156</v>
      </c>
      <c r="H32" s="602" t="s">
        <v>13</v>
      </c>
      <c r="I32" s="506">
        <f>J32+L32</f>
        <v>97.4</v>
      </c>
      <c r="J32" s="507">
        <v>97.4</v>
      </c>
      <c r="K32" s="507"/>
      <c r="L32" s="603"/>
      <c r="M32" s="721">
        <f>N32+P32</f>
        <v>97.4</v>
      </c>
      <c r="N32" s="722">
        <v>97.4</v>
      </c>
      <c r="O32" s="722"/>
      <c r="P32" s="723"/>
      <c r="Q32" s="721"/>
      <c r="R32" s="722"/>
      <c r="S32" s="722"/>
      <c r="T32" s="723"/>
      <c r="U32" s="604">
        <f>30+77.4</f>
        <v>107.4</v>
      </c>
    </row>
    <row r="33" spans="1:24" s="4" customFormat="1" ht="28.5" customHeight="1">
      <c r="A33" s="490"/>
      <c r="B33" s="302"/>
      <c r="C33" s="312"/>
      <c r="D33" s="977" t="s">
        <v>221</v>
      </c>
      <c r="E33" s="334"/>
      <c r="F33" s="586"/>
      <c r="G33" s="587"/>
      <c r="H33" s="588"/>
      <c r="I33" s="589"/>
      <c r="J33" s="377"/>
      <c r="K33" s="377"/>
      <c r="L33" s="590"/>
      <c r="M33" s="724"/>
      <c r="N33" s="725"/>
      <c r="O33" s="725"/>
      <c r="P33" s="726"/>
      <c r="Q33" s="804"/>
      <c r="R33" s="805"/>
      <c r="S33" s="805"/>
      <c r="T33" s="806"/>
      <c r="U33" s="313"/>
      <c r="X33" s="645"/>
    </row>
    <row r="34" spans="1:24" s="4" customFormat="1" ht="26.25" customHeight="1" thickBot="1">
      <c r="A34" s="491"/>
      <c r="B34" s="304"/>
      <c r="C34" s="311"/>
      <c r="D34" s="1304"/>
      <c r="E34" s="311"/>
      <c r="F34" s="277"/>
      <c r="G34" s="311"/>
      <c r="H34" s="422" t="s">
        <v>16</v>
      </c>
      <c r="I34" s="371">
        <f>I32+I31</f>
        <v>214.4</v>
      </c>
      <c r="J34" s="372">
        <f>J33+J32+J31</f>
        <v>214.4</v>
      </c>
      <c r="K34" s="372">
        <f>K33+K32+K31</f>
        <v>0</v>
      </c>
      <c r="L34" s="372">
        <f>L33+L32+L31</f>
        <v>0</v>
      </c>
      <c r="M34" s="718">
        <f>M32+M31</f>
        <v>214.4</v>
      </c>
      <c r="N34" s="719">
        <f>N33+N32+N31</f>
        <v>214.4</v>
      </c>
      <c r="O34" s="719">
        <f>O33+O32+O31</f>
        <v>0</v>
      </c>
      <c r="P34" s="719">
        <f>P33+P32+P31</f>
        <v>0</v>
      </c>
      <c r="Q34" s="718"/>
      <c r="R34" s="719"/>
      <c r="S34" s="719"/>
      <c r="T34" s="720"/>
      <c r="U34" s="423">
        <f>U33+U32+U31</f>
        <v>224.4</v>
      </c>
    </row>
    <row r="35" spans="1:24" s="74" customFormat="1" ht="20.100000000000001" customHeight="1">
      <c r="A35" s="963" t="s">
        <v>9</v>
      </c>
      <c r="B35" s="975" t="s">
        <v>9</v>
      </c>
      <c r="C35" s="965" t="s">
        <v>39</v>
      </c>
      <c r="D35" s="979" t="s">
        <v>28</v>
      </c>
      <c r="E35" s="981"/>
      <c r="F35" s="983" t="s">
        <v>9</v>
      </c>
      <c r="G35" s="985" t="s">
        <v>155</v>
      </c>
      <c r="H35" s="271" t="s">
        <v>13</v>
      </c>
      <c r="I35" s="417">
        <f>L35+J35</f>
        <v>14389.3</v>
      </c>
      <c r="J35" s="382">
        <v>4035.5</v>
      </c>
      <c r="K35" s="382"/>
      <c r="L35" s="383">
        <v>10353.799999999999</v>
      </c>
      <c r="M35" s="727">
        <f>P35+N35</f>
        <v>14389.3</v>
      </c>
      <c r="N35" s="201">
        <v>4035.5</v>
      </c>
      <c r="O35" s="201"/>
      <c r="P35" s="230">
        <v>10353.799999999999</v>
      </c>
      <c r="Q35" s="727"/>
      <c r="R35" s="201"/>
      <c r="S35" s="201"/>
      <c r="T35" s="230"/>
      <c r="U35" s="315">
        <v>15602.8</v>
      </c>
    </row>
    <row r="36" spans="1:24" s="74" customFormat="1" ht="18.75" customHeight="1" thickBot="1">
      <c r="A36" s="954"/>
      <c r="B36" s="976"/>
      <c r="C36" s="958"/>
      <c r="D36" s="980"/>
      <c r="E36" s="982"/>
      <c r="F36" s="984"/>
      <c r="G36" s="986"/>
      <c r="H36" s="427" t="s">
        <v>16</v>
      </c>
      <c r="I36" s="378">
        <f t="shared" ref="I36:P36" si="4">SUM(I35:I35)</f>
        <v>14389.3</v>
      </c>
      <c r="J36" s="379">
        <f t="shared" si="4"/>
        <v>4035.5</v>
      </c>
      <c r="K36" s="379">
        <f t="shared" si="4"/>
        <v>0</v>
      </c>
      <c r="L36" s="380">
        <f t="shared" si="4"/>
        <v>10353.799999999999</v>
      </c>
      <c r="M36" s="728">
        <f t="shared" si="4"/>
        <v>14389.3</v>
      </c>
      <c r="N36" s="729">
        <f t="shared" si="4"/>
        <v>4035.5</v>
      </c>
      <c r="O36" s="729">
        <f t="shared" si="4"/>
        <v>0</v>
      </c>
      <c r="P36" s="730">
        <f t="shared" si="4"/>
        <v>10353.799999999999</v>
      </c>
      <c r="Q36" s="728"/>
      <c r="R36" s="729"/>
      <c r="S36" s="729"/>
      <c r="T36" s="730"/>
      <c r="U36" s="421">
        <f>SUM(U35:U35)</f>
        <v>15602.8</v>
      </c>
    </row>
    <row r="37" spans="1:24" s="74" customFormat="1" ht="20.100000000000001" customHeight="1">
      <c r="A37" s="963" t="s">
        <v>9</v>
      </c>
      <c r="B37" s="975" t="s">
        <v>9</v>
      </c>
      <c r="C37" s="957" t="s">
        <v>40</v>
      </c>
      <c r="D37" s="979" t="s">
        <v>182</v>
      </c>
      <c r="E37" s="999"/>
      <c r="F37" s="983" t="s">
        <v>9</v>
      </c>
      <c r="G37" s="985" t="s">
        <v>155</v>
      </c>
      <c r="H37" s="271" t="s">
        <v>13</v>
      </c>
      <c r="I37" s="381">
        <f>J37+L37</f>
        <v>100</v>
      </c>
      <c r="J37" s="382">
        <v>100</v>
      </c>
      <c r="K37" s="382"/>
      <c r="L37" s="383"/>
      <c r="M37" s="200">
        <f>N37+P37</f>
        <v>100</v>
      </c>
      <c r="N37" s="201">
        <v>100</v>
      </c>
      <c r="O37" s="201"/>
      <c r="P37" s="230"/>
      <c r="Q37" s="200"/>
      <c r="R37" s="201"/>
      <c r="S37" s="201"/>
      <c r="T37" s="230"/>
      <c r="U37" s="254">
        <v>100</v>
      </c>
    </row>
    <row r="38" spans="1:24" s="74" customFormat="1" ht="20.100000000000001" customHeight="1" thickBot="1">
      <c r="A38" s="953"/>
      <c r="B38" s="998"/>
      <c r="C38" s="957"/>
      <c r="D38" s="980"/>
      <c r="E38" s="999"/>
      <c r="F38" s="1000"/>
      <c r="G38" s="1001"/>
      <c r="H38" s="429" t="s">
        <v>16</v>
      </c>
      <c r="I38" s="384">
        <f t="shared" ref="I38:P38" si="5">SUM(I37:I37)</f>
        <v>100</v>
      </c>
      <c r="J38" s="379">
        <f t="shared" si="5"/>
        <v>100</v>
      </c>
      <c r="K38" s="379">
        <f t="shared" si="5"/>
        <v>0</v>
      </c>
      <c r="L38" s="380">
        <f t="shared" si="5"/>
        <v>0</v>
      </c>
      <c r="M38" s="731">
        <f t="shared" si="5"/>
        <v>100</v>
      </c>
      <c r="N38" s="729">
        <f t="shared" si="5"/>
        <v>100</v>
      </c>
      <c r="O38" s="729">
        <f t="shared" si="5"/>
        <v>0</v>
      </c>
      <c r="P38" s="730">
        <f t="shared" si="5"/>
        <v>0</v>
      </c>
      <c r="Q38" s="731"/>
      <c r="R38" s="729"/>
      <c r="S38" s="729"/>
      <c r="T38" s="730"/>
      <c r="U38" s="430">
        <f>SUM(U37:U37)</f>
        <v>100</v>
      </c>
    </row>
    <row r="39" spans="1:24" s="4" customFormat="1" ht="62.25" customHeight="1">
      <c r="A39" s="492" t="s">
        <v>9</v>
      </c>
      <c r="B39" s="328" t="s">
        <v>9</v>
      </c>
      <c r="C39" s="340" t="s">
        <v>34</v>
      </c>
      <c r="D39" s="661" t="s">
        <v>236</v>
      </c>
      <c r="E39" s="440"/>
      <c r="F39" s="333" t="s">
        <v>9</v>
      </c>
      <c r="G39" s="649">
        <v>1</v>
      </c>
      <c r="H39" s="266" t="s">
        <v>13</v>
      </c>
      <c r="I39" s="374">
        <f>J39</f>
        <v>472.4</v>
      </c>
      <c r="J39" s="375">
        <v>472.4</v>
      </c>
      <c r="K39" s="375"/>
      <c r="L39" s="376"/>
      <c r="M39" s="193">
        <f>N39</f>
        <v>472.4</v>
      </c>
      <c r="N39" s="194">
        <v>472.4</v>
      </c>
      <c r="O39" s="194"/>
      <c r="P39" s="229"/>
      <c r="Q39" s="193"/>
      <c r="R39" s="194"/>
      <c r="S39" s="194"/>
      <c r="T39" s="229"/>
      <c r="U39" s="279">
        <v>521.1</v>
      </c>
    </row>
    <row r="40" spans="1:24" s="4" customFormat="1" ht="30.75" customHeight="1">
      <c r="A40" s="493"/>
      <c r="B40" s="329"/>
      <c r="C40" s="335"/>
      <c r="D40" s="987" t="s">
        <v>280</v>
      </c>
      <c r="E40" s="441"/>
      <c r="F40" s="327"/>
      <c r="G40" s="581"/>
      <c r="H40" s="82" t="s">
        <v>136</v>
      </c>
      <c r="I40" s="385">
        <f>J40+L40</f>
        <v>100</v>
      </c>
      <c r="J40" s="386">
        <v>100</v>
      </c>
      <c r="K40" s="386"/>
      <c r="L40" s="387"/>
      <c r="M40" s="732">
        <f>N40+P40</f>
        <v>100</v>
      </c>
      <c r="N40" s="733">
        <v>100</v>
      </c>
      <c r="O40" s="733"/>
      <c r="P40" s="734"/>
      <c r="Q40" s="732"/>
      <c r="R40" s="733"/>
      <c r="S40" s="733"/>
      <c r="T40" s="734"/>
      <c r="U40" s="529">
        <v>100</v>
      </c>
    </row>
    <row r="41" spans="1:24" s="4" customFormat="1" ht="15.75" customHeight="1">
      <c r="A41" s="493"/>
      <c r="B41" s="329"/>
      <c r="C41" s="335"/>
      <c r="D41" s="959"/>
      <c r="E41" s="441"/>
      <c r="F41" s="327"/>
      <c r="G41" s="581"/>
      <c r="H41" s="812" t="s">
        <v>14</v>
      </c>
      <c r="I41" s="813">
        <f>J41+L41</f>
        <v>23.5</v>
      </c>
      <c r="J41" s="814">
        <v>23.5</v>
      </c>
      <c r="K41" s="814"/>
      <c r="L41" s="410"/>
      <c r="M41" s="815">
        <f>N41+P41</f>
        <v>23.5</v>
      </c>
      <c r="N41" s="816">
        <v>23.5</v>
      </c>
      <c r="O41" s="816"/>
      <c r="P41" s="190"/>
      <c r="Q41" s="815"/>
      <c r="R41" s="816"/>
      <c r="S41" s="816"/>
      <c r="T41" s="190"/>
      <c r="U41" s="529">
        <v>25.5</v>
      </c>
    </row>
    <row r="42" spans="1:24" s="4" customFormat="1" ht="19.5" customHeight="1">
      <c r="A42" s="493"/>
      <c r="B42" s="329"/>
      <c r="C42" s="335"/>
      <c r="D42" s="988" t="s">
        <v>152</v>
      </c>
      <c r="E42" s="441"/>
      <c r="F42" s="327"/>
      <c r="G42" s="581"/>
      <c r="H42" s="829" t="s">
        <v>301</v>
      </c>
      <c r="I42" s="813"/>
      <c r="J42" s="814"/>
      <c r="K42" s="814"/>
      <c r="L42" s="410"/>
      <c r="M42" s="774">
        <f>N42+P42</f>
        <v>2.7</v>
      </c>
      <c r="N42" s="818">
        <v>2.7</v>
      </c>
      <c r="O42" s="818"/>
      <c r="P42" s="819"/>
      <c r="Q42" s="774">
        <f>M42-I42</f>
        <v>2.7</v>
      </c>
      <c r="R42" s="833">
        <f>N42-J42</f>
        <v>2.7</v>
      </c>
      <c r="S42" s="816"/>
      <c r="T42" s="190"/>
      <c r="U42" s="822"/>
    </row>
    <row r="43" spans="1:24" s="4" customFormat="1" ht="32.25" customHeight="1">
      <c r="A43" s="493"/>
      <c r="B43" s="329"/>
      <c r="C43" s="335"/>
      <c r="D43" s="989"/>
      <c r="E43" s="441"/>
      <c r="F43" s="327"/>
      <c r="G43" s="581"/>
      <c r="H43" s="527"/>
      <c r="I43" s="388"/>
      <c r="J43" s="389"/>
      <c r="K43" s="389"/>
      <c r="L43" s="367"/>
      <c r="M43" s="735"/>
      <c r="N43" s="499"/>
      <c r="O43" s="499"/>
      <c r="P43" s="510"/>
      <c r="Q43" s="735"/>
      <c r="R43" s="499"/>
      <c r="S43" s="499"/>
      <c r="T43" s="510"/>
      <c r="U43" s="530"/>
    </row>
    <row r="44" spans="1:24" s="4" customFormat="1" ht="74.25" customHeight="1" thickBot="1">
      <c r="A44" s="494"/>
      <c r="B44" s="330"/>
      <c r="C44" s="311"/>
      <c r="D44" s="465" t="s">
        <v>181</v>
      </c>
      <c r="E44" s="466"/>
      <c r="F44" s="467"/>
      <c r="G44" s="650"/>
      <c r="H44" s="528"/>
      <c r="I44" s="468"/>
      <c r="J44" s="469"/>
      <c r="K44" s="469"/>
      <c r="L44" s="470"/>
      <c r="M44" s="736"/>
      <c r="N44" s="737"/>
      <c r="O44" s="737"/>
      <c r="P44" s="738"/>
      <c r="Q44" s="736"/>
      <c r="R44" s="737"/>
      <c r="S44" s="737"/>
      <c r="T44" s="738"/>
      <c r="U44" s="531"/>
    </row>
    <row r="45" spans="1:24" s="4" customFormat="1" ht="51" customHeight="1">
      <c r="A45" s="492"/>
      <c r="B45" s="220"/>
      <c r="C45" s="641"/>
      <c r="D45" s="642" t="s">
        <v>237</v>
      </c>
      <c r="E45" s="232"/>
      <c r="F45" s="233"/>
      <c r="G45" s="351"/>
      <c r="H45" s="615"/>
      <c r="I45" s="381"/>
      <c r="J45" s="382"/>
      <c r="K45" s="382"/>
      <c r="L45" s="383"/>
      <c r="M45" s="200"/>
      <c r="N45" s="201"/>
      <c r="O45" s="201"/>
      <c r="P45" s="230"/>
      <c r="Q45" s="200"/>
      <c r="R45" s="201"/>
      <c r="S45" s="201"/>
      <c r="T45" s="230"/>
      <c r="U45" s="187"/>
    </row>
    <row r="46" spans="1:24" s="4" customFormat="1" ht="84.75" customHeight="1">
      <c r="A46" s="493"/>
      <c r="B46" s="221"/>
      <c r="C46" s="609"/>
      <c r="D46" s="508" t="s">
        <v>281</v>
      </c>
      <c r="E46" s="234"/>
      <c r="F46" s="235"/>
      <c r="G46" s="581"/>
      <c r="H46" s="284"/>
      <c r="I46" s="365"/>
      <c r="J46" s="366"/>
      <c r="K46" s="366"/>
      <c r="L46" s="367"/>
      <c r="M46" s="500"/>
      <c r="N46" s="498"/>
      <c r="O46" s="498"/>
      <c r="P46" s="510"/>
      <c r="Q46" s="500"/>
      <c r="R46" s="498"/>
      <c r="S46" s="498"/>
      <c r="T46" s="510"/>
      <c r="U46" s="254"/>
    </row>
    <row r="47" spans="1:24" s="4" customFormat="1" ht="28.5" customHeight="1">
      <c r="A47" s="493"/>
      <c r="B47" s="221"/>
      <c r="C47" s="609"/>
      <c r="D47" s="990" t="s">
        <v>169</v>
      </c>
      <c r="E47" s="234"/>
      <c r="F47" s="235"/>
      <c r="G47" s="581"/>
      <c r="H47" s="284"/>
      <c r="I47" s="365"/>
      <c r="J47" s="366"/>
      <c r="K47" s="366"/>
      <c r="L47" s="367"/>
      <c r="M47" s="500"/>
      <c r="N47" s="498"/>
      <c r="O47" s="498"/>
      <c r="P47" s="510"/>
      <c r="Q47" s="500"/>
      <c r="R47" s="498"/>
      <c r="S47" s="498"/>
      <c r="T47" s="510"/>
      <c r="U47" s="254"/>
    </row>
    <row r="48" spans="1:24" s="4" customFormat="1" ht="33.75" customHeight="1">
      <c r="A48" s="493"/>
      <c r="B48" s="221"/>
      <c r="C48" s="609"/>
      <c r="D48" s="991"/>
      <c r="E48" s="234"/>
      <c r="F48" s="235"/>
      <c r="G48" s="581"/>
      <c r="H48" s="284"/>
      <c r="I48" s="365"/>
      <c r="J48" s="366"/>
      <c r="K48" s="366"/>
      <c r="L48" s="367"/>
      <c r="M48" s="500"/>
      <c r="N48" s="498"/>
      <c r="O48" s="498"/>
      <c r="P48" s="510"/>
      <c r="Q48" s="500"/>
      <c r="R48" s="498"/>
      <c r="S48" s="498"/>
      <c r="T48" s="510"/>
      <c r="U48" s="254"/>
    </row>
    <row r="49" spans="1:21" s="4" customFormat="1" ht="70.5" customHeight="1">
      <c r="A49" s="493"/>
      <c r="B49" s="221"/>
      <c r="C49" s="609"/>
      <c r="D49" s="611" t="s">
        <v>170</v>
      </c>
      <c r="E49" s="234"/>
      <c r="F49" s="235"/>
      <c r="G49" s="581"/>
      <c r="H49" s="284"/>
      <c r="I49" s="365"/>
      <c r="J49" s="366"/>
      <c r="K49" s="366"/>
      <c r="L49" s="367"/>
      <c r="M49" s="500"/>
      <c r="N49" s="498"/>
      <c r="O49" s="498"/>
      <c r="P49" s="510"/>
      <c r="Q49" s="500"/>
      <c r="R49" s="498"/>
      <c r="S49" s="498"/>
      <c r="T49" s="510"/>
      <c r="U49" s="254"/>
    </row>
    <row r="50" spans="1:21" s="4" customFormat="1" ht="31.5" customHeight="1">
      <c r="A50" s="493"/>
      <c r="B50" s="221"/>
      <c r="C50" s="609"/>
      <c r="D50" s="610" t="s">
        <v>168</v>
      </c>
      <c r="E50" s="612"/>
      <c r="F50" s="614"/>
      <c r="G50" s="352"/>
      <c r="H50" s="284"/>
      <c r="I50" s="365"/>
      <c r="J50" s="366"/>
      <c r="K50" s="366"/>
      <c r="L50" s="367"/>
      <c r="M50" s="500"/>
      <c r="N50" s="498"/>
      <c r="O50" s="498"/>
      <c r="P50" s="510"/>
      <c r="Q50" s="500"/>
      <c r="R50" s="498"/>
      <c r="S50" s="498"/>
      <c r="T50" s="510"/>
      <c r="U50" s="254"/>
    </row>
    <row r="51" spans="1:21" s="4" customFormat="1" ht="30" customHeight="1">
      <c r="A51" s="493"/>
      <c r="B51" s="221"/>
      <c r="C51" s="609"/>
      <c r="D51" s="992" t="s">
        <v>154</v>
      </c>
      <c r="E51" s="613"/>
      <c r="F51" s="305"/>
      <c r="G51" s="352"/>
      <c r="H51" s="246"/>
      <c r="I51" s="362"/>
      <c r="J51" s="363"/>
      <c r="K51" s="363"/>
      <c r="L51" s="364"/>
      <c r="M51" s="217"/>
      <c r="N51" s="218"/>
      <c r="O51" s="218"/>
      <c r="P51" s="226"/>
      <c r="Q51" s="217"/>
      <c r="R51" s="218"/>
      <c r="S51" s="218"/>
      <c r="T51" s="226"/>
      <c r="U51" s="183"/>
    </row>
    <row r="52" spans="1:21" s="4" customFormat="1" ht="25.5" customHeight="1" thickBot="1">
      <c r="A52" s="494"/>
      <c r="B52" s="643"/>
      <c r="C52" s="277"/>
      <c r="D52" s="993"/>
      <c r="E52" s="277"/>
      <c r="F52" s="277"/>
      <c r="G52" s="276"/>
      <c r="H52" s="481" t="s">
        <v>16</v>
      </c>
      <c r="I52" s="371">
        <f>I51+I41+I40+I39</f>
        <v>595.9</v>
      </c>
      <c r="J52" s="372">
        <f>J51+J41+J40+J39</f>
        <v>595.9</v>
      </c>
      <c r="K52" s="372">
        <f>K51+K41+K40+K39</f>
        <v>0</v>
      </c>
      <c r="L52" s="373">
        <f>L51+L41+L40+L39</f>
        <v>0</v>
      </c>
      <c r="M52" s="718">
        <f>M51+M41+M40+M39+M42</f>
        <v>598.6</v>
      </c>
      <c r="N52" s="719">
        <f>N51+N41+N40+N39</f>
        <v>595.9</v>
      </c>
      <c r="O52" s="719">
        <f>O51+O41+O40+O39</f>
        <v>0</v>
      </c>
      <c r="P52" s="720">
        <f>P51+P41+P40+P39</f>
        <v>0</v>
      </c>
      <c r="Q52" s="820">
        <f>Q42</f>
        <v>2.7</v>
      </c>
      <c r="R52" s="820">
        <f>R42</f>
        <v>2.7</v>
      </c>
      <c r="S52" s="719"/>
      <c r="T52" s="720"/>
      <c r="U52" s="483">
        <f>U51+U41+U40+U39</f>
        <v>646.6</v>
      </c>
    </row>
    <row r="53" spans="1:21" s="4" customFormat="1" ht="38.25" customHeight="1">
      <c r="A53" s="963" t="s">
        <v>9</v>
      </c>
      <c r="B53" s="975" t="s">
        <v>9</v>
      </c>
      <c r="C53" s="965" t="s">
        <v>41</v>
      </c>
      <c r="D53" s="994" t="s">
        <v>157</v>
      </c>
      <c r="E53" s="967"/>
      <c r="F53" s="921"/>
      <c r="G53" s="1002">
        <v>1</v>
      </c>
      <c r="H53" s="266" t="s">
        <v>13</v>
      </c>
      <c r="I53" s="374">
        <f>J53+L53</f>
        <v>30</v>
      </c>
      <c r="J53" s="375">
        <v>30</v>
      </c>
      <c r="K53" s="375"/>
      <c r="L53" s="390"/>
      <c r="M53" s="193">
        <f>N53+P53</f>
        <v>30</v>
      </c>
      <c r="N53" s="194">
        <v>30</v>
      </c>
      <c r="O53" s="194"/>
      <c r="P53" s="231"/>
      <c r="Q53" s="193"/>
      <c r="R53" s="194"/>
      <c r="S53" s="194"/>
      <c r="T53" s="229"/>
      <c r="U53" s="357">
        <v>30</v>
      </c>
    </row>
    <row r="54" spans="1:21" s="4" customFormat="1" ht="33.75" customHeight="1" thickBot="1">
      <c r="A54" s="954"/>
      <c r="B54" s="976"/>
      <c r="C54" s="958"/>
      <c r="D54" s="995"/>
      <c r="E54" s="962"/>
      <c r="F54" s="968"/>
      <c r="G54" s="1003"/>
      <c r="H54" s="431" t="s">
        <v>16</v>
      </c>
      <c r="I54" s="368">
        <f t="shared" ref="I54:P54" si="6">SUM(I53)</f>
        <v>30</v>
      </c>
      <c r="J54" s="369">
        <f t="shared" si="6"/>
        <v>30</v>
      </c>
      <c r="K54" s="369">
        <f t="shared" si="6"/>
        <v>0</v>
      </c>
      <c r="L54" s="482">
        <f t="shared" si="6"/>
        <v>0</v>
      </c>
      <c r="M54" s="715">
        <f t="shared" si="6"/>
        <v>30</v>
      </c>
      <c r="N54" s="716">
        <f t="shared" si="6"/>
        <v>30</v>
      </c>
      <c r="O54" s="716">
        <f t="shared" si="6"/>
        <v>0</v>
      </c>
      <c r="P54" s="739">
        <f t="shared" si="6"/>
        <v>0</v>
      </c>
      <c r="Q54" s="715"/>
      <c r="R54" s="716"/>
      <c r="S54" s="716"/>
      <c r="T54" s="717"/>
      <c r="U54" s="428">
        <f>SUM(U53)</f>
        <v>30</v>
      </c>
    </row>
    <row r="55" spans="1:21" s="168" customFormat="1" ht="36.75" customHeight="1">
      <c r="A55" s="1004" t="s">
        <v>9</v>
      </c>
      <c r="B55" s="975" t="s">
        <v>9</v>
      </c>
      <c r="C55" s="1007" t="s">
        <v>42</v>
      </c>
      <c r="D55" s="532" t="s">
        <v>274</v>
      </c>
      <c r="E55" s="1009"/>
      <c r="F55" s="1011" t="s">
        <v>12</v>
      </c>
      <c r="G55" s="1014" t="s">
        <v>156</v>
      </c>
      <c r="H55" s="356" t="s">
        <v>148</v>
      </c>
      <c r="I55" s="391">
        <f>J55+L55</f>
        <v>946.1</v>
      </c>
      <c r="J55" s="392">
        <v>946.1</v>
      </c>
      <c r="K55" s="392"/>
      <c r="L55" s="393"/>
      <c r="M55" s="569">
        <f>N55+P55</f>
        <v>946.1</v>
      </c>
      <c r="N55" s="570">
        <v>946.1</v>
      </c>
      <c r="O55" s="570"/>
      <c r="P55" s="571"/>
      <c r="Q55" s="569"/>
      <c r="R55" s="570"/>
      <c r="S55" s="570"/>
      <c r="T55" s="807"/>
      <c r="U55" s="358">
        <v>947</v>
      </c>
    </row>
    <row r="56" spans="1:21" s="168" customFormat="1" ht="30" customHeight="1">
      <c r="A56" s="1005"/>
      <c r="B56" s="998"/>
      <c r="C56" s="957"/>
      <c r="D56" s="534" t="s">
        <v>276</v>
      </c>
      <c r="E56" s="961"/>
      <c r="F56" s="1012"/>
      <c r="G56" s="969"/>
      <c r="H56" s="522" t="s">
        <v>148</v>
      </c>
      <c r="I56" s="523">
        <f>J56+L56</f>
        <v>33</v>
      </c>
      <c r="J56" s="524">
        <v>33</v>
      </c>
      <c r="K56" s="524"/>
      <c r="L56" s="525"/>
      <c r="M56" s="740">
        <f>N56+P56</f>
        <v>33</v>
      </c>
      <c r="N56" s="741">
        <v>33</v>
      </c>
      <c r="O56" s="741"/>
      <c r="P56" s="742"/>
      <c r="Q56" s="740"/>
      <c r="R56" s="741"/>
      <c r="S56" s="741"/>
      <c r="T56" s="808"/>
      <c r="U56" s="526">
        <v>33</v>
      </c>
    </row>
    <row r="57" spans="1:21" s="168" customFormat="1" ht="29.25" customHeight="1">
      <c r="A57" s="1005"/>
      <c r="B57" s="998"/>
      <c r="C57" s="957"/>
      <c r="D57" s="534" t="s">
        <v>275</v>
      </c>
      <c r="E57" s="961"/>
      <c r="F57" s="1012"/>
      <c r="G57" s="969"/>
      <c r="H57" s="522"/>
      <c r="I57" s="523"/>
      <c r="J57" s="524"/>
      <c r="K57" s="524"/>
      <c r="L57" s="525"/>
      <c r="M57" s="740"/>
      <c r="N57" s="741"/>
      <c r="O57" s="741"/>
      <c r="P57" s="742"/>
      <c r="Q57" s="740"/>
      <c r="R57" s="741"/>
      <c r="S57" s="741"/>
      <c r="T57" s="808"/>
      <c r="U57" s="526"/>
    </row>
    <row r="58" spans="1:21" s="168" customFormat="1" ht="19.5" customHeight="1" thickBot="1">
      <c r="A58" s="1006"/>
      <c r="B58" s="976"/>
      <c r="C58" s="1008"/>
      <c r="D58" s="533"/>
      <c r="E58" s="1010"/>
      <c r="F58" s="1013"/>
      <c r="G58" s="1015"/>
      <c r="H58" s="431" t="s">
        <v>16</v>
      </c>
      <c r="I58" s="394">
        <f>I55+I56</f>
        <v>979.1</v>
      </c>
      <c r="J58" s="395">
        <f>J55+J56</f>
        <v>979.1</v>
      </c>
      <c r="K58" s="395">
        <f>K55</f>
        <v>0</v>
      </c>
      <c r="L58" s="396">
        <f>L55</f>
        <v>0</v>
      </c>
      <c r="M58" s="394">
        <f>M55+M56</f>
        <v>979.1</v>
      </c>
      <c r="N58" s="395">
        <f>N55+N56</f>
        <v>979.1</v>
      </c>
      <c r="O58" s="395">
        <f>O55</f>
        <v>0</v>
      </c>
      <c r="P58" s="396">
        <f>P55</f>
        <v>0</v>
      </c>
      <c r="Q58" s="394"/>
      <c r="R58" s="395"/>
      <c r="S58" s="395"/>
      <c r="T58" s="809"/>
      <c r="U58" s="432">
        <f>U55+U56</f>
        <v>980</v>
      </c>
    </row>
    <row r="59" spans="1:21" s="4" customFormat="1" ht="15.75" customHeight="1" thickBot="1">
      <c r="A59" s="495" t="s">
        <v>9</v>
      </c>
      <c r="B59" s="72" t="s">
        <v>9</v>
      </c>
      <c r="C59" s="1031" t="s">
        <v>17</v>
      </c>
      <c r="D59" s="1032"/>
      <c r="E59" s="1032"/>
      <c r="F59" s="1032"/>
      <c r="G59" s="1032"/>
      <c r="H59" s="1032"/>
      <c r="I59" s="182">
        <f t="shared" ref="I59:U59" si="7">I58+I54+I52+I38+I36+I34+I29+I27+I25+I23+I21</f>
        <v>37696</v>
      </c>
      <c r="J59" s="512">
        <f t="shared" si="7"/>
        <v>27256.5</v>
      </c>
      <c r="K59" s="512">
        <f t="shared" si="7"/>
        <v>13521</v>
      </c>
      <c r="L59" s="513">
        <f t="shared" si="7"/>
        <v>10439.5</v>
      </c>
      <c r="M59" s="182">
        <f t="shared" si="7"/>
        <v>37818.100000000006</v>
      </c>
      <c r="N59" s="512">
        <f t="shared" si="7"/>
        <v>27375.9</v>
      </c>
      <c r="O59" s="512">
        <f t="shared" si="7"/>
        <v>13521</v>
      </c>
      <c r="P59" s="513">
        <f t="shared" si="7"/>
        <v>10439.5</v>
      </c>
      <c r="Q59" s="777">
        <f t="shared" si="7"/>
        <v>122.10000000000001</v>
      </c>
      <c r="R59" s="778">
        <f t="shared" si="7"/>
        <v>122.10000000000001</v>
      </c>
      <c r="S59" s="512">
        <f t="shared" si="7"/>
        <v>0</v>
      </c>
      <c r="T59" s="513">
        <f t="shared" si="7"/>
        <v>0</v>
      </c>
      <c r="U59" s="514">
        <f t="shared" si="7"/>
        <v>40490.579180000001</v>
      </c>
    </row>
    <row r="60" spans="1:21" s="4" customFormat="1" ht="15.75" customHeight="1" thickBot="1">
      <c r="A60" s="495" t="s">
        <v>9</v>
      </c>
      <c r="B60" s="169" t="s">
        <v>10</v>
      </c>
      <c r="C60" s="1049" t="s">
        <v>167</v>
      </c>
      <c r="D60" s="1050"/>
      <c r="E60" s="1050"/>
      <c r="F60" s="1050"/>
      <c r="G60" s="1050"/>
      <c r="H60" s="1050"/>
      <c r="I60" s="1050"/>
      <c r="J60" s="1050"/>
      <c r="K60" s="1050"/>
      <c r="L60" s="1050"/>
      <c r="M60" s="1050"/>
      <c r="N60" s="1050"/>
      <c r="O60" s="1050"/>
      <c r="P60" s="1050"/>
      <c r="Q60" s="1050"/>
      <c r="R60" s="1050"/>
      <c r="S60" s="1050"/>
      <c r="T60" s="1050"/>
      <c r="U60" s="824"/>
    </row>
    <row r="61" spans="1:21" s="4" customFormat="1" ht="22.5" customHeight="1">
      <c r="A61" s="810" t="s">
        <v>9</v>
      </c>
      <c r="B61" s="302" t="s">
        <v>10</v>
      </c>
      <c r="C61" s="541" t="s">
        <v>9</v>
      </c>
      <c r="D61" s="1303" t="s">
        <v>265</v>
      </c>
      <c r="E61" s="1316" t="s">
        <v>219</v>
      </c>
      <c r="F61" s="811" t="s">
        <v>9</v>
      </c>
      <c r="G61" s="555" t="s">
        <v>155</v>
      </c>
      <c r="H61" s="823" t="s">
        <v>13</v>
      </c>
      <c r="I61" s="365">
        <f>J61+L61</f>
        <v>788.7</v>
      </c>
      <c r="J61" s="366">
        <v>568.70000000000005</v>
      </c>
      <c r="K61" s="366"/>
      <c r="L61" s="389">
        <f>10+210</f>
        <v>220</v>
      </c>
      <c r="M61" s="500">
        <f>N61+P61</f>
        <v>788.7</v>
      </c>
      <c r="N61" s="498">
        <v>568.70000000000005</v>
      </c>
      <c r="O61" s="498"/>
      <c r="P61" s="499">
        <f>10+210</f>
        <v>220</v>
      </c>
      <c r="Q61" s="500"/>
      <c r="R61" s="498"/>
      <c r="S61" s="498"/>
      <c r="T61" s="510"/>
      <c r="U61" s="502">
        <v>973.5</v>
      </c>
    </row>
    <row r="62" spans="1:21" s="2" customFormat="1" ht="39.75" customHeight="1">
      <c r="A62" s="651"/>
      <c r="B62" s="302"/>
      <c r="C62" s="541"/>
      <c r="D62" s="1038"/>
      <c r="E62" s="1040"/>
      <c r="F62" s="660"/>
      <c r="G62" s="555"/>
      <c r="H62" s="345"/>
      <c r="I62" s="503"/>
      <c r="J62" s="501"/>
      <c r="K62" s="501"/>
      <c r="L62" s="398"/>
      <c r="M62" s="744"/>
      <c r="N62" s="745"/>
      <c r="O62" s="745"/>
      <c r="P62" s="746"/>
      <c r="Q62" s="744"/>
      <c r="R62" s="745"/>
      <c r="S62" s="745"/>
      <c r="T62" s="797"/>
      <c r="U62" s="343"/>
    </row>
    <row r="63" spans="1:21" s="2" customFormat="1" ht="41.25" customHeight="1">
      <c r="A63" s="651"/>
      <c r="B63" s="302"/>
      <c r="C63" s="541"/>
      <c r="D63" s="557" t="s">
        <v>264</v>
      </c>
      <c r="E63" s="1040"/>
      <c r="F63" s="660"/>
      <c r="G63" s="555"/>
      <c r="H63" s="345"/>
      <c r="I63" s="503"/>
      <c r="J63" s="501"/>
      <c r="K63" s="501"/>
      <c r="L63" s="398"/>
      <c r="M63" s="744"/>
      <c r="N63" s="745"/>
      <c r="O63" s="745"/>
      <c r="P63" s="746"/>
      <c r="Q63" s="744"/>
      <c r="R63" s="745"/>
      <c r="S63" s="745"/>
      <c r="T63" s="797"/>
      <c r="U63" s="344"/>
    </row>
    <row r="64" spans="1:21" s="2" customFormat="1" ht="42.75" customHeight="1" thickBot="1">
      <c r="A64" s="652"/>
      <c r="B64" s="304"/>
      <c r="C64" s="543"/>
      <c r="D64" s="617" t="s">
        <v>263</v>
      </c>
      <c r="E64" s="1041"/>
      <c r="F64" s="648"/>
      <c r="G64" s="618"/>
      <c r="H64" s="619"/>
      <c r="I64" s="620"/>
      <c r="J64" s="621"/>
      <c r="K64" s="621"/>
      <c r="L64" s="622"/>
      <c r="M64" s="747"/>
      <c r="N64" s="748"/>
      <c r="O64" s="748"/>
      <c r="P64" s="749"/>
      <c r="Q64" s="747"/>
      <c r="R64" s="748"/>
      <c r="S64" s="748"/>
      <c r="T64" s="798"/>
      <c r="U64" s="623"/>
    </row>
    <row r="65" spans="1:26" s="2" customFormat="1" ht="149.25" customHeight="1">
      <c r="A65" s="578"/>
      <c r="B65" s="303"/>
      <c r="C65" s="542"/>
      <c r="D65" s="1042" t="s">
        <v>293</v>
      </c>
      <c r="E65" s="628"/>
      <c r="F65" s="580"/>
      <c r="G65" s="554"/>
      <c r="H65" s="629"/>
      <c r="I65" s="630"/>
      <c r="J65" s="631"/>
      <c r="K65" s="631"/>
      <c r="L65" s="632"/>
      <c r="M65" s="750"/>
      <c r="N65" s="751"/>
      <c r="O65" s="751"/>
      <c r="P65" s="752"/>
      <c r="Q65" s="750"/>
      <c r="R65" s="751"/>
      <c r="S65" s="751"/>
      <c r="T65" s="799"/>
      <c r="U65" s="633"/>
    </row>
    <row r="66" spans="1:26" s="4" customFormat="1" ht="73.5" customHeight="1" thickBot="1">
      <c r="A66" s="579"/>
      <c r="B66" s="304"/>
      <c r="C66" s="559"/>
      <c r="D66" s="1043"/>
      <c r="E66" s="560"/>
      <c r="F66" s="277"/>
      <c r="G66" s="556"/>
      <c r="H66" s="433" t="s">
        <v>16</v>
      </c>
      <c r="I66" s="371">
        <f t="shared" ref="I66:P66" si="8">I63+I61</f>
        <v>788.7</v>
      </c>
      <c r="J66" s="372">
        <f t="shared" si="8"/>
        <v>568.70000000000005</v>
      </c>
      <c r="K66" s="372">
        <f t="shared" si="8"/>
        <v>0</v>
      </c>
      <c r="L66" s="419">
        <f t="shared" si="8"/>
        <v>220</v>
      </c>
      <c r="M66" s="718">
        <f t="shared" si="8"/>
        <v>788.7</v>
      </c>
      <c r="N66" s="719">
        <f t="shared" si="8"/>
        <v>568.70000000000005</v>
      </c>
      <c r="O66" s="719">
        <f t="shared" si="8"/>
        <v>0</v>
      </c>
      <c r="P66" s="753">
        <f t="shared" si="8"/>
        <v>220</v>
      </c>
      <c r="Q66" s="718"/>
      <c r="R66" s="719"/>
      <c r="S66" s="719"/>
      <c r="T66" s="720"/>
      <c r="U66" s="434">
        <f>U63+U61</f>
        <v>973.5</v>
      </c>
      <c r="V66" s="700"/>
      <c r="W66" s="700"/>
      <c r="X66" s="700"/>
      <c r="Y66" s="700"/>
      <c r="Z66" s="700"/>
    </row>
    <row r="67" spans="1:26" s="74" customFormat="1" ht="37.5" customHeight="1">
      <c r="A67" s="655" t="s">
        <v>9</v>
      </c>
      <c r="B67" s="657" t="s">
        <v>10</v>
      </c>
      <c r="C67" s="443" t="s">
        <v>10</v>
      </c>
      <c r="D67" s="1016" t="s">
        <v>282</v>
      </c>
      <c r="E67" s="1019"/>
      <c r="F67" s="1022" t="s">
        <v>9</v>
      </c>
      <c r="G67" s="1026" t="s">
        <v>156</v>
      </c>
      <c r="H67" s="253" t="s">
        <v>13</v>
      </c>
      <c r="I67" s="405">
        <f>J67+L67</f>
        <v>90.5</v>
      </c>
      <c r="J67" s="406">
        <v>90.5</v>
      </c>
      <c r="K67" s="406">
        <v>7.9</v>
      </c>
      <c r="L67" s="407"/>
      <c r="M67" s="754">
        <f>N67+P67</f>
        <v>90.5</v>
      </c>
      <c r="N67" s="293">
        <v>90.5</v>
      </c>
      <c r="O67" s="293">
        <v>7.9</v>
      </c>
      <c r="P67" s="294"/>
      <c r="Q67" s="754"/>
      <c r="R67" s="293"/>
      <c r="S67" s="293"/>
      <c r="T67" s="294"/>
      <c r="U67" s="295"/>
      <c r="V67" s="701"/>
      <c r="W67" s="701"/>
      <c r="X67" s="701"/>
      <c r="Y67" s="701"/>
      <c r="Z67" s="701"/>
    </row>
    <row r="68" spans="1:26" s="74" customFormat="1" ht="34.5" customHeight="1">
      <c r="A68" s="651"/>
      <c r="B68" s="659"/>
      <c r="C68" s="444"/>
      <c r="D68" s="1017"/>
      <c r="E68" s="1020"/>
      <c r="F68" s="1023"/>
      <c r="G68" s="1027"/>
      <c r="H68" s="268" t="s">
        <v>217</v>
      </c>
      <c r="I68" s="399">
        <f>J68+L68</f>
        <v>595</v>
      </c>
      <c r="J68" s="400"/>
      <c r="K68" s="400"/>
      <c r="L68" s="401">
        <v>595</v>
      </c>
      <c r="M68" s="755">
        <f>N68+P68</f>
        <v>595</v>
      </c>
      <c r="N68" s="267"/>
      <c r="O68" s="267"/>
      <c r="P68" s="285">
        <v>595</v>
      </c>
      <c r="Q68" s="755"/>
      <c r="R68" s="267"/>
      <c r="S68" s="267"/>
      <c r="T68" s="285"/>
      <c r="U68" s="286"/>
      <c r="V68" s="701"/>
      <c r="W68" s="701"/>
      <c r="X68" s="701"/>
      <c r="Y68" s="701"/>
      <c r="Z68" s="701"/>
    </row>
    <row r="69" spans="1:26" s="74" customFormat="1" ht="39" customHeight="1">
      <c r="A69" s="651"/>
      <c r="B69" s="659"/>
      <c r="C69" s="444"/>
      <c r="D69" s="1017"/>
      <c r="E69" s="1020"/>
      <c r="F69" s="1024"/>
      <c r="G69" s="1027"/>
      <c r="H69" s="268" t="s">
        <v>15</v>
      </c>
      <c r="I69" s="399"/>
      <c r="J69" s="400"/>
      <c r="K69" s="400"/>
      <c r="L69" s="401"/>
      <c r="M69" s="755"/>
      <c r="N69" s="267"/>
      <c r="O69" s="267"/>
      <c r="P69" s="285"/>
      <c r="Q69" s="755"/>
      <c r="R69" s="267"/>
      <c r="S69" s="267"/>
      <c r="T69" s="285"/>
      <c r="U69" s="269"/>
      <c r="V69" s="701"/>
      <c r="W69" s="701"/>
      <c r="X69" s="701"/>
      <c r="Y69" s="701"/>
      <c r="Z69" s="701"/>
    </row>
    <row r="70" spans="1:26" s="74" customFormat="1" ht="36" customHeight="1" thickBot="1">
      <c r="A70" s="652"/>
      <c r="B70" s="658"/>
      <c r="C70" s="445"/>
      <c r="D70" s="1018"/>
      <c r="E70" s="1021"/>
      <c r="F70" s="1025"/>
      <c r="G70" s="1028"/>
      <c r="H70" s="433" t="s">
        <v>16</v>
      </c>
      <c r="I70" s="402">
        <f>L70+J70</f>
        <v>685.5</v>
      </c>
      <c r="J70" s="403">
        <f>SUM(J67,J68)</f>
        <v>90.5</v>
      </c>
      <c r="K70" s="403">
        <f>SUM(K67)</f>
        <v>7.9</v>
      </c>
      <c r="L70" s="404">
        <f>SUM(L67,L68)</f>
        <v>595</v>
      </c>
      <c r="M70" s="756">
        <f>P70+N70</f>
        <v>685.5</v>
      </c>
      <c r="N70" s="757">
        <f>SUM(N67,N68)</f>
        <v>90.5</v>
      </c>
      <c r="O70" s="757">
        <f>SUM(O67)</f>
        <v>7.9</v>
      </c>
      <c r="P70" s="758">
        <f>SUM(P67,P68)</f>
        <v>595</v>
      </c>
      <c r="Q70" s="756"/>
      <c r="R70" s="757"/>
      <c r="S70" s="757"/>
      <c r="T70" s="758"/>
      <c r="U70" s="435">
        <f>SUM(U67)</f>
        <v>0</v>
      </c>
      <c r="V70" s="701"/>
      <c r="W70" s="701"/>
      <c r="X70" s="701"/>
      <c r="Y70" s="701"/>
      <c r="Z70" s="701"/>
    </row>
    <row r="71" spans="1:26" s="74" customFormat="1" ht="28.5" customHeight="1">
      <c r="A71" s="655" t="s">
        <v>9</v>
      </c>
      <c r="B71" s="657" t="s">
        <v>10</v>
      </c>
      <c r="C71" s="443" t="s">
        <v>11</v>
      </c>
      <c r="D71" s="1016" t="s">
        <v>283</v>
      </c>
      <c r="E71" s="1019" t="s">
        <v>212</v>
      </c>
      <c r="F71" s="1022" t="s">
        <v>9</v>
      </c>
      <c r="G71" s="1026" t="s">
        <v>155</v>
      </c>
      <c r="H71" s="253" t="s">
        <v>13</v>
      </c>
      <c r="I71" s="405"/>
      <c r="J71" s="406"/>
      <c r="K71" s="406"/>
      <c r="L71" s="407"/>
      <c r="M71" s="754"/>
      <c r="N71" s="293"/>
      <c r="O71" s="293"/>
      <c r="P71" s="294"/>
      <c r="Q71" s="754"/>
      <c r="R71" s="293"/>
      <c r="S71" s="293"/>
      <c r="T71" s="294"/>
      <c r="U71" s="295"/>
      <c r="V71" s="701"/>
      <c r="W71" s="701"/>
      <c r="X71" s="701"/>
      <c r="Y71" s="701"/>
      <c r="Z71" s="701"/>
    </row>
    <row r="72" spans="1:26" s="74" customFormat="1" ht="25.5" customHeight="1">
      <c r="A72" s="651"/>
      <c r="B72" s="659"/>
      <c r="C72" s="444"/>
      <c r="D72" s="1017"/>
      <c r="E72" s="1020"/>
      <c r="F72" s="1024"/>
      <c r="G72" s="1027"/>
      <c r="H72" s="828" t="s">
        <v>15</v>
      </c>
      <c r="I72" s="399"/>
      <c r="J72" s="400"/>
      <c r="K72" s="400"/>
      <c r="L72" s="401"/>
      <c r="M72" s="782">
        <f>N72</f>
        <v>28.2</v>
      </c>
      <c r="N72" s="783">
        <v>28.2</v>
      </c>
      <c r="O72" s="267"/>
      <c r="P72" s="285"/>
      <c r="Q72" s="782">
        <f>M72-I72</f>
        <v>28.2</v>
      </c>
      <c r="R72" s="782">
        <f>N72-J72</f>
        <v>28.2</v>
      </c>
      <c r="S72" s="783"/>
      <c r="T72" s="784"/>
      <c r="U72" s="780">
        <v>12.1</v>
      </c>
      <c r="V72" s="701"/>
      <c r="W72" s="701"/>
      <c r="X72" s="701"/>
      <c r="Y72" s="701"/>
      <c r="Z72" s="701"/>
    </row>
    <row r="73" spans="1:26" s="74" customFormat="1" ht="32.25" customHeight="1" thickBot="1">
      <c r="A73" s="652"/>
      <c r="B73" s="658"/>
      <c r="C73" s="445"/>
      <c r="D73" s="1018"/>
      <c r="E73" s="1021"/>
      <c r="F73" s="1025"/>
      <c r="G73" s="1028"/>
      <c r="H73" s="433" t="s">
        <v>16</v>
      </c>
      <c r="I73" s="402">
        <f>SUM(I71)</f>
        <v>0</v>
      </c>
      <c r="J73" s="403">
        <f>SUM(J71)</f>
        <v>0</v>
      </c>
      <c r="K73" s="403">
        <f>SUM(K71)</f>
        <v>0</v>
      </c>
      <c r="L73" s="404">
        <f>SUM(L71)</f>
        <v>0</v>
      </c>
      <c r="M73" s="785">
        <f>M72</f>
        <v>28.2</v>
      </c>
      <c r="N73" s="785">
        <f>N72</f>
        <v>28.2</v>
      </c>
      <c r="O73" s="757">
        <f>SUM(O71)</f>
        <v>0</v>
      </c>
      <c r="P73" s="758">
        <f>SUM(P71)</f>
        <v>0</v>
      </c>
      <c r="Q73" s="785">
        <f>Q72</f>
        <v>28.2</v>
      </c>
      <c r="R73" s="786">
        <f>R72</f>
        <v>28.2</v>
      </c>
      <c r="S73" s="786"/>
      <c r="T73" s="787"/>
      <c r="U73" s="781">
        <f>U72</f>
        <v>12.1</v>
      </c>
    </row>
    <row r="74" spans="1:26" s="4" customFormat="1" ht="24.75" customHeight="1">
      <c r="A74" s="1062" t="s">
        <v>9</v>
      </c>
      <c r="B74" s="1065" t="s">
        <v>10</v>
      </c>
      <c r="C74" s="1007" t="s">
        <v>12</v>
      </c>
      <c r="D74" s="1313" t="s">
        <v>29</v>
      </c>
      <c r="E74" s="1070" t="s">
        <v>229</v>
      </c>
      <c r="F74" s="1073" t="s">
        <v>9</v>
      </c>
      <c r="G74" s="1044" t="s">
        <v>155</v>
      </c>
      <c r="H74" s="73" t="s">
        <v>13</v>
      </c>
      <c r="I74" s="374"/>
      <c r="J74" s="375"/>
      <c r="K74" s="375"/>
      <c r="L74" s="376"/>
      <c r="M74" s="193"/>
      <c r="N74" s="194"/>
      <c r="O74" s="194"/>
      <c r="P74" s="229"/>
      <c r="Q74" s="193"/>
      <c r="R74" s="194"/>
      <c r="S74" s="194"/>
      <c r="T74" s="229"/>
      <c r="U74" s="289">
        <v>109</v>
      </c>
    </row>
    <row r="75" spans="1:26" s="4" customFormat="1" ht="38.25" customHeight="1">
      <c r="A75" s="1063"/>
      <c r="B75" s="1066"/>
      <c r="C75" s="1068"/>
      <c r="D75" s="1314"/>
      <c r="E75" s="1071"/>
      <c r="F75" s="1074"/>
      <c r="G75" s="1045"/>
      <c r="H75" s="81" t="s">
        <v>15</v>
      </c>
      <c r="I75" s="408"/>
      <c r="J75" s="409"/>
      <c r="K75" s="409"/>
      <c r="L75" s="410"/>
      <c r="M75" s="188"/>
      <c r="N75" s="189"/>
      <c r="O75" s="189"/>
      <c r="P75" s="190"/>
      <c r="Q75" s="188"/>
      <c r="R75" s="189"/>
      <c r="S75" s="189"/>
      <c r="T75" s="190"/>
      <c r="U75" s="179">
        <v>618</v>
      </c>
    </row>
    <row r="76" spans="1:26" s="4" customFormat="1" ht="50.25" customHeight="1" thickBot="1">
      <c r="A76" s="1064"/>
      <c r="B76" s="1067"/>
      <c r="C76" s="1008"/>
      <c r="D76" s="1315"/>
      <c r="E76" s="1072"/>
      <c r="F76" s="1075"/>
      <c r="G76" s="1046"/>
      <c r="H76" s="420" t="s">
        <v>16</v>
      </c>
      <c r="I76" s="428"/>
      <c r="J76" s="369"/>
      <c r="K76" s="369"/>
      <c r="L76" s="415"/>
      <c r="M76" s="759"/>
      <c r="N76" s="716"/>
      <c r="O76" s="716"/>
      <c r="P76" s="760"/>
      <c r="Q76" s="759"/>
      <c r="R76" s="716"/>
      <c r="S76" s="716"/>
      <c r="T76" s="760"/>
      <c r="U76" s="421">
        <f>U75+U74</f>
        <v>727</v>
      </c>
    </row>
    <row r="77" spans="1:26" s="4" customFormat="1" ht="19.5" customHeight="1" thickBot="1">
      <c r="A77" s="491" t="s">
        <v>9</v>
      </c>
      <c r="B77" s="474" t="s">
        <v>10</v>
      </c>
      <c r="C77" s="1047" t="s">
        <v>17</v>
      </c>
      <c r="D77" s="1048"/>
      <c r="E77" s="1048"/>
      <c r="F77" s="1048"/>
      <c r="G77" s="1048"/>
      <c r="H77" s="1048"/>
      <c r="I77" s="475">
        <f>I76+I66+I70</f>
        <v>1474.2</v>
      </c>
      <c r="J77" s="476">
        <f>J76+J66+J70</f>
        <v>659.2</v>
      </c>
      <c r="K77" s="476">
        <f>+K76+K66+K70</f>
        <v>7.9</v>
      </c>
      <c r="L77" s="477">
        <f>+L76+L66+L70</f>
        <v>815</v>
      </c>
      <c r="M77" s="475">
        <f>M76+M66+M70+M73</f>
        <v>1502.4</v>
      </c>
      <c r="N77" s="476">
        <f>N76+N66+N70</f>
        <v>659.2</v>
      </c>
      <c r="O77" s="476">
        <f>+O76+O66+O70</f>
        <v>7.9</v>
      </c>
      <c r="P77" s="477">
        <f>+P76+P66+P70</f>
        <v>815</v>
      </c>
      <c r="Q77" s="789">
        <f>Q73</f>
        <v>28.2</v>
      </c>
      <c r="R77" s="789">
        <f>R73</f>
        <v>28.2</v>
      </c>
      <c r="S77" s="790">
        <f>+S76+S66+S70</f>
        <v>0</v>
      </c>
      <c r="T77" s="791">
        <f>+T76+T66+T70</f>
        <v>0</v>
      </c>
      <c r="U77" s="788">
        <f>U76+U66+U70+U73</f>
        <v>1712.6</v>
      </c>
    </row>
    <row r="78" spans="1:26" s="4" customFormat="1" ht="21.75" customHeight="1" thickBot="1">
      <c r="A78" s="495" t="s">
        <v>9</v>
      </c>
      <c r="B78" s="169" t="s">
        <v>11</v>
      </c>
      <c r="C78" s="1049" t="s">
        <v>58</v>
      </c>
      <c r="D78" s="1050"/>
      <c r="E78" s="1050"/>
      <c r="F78" s="1050"/>
      <c r="G78" s="1050"/>
      <c r="H78" s="1050"/>
      <c r="I78" s="1050"/>
      <c r="J78" s="1050"/>
      <c r="K78" s="1050"/>
      <c r="L78" s="1050"/>
      <c r="M78" s="1050"/>
      <c r="N78" s="1050"/>
      <c r="O78" s="1050"/>
      <c r="P78" s="1050"/>
      <c r="Q78" s="1050"/>
      <c r="R78" s="1050"/>
      <c r="S78" s="1050"/>
      <c r="T78" s="1050"/>
      <c r="U78" s="788"/>
    </row>
    <row r="79" spans="1:26" s="74" customFormat="1" ht="42" customHeight="1">
      <c r="A79" s="963" t="s">
        <v>9</v>
      </c>
      <c r="B79" s="975" t="s">
        <v>11</v>
      </c>
      <c r="C79" s="965" t="s">
        <v>9</v>
      </c>
      <c r="D79" s="1052" t="s">
        <v>165</v>
      </c>
      <c r="E79" s="1055" t="s">
        <v>211</v>
      </c>
      <c r="F79" s="1058" t="s">
        <v>9</v>
      </c>
      <c r="G79" s="1044" t="s">
        <v>155</v>
      </c>
      <c r="H79" s="73" t="s">
        <v>13</v>
      </c>
      <c r="I79" s="695">
        <f>J79+L79</f>
        <v>39.9</v>
      </c>
      <c r="J79" s="644">
        <v>39.9</v>
      </c>
      <c r="K79" s="644">
        <v>4.0999999999999996</v>
      </c>
      <c r="L79" s="696"/>
      <c r="M79" s="765">
        <f>N79+P79</f>
        <v>39.9</v>
      </c>
      <c r="N79" s="766">
        <v>39.9</v>
      </c>
      <c r="O79" s="766">
        <v>4.0999999999999996</v>
      </c>
      <c r="P79" s="767"/>
      <c r="Q79" s="765"/>
      <c r="R79" s="766"/>
      <c r="S79" s="766"/>
      <c r="T79" s="767"/>
      <c r="U79" s="697">
        <v>4</v>
      </c>
    </row>
    <row r="80" spans="1:26" s="74" customFormat="1" ht="36.75" customHeight="1">
      <c r="A80" s="953"/>
      <c r="B80" s="998"/>
      <c r="C80" s="957"/>
      <c r="D80" s="1053"/>
      <c r="E80" s="1056"/>
      <c r="F80" s="1059"/>
      <c r="G80" s="1061"/>
      <c r="H80" s="166" t="s">
        <v>15</v>
      </c>
      <c r="I80" s="412">
        <f>J80</f>
        <v>206.1</v>
      </c>
      <c r="J80" s="413">
        <v>206.1</v>
      </c>
      <c r="K80" s="413">
        <v>9.9</v>
      </c>
      <c r="L80" s="414"/>
      <c r="M80" s="768">
        <f>N80</f>
        <v>206.1</v>
      </c>
      <c r="N80" s="769">
        <v>206.1</v>
      </c>
      <c r="O80" s="769">
        <v>9.9</v>
      </c>
      <c r="P80" s="770"/>
      <c r="Q80" s="768"/>
      <c r="R80" s="769"/>
      <c r="S80" s="769"/>
      <c r="T80" s="770"/>
      <c r="U80" s="191">
        <v>133</v>
      </c>
    </row>
    <row r="81" spans="1:21" s="74" customFormat="1" ht="22.5" customHeight="1" thickBot="1">
      <c r="A81" s="954"/>
      <c r="B81" s="976"/>
      <c r="C81" s="958"/>
      <c r="D81" s="1054"/>
      <c r="E81" s="1057"/>
      <c r="F81" s="1060"/>
      <c r="G81" s="1046"/>
      <c r="H81" s="484" t="s">
        <v>16</v>
      </c>
      <c r="I81" s="368">
        <f>J81+L81</f>
        <v>246</v>
      </c>
      <c r="J81" s="369">
        <f>J79+J80</f>
        <v>246</v>
      </c>
      <c r="K81" s="369">
        <f>SUM(K79:K80)</f>
        <v>14</v>
      </c>
      <c r="L81" s="415">
        <f>SUM(L79:L80)</f>
        <v>0</v>
      </c>
      <c r="M81" s="715">
        <f>N81+P81</f>
        <v>246</v>
      </c>
      <c r="N81" s="716">
        <f>N79+N80</f>
        <v>246</v>
      </c>
      <c r="O81" s="716">
        <f>SUM(O79:O80)</f>
        <v>14</v>
      </c>
      <c r="P81" s="760">
        <f>SUM(P79:P80)</f>
        <v>0</v>
      </c>
      <c r="Q81" s="715"/>
      <c r="R81" s="716"/>
      <c r="S81" s="716"/>
      <c r="T81" s="760"/>
      <c r="U81" s="428">
        <f>SUM(U79:U80)</f>
        <v>137</v>
      </c>
    </row>
    <row r="82" spans="1:21" s="4" customFormat="1" ht="44.25" customHeight="1">
      <c r="A82" s="963" t="s">
        <v>9</v>
      </c>
      <c r="B82" s="975" t="s">
        <v>11</v>
      </c>
      <c r="C82" s="965" t="s">
        <v>10</v>
      </c>
      <c r="D82" s="1078" t="s">
        <v>224</v>
      </c>
      <c r="E82" s="1081" t="s">
        <v>211</v>
      </c>
      <c r="F82" s="1073" t="s">
        <v>9</v>
      </c>
      <c r="G82" s="1044" t="s">
        <v>156</v>
      </c>
      <c r="H82" s="73" t="s">
        <v>13</v>
      </c>
      <c r="I82" s="374"/>
      <c r="J82" s="375"/>
      <c r="K82" s="375"/>
      <c r="L82" s="376"/>
      <c r="M82" s="193"/>
      <c r="N82" s="194"/>
      <c r="O82" s="194"/>
      <c r="P82" s="229"/>
      <c r="Q82" s="193"/>
      <c r="R82" s="194"/>
      <c r="S82" s="194"/>
      <c r="T82" s="229"/>
      <c r="U82" s="184"/>
    </row>
    <row r="83" spans="1:21" s="4" customFormat="1" ht="35.25" customHeight="1">
      <c r="A83" s="953"/>
      <c r="B83" s="998"/>
      <c r="C83" s="957"/>
      <c r="D83" s="1079"/>
      <c r="E83" s="1082"/>
      <c r="F83" s="1084"/>
      <c r="G83" s="1061"/>
      <c r="H83" s="167" t="s">
        <v>15</v>
      </c>
      <c r="I83" s="385"/>
      <c r="J83" s="386"/>
      <c r="K83" s="416"/>
      <c r="L83" s="387"/>
      <c r="M83" s="732"/>
      <c r="N83" s="733"/>
      <c r="O83" s="771"/>
      <c r="P83" s="734"/>
      <c r="Q83" s="732"/>
      <c r="R83" s="733"/>
      <c r="S83" s="771"/>
      <c r="T83" s="734"/>
      <c r="U83" s="192"/>
    </row>
    <row r="84" spans="1:21" s="4" customFormat="1" ht="48.75" customHeight="1" thickBot="1">
      <c r="A84" s="954"/>
      <c r="B84" s="976"/>
      <c r="C84" s="958"/>
      <c r="D84" s="1080"/>
      <c r="E84" s="1083"/>
      <c r="F84" s="1075"/>
      <c r="G84" s="1046"/>
      <c r="H84" s="420" t="s">
        <v>16</v>
      </c>
      <c r="I84" s="368"/>
      <c r="J84" s="369"/>
      <c r="K84" s="369"/>
      <c r="L84" s="369"/>
      <c r="M84" s="715"/>
      <c r="N84" s="716"/>
      <c r="O84" s="716"/>
      <c r="P84" s="716"/>
      <c r="Q84" s="715"/>
      <c r="R84" s="716"/>
      <c r="S84" s="716"/>
      <c r="T84" s="717"/>
      <c r="U84" s="428"/>
    </row>
    <row r="85" spans="1:21" s="4" customFormat="1" ht="15" customHeight="1">
      <c r="A85" s="963" t="s">
        <v>9</v>
      </c>
      <c r="B85" s="975" t="s">
        <v>11</v>
      </c>
      <c r="C85" s="965" t="s">
        <v>11</v>
      </c>
      <c r="D85" s="1078" t="s">
        <v>284</v>
      </c>
      <c r="E85" s="1081"/>
      <c r="F85" s="1073" t="s">
        <v>9</v>
      </c>
      <c r="G85" s="1044" t="s">
        <v>155</v>
      </c>
      <c r="H85" s="73" t="s">
        <v>13</v>
      </c>
      <c r="I85" s="374"/>
      <c r="J85" s="375"/>
      <c r="K85" s="375"/>
      <c r="L85" s="376"/>
      <c r="M85" s="193"/>
      <c r="N85" s="194"/>
      <c r="O85" s="194"/>
      <c r="P85" s="229"/>
      <c r="Q85" s="193"/>
      <c r="R85" s="194"/>
      <c r="S85" s="194"/>
      <c r="T85" s="229"/>
      <c r="U85" s="184"/>
    </row>
    <row r="86" spans="1:21" s="4" customFormat="1" ht="17.25" customHeight="1">
      <c r="A86" s="953"/>
      <c r="B86" s="998"/>
      <c r="C86" s="957"/>
      <c r="D86" s="1079"/>
      <c r="E86" s="1082"/>
      <c r="F86" s="1084"/>
      <c r="G86" s="1061"/>
      <c r="H86" s="167" t="s">
        <v>15</v>
      </c>
      <c r="I86" s="385">
        <f>J86+L86</f>
        <v>4</v>
      </c>
      <c r="J86" s="386">
        <v>4</v>
      </c>
      <c r="K86" s="416"/>
      <c r="L86" s="387"/>
      <c r="M86" s="732">
        <f>N86+P86</f>
        <v>4</v>
      </c>
      <c r="N86" s="733">
        <v>4</v>
      </c>
      <c r="O86" s="771"/>
      <c r="P86" s="734"/>
      <c r="Q86" s="732"/>
      <c r="R86" s="733"/>
      <c r="S86" s="771"/>
      <c r="T86" s="734"/>
      <c r="U86" s="192">
        <v>4</v>
      </c>
    </row>
    <row r="87" spans="1:21" s="4" customFormat="1" ht="27.75" customHeight="1" thickBot="1">
      <c r="A87" s="954"/>
      <c r="B87" s="976"/>
      <c r="C87" s="958"/>
      <c r="D87" s="1080"/>
      <c r="E87" s="1083"/>
      <c r="F87" s="1075"/>
      <c r="G87" s="1046"/>
      <c r="H87" s="420" t="s">
        <v>16</v>
      </c>
      <c r="I87" s="368">
        <f>J87+L87</f>
        <v>4</v>
      </c>
      <c r="J87" s="369">
        <f>J86</f>
        <v>4</v>
      </c>
      <c r="K87" s="369"/>
      <c r="L87" s="369"/>
      <c r="M87" s="715">
        <f>N87+P87</f>
        <v>4</v>
      </c>
      <c r="N87" s="716">
        <f>N86</f>
        <v>4</v>
      </c>
      <c r="O87" s="716"/>
      <c r="P87" s="716"/>
      <c r="Q87" s="715"/>
      <c r="R87" s="716"/>
      <c r="S87" s="716"/>
      <c r="T87" s="717"/>
      <c r="U87" s="428">
        <f>U86</f>
        <v>4</v>
      </c>
    </row>
    <row r="88" spans="1:21" s="4" customFormat="1" ht="13.5" thickBot="1">
      <c r="A88" s="495" t="s">
        <v>9</v>
      </c>
      <c r="B88" s="72" t="s">
        <v>11</v>
      </c>
      <c r="C88" s="1031" t="s">
        <v>17</v>
      </c>
      <c r="D88" s="1032"/>
      <c r="E88" s="1032"/>
      <c r="F88" s="1032"/>
      <c r="G88" s="1032"/>
      <c r="H88" s="1032"/>
      <c r="I88" s="182">
        <f>L88+J88</f>
        <v>250</v>
      </c>
      <c r="J88" s="512">
        <f>J81+J84+J87</f>
        <v>250</v>
      </c>
      <c r="K88" s="512">
        <f>K81+K84+K87</f>
        <v>14</v>
      </c>
      <c r="L88" s="513">
        <f>L81+L84+L87</f>
        <v>0</v>
      </c>
      <c r="M88" s="182">
        <f>P88+N88</f>
        <v>250</v>
      </c>
      <c r="N88" s="512">
        <f>N81+N84+N87</f>
        <v>250</v>
      </c>
      <c r="O88" s="512">
        <f>O81+O84+O87</f>
        <v>14</v>
      </c>
      <c r="P88" s="513">
        <f>P81+P84+P87</f>
        <v>0</v>
      </c>
      <c r="Q88" s="182">
        <f>T88+R88</f>
        <v>0</v>
      </c>
      <c r="R88" s="512">
        <f>R81+R84+R87</f>
        <v>0</v>
      </c>
      <c r="S88" s="512">
        <f>S81+S84+S87</f>
        <v>0</v>
      </c>
      <c r="T88" s="513">
        <f>T81+T84+T87</f>
        <v>0</v>
      </c>
      <c r="U88" s="514">
        <f>U81+U84+U87</f>
        <v>141</v>
      </c>
    </row>
    <row r="89" spans="1:21" s="4" customFormat="1" ht="23.25" customHeight="1" thickBot="1">
      <c r="A89" s="495" t="s">
        <v>9</v>
      </c>
      <c r="B89" s="169" t="s">
        <v>12</v>
      </c>
      <c r="C89" s="1049" t="s">
        <v>166</v>
      </c>
      <c r="D89" s="1050"/>
      <c r="E89" s="1050"/>
      <c r="F89" s="1050"/>
      <c r="G89" s="1050"/>
      <c r="H89" s="1050"/>
      <c r="I89" s="1050"/>
      <c r="J89" s="1050"/>
      <c r="K89" s="1050"/>
      <c r="L89" s="1050"/>
      <c r="M89" s="1050"/>
      <c r="N89" s="1050"/>
      <c r="O89" s="1050"/>
      <c r="P89" s="1050"/>
      <c r="Q89" s="1050"/>
      <c r="R89" s="1050"/>
      <c r="S89" s="1050"/>
      <c r="T89" s="1050"/>
      <c r="U89" s="514"/>
    </row>
    <row r="90" spans="1:21" s="4" customFormat="1" ht="42.75" customHeight="1">
      <c r="A90" s="963" t="s">
        <v>9</v>
      </c>
      <c r="B90" s="975" t="s">
        <v>12</v>
      </c>
      <c r="C90" s="965" t="s">
        <v>9</v>
      </c>
      <c r="D90" s="1016" t="s">
        <v>207</v>
      </c>
      <c r="E90" s="1076"/>
      <c r="F90" s="921" t="s">
        <v>9</v>
      </c>
      <c r="G90" s="1085" t="s">
        <v>156</v>
      </c>
      <c r="H90" s="266" t="s">
        <v>13</v>
      </c>
      <c r="I90" s="374">
        <f>J90+L90</f>
        <v>4.0999999999999996</v>
      </c>
      <c r="J90" s="375">
        <v>2.7</v>
      </c>
      <c r="K90" s="375">
        <v>0.5</v>
      </c>
      <c r="L90" s="376">
        <v>1.4</v>
      </c>
      <c r="M90" s="193">
        <f>N90+P90</f>
        <v>4.0999999999999996</v>
      </c>
      <c r="N90" s="194">
        <v>2.7</v>
      </c>
      <c r="O90" s="194">
        <v>0.5</v>
      </c>
      <c r="P90" s="229">
        <v>1.4</v>
      </c>
      <c r="Q90" s="193"/>
      <c r="R90" s="194"/>
      <c r="S90" s="194"/>
      <c r="T90" s="229"/>
      <c r="U90" s="279"/>
    </row>
    <row r="91" spans="1:21" s="4" customFormat="1" ht="27" customHeight="1">
      <c r="A91" s="953"/>
      <c r="B91" s="998"/>
      <c r="C91" s="957"/>
      <c r="D91" s="1017"/>
      <c r="E91" s="1077"/>
      <c r="F91" s="922"/>
      <c r="G91" s="1086"/>
      <c r="H91" s="165" t="s">
        <v>15</v>
      </c>
      <c r="I91" s="408">
        <f>J91+L91</f>
        <v>36.299999999999997</v>
      </c>
      <c r="J91" s="409">
        <v>23.7</v>
      </c>
      <c r="K91" s="409">
        <v>4.3</v>
      </c>
      <c r="L91" s="410">
        <v>12.6</v>
      </c>
      <c r="M91" s="188">
        <f>N91+P91</f>
        <v>36.299999999999997</v>
      </c>
      <c r="N91" s="189">
        <v>23.7</v>
      </c>
      <c r="O91" s="189">
        <v>4.3</v>
      </c>
      <c r="P91" s="190">
        <v>12.6</v>
      </c>
      <c r="Q91" s="188"/>
      <c r="R91" s="189"/>
      <c r="S91" s="189"/>
      <c r="T91" s="190"/>
      <c r="U91" s="273"/>
    </row>
    <row r="92" spans="1:21" s="4" customFormat="1" ht="36" customHeight="1" thickBot="1">
      <c r="A92" s="652"/>
      <c r="B92" s="658"/>
      <c r="C92" s="653"/>
      <c r="D92" s="1018"/>
      <c r="E92" s="663"/>
      <c r="F92" s="646"/>
      <c r="G92" s="662"/>
      <c r="H92" s="480" t="s">
        <v>16</v>
      </c>
      <c r="I92" s="368">
        <f t="shared" ref="I92:P92" si="9">SUM(I90:I91)</f>
        <v>40.4</v>
      </c>
      <c r="J92" s="369">
        <f t="shared" si="9"/>
        <v>26.4</v>
      </c>
      <c r="K92" s="369">
        <f t="shared" si="9"/>
        <v>4.8</v>
      </c>
      <c r="L92" s="370">
        <f t="shared" si="9"/>
        <v>14</v>
      </c>
      <c r="M92" s="715">
        <f t="shared" si="9"/>
        <v>40.4</v>
      </c>
      <c r="N92" s="716">
        <f t="shared" si="9"/>
        <v>26.4</v>
      </c>
      <c r="O92" s="716">
        <f t="shared" si="9"/>
        <v>4.8</v>
      </c>
      <c r="P92" s="717">
        <f t="shared" si="9"/>
        <v>14</v>
      </c>
      <c r="Q92" s="715"/>
      <c r="R92" s="716"/>
      <c r="S92" s="716"/>
      <c r="T92" s="717"/>
      <c r="U92" s="439">
        <f>SUM(U90:U91)</f>
        <v>0</v>
      </c>
    </row>
    <row r="93" spans="1:21" s="4" customFormat="1" ht="64.5" customHeight="1">
      <c r="A93" s="516" t="s">
        <v>9</v>
      </c>
      <c r="B93" s="303" t="s">
        <v>12</v>
      </c>
      <c r="C93" s="542" t="s">
        <v>10</v>
      </c>
      <c r="D93" s="544" t="s">
        <v>234</v>
      </c>
      <c r="E93" s="546"/>
      <c r="F93" s="301" t="s">
        <v>9</v>
      </c>
      <c r="G93" s="520" t="s">
        <v>155</v>
      </c>
      <c r="H93" s="549" t="s">
        <v>13</v>
      </c>
      <c r="I93" s="472">
        <f>J93+L93</f>
        <v>714.6</v>
      </c>
      <c r="J93" s="397">
        <v>714.6</v>
      </c>
      <c r="K93" s="397"/>
      <c r="L93" s="397"/>
      <c r="M93" s="761">
        <f>N93+P93</f>
        <v>714.6</v>
      </c>
      <c r="N93" s="743">
        <v>714.6</v>
      </c>
      <c r="O93" s="743"/>
      <c r="P93" s="743"/>
      <c r="Q93" s="761"/>
      <c r="R93" s="743"/>
      <c r="S93" s="743"/>
      <c r="T93" s="230"/>
      <c r="U93" s="187">
        <v>160</v>
      </c>
    </row>
    <row r="94" spans="1:21" s="4" customFormat="1" ht="54" customHeight="1">
      <c r="A94" s="517"/>
      <c r="B94" s="302"/>
      <c r="C94" s="541"/>
      <c r="D94" s="508" t="s">
        <v>233</v>
      </c>
      <c r="E94" s="547"/>
      <c r="F94" s="545"/>
      <c r="G94" s="519"/>
      <c r="H94" s="550"/>
      <c r="I94" s="388"/>
      <c r="J94" s="389"/>
      <c r="K94" s="389"/>
      <c r="L94" s="389"/>
      <c r="M94" s="735"/>
      <c r="N94" s="499"/>
      <c r="O94" s="499"/>
      <c r="P94" s="499"/>
      <c r="Q94" s="735"/>
      <c r="R94" s="499"/>
      <c r="S94" s="499"/>
      <c r="T94" s="510"/>
      <c r="U94" s="254"/>
    </row>
    <row r="95" spans="1:21" s="4" customFormat="1" ht="43.5" customHeight="1">
      <c r="A95" s="517"/>
      <c r="B95" s="302"/>
      <c r="C95" s="541"/>
      <c r="D95" s="508" t="s">
        <v>232</v>
      </c>
      <c r="E95" s="547"/>
      <c r="F95" s="545"/>
      <c r="G95" s="519"/>
      <c r="H95" s="550"/>
      <c r="I95" s="388"/>
      <c r="J95" s="389"/>
      <c r="K95" s="389"/>
      <c r="L95" s="389"/>
      <c r="M95" s="735"/>
      <c r="N95" s="499"/>
      <c r="O95" s="499"/>
      <c r="P95" s="499"/>
      <c r="Q95" s="735"/>
      <c r="R95" s="499"/>
      <c r="S95" s="499"/>
      <c r="T95" s="510"/>
      <c r="U95" s="254"/>
    </row>
    <row r="96" spans="1:21" s="4" customFormat="1" ht="15.75" customHeight="1">
      <c r="A96" s="517"/>
      <c r="B96" s="302"/>
      <c r="C96" s="541"/>
      <c r="D96" s="1087" t="s">
        <v>285</v>
      </c>
      <c r="E96" s="547"/>
      <c r="F96" s="545"/>
      <c r="G96" s="519"/>
      <c r="H96" s="165"/>
      <c r="I96" s="551"/>
      <c r="J96" s="418"/>
      <c r="K96" s="418"/>
      <c r="L96" s="418"/>
      <c r="M96" s="762"/>
      <c r="N96" s="219"/>
      <c r="O96" s="219"/>
      <c r="P96" s="219"/>
      <c r="Q96" s="762"/>
      <c r="R96" s="219"/>
      <c r="S96" s="219"/>
      <c r="T96" s="226"/>
      <c r="U96" s="183"/>
    </row>
    <row r="97" spans="1:21" s="4" customFormat="1" ht="28.5" customHeight="1" thickBot="1">
      <c r="A97" s="518"/>
      <c r="B97" s="304"/>
      <c r="C97" s="543"/>
      <c r="D97" s="1088"/>
      <c r="E97" s="548"/>
      <c r="F97" s="509"/>
      <c r="G97" s="521"/>
      <c r="H97" s="515" t="s">
        <v>16</v>
      </c>
      <c r="I97" s="371">
        <f>L97+J97</f>
        <v>714.6</v>
      </c>
      <c r="J97" s="372">
        <f>J93</f>
        <v>714.6</v>
      </c>
      <c r="K97" s="372">
        <f>SUM(K93:K96)</f>
        <v>0</v>
      </c>
      <c r="L97" s="419">
        <f>SUM(L93:L96)</f>
        <v>0</v>
      </c>
      <c r="M97" s="718">
        <f>P97+N97</f>
        <v>714.6</v>
      </c>
      <c r="N97" s="719">
        <f>N93</f>
        <v>714.6</v>
      </c>
      <c r="O97" s="719">
        <f>SUM(O93:O96)</f>
        <v>0</v>
      </c>
      <c r="P97" s="753">
        <f>SUM(P93:P96)</f>
        <v>0</v>
      </c>
      <c r="Q97" s="718"/>
      <c r="R97" s="719"/>
      <c r="S97" s="719"/>
      <c r="T97" s="720"/>
      <c r="U97" s="483">
        <f>SUM(U93:U96)</f>
        <v>160</v>
      </c>
    </row>
    <row r="98" spans="1:21" s="4" customFormat="1" ht="19.5" customHeight="1">
      <c r="A98" s="963" t="s">
        <v>9</v>
      </c>
      <c r="B98" s="975" t="s">
        <v>12</v>
      </c>
      <c r="C98" s="965" t="s">
        <v>11</v>
      </c>
      <c r="D98" s="1016" t="s">
        <v>215</v>
      </c>
      <c r="E98" s="1076" t="s">
        <v>176</v>
      </c>
      <c r="F98" s="921" t="s">
        <v>9</v>
      </c>
      <c r="G98" s="1085" t="s">
        <v>156</v>
      </c>
      <c r="H98" s="265" t="s">
        <v>13</v>
      </c>
      <c r="I98" s="374">
        <f>L98</f>
        <v>74.900000000000006</v>
      </c>
      <c r="J98" s="375" t="s">
        <v>261</v>
      </c>
      <c r="K98" s="375"/>
      <c r="L98" s="376">
        <v>74.900000000000006</v>
      </c>
      <c r="M98" s="193">
        <f>P98</f>
        <v>74.900000000000006</v>
      </c>
      <c r="N98" s="194" t="s">
        <v>261</v>
      </c>
      <c r="O98" s="194"/>
      <c r="P98" s="229">
        <v>74.900000000000006</v>
      </c>
      <c r="Q98" s="193"/>
      <c r="R98" s="194"/>
      <c r="S98" s="194"/>
      <c r="T98" s="229"/>
      <c r="U98" s="279">
        <v>16.100000000000001</v>
      </c>
    </row>
    <row r="99" spans="1:21" s="4" customFormat="1" ht="26.25" customHeight="1">
      <c r="A99" s="953"/>
      <c r="B99" s="998"/>
      <c r="C99" s="957"/>
      <c r="D99" s="1017"/>
      <c r="E99" s="1077"/>
      <c r="F99" s="922"/>
      <c r="G99" s="1086"/>
      <c r="H99" s="225" t="s">
        <v>216</v>
      </c>
      <c r="I99" s="408">
        <f>J99+L99</f>
        <v>290.89999999999998</v>
      </c>
      <c r="J99" s="409"/>
      <c r="K99" s="409"/>
      <c r="L99" s="410">
        <v>290.89999999999998</v>
      </c>
      <c r="M99" s="188">
        <f>N99+P99</f>
        <v>290.89999999999998</v>
      </c>
      <c r="N99" s="189"/>
      <c r="O99" s="189"/>
      <c r="P99" s="190">
        <v>290.89999999999998</v>
      </c>
      <c r="Q99" s="188"/>
      <c r="R99" s="189"/>
      <c r="S99" s="189"/>
      <c r="T99" s="190"/>
      <c r="U99" s="273">
        <v>442.3</v>
      </c>
    </row>
    <row r="100" spans="1:21" s="4" customFormat="1" ht="21.75" customHeight="1" thickBot="1">
      <c r="A100" s="954"/>
      <c r="B100" s="976"/>
      <c r="C100" s="958"/>
      <c r="D100" s="1018"/>
      <c r="E100" s="1117"/>
      <c r="F100" s="968"/>
      <c r="G100" s="1115"/>
      <c r="H100" s="480" t="s">
        <v>16</v>
      </c>
      <c r="I100" s="368">
        <f>J100+L100</f>
        <v>365.79999999999995</v>
      </c>
      <c r="J100" s="369"/>
      <c r="K100" s="369"/>
      <c r="L100" s="370">
        <f>L99+L98</f>
        <v>365.79999999999995</v>
      </c>
      <c r="M100" s="715">
        <f>N100+P100</f>
        <v>365.79999999999995</v>
      </c>
      <c r="N100" s="716"/>
      <c r="O100" s="716"/>
      <c r="P100" s="717">
        <f>P99+P98</f>
        <v>365.79999999999995</v>
      </c>
      <c r="Q100" s="715"/>
      <c r="R100" s="716"/>
      <c r="S100" s="716"/>
      <c r="T100" s="717"/>
      <c r="U100" s="439">
        <f>U99+U98</f>
        <v>458.40000000000003</v>
      </c>
    </row>
    <row r="101" spans="1:21" s="4" customFormat="1" ht="16.5" customHeight="1">
      <c r="A101" s="963" t="s">
        <v>9</v>
      </c>
      <c r="B101" s="975" t="s">
        <v>12</v>
      </c>
      <c r="C101" s="965" t="s">
        <v>12</v>
      </c>
      <c r="D101" s="1016" t="s">
        <v>286</v>
      </c>
      <c r="E101" s="1076" t="s">
        <v>176</v>
      </c>
      <c r="F101" s="921" t="s">
        <v>9</v>
      </c>
      <c r="G101" s="1085" t="s">
        <v>156</v>
      </c>
      <c r="H101" s="73" t="s">
        <v>213</v>
      </c>
      <c r="I101" s="362">
        <f>J101+L101</f>
        <v>0</v>
      </c>
      <c r="J101" s="363"/>
      <c r="K101" s="363"/>
      <c r="L101" s="364"/>
      <c r="M101" s="217">
        <f>N101+P101</f>
        <v>0</v>
      </c>
      <c r="N101" s="218"/>
      <c r="O101" s="218"/>
      <c r="P101" s="226"/>
      <c r="Q101" s="217"/>
      <c r="R101" s="218"/>
      <c r="S101" s="218"/>
      <c r="T101" s="226"/>
      <c r="U101" s="181">
        <v>50</v>
      </c>
    </row>
    <row r="102" spans="1:21" s="4" customFormat="1" ht="17.25" customHeight="1">
      <c r="A102" s="953"/>
      <c r="B102" s="998"/>
      <c r="C102" s="957"/>
      <c r="D102" s="1017"/>
      <c r="E102" s="1077"/>
      <c r="F102" s="922"/>
      <c r="G102" s="1086"/>
      <c r="H102" s="75"/>
      <c r="I102" s="362">
        <f>J102</f>
        <v>0</v>
      </c>
      <c r="J102" s="363"/>
      <c r="K102" s="363"/>
      <c r="L102" s="364"/>
      <c r="M102" s="217">
        <f>N102</f>
        <v>0</v>
      </c>
      <c r="N102" s="218"/>
      <c r="O102" s="218"/>
      <c r="P102" s="226"/>
      <c r="Q102" s="217"/>
      <c r="R102" s="218"/>
      <c r="S102" s="218"/>
      <c r="T102" s="226"/>
      <c r="U102" s="183"/>
    </row>
    <row r="103" spans="1:21" s="4" customFormat="1" ht="17.25" customHeight="1" thickBot="1">
      <c r="A103" s="954"/>
      <c r="B103" s="976"/>
      <c r="C103" s="958"/>
      <c r="D103" s="1018"/>
      <c r="E103" s="1117"/>
      <c r="F103" s="968"/>
      <c r="G103" s="1115"/>
      <c r="H103" s="420" t="s">
        <v>16</v>
      </c>
      <c r="I103" s="368">
        <f t="shared" ref="I103:P103" si="10">SUM(I101:I102)</f>
        <v>0</v>
      </c>
      <c r="J103" s="369">
        <f t="shared" si="10"/>
        <v>0</v>
      </c>
      <c r="K103" s="369">
        <f t="shared" si="10"/>
        <v>0</v>
      </c>
      <c r="L103" s="369">
        <f t="shared" si="10"/>
        <v>0</v>
      </c>
      <c r="M103" s="715">
        <f t="shared" si="10"/>
        <v>0</v>
      </c>
      <c r="N103" s="716">
        <f t="shared" si="10"/>
        <v>0</v>
      </c>
      <c r="O103" s="716">
        <f t="shared" si="10"/>
        <v>0</v>
      </c>
      <c r="P103" s="716">
        <f t="shared" si="10"/>
        <v>0</v>
      </c>
      <c r="Q103" s="715"/>
      <c r="R103" s="716"/>
      <c r="S103" s="716"/>
      <c r="T103" s="717"/>
      <c r="U103" s="421">
        <f>SUM(U101:U102)</f>
        <v>50</v>
      </c>
    </row>
    <row r="104" spans="1:21" s="4" customFormat="1" ht="15.75" customHeight="1" thickBot="1">
      <c r="A104" s="491" t="s">
        <v>9</v>
      </c>
      <c r="B104" s="347" t="s">
        <v>12</v>
      </c>
      <c r="C104" s="1099" t="s">
        <v>17</v>
      </c>
      <c r="D104" s="1100"/>
      <c r="E104" s="1100"/>
      <c r="F104" s="1100"/>
      <c r="G104" s="1100"/>
      <c r="H104" s="1100"/>
      <c r="I104" s="180">
        <f t="shared" ref="I104:U104" si="11">I103+I100+I97+I92</f>
        <v>1120.8000000000002</v>
      </c>
      <c r="J104" s="180">
        <f t="shared" si="11"/>
        <v>741</v>
      </c>
      <c r="K104" s="180">
        <f t="shared" si="11"/>
        <v>4.8</v>
      </c>
      <c r="L104" s="448">
        <f t="shared" si="11"/>
        <v>379.79999999999995</v>
      </c>
      <c r="M104" s="180">
        <f t="shared" si="11"/>
        <v>1120.8000000000002</v>
      </c>
      <c r="N104" s="180">
        <f t="shared" si="11"/>
        <v>741</v>
      </c>
      <c r="O104" s="180">
        <f t="shared" si="11"/>
        <v>4.8</v>
      </c>
      <c r="P104" s="448">
        <f t="shared" si="11"/>
        <v>379.79999999999995</v>
      </c>
      <c r="Q104" s="79">
        <f t="shared" si="11"/>
        <v>0</v>
      </c>
      <c r="R104" s="79">
        <f t="shared" si="11"/>
        <v>0</v>
      </c>
      <c r="S104" s="79">
        <f t="shared" si="11"/>
        <v>0</v>
      </c>
      <c r="T104" s="792">
        <f t="shared" si="11"/>
        <v>0</v>
      </c>
      <c r="U104" s="180">
        <f t="shared" si="11"/>
        <v>668.40000000000009</v>
      </c>
    </row>
    <row r="105" spans="1:21" s="74" customFormat="1" ht="15.75" customHeight="1" thickBot="1">
      <c r="A105" s="495" t="s">
        <v>9</v>
      </c>
      <c r="B105" s="1104" t="s">
        <v>19</v>
      </c>
      <c r="C105" s="1105"/>
      <c r="D105" s="1105"/>
      <c r="E105" s="1105"/>
      <c r="F105" s="1105"/>
      <c r="G105" s="1105"/>
      <c r="H105" s="1106"/>
      <c r="I105" s="496">
        <f>I104+I88+I77+I59</f>
        <v>40541</v>
      </c>
      <c r="J105" s="496">
        <f>J104+J88+J77+J59</f>
        <v>28906.7</v>
      </c>
      <c r="K105" s="496">
        <f>K104+K88+K77+K59</f>
        <v>13547.7</v>
      </c>
      <c r="L105" s="496">
        <f>L104+L88+L77+L59</f>
        <v>11634.3</v>
      </c>
      <c r="M105" s="496">
        <f t="shared" ref="M105:U105" si="12">M104+M88+M77+M59</f>
        <v>40691.300000000003</v>
      </c>
      <c r="N105" s="496">
        <f t="shared" si="12"/>
        <v>29026.100000000002</v>
      </c>
      <c r="O105" s="496">
        <f t="shared" si="12"/>
        <v>13547.7</v>
      </c>
      <c r="P105" s="496">
        <f t="shared" si="12"/>
        <v>11634.3</v>
      </c>
      <c r="Q105" s="793">
        <f t="shared" si="12"/>
        <v>150.30000000000001</v>
      </c>
      <c r="R105" s="793">
        <f t="shared" si="12"/>
        <v>150.30000000000001</v>
      </c>
      <c r="S105" s="794">
        <f t="shared" si="12"/>
        <v>0</v>
      </c>
      <c r="T105" s="800">
        <f t="shared" si="12"/>
        <v>0</v>
      </c>
      <c r="U105" s="496">
        <f t="shared" si="12"/>
        <v>43012.579180000001</v>
      </c>
    </row>
    <row r="106" spans="1:21" s="74" customFormat="1" ht="15.75" customHeight="1" thickBot="1">
      <c r="A106" s="236" t="s">
        <v>11</v>
      </c>
      <c r="B106" s="1110" t="s">
        <v>18</v>
      </c>
      <c r="C106" s="1110"/>
      <c r="D106" s="1110"/>
      <c r="E106" s="1110"/>
      <c r="F106" s="1110"/>
      <c r="G106" s="1110"/>
      <c r="H106" s="1111"/>
      <c r="I106" s="237">
        <f>I105</f>
        <v>40541</v>
      </c>
      <c r="J106" s="237">
        <f>J105</f>
        <v>28906.7</v>
      </c>
      <c r="K106" s="237">
        <f>K105</f>
        <v>13547.7</v>
      </c>
      <c r="L106" s="237">
        <f>L105</f>
        <v>11634.3</v>
      </c>
      <c r="M106" s="237">
        <f t="shared" ref="M106:T106" si="13">M105</f>
        <v>40691.300000000003</v>
      </c>
      <c r="N106" s="237">
        <f t="shared" si="13"/>
        <v>29026.100000000002</v>
      </c>
      <c r="O106" s="237">
        <f t="shared" si="13"/>
        <v>13547.7</v>
      </c>
      <c r="P106" s="237">
        <f t="shared" si="13"/>
        <v>11634.3</v>
      </c>
      <c r="Q106" s="795">
        <f t="shared" si="13"/>
        <v>150.30000000000001</v>
      </c>
      <c r="R106" s="795">
        <f t="shared" si="13"/>
        <v>150.30000000000001</v>
      </c>
      <c r="S106" s="796">
        <f t="shared" si="13"/>
        <v>0</v>
      </c>
      <c r="T106" s="801">
        <f t="shared" si="13"/>
        <v>0</v>
      </c>
      <c r="U106" s="237">
        <f>U105</f>
        <v>43012.579180000001</v>
      </c>
    </row>
    <row r="107" spans="1:21" s="243" customFormat="1" ht="14.25" customHeight="1">
      <c r="A107" s="1134"/>
      <c r="B107" s="1134"/>
      <c r="C107" s="1134"/>
      <c r="D107" s="1134"/>
      <c r="E107" s="1134"/>
      <c r="F107" s="1134"/>
      <c r="G107" s="1134"/>
      <c r="H107" s="1134"/>
      <c r="I107" s="1134"/>
      <c r="J107" s="1134"/>
      <c r="K107" s="1134"/>
      <c r="L107" s="1134"/>
      <c r="M107" s="1134"/>
      <c r="N107" s="1134"/>
      <c r="O107" s="1134"/>
      <c r="P107" s="1134"/>
      <c r="Q107" s="1134"/>
      <c r="R107" s="1134"/>
      <c r="S107" s="1134"/>
      <c r="T107" s="1134"/>
    </row>
    <row r="108" spans="1:21" s="243" customFormat="1" ht="14.25" customHeight="1">
      <c r="A108" s="1135"/>
      <c r="B108" s="1135"/>
      <c r="C108" s="1135"/>
      <c r="D108" s="1135"/>
      <c r="E108" s="1135"/>
      <c r="F108" s="1135"/>
      <c r="G108" s="1135"/>
      <c r="H108" s="1135"/>
      <c r="I108" s="1135"/>
      <c r="J108" s="1135"/>
      <c r="K108" s="1135"/>
      <c r="L108" s="1135"/>
      <c r="M108" s="1135"/>
      <c r="N108" s="1135"/>
      <c r="O108" s="1135"/>
      <c r="P108" s="1135"/>
      <c r="Q108" s="1135"/>
      <c r="R108" s="1135"/>
      <c r="S108" s="1135"/>
      <c r="T108" s="1135"/>
    </row>
    <row r="109" spans="1:21" s="74" customFormat="1" ht="15.75" customHeight="1">
      <c r="A109" s="172"/>
      <c r="B109" s="5"/>
      <c r="C109" s="1136" t="s">
        <v>23</v>
      </c>
      <c r="D109" s="1136"/>
      <c r="E109" s="1136"/>
      <c r="F109" s="1136"/>
      <c r="G109" s="1136"/>
      <c r="H109" s="1136"/>
      <c r="I109" s="1136"/>
      <c r="J109" s="1136"/>
      <c r="K109" s="1136"/>
      <c r="L109" s="1136"/>
      <c r="M109" s="1136"/>
      <c r="N109" s="1136"/>
      <c r="O109" s="1136"/>
      <c r="P109" s="1136"/>
      <c r="Q109" s="1136"/>
      <c r="R109" s="1136"/>
      <c r="S109" s="1136"/>
      <c r="T109" s="1136"/>
    </row>
    <row r="110" spans="1:21" s="74" customFormat="1" ht="13.5" thickBot="1">
      <c r="A110" s="172"/>
      <c r="B110" s="170"/>
      <c r="C110" s="170"/>
      <c r="D110" s="170"/>
      <c r="E110" s="177"/>
      <c r="F110" s="170"/>
      <c r="G110" s="224"/>
      <c r="I110" s="1137"/>
      <c r="J110" s="1137"/>
      <c r="K110" s="1137"/>
      <c r="L110" s="1137"/>
      <c r="M110" s="1137"/>
      <c r="N110" s="1137"/>
      <c r="O110" s="1137"/>
      <c r="P110" s="1137"/>
      <c r="Q110" s="1137"/>
      <c r="R110" s="1137"/>
      <c r="S110" s="1137"/>
      <c r="T110" s="1137"/>
    </row>
    <row r="111" spans="1:21" s="74" customFormat="1" ht="54.75" customHeight="1" thickBot="1">
      <c r="A111" s="4"/>
      <c r="B111" s="4"/>
      <c r="C111" s="1138" t="s">
        <v>20</v>
      </c>
      <c r="D111" s="1139"/>
      <c r="E111" s="1139"/>
      <c r="F111" s="1139"/>
      <c r="G111" s="1139"/>
      <c r="H111" s="1140"/>
      <c r="I111" s="927" t="s">
        <v>183</v>
      </c>
      <c r="J111" s="928"/>
      <c r="K111" s="928"/>
      <c r="L111" s="929"/>
      <c r="M111" s="927" t="s">
        <v>183</v>
      </c>
      <c r="N111" s="928"/>
      <c r="O111" s="928"/>
      <c r="P111" s="929"/>
      <c r="Q111" s="927" t="s">
        <v>183</v>
      </c>
      <c r="R111" s="928"/>
      <c r="S111" s="928"/>
      <c r="T111" s="929"/>
    </row>
    <row r="112" spans="1:21" s="74" customFormat="1" ht="14.25" customHeight="1">
      <c r="A112" s="4"/>
      <c r="B112" s="4"/>
      <c r="C112" s="1118" t="s">
        <v>24</v>
      </c>
      <c r="D112" s="1119"/>
      <c r="E112" s="1119"/>
      <c r="F112" s="1119"/>
      <c r="G112" s="1119"/>
      <c r="H112" s="1120"/>
      <c r="I112" s="1121">
        <f>I113+I121</f>
        <v>39903.700000000004</v>
      </c>
      <c r="J112" s="1122"/>
      <c r="K112" s="1122"/>
      <c r="L112" s="1122"/>
      <c r="M112" s="1121">
        <f>M113+M121</f>
        <v>40025.800000000003</v>
      </c>
      <c r="N112" s="1122"/>
      <c r="O112" s="1122"/>
      <c r="P112" s="1122"/>
      <c r="Q112" s="1323">
        <f>Q113+Q121</f>
        <v>122.10000000000001</v>
      </c>
      <c r="R112" s="1324"/>
      <c r="S112" s="1324"/>
      <c r="T112" s="1325"/>
    </row>
    <row r="113" spans="1:20" s="74" customFormat="1" ht="14.25" customHeight="1">
      <c r="A113" s="4"/>
      <c r="B113" s="4"/>
      <c r="C113" s="1123" t="s">
        <v>32</v>
      </c>
      <c r="D113" s="1124"/>
      <c r="E113" s="1124"/>
      <c r="F113" s="1124"/>
      <c r="G113" s="1124"/>
      <c r="H113" s="1125"/>
      <c r="I113" s="1126">
        <f>SUM(I114:L119)</f>
        <v>39880.200000000004</v>
      </c>
      <c r="J113" s="1127"/>
      <c r="K113" s="1127"/>
      <c r="L113" s="1128"/>
      <c r="M113" s="1126">
        <f>SUM(M114:P120)</f>
        <v>40002.300000000003</v>
      </c>
      <c r="N113" s="1127"/>
      <c r="O113" s="1127"/>
      <c r="P113" s="1128"/>
      <c r="Q113" s="1126">
        <f>SUM(Q114:T120)</f>
        <v>122.10000000000001</v>
      </c>
      <c r="R113" s="1127"/>
      <c r="S113" s="1127"/>
      <c r="T113" s="1128"/>
    </row>
    <row r="114" spans="1:20" s="74" customFormat="1" ht="14.25" customHeight="1">
      <c r="A114" s="4"/>
      <c r="B114" s="4"/>
      <c r="C114" s="1129" t="s">
        <v>158</v>
      </c>
      <c r="D114" s="1130"/>
      <c r="E114" s="1130"/>
      <c r="F114" s="1130"/>
      <c r="G114" s="1130"/>
      <c r="H114" s="1131"/>
      <c r="I114" s="1132">
        <f>SUMIF(H11:H106,"SB",I11:I106)</f>
        <v>35643.700000000004</v>
      </c>
      <c r="J114" s="1133"/>
      <c r="K114" s="1133"/>
      <c r="L114" s="1133"/>
      <c r="M114" s="1132">
        <f>SUMIF(H11:H106,"SB",M11:M106)</f>
        <v>35643.700000000004</v>
      </c>
      <c r="N114" s="1133"/>
      <c r="O114" s="1133"/>
      <c r="P114" s="1133"/>
      <c r="Q114" s="1132">
        <f>SUMIF(P11:P106,"SB",Q11:Q106)</f>
        <v>0</v>
      </c>
      <c r="R114" s="1133"/>
      <c r="S114" s="1133"/>
      <c r="T114" s="1151"/>
    </row>
    <row r="115" spans="1:20" s="74" customFormat="1" ht="14.25" customHeight="1">
      <c r="A115" s="4"/>
      <c r="B115" s="4"/>
      <c r="C115" s="1148" t="s">
        <v>223</v>
      </c>
      <c r="D115" s="1149"/>
      <c r="E115" s="1149"/>
      <c r="F115" s="1149"/>
      <c r="G115" s="1149"/>
      <c r="H115" s="1150"/>
      <c r="I115" s="1132">
        <f>SUMIF(H11:H107,"SB(VR)",I11:I107)</f>
        <v>81</v>
      </c>
      <c r="J115" s="1133"/>
      <c r="K115" s="1133"/>
      <c r="L115" s="1151"/>
      <c r="M115" s="1132">
        <f>SUMIF(H11:H106,"SB(VR)",M11:M106)</f>
        <v>81</v>
      </c>
      <c r="N115" s="1133"/>
      <c r="O115" s="1133"/>
      <c r="P115" s="1151"/>
      <c r="Q115" s="1132">
        <f>SUMIF(P11:P107,"SB(VR)",Q11:Q107)</f>
        <v>0</v>
      </c>
      <c r="R115" s="1133"/>
      <c r="S115" s="1133"/>
      <c r="T115" s="1151"/>
    </row>
    <row r="116" spans="1:20" s="74" customFormat="1" ht="26.25" customHeight="1">
      <c r="A116" s="4"/>
      <c r="B116" s="4"/>
      <c r="C116" s="1152" t="s">
        <v>150</v>
      </c>
      <c r="D116" s="1153"/>
      <c r="E116" s="1153"/>
      <c r="F116" s="1153"/>
      <c r="G116" s="1153"/>
      <c r="H116" s="1154"/>
      <c r="I116" s="1155">
        <f>SUMIF(H11:H106,"SB(VB)",I11:I106)</f>
        <v>3520</v>
      </c>
      <c r="J116" s="1156"/>
      <c r="K116" s="1156"/>
      <c r="L116" s="1156"/>
      <c r="M116" s="1155">
        <f>SUMIF(H11:H106,"SB(VB)",M11:M106)</f>
        <v>3520</v>
      </c>
      <c r="N116" s="1156"/>
      <c r="O116" s="1156"/>
      <c r="P116" s="1156"/>
      <c r="Q116" s="1155">
        <f>SUMIF(P11:P106,"SB(VB)",Q11:Q106)</f>
        <v>0</v>
      </c>
      <c r="R116" s="1156"/>
      <c r="S116" s="1156"/>
      <c r="T116" s="1157"/>
    </row>
    <row r="117" spans="1:20" s="74" customFormat="1" ht="14.25" customHeight="1">
      <c r="A117" s="4"/>
      <c r="B117" s="4"/>
      <c r="C117" s="1152" t="s">
        <v>218</v>
      </c>
      <c r="D117" s="1153"/>
      <c r="E117" s="1153"/>
      <c r="F117" s="1153"/>
      <c r="G117" s="1153"/>
      <c r="H117" s="1154"/>
      <c r="I117" s="1155">
        <f>SUMIF(H21:H106,"SB(P)",I21:I106)</f>
        <v>595</v>
      </c>
      <c r="J117" s="1156"/>
      <c r="K117" s="1156"/>
      <c r="L117" s="1157"/>
      <c r="M117" s="1155">
        <f>SUMIF(H21:H106,"SB(P)",M21:M106)</f>
        <v>595</v>
      </c>
      <c r="N117" s="1156"/>
      <c r="O117" s="1156"/>
      <c r="P117" s="1157"/>
      <c r="Q117" s="1155">
        <f>SUMIF(P21:P106,"SB(P)",Q21:Q106)</f>
        <v>0</v>
      </c>
      <c r="R117" s="1156"/>
      <c r="S117" s="1156"/>
      <c r="T117" s="1157"/>
    </row>
    <row r="118" spans="1:20" s="4" customFormat="1" ht="14.25" customHeight="1">
      <c r="C118" s="1141" t="s">
        <v>162</v>
      </c>
      <c r="D118" s="1142"/>
      <c r="E118" s="1142"/>
      <c r="F118" s="1142"/>
      <c r="G118" s="1142"/>
      <c r="H118" s="1143"/>
      <c r="I118" s="1132">
        <f>SUMIF(H11:H106,"SB(SP)",I11:I106)</f>
        <v>40.5</v>
      </c>
      <c r="J118" s="1133"/>
      <c r="K118" s="1133"/>
      <c r="L118" s="1133"/>
      <c r="M118" s="1132">
        <f>SUMIF(H11:H106,"SB(SP)",M11:M106)</f>
        <v>40.5</v>
      </c>
      <c r="N118" s="1133"/>
      <c r="O118" s="1133"/>
      <c r="P118" s="1133"/>
      <c r="Q118" s="1132">
        <f>SUMIF(P11:P106,"SB(SP)",Q11:Q106)</f>
        <v>0</v>
      </c>
      <c r="R118" s="1133"/>
      <c r="S118" s="1133"/>
      <c r="T118" s="1151"/>
    </row>
    <row r="119" spans="1:20" s="4" customFormat="1" ht="26.25" customHeight="1">
      <c r="C119" s="1141" t="s">
        <v>305</v>
      </c>
      <c r="D119" s="1142"/>
      <c r="E119" s="1142"/>
      <c r="F119" s="1142"/>
      <c r="G119" s="1142"/>
      <c r="H119" s="1143"/>
      <c r="I119" s="1155"/>
      <c r="J119" s="1156"/>
      <c r="K119" s="1156"/>
      <c r="L119" s="1157"/>
      <c r="M119" s="1132">
        <f>SUMIF(H12:H106,"SB(SPL)",M12:M106)</f>
        <v>3.4</v>
      </c>
      <c r="N119" s="1133"/>
      <c r="O119" s="1133"/>
      <c r="P119" s="1133"/>
      <c r="Q119" s="1317">
        <f>SUMIF(H12:H106,"SB(SPL)",Q12:Q106)</f>
        <v>3.4</v>
      </c>
      <c r="R119" s="1318"/>
      <c r="S119" s="1318"/>
      <c r="T119" s="1319"/>
    </row>
    <row r="120" spans="1:20" s="4" customFormat="1" ht="14.25" customHeight="1">
      <c r="C120" s="1141" t="s">
        <v>304</v>
      </c>
      <c r="D120" s="1142"/>
      <c r="E120" s="1142"/>
      <c r="F120" s="1142"/>
      <c r="G120" s="1142"/>
      <c r="H120" s="1143"/>
      <c r="I120" s="802"/>
      <c r="J120" s="803"/>
      <c r="K120" s="803"/>
      <c r="L120" s="803"/>
      <c r="M120" s="1132">
        <f>SUMIF(H13:H106,"SB(L)",M13:M106)</f>
        <v>118.7</v>
      </c>
      <c r="N120" s="1133"/>
      <c r="O120" s="1133"/>
      <c r="P120" s="1133"/>
      <c r="Q120" s="1317">
        <f>SUMIF(H13:H106,"SB(L)",Q13:Q106)</f>
        <v>118.7</v>
      </c>
      <c r="R120" s="1318"/>
      <c r="S120" s="1318"/>
      <c r="T120" s="1319"/>
    </row>
    <row r="121" spans="1:20" s="4" customFormat="1" ht="14.25" customHeight="1">
      <c r="C121" s="1144" t="s">
        <v>262</v>
      </c>
      <c r="D121" s="1145"/>
      <c r="E121" s="1145"/>
      <c r="F121" s="1145"/>
      <c r="G121" s="1145"/>
      <c r="H121" s="1145"/>
      <c r="I121" s="1146">
        <f>SUMIF(H11:H106,"PF",I11:I106)</f>
        <v>23.5</v>
      </c>
      <c r="J121" s="1147"/>
      <c r="K121" s="1147"/>
      <c r="L121" s="1147"/>
      <c r="M121" s="1146">
        <f>SUMIF(H11:H106,"PF",M11:M106)</f>
        <v>23.5</v>
      </c>
      <c r="N121" s="1147"/>
      <c r="O121" s="1147"/>
      <c r="P121" s="1147"/>
      <c r="Q121" s="1146">
        <f>SUMIF(P11:P106,"PF",Q11:Q106)</f>
        <v>0</v>
      </c>
      <c r="R121" s="1147"/>
      <c r="S121" s="1147"/>
      <c r="T121" s="1326"/>
    </row>
    <row r="122" spans="1:20" s="4" customFormat="1" ht="14.25" customHeight="1">
      <c r="C122" s="1163" t="s">
        <v>25</v>
      </c>
      <c r="D122" s="1164"/>
      <c r="E122" s="1164"/>
      <c r="F122" s="1164"/>
      <c r="G122" s="1164"/>
      <c r="H122" s="1165"/>
      <c r="I122" s="1166">
        <f>I123+I124+I125</f>
        <v>637.29999999999995</v>
      </c>
      <c r="J122" s="1167"/>
      <c r="K122" s="1167"/>
      <c r="L122" s="1167"/>
      <c r="M122" s="1166">
        <f>M123+M124+M125</f>
        <v>665.5</v>
      </c>
      <c r="N122" s="1167"/>
      <c r="O122" s="1167"/>
      <c r="P122" s="1167"/>
      <c r="Q122" s="1166">
        <f>Q123+Q124+Q125</f>
        <v>28.2</v>
      </c>
      <c r="R122" s="1167"/>
      <c r="S122" s="1167"/>
      <c r="T122" s="1327"/>
    </row>
    <row r="123" spans="1:20" s="4" customFormat="1" ht="14.25" customHeight="1">
      <c r="C123" s="1168" t="s">
        <v>159</v>
      </c>
      <c r="D123" s="1169"/>
      <c r="E123" s="1169"/>
      <c r="F123" s="1169"/>
      <c r="G123" s="1169"/>
      <c r="H123" s="1169"/>
      <c r="I123" s="1170">
        <f>SUMIF(H11:H106,"ES",I11:I106)</f>
        <v>246.39999999999998</v>
      </c>
      <c r="J123" s="1171"/>
      <c r="K123" s="1171"/>
      <c r="L123" s="1171"/>
      <c r="M123" s="1170">
        <f>SUMIF(H11:H106,"ES",M11:M106)</f>
        <v>274.59999999999997</v>
      </c>
      <c r="N123" s="1171"/>
      <c r="O123" s="1171"/>
      <c r="P123" s="1171"/>
      <c r="Q123" s="1328">
        <f>SUMIF(H11:H106,"ES",Q11:Q106)</f>
        <v>28.2</v>
      </c>
      <c r="R123" s="1329"/>
      <c r="S123" s="1329"/>
      <c r="T123" s="1330"/>
    </row>
    <row r="124" spans="1:20" s="4" customFormat="1" ht="14.25" customHeight="1">
      <c r="C124" s="1129" t="s">
        <v>160</v>
      </c>
      <c r="D124" s="1130"/>
      <c r="E124" s="1130"/>
      <c r="F124" s="1130"/>
      <c r="G124" s="1130"/>
      <c r="H124" s="1131"/>
      <c r="I124" s="1132">
        <f>SUMIF(H11:H106,"LRVB",I11:I106)</f>
        <v>290.89999999999998</v>
      </c>
      <c r="J124" s="1133"/>
      <c r="K124" s="1133"/>
      <c r="L124" s="1133"/>
      <c r="M124" s="1132">
        <f>SUMIF(H11:H106,"LRVB",M11:M106)</f>
        <v>290.89999999999998</v>
      </c>
      <c r="N124" s="1133"/>
      <c r="O124" s="1133"/>
      <c r="P124" s="1133"/>
      <c r="Q124" s="1132">
        <f>SUMIF(P11:P106,"LRVB",Q11:Q106)</f>
        <v>0</v>
      </c>
      <c r="R124" s="1133"/>
      <c r="S124" s="1133"/>
      <c r="T124" s="1151"/>
    </row>
    <row r="125" spans="1:20" s="4" customFormat="1" ht="14.25" customHeight="1">
      <c r="C125" s="1152" t="s">
        <v>147</v>
      </c>
      <c r="D125" s="1153"/>
      <c r="E125" s="1153"/>
      <c r="F125" s="1153"/>
      <c r="G125" s="1153"/>
      <c r="H125" s="1154"/>
      <c r="I125" s="1155">
        <f>SUMIF(H11:H106,"KPP",I11:I106)</f>
        <v>100</v>
      </c>
      <c r="J125" s="1156"/>
      <c r="K125" s="1156"/>
      <c r="L125" s="1156"/>
      <c r="M125" s="1155">
        <f>SUMIF(H11:H106,"KPP",M11:M106)</f>
        <v>100</v>
      </c>
      <c r="N125" s="1156"/>
      <c r="O125" s="1156"/>
      <c r="P125" s="1156"/>
      <c r="Q125" s="1155">
        <f>SUMIF(P11:P106,"KPP",Q11:Q106)</f>
        <v>0</v>
      </c>
      <c r="R125" s="1156"/>
      <c r="S125" s="1156"/>
      <c r="T125" s="1157"/>
    </row>
    <row r="126" spans="1:20" s="4" customFormat="1" ht="14.25" customHeight="1" thickBot="1">
      <c r="C126" s="1158" t="s">
        <v>26</v>
      </c>
      <c r="D126" s="1159"/>
      <c r="E126" s="1159"/>
      <c r="F126" s="1159"/>
      <c r="G126" s="1159"/>
      <c r="H126" s="1160"/>
      <c r="I126" s="1161">
        <f>I122+I112</f>
        <v>40541.000000000007</v>
      </c>
      <c r="J126" s="1162"/>
      <c r="K126" s="1162"/>
      <c r="L126" s="1162"/>
      <c r="M126" s="1161">
        <f>M122+M112</f>
        <v>40691.300000000003</v>
      </c>
      <c r="N126" s="1162"/>
      <c r="O126" s="1162"/>
      <c r="P126" s="1162"/>
      <c r="Q126" s="1320">
        <f>Q122+Q112</f>
        <v>150.30000000000001</v>
      </c>
      <c r="R126" s="1321"/>
      <c r="S126" s="1321"/>
      <c r="T126" s="1322"/>
    </row>
    <row r="127" spans="1:20" s="1" customFormat="1" ht="12">
      <c r="C127" s="173"/>
      <c r="D127" s="272"/>
      <c r="E127" s="272"/>
      <c r="F127" s="272"/>
      <c r="G127" s="306"/>
      <c r="H127" s="272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  <c r="S127" s="174"/>
      <c r="T127" s="174"/>
    </row>
  </sheetData>
  <mergeCells count="228">
    <mergeCell ref="Q126:T126"/>
    <mergeCell ref="M122:P122"/>
    <mergeCell ref="M123:P123"/>
    <mergeCell ref="M124:P124"/>
    <mergeCell ref="M125:P125"/>
    <mergeCell ref="M126:P126"/>
    <mergeCell ref="Q5:T5"/>
    <mergeCell ref="Q6:Q7"/>
    <mergeCell ref="R6:S6"/>
    <mergeCell ref="T6:T7"/>
    <mergeCell ref="Q110:T110"/>
    <mergeCell ref="Q111:T111"/>
    <mergeCell ref="Q112:T112"/>
    <mergeCell ref="Q113:T113"/>
    <mergeCell ref="Q114:T114"/>
    <mergeCell ref="Q115:T115"/>
    <mergeCell ref="Q116:T116"/>
    <mergeCell ref="Q117:T117"/>
    <mergeCell ref="Q118:T118"/>
    <mergeCell ref="Q119:T119"/>
    <mergeCell ref="Q121:T121"/>
    <mergeCell ref="Q122:T122"/>
    <mergeCell ref="Q123:T123"/>
    <mergeCell ref="Q124:T124"/>
    <mergeCell ref="Q125:T125"/>
    <mergeCell ref="M112:P112"/>
    <mergeCell ref="M113:P113"/>
    <mergeCell ref="M114:P114"/>
    <mergeCell ref="M115:P115"/>
    <mergeCell ref="M116:P116"/>
    <mergeCell ref="M117:P117"/>
    <mergeCell ref="M118:P118"/>
    <mergeCell ref="M119:P119"/>
    <mergeCell ref="M121:P121"/>
    <mergeCell ref="M120:P120"/>
    <mergeCell ref="Q120:T120"/>
    <mergeCell ref="C126:H126"/>
    <mergeCell ref="I126:L126"/>
    <mergeCell ref="D98:D100"/>
    <mergeCell ref="D51:D52"/>
    <mergeCell ref="C124:H124"/>
    <mergeCell ref="I124:L124"/>
    <mergeCell ref="C125:H125"/>
    <mergeCell ref="I125:L125"/>
    <mergeCell ref="C122:H122"/>
    <mergeCell ref="I122:L122"/>
    <mergeCell ref="C123:H123"/>
    <mergeCell ref="I123:L123"/>
    <mergeCell ref="C118:H118"/>
    <mergeCell ref="I118:L118"/>
    <mergeCell ref="C119:H119"/>
    <mergeCell ref="C121:H121"/>
    <mergeCell ref="I121:L121"/>
    <mergeCell ref="C116:H116"/>
    <mergeCell ref="I116:L116"/>
    <mergeCell ref="C117:H117"/>
    <mergeCell ref="I117:L117"/>
    <mergeCell ref="C114:H114"/>
    <mergeCell ref="I114:L114"/>
    <mergeCell ref="C120:H120"/>
    <mergeCell ref="C115:H115"/>
    <mergeCell ref="I115:L115"/>
    <mergeCell ref="C112:H112"/>
    <mergeCell ref="I112:L112"/>
    <mergeCell ref="C113:H113"/>
    <mergeCell ref="I113:L113"/>
    <mergeCell ref="A107:T107"/>
    <mergeCell ref="A108:T108"/>
    <mergeCell ref="C109:T109"/>
    <mergeCell ref="I110:L110"/>
    <mergeCell ref="C111:H111"/>
    <mergeCell ref="I111:L111"/>
    <mergeCell ref="B105:H105"/>
    <mergeCell ref="B106:H106"/>
    <mergeCell ref="M110:P110"/>
    <mergeCell ref="M111:P111"/>
    <mergeCell ref="G98:G100"/>
    <mergeCell ref="A101:A103"/>
    <mergeCell ref="B101:B103"/>
    <mergeCell ref="C101:C103"/>
    <mergeCell ref="D101:D103"/>
    <mergeCell ref="E101:E103"/>
    <mergeCell ref="F101:F103"/>
    <mergeCell ref="G101:G103"/>
    <mergeCell ref="A98:A100"/>
    <mergeCell ref="B98:B100"/>
    <mergeCell ref="C98:C100"/>
    <mergeCell ref="E98:E100"/>
    <mergeCell ref="F98:F100"/>
    <mergeCell ref="C89:T89"/>
    <mergeCell ref="A90:A91"/>
    <mergeCell ref="B90:B91"/>
    <mergeCell ref="C90:C91"/>
    <mergeCell ref="D90:D92"/>
    <mergeCell ref="E90:E91"/>
    <mergeCell ref="F90:F91"/>
    <mergeCell ref="G90:G91"/>
    <mergeCell ref="C104:H104"/>
    <mergeCell ref="D96:D97"/>
    <mergeCell ref="A85:A87"/>
    <mergeCell ref="B85:B87"/>
    <mergeCell ref="C85:C87"/>
    <mergeCell ref="D85:D87"/>
    <mergeCell ref="E85:E87"/>
    <mergeCell ref="F85:F87"/>
    <mergeCell ref="G79:G81"/>
    <mergeCell ref="A82:A84"/>
    <mergeCell ref="B82:B84"/>
    <mergeCell ref="C82:C84"/>
    <mergeCell ref="D82:D84"/>
    <mergeCell ref="E82:E84"/>
    <mergeCell ref="F82:F84"/>
    <mergeCell ref="G82:G84"/>
    <mergeCell ref="A79:A81"/>
    <mergeCell ref="B79:B81"/>
    <mergeCell ref="C79:C81"/>
    <mergeCell ref="D79:D81"/>
    <mergeCell ref="E79:E81"/>
    <mergeCell ref="F79:F81"/>
    <mergeCell ref="F74:F76"/>
    <mergeCell ref="G74:G76"/>
    <mergeCell ref="A74:A76"/>
    <mergeCell ref="B74:B76"/>
    <mergeCell ref="C74:C76"/>
    <mergeCell ref="D74:D76"/>
    <mergeCell ref="E74:E76"/>
    <mergeCell ref="A55:A58"/>
    <mergeCell ref="B55:B58"/>
    <mergeCell ref="C55:C58"/>
    <mergeCell ref="E55:E58"/>
    <mergeCell ref="F55:F58"/>
    <mergeCell ref="G55:G58"/>
    <mergeCell ref="D67:D70"/>
    <mergeCell ref="E67:E70"/>
    <mergeCell ref="F67:F70"/>
    <mergeCell ref="G67:G70"/>
    <mergeCell ref="E61:E64"/>
    <mergeCell ref="C59:H59"/>
    <mergeCell ref="C60:T60"/>
    <mergeCell ref="A37:A38"/>
    <mergeCell ref="B37:B38"/>
    <mergeCell ref="C37:C38"/>
    <mergeCell ref="D37:D38"/>
    <mergeCell ref="E37:E38"/>
    <mergeCell ref="F37:F38"/>
    <mergeCell ref="D47:D48"/>
    <mergeCell ref="A53:A54"/>
    <mergeCell ref="B53:B54"/>
    <mergeCell ref="C53:C54"/>
    <mergeCell ref="D53:D54"/>
    <mergeCell ref="E53:E54"/>
    <mergeCell ref="F53:F54"/>
    <mergeCell ref="A35:A36"/>
    <mergeCell ref="B35:B36"/>
    <mergeCell ref="C35:C36"/>
    <mergeCell ref="D35:D36"/>
    <mergeCell ref="E35:E36"/>
    <mergeCell ref="A28:A29"/>
    <mergeCell ref="B28:B29"/>
    <mergeCell ref="C28:C29"/>
    <mergeCell ref="D28:D29"/>
    <mergeCell ref="E28:E29"/>
    <mergeCell ref="D22:D23"/>
    <mergeCell ref="A8:T8"/>
    <mergeCell ref="A9:T9"/>
    <mergeCell ref="B10:T10"/>
    <mergeCell ref="C11:T11"/>
    <mergeCell ref="A26:A27"/>
    <mergeCell ref="B26:B27"/>
    <mergeCell ref="C26:C27"/>
    <mergeCell ref="D26:D27"/>
    <mergeCell ref="E26:E27"/>
    <mergeCell ref="F26:F27"/>
    <mergeCell ref="A24:A25"/>
    <mergeCell ref="B24:B25"/>
    <mergeCell ref="C24:C25"/>
    <mergeCell ref="D24:D25"/>
    <mergeCell ref="E24:E25"/>
    <mergeCell ref="F24:F25"/>
    <mergeCell ref="F12:F13"/>
    <mergeCell ref="C88:H88"/>
    <mergeCell ref="A2:T2"/>
    <mergeCell ref="A3:T3"/>
    <mergeCell ref="A5:A7"/>
    <mergeCell ref="B5:B7"/>
    <mergeCell ref="C5:C7"/>
    <mergeCell ref="D5:D7"/>
    <mergeCell ref="E5:E7"/>
    <mergeCell ref="F5:F7"/>
    <mergeCell ref="D33:D34"/>
    <mergeCell ref="I6:I7"/>
    <mergeCell ref="G5:G7"/>
    <mergeCell ref="H5:H7"/>
    <mergeCell ref="I5:L5"/>
    <mergeCell ref="J6:K6"/>
    <mergeCell ref="L6:L7"/>
    <mergeCell ref="M5:P5"/>
    <mergeCell ref="M6:M7"/>
    <mergeCell ref="N6:O6"/>
    <mergeCell ref="P6:P7"/>
    <mergeCell ref="G24:G25"/>
    <mergeCell ref="A22:A23"/>
    <mergeCell ref="B22:B23"/>
    <mergeCell ref="C22:C23"/>
    <mergeCell ref="P1:T1"/>
    <mergeCell ref="U5:U7"/>
    <mergeCell ref="I119:L119"/>
    <mergeCell ref="D65:D66"/>
    <mergeCell ref="G22:G23"/>
    <mergeCell ref="G26:G27"/>
    <mergeCell ref="G28:G29"/>
    <mergeCell ref="F28:F29"/>
    <mergeCell ref="G37:G38"/>
    <mergeCell ref="D40:D41"/>
    <mergeCell ref="D42:D43"/>
    <mergeCell ref="F35:F36"/>
    <mergeCell ref="G35:G36"/>
    <mergeCell ref="D61:D62"/>
    <mergeCell ref="G53:G54"/>
    <mergeCell ref="D71:D73"/>
    <mergeCell ref="E71:E73"/>
    <mergeCell ref="E22:E23"/>
    <mergeCell ref="F22:F23"/>
    <mergeCell ref="F71:F73"/>
    <mergeCell ref="G71:G73"/>
    <mergeCell ref="C77:H77"/>
    <mergeCell ref="C78:T78"/>
    <mergeCell ref="G85:G87"/>
  </mergeCells>
  <conditionalFormatting sqref="I62:L65">
    <cfRule type="cellIs" dxfId="3" priority="4" stopIfTrue="1" operator="greaterThan">
      <formula>0</formula>
    </cfRule>
  </conditionalFormatting>
  <conditionalFormatting sqref="M62:P65">
    <cfRule type="cellIs" dxfId="2" priority="3" stopIfTrue="1" operator="greaterThan">
      <formula>0</formula>
    </cfRule>
  </conditionalFormatting>
  <conditionalFormatting sqref="Q62:T65">
    <cfRule type="cellIs" dxfId="1" priority="2" stopIfTrue="1" operator="greaterThan">
      <formula>0</formula>
    </cfRule>
  </conditionalFormatting>
  <conditionalFormatting sqref="U62:U65">
    <cfRule type="cellIs" dxfId="0" priority="1" stopIfTrue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7" manualBreakCount="7">
    <brk id="21" max="20" man="1"/>
    <brk id="34" max="20" man="1"/>
    <brk id="44" max="20" man="1"/>
    <brk id="70" max="20" man="1"/>
    <brk id="81" max="20" man="1"/>
    <brk id="92" max="20" man="1"/>
    <brk id="10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3</vt:i4>
      </vt:variant>
    </vt:vector>
  </HeadingPairs>
  <TitlesOfParts>
    <vt:vector size="7" baseType="lpstr">
      <vt:lpstr>SVP 2014-2016 </vt:lpstr>
      <vt:lpstr>KMSA išlaikymas</vt:lpstr>
      <vt:lpstr>Asignavimų valdytojų kodai</vt:lpstr>
      <vt:lpstr>Rengimo medžiaga</vt:lpstr>
      <vt:lpstr>'Rengimo medžiaga'!Print_Area</vt:lpstr>
      <vt:lpstr>'SVP 2014-2016 '!Print_Area</vt:lpstr>
      <vt:lpstr>'Rengimo medžiaga'!Print_Titles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Virginija Palaimiene</cp:lastModifiedBy>
  <cp:lastPrinted>2014-01-21T13:22:25Z</cp:lastPrinted>
  <dcterms:created xsi:type="dcterms:W3CDTF">2004-05-19T10:48:48Z</dcterms:created>
  <dcterms:modified xsi:type="dcterms:W3CDTF">2014-06-02T12:39:02Z</dcterms:modified>
</cp:coreProperties>
</file>