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545" windowWidth="15480" windowHeight="9840"/>
  </bookViews>
  <sheets>
    <sheet name="2014-2016 SVP" sheetId="6" r:id="rId1"/>
    <sheet name="Asignavimų valdytojų kodai" sheetId="3" state="hidden" r:id="rId2"/>
    <sheet name="Rengimo medžiaga" sheetId="7" state="hidden" r:id="rId3"/>
    <sheet name="Lapas1" sheetId="8" r:id="rId4"/>
  </sheets>
  <definedNames>
    <definedName name="_xlnm.Print_Area" localSheetId="0">'2014-2016 SVP'!$A$1:$R$222</definedName>
    <definedName name="_xlnm.Print_Area" localSheetId="2">'Rengimo medžiaga'!$A$1:$Z$221</definedName>
    <definedName name="_xlnm.Print_Titles" localSheetId="0">'2014-2016 SVP'!$5:$7</definedName>
  </definedNames>
  <calcPr calcId="145621"/>
</workbook>
</file>

<file path=xl/calcChain.xml><?xml version="1.0" encoding="utf-8"?>
<calcChain xmlns="http://schemas.openxmlformats.org/spreadsheetml/2006/main">
  <c r="M61" i="6" l="1"/>
  <c r="U62" i="7"/>
  <c r="U60" i="7"/>
  <c r="J134" i="6" l="1"/>
  <c r="L134" i="6"/>
  <c r="R137" i="7"/>
  <c r="T137" i="7"/>
  <c r="Q137" i="7"/>
  <c r="N137" i="7"/>
  <c r="P137" i="7"/>
  <c r="I210" i="6" l="1"/>
  <c r="Q213" i="7"/>
  <c r="M213" i="7"/>
  <c r="I213" i="7"/>
  <c r="L76" i="6" l="1"/>
  <c r="Q80" i="7"/>
  <c r="R80" i="7"/>
  <c r="S80" i="7"/>
  <c r="T80" i="7"/>
  <c r="T79" i="7"/>
  <c r="Q79" i="7"/>
  <c r="T77" i="7"/>
  <c r="Q77" i="7"/>
  <c r="P77" i="7"/>
  <c r="U218" i="7" l="1"/>
  <c r="Q216" i="7"/>
  <c r="Q212" i="7"/>
  <c r="Q211" i="7"/>
  <c r="Q210" i="7"/>
  <c r="Q171" i="7"/>
  <c r="O171" i="7"/>
  <c r="R171" i="7"/>
  <c r="S171" i="7"/>
  <c r="T171" i="7"/>
  <c r="U171" i="7"/>
  <c r="V171" i="7"/>
  <c r="Q134" i="7"/>
  <c r="Q133" i="7"/>
  <c r="N110" i="7"/>
  <c r="O110" i="7"/>
  <c r="Q110" i="7"/>
  <c r="T110" i="7"/>
  <c r="V110" i="7"/>
  <c r="Q106" i="7"/>
  <c r="Q102" i="7"/>
  <c r="Q93" i="7"/>
  <c r="S200" i="7"/>
  <c r="T200" i="7"/>
  <c r="Q218" i="7"/>
  <c r="Q109" i="7"/>
  <c r="Q108" i="7"/>
  <c r="Q208" i="7"/>
  <c r="Q219" i="7"/>
  <c r="Q220" i="7"/>
  <c r="M93" i="7"/>
  <c r="M219" i="7"/>
  <c r="M220" i="7"/>
  <c r="M109" i="7"/>
  <c r="M148" i="7"/>
  <c r="N156" i="7"/>
  <c r="O156" i="7"/>
  <c r="P156" i="7"/>
  <c r="M156" i="7"/>
  <c r="J153" i="6"/>
  <c r="K153" i="6"/>
  <c r="L153" i="6"/>
  <c r="I153" i="6"/>
  <c r="I151" i="6"/>
  <c r="J151" i="6"/>
  <c r="R156" i="7"/>
  <c r="T156" i="7"/>
  <c r="Q156" i="7"/>
  <c r="R154" i="7"/>
  <c r="T154" i="7"/>
  <c r="Q154" i="7"/>
  <c r="M154" i="7"/>
  <c r="J101" i="6"/>
  <c r="K101" i="6"/>
  <c r="L101" i="6"/>
  <c r="I101" i="6"/>
  <c r="I100" i="6"/>
  <c r="U108" i="7"/>
  <c r="K105" i="6"/>
  <c r="J105" i="6"/>
  <c r="L104" i="6"/>
  <c r="L105" i="6" s="1"/>
  <c r="I104" i="6"/>
  <c r="L103" i="6"/>
  <c r="I103" i="6"/>
  <c r="I105" i="6" s="1"/>
  <c r="R109" i="7"/>
  <c r="R110" i="7" s="1"/>
  <c r="T106" i="7"/>
  <c r="P106" i="7"/>
  <c r="T104" i="7"/>
  <c r="Q104" i="7"/>
  <c r="P104" i="7"/>
  <c r="R102" i="7"/>
  <c r="S109" i="7"/>
  <c r="S110" i="7" s="1"/>
  <c r="T102" i="7"/>
  <c r="T101" i="7"/>
  <c r="Q101" i="7"/>
  <c r="M101" i="7"/>
  <c r="I87" i="6"/>
  <c r="N93" i="7"/>
  <c r="O93" i="7"/>
  <c r="P93" i="7"/>
  <c r="R93" i="7"/>
  <c r="S93" i="7"/>
  <c r="T93" i="7"/>
  <c r="T88" i="7"/>
  <c r="Q88" i="7"/>
  <c r="M88" i="7"/>
  <c r="T91" i="7"/>
  <c r="P91" i="7"/>
  <c r="L59" i="6"/>
  <c r="P63" i="7"/>
  <c r="P60" i="7"/>
  <c r="T60" i="7" s="1"/>
  <c r="T62" i="7" s="1"/>
  <c r="T108" i="7" l="1"/>
  <c r="T109" i="7" s="1"/>
  <c r="J190" i="6"/>
  <c r="K190" i="6"/>
  <c r="L190" i="6"/>
  <c r="I188" i="6"/>
  <c r="I190" i="6" s="1"/>
  <c r="N193" i="7"/>
  <c r="O193" i="7"/>
  <c r="P193" i="7"/>
  <c r="M191" i="7"/>
  <c r="M217" i="7" s="1"/>
  <c r="T191" i="7"/>
  <c r="T193" i="7" s="1"/>
  <c r="J130" i="6" l="1"/>
  <c r="K130" i="6"/>
  <c r="L130" i="6"/>
  <c r="I130" i="6"/>
  <c r="I129" i="6"/>
  <c r="N133" i="7"/>
  <c r="N134" i="7" s="1"/>
  <c r="S133" i="7"/>
  <c r="S134" i="7" s="1"/>
  <c r="T133" i="7"/>
  <c r="R132" i="7"/>
  <c r="M132" i="7"/>
  <c r="Q132" i="7" s="1"/>
  <c r="I145" i="6"/>
  <c r="I144" i="6"/>
  <c r="R147" i="7"/>
  <c r="R148" i="7" s="1"/>
  <c r="M147" i="7"/>
  <c r="Q147" i="7" s="1"/>
  <c r="I155" i="6"/>
  <c r="R158" i="7"/>
  <c r="R159" i="7" s="1"/>
  <c r="M158" i="7"/>
  <c r="Q158" i="7" s="1"/>
  <c r="Q159" i="7" s="1"/>
  <c r="I99" i="6"/>
  <c r="R100" i="7"/>
  <c r="T100" i="7"/>
  <c r="M100" i="7"/>
  <c r="Q100" i="7" s="1"/>
  <c r="I119" i="6"/>
  <c r="T134" i="7"/>
  <c r="R122" i="7"/>
  <c r="M122" i="7"/>
  <c r="Q122" i="7" s="1"/>
  <c r="R113" i="7"/>
  <c r="R118" i="7" s="1"/>
  <c r="S113" i="7"/>
  <c r="S118" i="7" s="1"/>
  <c r="T113" i="7"/>
  <c r="T118" i="7" s="1"/>
  <c r="R133" i="7" l="1"/>
  <c r="R134" i="7" s="1"/>
  <c r="Q148" i="7"/>
  <c r="J194" i="6"/>
  <c r="J180" i="6"/>
  <c r="J135" i="6"/>
  <c r="N197" i="7"/>
  <c r="R197" i="7" s="1"/>
  <c r="R199" i="7" s="1"/>
  <c r="R191" i="7"/>
  <c r="R193" i="7" s="1"/>
  <c r="R200" i="7" s="1"/>
  <c r="N183" i="7"/>
  <c r="R183" i="7" s="1"/>
  <c r="N138" i="7"/>
  <c r="R138" i="7" s="1"/>
  <c r="R142" i="7" s="1"/>
  <c r="R189" i="7" l="1"/>
  <c r="M212" i="7" l="1"/>
  <c r="P199" i="7"/>
  <c r="O199" i="7"/>
  <c r="N199" i="7"/>
  <c r="M197" i="7"/>
  <c r="P196" i="7"/>
  <c r="O196" i="7"/>
  <c r="N196" i="7"/>
  <c r="M196" i="7"/>
  <c r="M190" i="7"/>
  <c r="M193" i="7" s="1"/>
  <c r="M200" i="7" s="1"/>
  <c r="P189" i="7"/>
  <c r="O189" i="7"/>
  <c r="N189" i="7"/>
  <c r="M187" i="7"/>
  <c r="M183" i="7"/>
  <c r="P178" i="7"/>
  <c r="O178" i="7"/>
  <c r="N178" i="7"/>
  <c r="M176" i="7"/>
  <c r="M174" i="7"/>
  <c r="P170" i="7"/>
  <c r="O170" i="7"/>
  <c r="N170" i="7"/>
  <c r="M169" i="7"/>
  <c r="M168" i="7"/>
  <c r="P167" i="7"/>
  <c r="O167" i="7"/>
  <c r="N167" i="7"/>
  <c r="M166" i="7"/>
  <c r="M165" i="7"/>
  <c r="P164" i="7"/>
  <c r="O164" i="7"/>
  <c r="N164" i="7"/>
  <c r="M162" i="7"/>
  <c r="M164" i="7" s="1"/>
  <c r="P161" i="7"/>
  <c r="O161" i="7"/>
  <c r="N161" i="7"/>
  <c r="M160" i="7"/>
  <c r="M161" i="7" s="1"/>
  <c r="P159" i="7"/>
  <c r="O159" i="7"/>
  <c r="N159" i="7"/>
  <c r="M157" i="7"/>
  <c r="M159" i="7" s="1"/>
  <c r="M153" i="7"/>
  <c r="M152" i="7"/>
  <c r="P151" i="7"/>
  <c r="O151" i="7"/>
  <c r="N151" i="7"/>
  <c r="M150" i="7"/>
  <c r="M149" i="7"/>
  <c r="P148" i="7"/>
  <c r="O148" i="7"/>
  <c r="N148" i="7"/>
  <c r="M146" i="7"/>
  <c r="M143" i="7"/>
  <c r="P142" i="7"/>
  <c r="P171" i="7" s="1"/>
  <c r="O142" i="7"/>
  <c r="N142" i="7"/>
  <c r="N171" i="7" s="1"/>
  <c r="M138" i="7"/>
  <c r="M137" i="7"/>
  <c r="M136" i="7"/>
  <c r="M130" i="7"/>
  <c r="P121" i="7"/>
  <c r="O121" i="7"/>
  <c r="O133" i="7" s="1"/>
  <c r="O134" i="7" s="1"/>
  <c r="M121" i="7"/>
  <c r="P120" i="7"/>
  <c r="M120" i="7" s="1"/>
  <c r="O120" i="7"/>
  <c r="P117" i="7"/>
  <c r="P118" i="7" s="1"/>
  <c r="O117" i="7"/>
  <c r="O118" i="7" s="1"/>
  <c r="N117" i="7"/>
  <c r="N118" i="7" s="1"/>
  <c r="M116" i="7"/>
  <c r="M115" i="7"/>
  <c r="M114" i="7"/>
  <c r="M113" i="7"/>
  <c r="P108" i="7"/>
  <c r="O108" i="7"/>
  <c r="N108" i="7"/>
  <c r="M106" i="7"/>
  <c r="M104" i="7"/>
  <c r="P102" i="7"/>
  <c r="O102" i="7"/>
  <c r="N102" i="7"/>
  <c r="M99" i="7"/>
  <c r="M102" i="7" s="1"/>
  <c r="P97" i="7"/>
  <c r="O97" i="7"/>
  <c r="N97" i="7"/>
  <c r="M94" i="7"/>
  <c r="M97" i="7" s="1"/>
  <c r="M92" i="7"/>
  <c r="M91" i="7"/>
  <c r="M90" i="7"/>
  <c r="P86" i="7"/>
  <c r="O86" i="7"/>
  <c r="N86" i="7"/>
  <c r="M85" i="7"/>
  <c r="M86" i="7" s="1"/>
  <c r="P84" i="7"/>
  <c r="O84" i="7"/>
  <c r="N84" i="7"/>
  <c r="M83" i="7"/>
  <c r="M82" i="7"/>
  <c r="P79" i="7"/>
  <c r="O79" i="7"/>
  <c r="N79" i="7"/>
  <c r="M77" i="7"/>
  <c r="P66" i="7"/>
  <c r="O66" i="7"/>
  <c r="N66" i="7"/>
  <c r="M63" i="7"/>
  <c r="P62" i="7"/>
  <c r="O62" i="7"/>
  <c r="N62" i="7"/>
  <c r="M60" i="7"/>
  <c r="P51" i="7"/>
  <c r="O51" i="7"/>
  <c r="N51" i="7"/>
  <c r="M48" i="7"/>
  <c r="M47" i="7"/>
  <c r="P46" i="7"/>
  <c r="O46" i="7"/>
  <c r="O59" i="7" s="1"/>
  <c r="N46" i="7"/>
  <c r="N59" i="7" s="1"/>
  <c r="M45" i="7"/>
  <c r="M44" i="7"/>
  <c r="P40" i="7"/>
  <c r="O40" i="7"/>
  <c r="N40" i="7"/>
  <c r="M39" i="7"/>
  <c r="M38" i="7"/>
  <c r="P37" i="7"/>
  <c r="O37" i="7"/>
  <c r="N37" i="7"/>
  <c r="M36" i="7"/>
  <c r="M37" i="7" s="1"/>
  <c r="P34" i="7"/>
  <c r="O34" i="7"/>
  <c r="N34" i="7"/>
  <c r="M34" i="7"/>
  <c r="P29" i="7"/>
  <c r="O29" i="7"/>
  <c r="N29" i="7"/>
  <c r="M28" i="7"/>
  <c r="M27" i="7"/>
  <c r="M26" i="7"/>
  <c r="M25" i="7"/>
  <c r="P24" i="7"/>
  <c r="O24" i="7"/>
  <c r="N24" i="7"/>
  <c r="M23" i="7"/>
  <c r="M22" i="7"/>
  <c r="M21" i="7"/>
  <c r="M20" i="7"/>
  <c r="O19" i="7"/>
  <c r="N19" i="7"/>
  <c r="M18" i="7"/>
  <c r="M17" i="7"/>
  <c r="M16" i="7"/>
  <c r="M216" i="7" s="1"/>
  <c r="M15" i="7"/>
  <c r="P14" i="7"/>
  <c r="P19" i="7" s="1"/>
  <c r="M79" i="7" l="1"/>
  <c r="M218" i="7"/>
  <c r="M211" i="7"/>
  <c r="M108" i="7"/>
  <c r="O109" i="7"/>
  <c r="M66" i="7"/>
  <c r="M80" i="7" s="1"/>
  <c r="M110" i="7" s="1"/>
  <c r="M62" i="7"/>
  <c r="M133" i="7"/>
  <c r="M134" i="7" s="1"/>
  <c r="P80" i="7"/>
  <c r="P110" i="7" s="1"/>
  <c r="M208" i="7"/>
  <c r="N80" i="7"/>
  <c r="M84" i="7"/>
  <c r="M87" i="7" s="1"/>
  <c r="P133" i="7"/>
  <c r="P134" i="7" s="1"/>
  <c r="M29" i="7"/>
  <c r="N41" i="7"/>
  <c r="M46" i="7"/>
  <c r="P59" i="7"/>
  <c r="M59" i="7" s="1"/>
  <c r="P109" i="7"/>
  <c r="M214" i="7"/>
  <c r="P87" i="7"/>
  <c r="O200" i="7"/>
  <c r="M210" i="7"/>
  <c r="M24" i="7"/>
  <c r="O41" i="7"/>
  <c r="M51" i="7"/>
  <c r="O80" i="7"/>
  <c r="M151" i="7"/>
  <c r="M167" i="7"/>
  <c r="P200" i="7"/>
  <c r="M117" i="7"/>
  <c r="M199" i="7"/>
  <c r="N87" i="7"/>
  <c r="M40" i="7"/>
  <c r="O87" i="7"/>
  <c r="N109" i="7"/>
  <c r="M170" i="7"/>
  <c r="M178" i="7"/>
  <c r="N200" i="7"/>
  <c r="M189" i="7"/>
  <c r="M142" i="7"/>
  <c r="M171" i="7" s="1"/>
  <c r="T201" i="7"/>
  <c r="T202" i="7" s="1"/>
  <c r="R201" i="7"/>
  <c r="R202" i="7" s="1"/>
  <c r="S201" i="7"/>
  <c r="S202" i="7" s="1"/>
  <c r="P41" i="7"/>
  <c r="M118" i="7"/>
  <c r="M14" i="7"/>
  <c r="V220" i="7"/>
  <c r="U220" i="7"/>
  <c r="V219" i="7"/>
  <c r="U219" i="7"/>
  <c r="V218" i="7"/>
  <c r="V217" i="7"/>
  <c r="U217" i="7"/>
  <c r="V216" i="7"/>
  <c r="U216" i="7"/>
  <c r="V211" i="7"/>
  <c r="U211" i="7"/>
  <c r="V210" i="7"/>
  <c r="U210" i="7"/>
  <c r="V209" i="7"/>
  <c r="U209" i="7"/>
  <c r="V199" i="7"/>
  <c r="U199" i="7"/>
  <c r="L199" i="7"/>
  <c r="K199" i="7"/>
  <c r="J199" i="7"/>
  <c r="I197" i="7"/>
  <c r="I199" i="7" s="1"/>
  <c r="V196" i="7"/>
  <c r="U196" i="7"/>
  <c r="L196" i="7"/>
  <c r="K196" i="7"/>
  <c r="J196" i="7"/>
  <c r="I196" i="7"/>
  <c r="V193" i="7"/>
  <c r="U193" i="7"/>
  <c r="L193" i="7"/>
  <c r="K193" i="7"/>
  <c r="J193" i="7"/>
  <c r="I191" i="7"/>
  <c r="Q191" i="7" s="1"/>
  <c r="I190" i="7"/>
  <c r="V189" i="7"/>
  <c r="U189" i="7"/>
  <c r="L189" i="7"/>
  <c r="K189" i="7"/>
  <c r="J189" i="7"/>
  <c r="I187" i="7"/>
  <c r="I183" i="7"/>
  <c r="Q183" i="7" s="1"/>
  <c r="V178" i="7"/>
  <c r="U178" i="7"/>
  <c r="L178" i="7"/>
  <c r="K178" i="7"/>
  <c r="J178" i="7"/>
  <c r="I176" i="7"/>
  <c r="I174" i="7"/>
  <c r="V170" i="7"/>
  <c r="U170" i="7"/>
  <c r="L170" i="7"/>
  <c r="K170" i="7"/>
  <c r="J170" i="7"/>
  <c r="I169" i="7"/>
  <c r="I168" i="7"/>
  <c r="V167" i="7"/>
  <c r="U167" i="7"/>
  <c r="L167" i="7"/>
  <c r="K167" i="7"/>
  <c r="J167" i="7"/>
  <c r="I166" i="7"/>
  <c r="I165" i="7"/>
  <c r="V164" i="7"/>
  <c r="U164" i="7"/>
  <c r="L164" i="7"/>
  <c r="K164" i="7"/>
  <c r="J164" i="7"/>
  <c r="I162" i="7"/>
  <c r="I164" i="7" s="1"/>
  <c r="V161" i="7"/>
  <c r="U161" i="7"/>
  <c r="L161" i="7"/>
  <c r="K161" i="7"/>
  <c r="J161" i="7"/>
  <c r="I160" i="7"/>
  <c r="I161" i="7" s="1"/>
  <c r="V159" i="7"/>
  <c r="U159" i="7"/>
  <c r="L159" i="7"/>
  <c r="K159" i="7"/>
  <c r="J159" i="7"/>
  <c r="I157" i="7"/>
  <c r="I159" i="7" s="1"/>
  <c r="V156" i="7"/>
  <c r="U156" i="7"/>
  <c r="L156" i="7"/>
  <c r="K156" i="7"/>
  <c r="J156" i="7"/>
  <c r="I154" i="7"/>
  <c r="I153" i="7"/>
  <c r="I152" i="7"/>
  <c r="V151" i="7"/>
  <c r="U151" i="7"/>
  <c r="L151" i="7"/>
  <c r="K151" i="7"/>
  <c r="J151" i="7"/>
  <c r="I150" i="7"/>
  <c r="I149" i="7"/>
  <c r="V148" i="7"/>
  <c r="U148" i="7"/>
  <c r="L148" i="7"/>
  <c r="K148" i="7"/>
  <c r="J148" i="7"/>
  <c r="I146" i="7"/>
  <c r="I143" i="7"/>
  <c r="L142" i="7"/>
  <c r="K142" i="7"/>
  <c r="J142" i="7"/>
  <c r="I138" i="7"/>
  <c r="Q138" i="7" s="1"/>
  <c r="I137" i="7"/>
  <c r="V136" i="7"/>
  <c r="V142" i="7" s="1"/>
  <c r="U136" i="7"/>
  <c r="U208" i="7" s="1"/>
  <c r="I136" i="7"/>
  <c r="V133" i="7"/>
  <c r="V134" i="7" s="1"/>
  <c r="U133" i="7"/>
  <c r="U134" i="7" s="1"/>
  <c r="J133" i="7"/>
  <c r="J134" i="7" s="1"/>
  <c r="I130" i="7"/>
  <c r="I212" i="7" s="1"/>
  <c r="L121" i="7"/>
  <c r="K121" i="7"/>
  <c r="I121" i="7"/>
  <c r="L120" i="7"/>
  <c r="K120" i="7"/>
  <c r="V117" i="7"/>
  <c r="V118" i="7" s="1"/>
  <c r="U117" i="7"/>
  <c r="U118" i="7" s="1"/>
  <c r="L117" i="7"/>
  <c r="L118" i="7" s="1"/>
  <c r="K117" i="7"/>
  <c r="K118" i="7" s="1"/>
  <c r="J117" i="7"/>
  <c r="J118" i="7" s="1"/>
  <c r="I116" i="7"/>
  <c r="I115" i="7"/>
  <c r="I114" i="7"/>
  <c r="I113" i="7"/>
  <c r="Q113" i="7" s="1"/>
  <c r="L109" i="7"/>
  <c r="V108" i="7"/>
  <c r="L108" i="7"/>
  <c r="K108" i="7"/>
  <c r="J108" i="7"/>
  <c r="I106" i="7"/>
  <c r="I104" i="7"/>
  <c r="I108" i="7" s="1"/>
  <c r="V102" i="7"/>
  <c r="U102" i="7"/>
  <c r="L102" i="7"/>
  <c r="K102" i="7"/>
  <c r="J102" i="7"/>
  <c r="I102" i="7"/>
  <c r="I99" i="7"/>
  <c r="V97" i="7"/>
  <c r="U97" i="7"/>
  <c r="L97" i="7"/>
  <c r="K97" i="7"/>
  <c r="J97" i="7"/>
  <c r="I94" i="7"/>
  <c r="I97" i="7" s="1"/>
  <c r="V93" i="7"/>
  <c r="L93" i="7"/>
  <c r="K93" i="7"/>
  <c r="J93" i="7"/>
  <c r="I92" i="7"/>
  <c r="I91" i="7"/>
  <c r="Q91" i="7" s="1"/>
  <c r="I90" i="7"/>
  <c r="V86" i="7"/>
  <c r="U86" i="7"/>
  <c r="L86" i="7"/>
  <c r="K86" i="7"/>
  <c r="J86" i="7"/>
  <c r="I85" i="7"/>
  <c r="I86" i="7" s="1"/>
  <c r="V84" i="7"/>
  <c r="U84" i="7"/>
  <c r="L84" i="7"/>
  <c r="K84" i="7"/>
  <c r="J84" i="7"/>
  <c r="I83" i="7"/>
  <c r="I82" i="7"/>
  <c r="V79" i="7"/>
  <c r="U79" i="7"/>
  <c r="L79" i="7"/>
  <c r="K79" i="7"/>
  <c r="J79" i="7"/>
  <c r="I77" i="7"/>
  <c r="I79" i="7" s="1"/>
  <c r="V76" i="7"/>
  <c r="U76" i="7"/>
  <c r="V73" i="7"/>
  <c r="U73" i="7"/>
  <c r="V70" i="7"/>
  <c r="U70" i="7"/>
  <c r="V68" i="7"/>
  <c r="U68" i="7"/>
  <c r="V66" i="7"/>
  <c r="U66" i="7"/>
  <c r="L66" i="7"/>
  <c r="K66" i="7"/>
  <c r="J66" i="7"/>
  <c r="I63" i="7"/>
  <c r="I66" i="7" s="1"/>
  <c r="V62" i="7"/>
  <c r="L62" i="7"/>
  <c r="K62" i="7"/>
  <c r="J62" i="7"/>
  <c r="I60" i="7"/>
  <c r="I62" i="7" s="1"/>
  <c r="V58" i="7"/>
  <c r="U58" i="7"/>
  <c r="V55" i="7"/>
  <c r="U55" i="7"/>
  <c r="V53" i="7"/>
  <c r="U53" i="7"/>
  <c r="V51" i="7"/>
  <c r="U51" i="7"/>
  <c r="L51" i="7"/>
  <c r="K51" i="7"/>
  <c r="J51" i="7"/>
  <c r="I48" i="7"/>
  <c r="I214" i="7" s="1"/>
  <c r="I47" i="7"/>
  <c r="V46" i="7"/>
  <c r="U46" i="7"/>
  <c r="L46" i="7"/>
  <c r="K46" i="7"/>
  <c r="K59" i="7" s="1"/>
  <c r="J46" i="7"/>
  <c r="J59" i="7" s="1"/>
  <c r="I45" i="7"/>
  <c r="I44" i="7"/>
  <c r="V40" i="7"/>
  <c r="U40" i="7"/>
  <c r="L40" i="7"/>
  <c r="K40" i="7"/>
  <c r="J40" i="7"/>
  <c r="I39" i="7"/>
  <c r="I38" i="7"/>
  <c r="V37" i="7"/>
  <c r="U37" i="7"/>
  <c r="L37" i="7"/>
  <c r="K37" i="7"/>
  <c r="J37" i="7"/>
  <c r="I36" i="7"/>
  <c r="I37" i="7" s="1"/>
  <c r="V34" i="7"/>
  <c r="U34" i="7"/>
  <c r="L34" i="7"/>
  <c r="K34" i="7"/>
  <c r="J34" i="7"/>
  <c r="I34" i="7"/>
  <c r="V29" i="7"/>
  <c r="U29" i="7"/>
  <c r="L29" i="7"/>
  <c r="K29" i="7"/>
  <c r="J29" i="7"/>
  <c r="I28" i="7"/>
  <c r="I27" i="7"/>
  <c r="I26" i="7"/>
  <c r="I25" i="7"/>
  <c r="V24" i="7"/>
  <c r="U24" i="7"/>
  <c r="L24" i="7"/>
  <c r="K24" i="7"/>
  <c r="J24" i="7"/>
  <c r="I23" i="7"/>
  <c r="I22" i="7"/>
  <c r="I21" i="7"/>
  <c r="I20" i="7"/>
  <c r="V19" i="7"/>
  <c r="U19" i="7"/>
  <c r="K19" i="7"/>
  <c r="J19" i="7"/>
  <c r="I18" i="7"/>
  <c r="I17" i="7"/>
  <c r="I16" i="7"/>
  <c r="I15" i="7"/>
  <c r="L14" i="7"/>
  <c r="L19" i="7" s="1"/>
  <c r="I220" i="7" l="1"/>
  <c r="Q60" i="7"/>
  <c r="Q62" i="7" s="1"/>
  <c r="Q193" i="7"/>
  <c r="Q200" i="7" s="1"/>
  <c r="L87" i="7"/>
  <c r="I216" i="7"/>
  <c r="L200" i="7"/>
  <c r="P201" i="7"/>
  <c r="I170" i="7"/>
  <c r="I84" i="7"/>
  <c r="Q118" i="7"/>
  <c r="Q214" i="7"/>
  <c r="U80" i="7"/>
  <c r="U110" i="7" s="1"/>
  <c r="I93" i="7"/>
  <c r="I178" i="7"/>
  <c r="I24" i="7"/>
  <c r="I142" i="7"/>
  <c r="Q142" i="7"/>
  <c r="I148" i="7"/>
  <c r="I156" i="7"/>
  <c r="I167" i="7"/>
  <c r="N201" i="7"/>
  <c r="N202" i="7" s="1"/>
  <c r="O201" i="7"/>
  <c r="O202" i="7" s="1"/>
  <c r="U207" i="7"/>
  <c r="U215" i="7"/>
  <c r="Q189" i="7"/>
  <c r="I14" i="7"/>
  <c r="I19" i="7" s="1"/>
  <c r="I219" i="7"/>
  <c r="I217" i="7"/>
  <c r="U59" i="7"/>
  <c r="J80" i="7"/>
  <c r="J87" i="7"/>
  <c r="V87" i="7"/>
  <c r="I117" i="7"/>
  <c r="I210" i="7"/>
  <c r="I211" i="7"/>
  <c r="I151" i="7"/>
  <c r="I193" i="7"/>
  <c r="M19" i="7"/>
  <c r="M41" i="7" s="1"/>
  <c r="M209" i="7"/>
  <c r="I40" i="7"/>
  <c r="I46" i="7"/>
  <c r="K133" i="7"/>
  <c r="K134" i="7" s="1"/>
  <c r="Q197" i="7"/>
  <c r="Q199" i="7" s="1"/>
  <c r="I189" i="7"/>
  <c r="I200" i="7" s="1"/>
  <c r="J200" i="7"/>
  <c r="I29" i="7"/>
  <c r="J41" i="7"/>
  <c r="V41" i="7"/>
  <c r="V59" i="7"/>
  <c r="I80" i="7"/>
  <c r="I87" i="7"/>
  <c r="K109" i="7"/>
  <c r="L133" i="7"/>
  <c r="L134" i="7" s="1"/>
  <c r="V208" i="7"/>
  <c r="V207" i="7" s="1"/>
  <c r="P202" i="7"/>
  <c r="J171" i="7"/>
  <c r="V200" i="7"/>
  <c r="U200" i="7"/>
  <c r="K200" i="7"/>
  <c r="L171" i="7"/>
  <c r="V215" i="7"/>
  <c r="K171" i="7"/>
  <c r="K41" i="7"/>
  <c r="U41" i="7"/>
  <c r="L59" i="7"/>
  <c r="I59" i="7" s="1"/>
  <c r="L41" i="7"/>
  <c r="K80" i="7"/>
  <c r="U87" i="7"/>
  <c r="K87" i="7"/>
  <c r="I109" i="7"/>
  <c r="U109" i="7"/>
  <c r="I118" i="7"/>
  <c r="L80" i="7"/>
  <c r="J109" i="7"/>
  <c r="V109" i="7"/>
  <c r="V80" i="7"/>
  <c r="I171" i="7"/>
  <c r="I51" i="7"/>
  <c r="I218" i="7"/>
  <c r="I120" i="7"/>
  <c r="I133" i="7" s="1"/>
  <c r="I134" i="7" s="1"/>
  <c r="U142" i="7"/>
  <c r="N36" i="6"/>
  <c r="M36" i="6"/>
  <c r="L36" i="6"/>
  <c r="K36" i="6"/>
  <c r="J36" i="6"/>
  <c r="I35" i="6"/>
  <c r="I36" i="6" s="1"/>
  <c r="I215" i="7" l="1"/>
  <c r="I209" i="7"/>
  <c r="I208" i="7"/>
  <c r="K110" i="7"/>
  <c r="K201" i="7" s="1"/>
  <c r="K202" i="7" s="1"/>
  <c r="U221" i="7"/>
  <c r="M201" i="7"/>
  <c r="M202" i="7" s="1"/>
  <c r="U201" i="7"/>
  <c r="U202" i="7" s="1"/>
  <c r="Q209" i="7"/>
  <c r="Q217" i="7"/>
  <c r="Q201" i="7"/>
  <c r="Q202" i="7" s="1"/>
  <c r="L110" i="7"/>
  <c r="L201" i="7" s="1"/>
  <c r="L202" i="7" s="1"/>
  <c r="J110" i="7"/>
  <c r="J201" i="7" s="1"/>
  <c r="J202" i="7" s="1"/>
  <c r="I41" i="7"/>
  <c r="I110" i="7" s="1"/>
  <c r="I201" i="7" s="1"/>
  <c r="I202" i="7" s="1"/>
  <c r="V221" i="7"/>
  <c r="V201" i="7"/>
  <c r="V202" i="7" s="1"/>
  <c r="I90" i="6"/>
  <c r="I207" i="7" l="1"/>
  <c r="I221" i="7" s="1"/>
  <c r="Q207" i="7"/>
  <c r="Q215" i="7"/>
  <c r="M207" i="7"/>
  <c r="M215" i="7"/>
  <c r="J61" i="6"/>
  <c r="K61" i="6"/>
  <c r="L61" i="6"/>
  <c r="I143" i="6"/>
  <c r="Q221" i="7" l="1"/>
  <c r="M221" i="7"/>
  <c r="L114" i="6"/>
  <c r="L115" i="6" s="1"/>
  <c r="J131" i="6"/>
  <c r="L175" i="6"/>
  <c r="J186" i="6"/>
  <c r="I194" i="6"/>
  <c r="I113" i="6"/>
  <c r="I111" i="6"/>
  <c r="I98" i="6"/>
  <c r="N83" i="6"/>
  <c r="M83" i="6"/>
  <c r="L83" i="6"/>
  <c r="K83" i="6"/>
  <c r="J83" i="6"/>
  <c r="I76" i="6"/>
  <c r="I62" i="6"/>
  <c r="I59" i="6"/>
  <c r="I61" i="6" s="1"/>
  <c r="I127" i="6" l="1"/>
  <c r="I209" i="6" s="1"/>
  <c r="M175" i="6"/>
  <c r="I134" i="6" l="1"/>
  <c r="I16" i="6" l="1"/>
  <c r="I15" i="6"/>
  <c r="I14" i="6"/>
  <c r="L13" i="6"/>
  <c r="I13" i="6"/>
  <c r="L28" i="6"/>
  <c r="I27" i="6"/>
  <c r="I26" i="6"/>
  <c r="I25" i="6"/>
  <c r="I24" i="6"/>
  <c r="I28" i="6" l="1"/>
  <c r="I22" i="6"/>
  <c r="I21" i="6"/>
  <c r="I20" i="6"/>
  <c r="I91" i="6"/>
  <c r="M50" i="6" l="1"/>
  <c r="I150" i="6" l="1"/>
  <c r="K186" i="6" l="1"/>
  <c r="L186" i="6"/>
  <c r="M186" i="6"/>
  <c r="N186" i="6"/>
  <c r="N130" i="6"/>
  <c r="N131" i="6" s="1"/>
  <c r="N145" i="6"/>
  <c r="N175" i="6" l="1"/>
  <c r="K175" i="6"/>
  <c r="J175" i="6"/>
  <c r="I173" i="6"/>
  <c r="M153" i="6"/>
  <c r="N153" i="6"/>
  <c r="I149" i="6"/>
  <c r="N133" i="6"/>
  <c r="N139" i="6" s="1"/>
  <c r="M133" i="6"/>
  <c r="M205" i="6" s="1"/>
  <c r="M130" i="6"/>
  <c r="M131" i="6" s="1"/>
  <c r="I118" i="6"/>
  <c r="K118" i="6"/>
  <c r="L118" i="6"/>
  <c r="K117" i="6"/>
  <c r="L117" i="6"/>
  <c r="I117" i="6" s="1"/>
  <c r="N217" i="6"/>
  <c r="M217" i="6"/>
  <c r="N216" i="6"/>
  <c r="M216" i="6"/>
  <c r="N215" i="6"/>
  <c r="M215" i="6"/>
  <c r="N214" i="6"/>
  <c r="M214" i="6"/>
  <c r="N213" i="6"/>
  <c r="M213" i="6"/>
  <c r="N208" i="6"/>
  <c r="M208" i="6"/>
  <c r="N207" i="6"/>
  <c r="M207" i="6"/>
  <c r="N206" i="6"/>
  <c r="M206" i="6"/>
  <c r="N196" i="6"/>
  <c r="M196" i="6"/>
  <c r="L196" i="6"/>
  <c r="K196" i="6"/>
  <c r="J196" i="6"/>
  <c r="N193" i="6"/>
  <c r="M193" i="6"/>
  <c r="L193" i="6"/>
  <c r="K193" i="6"/>
  <c r="J193" i="6"/>
  <c r="N190" i="6"/>
  <c r="M190" i="6"/>
  <c r="I187" i="6"/>
  <c r="I184" i="6"/>
  <c r="I180" i="6"/>
  <c r="I171" i="6"/>
  <c r="N167" i="6"/>
  <c r="M167" i="6"/>
  <c r="L167" i="6"/>
  <c r="K167" i="6"/>
  <c r="J167" i="6"/>
  <c r="I166" i="6"/>
  <c r="I165" i="6"/>
  <c r="N164" i="6"/>
  <c r="M164" i="6"/>
  <c r="L164" i="6"/>
  <c r="K164" i="6"/>
  <c r="J164" i="6"/>
  <c r="I163" i="6"/>
  <c r="I162" i="6"/>
  <c r="N161" i="6"/>
  <c r="M161" i="6"/>
  <c r="L161" i="6"/>
  <c r="K161" i="6"/>
  <c r="J161" i="6"/>
  <c r="I159" i="6"/>
  <c r="I161" i="6" s="1"/>
  <c r="N158" i="6"/>
  <c r="M158" i="6"/>
  <c r="L158" i="6"/>
  <c r="K158" i="6"/>
  <c r="J158" i="6"/>
  <c r="I157" i="6"/>
  <c r="I158" i="6" s="1"/>
  <c r="N156" i="6"/>
  <c r="M156" i="6"/>
  <c r="L156" i="6"/>
  <c r="K156" i="6"/>
  <c r="J156" i="6"/>
  <c r="I154" i="6"/>
  <c r="N148" i="6"/>
  <c r="M148" i="6"/>
  <c r="L148" i="6"/>
  <c r="K148" i="6"/>
  <c r="J148" i="6"/>
  <c r="I147" i="6"/>
  <c r="I208" i="6" s="1"/>
  <c r="I146" i="6"/>
  <c r="M145" i="6"/>
  <c r="L145" i="6"/>
  <c r="K145" i="6"/>
  <c r="J145" i="6"/>
  <c r="I140" i="6"/>
  <c r="L139" i="6"/>
  <c r="K139" i="6"/>
  <c r="J139" i="6"/>
  <c r="I135" i="6"/>
  <c r="I133" i="6"/>
  <c r="N114" i="6"/>
  <c r="N115" i="6" s="1"/>
  <c r="M114" i="6"/>
  <c r="M115" i="6" s="1"/>
  <c r="K114" i="6"/>
  <c r="K115" i="6" s="1"/>
  <c r="J114" i="6"/>
  <c r="J115" i="6" s="1"/>
  <c r="I112" i="6"/>
  <c r="I110" i="6"/>
  <c r="I211" i="6" s="1"/>
  <c r="N105" i="6"/>
  <c r="M105" i="6"/>
  <c r="N101" i="6"/>
  <c r="M101" i="6"/>
  <c r="N96" i="6"/>
  <c r="M96" i="6"/>
  <c r="L96" i="6"/>
  <c r="K96" i="6"/>
  <c r="J96" i="6"/>
  <c r="I93" i="6"/>
  <c r="I96" i="6" s="1"/>
  <c r="N92" i="6"/>
  <c r="L92" i="6"/>
  <c r="K92" i="6"/>
  <c r="J92" i="6"/>
  <c r="I89" i="6"/>
  <c r="N85" i="6"/>
  <c r="M85" i="6"/>
  <c r="L85" i="6"/>
  <c r="K85" i="6"/>
  <c r="J85" i="6"/>
  <c r="I84" i="6"/>
  <c r="I85" i="6" s="1"/>
  <c r="I82" i="6"/>
  <c r="I81" i="6"/>
  <c r="N78" i="6"/>
  <c r="M78" i="6"/>
  <c r="L78" i="6"/>
  <c r="K78" i="6"/>
  <c r="J78" i="6"/>
  <c r="N75" i="6"/>
  <c r="M75" i="6"/>
  <c r="N72" i="6"/>
  <c r="M72" i="6"/>
  <c r="N69" i="6"/>
  <c r="M69" i="6"/>
  <c r="N67" i="6"/>
  <c r="M67" i="6"/>
  <c r="N65" i="6"/>
  <c r="M65" i="6"/>
  <c r="L65" i="6"/>
  <c r="K65" i="6"/>
  <c r="J65" i="6"/>
  <c r="N61" i="6"/>
  <c r="N57" i="6"/>
  <c r="M57" i="6"/>
  <c r="N54" i="6"/>
  <c r="M54" i="6"/>
  <c r="N52" i="6"/>
  <c r="M52" i="6"/>
  <c r="N50" i="6"/>
  <c r="L50" i="6"/>
  <c r="K50" i="6"/>
  <c r="J50" i="6"/>
  <c r="I47" i="6"/>
  <c r="I46" i="6"/>
  <c r="N45" i="6"/>
  <c r="M45" i="6"/>
  <c r="L45" i="6"/>
  <c r="K45" i="6"/>
  <c r="J45" i="6"/>
  <c r="I44" i="6"/>
  <c r="I43" i="6"/>
  <c r="N39" i="6"/>
  <c r="M39" i="6"/>
  <c r="L39" i="6"/>
  <c r="K39" i="6"/>
  <c r="J39" i="6"/>
  <c r="I38" i="6"/>
  <c r="I37" i="6"/>
  <c r="N33" i="6"/>
  <c r="M33" i="6"/>
  <c r="L33" i="6"/>
  <c r="K33" i="6"/>
  <c r="J33" i="6"/>
  <c r="N28" i="6"/>
  <c r="M28" i="6"/>
  <c r="K28" i="6"/>
  <c r="J28" i="6"/>
  <c r="N23" i="6"/>
  <c r="M23" i="6"/>
  <c r="L23" i="6"/>
  <c r="K23" i="6"/>
  <c r="J23" i="6"/>
  <c r="I19" i="6"/>
  <c r="N18" i="6"/>
  <c r="M18" i="6"/>
  <c r="L18" i="6"/>
  <c r="K18" i="6"/>
  <c r="J18" i="6"/>
  <c r="I17" i="6"/>
  <c r="L168" i="6" l="1"/>
  <c r="I114" i="6"/>
  <c r="I115" i="6"/>
  <c r="N106" i="6"/>
  <c r="I83" i="6"/>
  <c r="I86" i="6" s="1"/>
  <c r="J106" i="6"/>
  <c r="I164" i="6"/>
  <c r="M197" i="6"/>
  <c r="L197" i="6"/>
  <c r="N58" i="6"/>
  <c r="I186" i="6"/>
  <c r="J197" i="6"/>
  <c r="N197" i="6"/>
  <c r="I175" i="6"/>
  <c r="K197" i="6"/>
  <c r="I131" i="6"/>
  <c r="N212" i="6"/>
  <c r="N40" i="6"/>
  <c r="N79" i="6"/>
  <c r="N168" i="6"/>
  <c r="I193" i="6"/>
  <c r="J168" i="6"/>
  <c r="K168" i="6"/>
  <c r="L86" i="6"/>
  <c r="I156" i="6"/>
  <c r="K131" i="6"/>
  <c r="L131" i="6"/>
  <c r="M212" i="6"/>
  <c r="M204" i="6"/>
  <c r="I33" i="6"/>
  <c r="I213" i="6"/>
  <c r="I92" i="6"/>
  <c r="I45" i="6"/>
  <c r="M106" i="6"/>
  <c r="I139" i="6"/>
  <c r="I148" i="6"/>
  <c r="J40" i="6"/>
  <c r="J79" i="6"/>
  <c r="K40" i="6"/>
  <c r="I214" i="6"/>
  <c r="K58" i="6"/>
  <c r="L58" i="6"/>
  <c r="K79" i="6"/>
  <c r="K106" i="6"/>
  <c r="I167" i="6"/>
  <c r="I18" i="6"/>
  <c r="I217" i="6"/>
  <c r="L40" i="6"/>
  <c r="M58" i="6"/>
  <c r="L79" i="6"/>
  <c r="M86" i="6"/>
  <c r="K86" i="6"/>
  <c r="L106" i="6"/>
  <c r="I207" i="6"/>
  <c r="I196" i="6"/>
  <c r="I23" i="6"/>
  <c r="M40" i="6"/>
  <c r="I50" i="6"/>
  <c r="J58" i="6"/>
  <c r="I65" i="6"/>
  <c r="M79" i="6"/>
  <c r="I78" i="6"/>
  <c r="I205" i="6"/>
  <c r="I216" i="6"/>
  <c r="I215" i="6"/>
  <c r="J86" i="6"/>
  <c r="N86" i="6"/>
  <c r="I206" i="6"/>
  <c r="I39" i="6"/>
  <c r="M139" i="6"/>
  <c r="M168" i="6" s="1"/>
  <c r="N205" i="6"/>
  <c r="N204" i="6" s="1"/>
  <c r="I79" i="6" l="1"/>
  <c r="N107" i="6"/>
  <c r="N198" i="6" s="1"/>
  <c r="N199" i="6" s="1"/>
  <c r="I197" i="6"/>
  <c r="I168" i="6"/>
  <c r="N218" i="6"/>
  <c r="I40" i="6"/>
  <c r="L107" i="6"/>
  <c r="L198" i="6" s="1"/>
  <c r="L199" i="6" s="1"/>
  <c r="I58" i="6"/>
  <c r="K107" i="6"/>
  <c r="K198" i="6" s="1"/>
  <c r="K199" i="6" s="1"/>
  <c r="M107" i="6"/>
  <c r="M198" i="6" s="1"/>
  <c r="M199" i="6" s="1"/>
  <c r="M218" i="6"/>
  <c r="I212" i="6"/>
  <c r="I106" i="6"/>
  <c r="J107" i="6"/>
  <c r="J198" i="6" s="1"/>
  <c r="J199" i="6" s="1"/>
  <c r="I204" i="6"/>
  <c r="I218" i="6" l="1"/>
  <c r="I107" i="6"/>
  <c r="I198" i="6" l="1"/>
  <c r="I199" i="6" s="1"/>
</calcChain>
</file>

<file path=xl/comments1.xml><?xml version="1.0" encoding="utf-8"?>
<comments xmlns="http://schemas.openxmlformats.org/spreadsheetml/2006/main">
  <authors>
    <author>Audra Cepiene</author>
  </authors>
  <commentList>
    <comment ref="O188" authorId="0">
      <text>
        <r>
          <rPr>
            <sz val="9"/>
            <color indexed="81"/>
            <rFont val="Tahoma"/>
            <family val="2"/>
            <charset val="186"/>
          </rPr>
          <t xml:space="preserve">Paprastojo remonto projekto parengimas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4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Nori daryti visos gatvės pirkimą </t>
        </r>
      </text>
    </comment>
    <comment ref="W192" authorId="0">
      <text>
        <r>
          <rPr>
            <sz val="9"/>
            <color indexed="81"/>
            <rFont val="Tahoma"/>
            <family val="2"/>
            <charset val="186"/>
          </rPr>
          <t xml:space="preserve">Abi S. Šimkaus gatvės pusės tarp Vytauto g. ir S. Daukanto g.
</t>
        </r>
      </text>
    </comment>
  </commentList>
</comments>
</file>

<file path=xl/sharedStrings.xml><?xml version="1.0" encoding="utf-8"?>
<sst xmlns="http://schemas.openxmlformats.org/spreadsheetml/2006/main" count="1127" uniqueCount="249">
  <si>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</si>
  <si>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</si>
  <si>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</si>
  <si>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</si>
  <si>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</si>
  <si>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</si>
  <si>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</si>
  <si>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</si>
  <si>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</si>
  <si>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</si>
  <si>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</si>
  <si>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</si>
  <si>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</si>
  <si>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</si>
  <si>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</si>
  <si>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</si>
  <si>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</si>
  <si>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</si>
  <si>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</si>
  <si>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</si>
  <si>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</si>
  <si>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</si>
  <si>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</si>
  <si>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</si>
  <si>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</si>
  <si>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</si>
  <si>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</si>
  <si>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</si>
  <si>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</si>
  <si>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</si>
  <si>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</si>
  <si>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</si>
  <si>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</si>
  <si>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</si>
  <si>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</si>
  <si>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</si>
  <si>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</si>
  <si>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</si>
  <si>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</si>
  <si>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</si>
  <si>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</si>
  <si>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2014-ieji metai</t>
  </si>
  <si>
    <t>2015-ieji metai</t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</si>
  <si>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</si>
  <si>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</si>
  <si>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</si>
  <si>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</si>
  <si>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</si>
  <si>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</si>
  <si>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>Vystyti Klaipėdos pramoninės plėtros teritorijos susisiekimo infrastruktūrą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</si>
  <si>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</si>
  <si>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</si>
  <si>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</si>
  <si>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</si>
  <si>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</si>
  <si>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</si>
  <si>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</si>
  <si>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6</t>
  </si>
  <si>
    <t>KPP</t>
  </si>
  <si>
    <t>Eksploatuojama šviesoforų, vnt.</t>
  </si>
  <si>
    <t>Mokamo automobilių stovėjimo sistemos mieste sukūrimas ir išlaikymas</t>
  </si>
  <si>
    <t>Pėsčiųjų, šaligatvių bei privažiavimo kelių remonto bei įrengimo darbai, automobilių stovėjimo vietų įrengimas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</si>
  <si>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</si>
  <si>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</si>
  <si>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</si>
  <si>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</si>
  <si>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</si>
  <si>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</si>
  <si>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</si>
  <si>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</si>
  <si>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</si>
  <si>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</si>
  <si>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Projektas „Regioninė galimybių studija „Vakarų krantas“</t>
  </si>
  <si>
    <t>5</t>
  </si>
  <si>
    <t>Parengta galimybių studija, vnt.</t>
  </si>
  <si>
    <t>ES</t>
  </si>
  <si>
    <t>Kt</t>
  </si>
  <si>
    <t>INTERREG IVC projekto POSSE įgyvendinimas („žaliosios bangos“ sistemos sukūrimo Klaipėdos mieste galimybių analizė)</t>
  </si>
  <si>
    <t>Parengtas techninis projektas, vnt.</t>
  </si>
  <si>
    <t>SB(P)</t>
  </si>
  <si>
    <t>LRVB</t>
  </si>
  <si>
    <t>I</t>
  </si>
  <si>
    <t>KVJUD</t>
  </si>
  <si>
    <t>Pietinės jungties tarp Klaipėdos valstybinio jūrų uosto ir IX B transporto koridoriaus techninės dokumentacijos parengimas</t>
  </si>
  <si>
    <t>Taikos pr. II juostos tiesimas nuo Smiltelės g. iki Jūrininkų pr.</t>
  </si>
  <si>
    <t>Automatinės eismo priežiūros prietaisų nuoma</t>
  </si>
  <si>
    <t>Kiemų ir privažiavimų kelių prie švietimo įstaigų sutvarkymas</t>
  </si>
  <si>
    <t>Suremontuotų kiemų ir privažiavimų, skaičius</t>
  </si>
  <si>
    <t>Centrinės miesto dalies gatvių tinklo modernizavimas:</t>
  </si>
  <si>
    <t>J.Janonio g. dangų ir šaligatvių restauravimas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</si>
  <si>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</si>
  <si>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</si>
  <si>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</si>
  <si>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</si>
  <si>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</si>
  <si>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08</t>
  </si>
  <si>
    <t>Asfaltuotų daugiabučių kiemų dangų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</si>
  <si>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</si>
  <si>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</si>
  <si>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</si>
  <si>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</si>
  <si>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</si>
  <si>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Sankryžos iš Butkų Juzės gatvės į S. Daukanto gatvę kapitalinis remontas</t>
  </si>
  <si>
    <t>Parengta techninių projektų, vnt.</t>
  </si>
  <si>
    <t>Rekonstruota sankryža.
Užbaigtumas, proc.</t>
  </si>
  <si>
    <t>Įrengta stotelių, vnt.</t>
  </si>
  <si>
    <t>1</t>
  </si>
  <si>
    <t>Viešojo transporto paslaugų organizavimas:</t>
  </si>
  <si>
    <t>Studijų atlikimas:</t>
  </si>
  <si>
    <t xml:space="preserve">Iš viso  programai:  </t>
  </si>
  <si>
    <t>Klaipėdos miesto gatvių pėsčiųjų perėjų kryptingas apšvietimas</t>
  </si>
  <si>
    <t>Apšviesta pėsčiųjų perėjų, sk</t>
  </si>
  <si>
    <t>Užbaigtumas, proc.</t>
  </si>
  <si>
    <t>Pajūrio g. rekonstravimas</t>
  </si>
  <si>
    <t>Labrenciškės g. rekonstravimas</t>
  </si>
  <si>
    <t>Tauralaukio gyvenvietės gatvių rekonstravimas</t>
  </si>
  <si>
    <t>Tilžės g. nuo Šilutės pl. rekonstravimas, pertvarkant geležinkelio pervažą bei žiedinę Mokyklos g. ir Šilutės pl. sankryžą</t>
  </si>
  <si>
    <t>Taikos pr. nuo Sausios 15-osios g. iki Kauno g. rekonstravimas</t>
  </si>
  <si>
    <t>Šilutės plento rekonstravimas
(I etapas nuo Tilžės g. iki Kauno g.)
(II etapas nuo Kauno g. iki Dubysos g.)</t>
  </si>
  <si>
    <t>Automobilių stovėjimo aikštelės teritorijoje Pilies g. 2A įrengimas</t>
  </si>
  <si>
    <t>Pamario gatvės rekonstravimas</t>
  </si>
  <si>
    <t>SB(L)</t>
  </si>
  <si>
    <t>Strateginis tikslas 02. Kurti mieste patrauklią, švarią ir saugią gyvenamąją aplinką</t>
  </si>
  <si>
    <t xml:space="preserve">Atlikti archeologiniai tyrinėjimai, vnt.
Parengtas techninis projektas, 1 vnt. 
</t>
  </si>
  <si>
    <t>2014-ųjų metų asignavimų planas</t>
  </si>
  <si>
    <t>Laikino tilto (remonto metu) per Danės upę įrengimas ir priežiūra</t>
  </si>
  <si>
    <t>Iš viso priemonei: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</si>
  <si>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</si>
  <si>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</si>
  <si>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</si>
  <si>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</si>
  <si>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</si>
  <si>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Įrengta aikšelių, sk.</t>
  </si>
  <si>
    <t>Paklota ištisinio asfaltbetonio dangos, ha</t>
  </si>
  <si>
    <t>Eksploatuojama prietaisų, vnt.</t>
  </si>
  <si>
    <t>Žvyruotos dangos greideriavimas (17,4 ha), kartai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</si>
  <si>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</si>
  <si>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</si>
  <si>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Bendri KVJUD ir miesto projektai:</t>
  </si>
  <si>
    <t>Automobilių laikymo aikštelės (daugiaaukščio garažo) statybos Pilies g. 6A projekto parengimas</t>
  </si>
  <si>
    <t>Ištisinio asfaltbetonio dangos įrengimas kitose gatvėse</t>
  </si>
  <si>
    <r>
      <rPr>
        <b/>
        <sz val="10"/>
        <rFont val="Times New Roman"/>
        <family val="1"/>
        <charset val="186"/>
      </rPr>
      <t xml:space="preserve">Ištisinio asfaltbetonio dangos įrengimas miesto gatvėse: </t>
    </r>
    <r>
      <rPr>
        <sz val="10"/>
        <rFont val="Times New Roman"/>
        <family val="1"/>
        <charset val="186"/>
      </rPr>
      <t>medžiagų tyrimas ir kontroliniai bandymai</t>
    </r>
  </si>
  <si>
    <t>SB(VRL)</t>
  </si>
  <si>
    <t>P2.1.2.11</t>
  </si>
  <si>
    <t>P2.1.2.14</t>
  </si>
  <si>
    <t>P2.1.2.13</t>
  </si>
  <si>
    <t>P2.1.2.12</t>
  </si>
  <si>
    <t>P2.2.1.1</t>
  </si>
  <si>
    <t>P2.1.2.9</t>
  </si>
  <si>
    <t>P2.1.2.7</t>
  </si>
  <si>
    <t>P2.1.2.2</t>
  </si>
  <si>
    <t>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</si>
  <si>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</si>
  <si>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Kompensuota  bilietų (nuo 2014 m. II ketvirčio), tūkst. vnt.</t>
  </si>
  <si>
    <t>Kompensuota  bilietų, tūkst. vnt.</t>
  </si>
  <si>
    <t>2.1.2.4</t>
  </si>
  <si>
    <t>2.1.2.2</t>
  </si>
  <si>
    <t>Aliktas techninio projekto pakeitimas, vnt.  Užbaigtumas, proc.</t>
  </si>
  <si>
    <t>Suremontuota sankryža, vnt.</t>
  </si>
  <si>
    <t>Parengtas techninis projektas
Tiesiamos 2 eismo juostų gatvės ilgis – 4600 m.
Užbaigtumas, proc.</t>
  </si>
  <si>
    <t>Tiesiamos 2 eismo juostų gatvės ilgis – 2050 m.</t>
  </si>
  <si>
    <r>
      <t>Suženklinta gatvių, km</t>
    </r>
    <r>
      <rPr>
        <vertAlign val="superscript"/>
        <sz val="10"/>
        <rFont val="Times New Roman"/>
        <family val="1"/>
        <charset val="186"/>
      </rPr>
      <t>2</t>
    </r>
  </si>
  <si>
    <r>
      <t>Suženklinta esamų dviračių takų, km</t>
    </r>
    <r>
      <rPr>
        <vertAlign val="superscript"/>
        <sz val="10"/>
        <rFont val="Times New Roman"/>
        <family val="1"/>
        <charset val="186"/>
      </rPr>
      <t>2</t>
    </r>
  </si>
  <si>
    <t>Įrengta kelio ženklų, sk.</t>
  </si>
  <si>
    <t>Įrengta automobilių aikštelių, sk.</t>
  </si>
  <si>
    <t>Parengtas techninis  projektas, sk.</t>
  </si>
  <si>
    <t>Parengti priešprojektiniai pasiūlymai,vnt.
Parengtas techninis projektas, 1 vnt., rekonstruota gatvė (4600 m).
Užbaigtumas, proc.</t>
  </si>
  <si>
    <t>Parengtas techninis projektas,vnt.</t>
  </si>
  <si>
    <t>Patikslintas detalusis planas, vnt.</t>
  </si>
  <si>
    <t>Patikslintas techninis projektas, vnt.</t>
  </si>
  <si>
    <t>Parengtas II etapo techninis projektas, vnt.</t>
  </si>
  <si>
    <t xml:space="preserve">Eksploatuojama eismo reguliavimo priemonių, tūkst. vnt. </t>
  </si>
  <si>
    <t>Atlikta elektromobilių infrastruktūros įrengimo galimybių studija, vnt.</t>
  </si>
  <si>
    <t>Išleista  informacinių leidinių (tiražas 10000), vnt.</t>
  </si>
  <si>
    <t>Parengtas techninis projektas, sk.</t>
  </si>
  <si>
    <t xml:space="preserve">Parengtas techninis projektas, vnt
</t>
  </si>
  <si>
    <t>Įrengta aikštelė, proc.</t>
  </si>
  <si>
    <t>Atlikta gatvės 280 m  rekonstrukcija (I etapas)</t>
  </si>
  <si>
    <r>
      <t>Funkcinės klasifikacijos kodas</t>
    </r>
    <r>
      <rPr>
        <b/>
        <sz val="10"/>
        <rFont val="Times New Roman"/>
        <family val="1"/>
        <charset val="186"/>
      </rPr>
      <t>*</t>
    </r>
  </si>
  <si>
    <t>Atlikta gatvės 366 m  rekonstrukcija (II etapas)</t>
  </si>
  <si>
    <t>Joniškės gatvės rekonstrukcija (I etapas)</t>
  </si>
  <si>
    <t xml:space="preserve">Joniškės g. rekonstrukcija (II etapas) </t>
  </si>
  <si>
    <t xml:space="preserve">Bastionų g. su nauju tiltu per Danės upę statyba: techninės dokumentacijos parengimas </t>
  </si>
  <si>
    <t>Minijos g. ruožo nuo Baltijos pr. iki Jūrininkų pr. rekonstrukcija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</si>
  <si>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</si>
  <si>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</si>
  <si>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Centrinio Klaipėdos valstybinio jūrų uosto įvado jungties modernizavimas:</t>
  </si>
  <si>
    <t>Baltijos prospekto ir Minijos gatvės sankryžos rekonstrukcija. I etapas</t>
  </si>
  <si>
    <t xml:space="preserve">(Ruožas nuo Šilutės plento II etapas) </t>
  </si>
  <si>
    <r>
      <t xml:space="preserve">Statybininkų prospekto tęsinio tiesimas nuo Šilutės pl. per LEZ teritoriją iki 141 kelio </t>
    </r>
    <r>
      <rPr>
        <sz val="10"/>
        <rFont val="Times New Roman"/>
        <family val="1"/>
        <charset val="186"/>
      </rPr>
      <t>(Klaipėdos LEZ Lypkių gatvės tiesimas I etapas)</t>
    </r>
    <r>
      <rPr>
        <b/>
        <sz val="10"/>
        <rFont val="Times New Roman"/>
        <family val="1"/>
        <charset val="186"/>
      </rPr>
      <t xml:space="preserve"> </t>
    </r>
  </si>
  <si>
    <t>Kelio nuo Medelyno g. iki Pamario g.  techninio projekto parengimas ir tiesimas</t>
  </si>
  <si>
    <r>
      <t xml:space="preserve">        </t>
    </r>
    <r>
      <rPr>
        <b/>
        <sz val="10"/>
        <rFont val="Times New Roman"/>
        <family val="1"/>
        <charset val="186"/>
      </rPr>
      <t xml:space="preserve"> - </t>
    </r>
    <r>
      <rPr>
        <sz val="10"/>
        <rFont val="Times New Roman"/>
        <family val="1"/>
        <charset val="186"/>
      </rPr>
      <t>vežėjams už lengvatas turinčių keleivių vežimą</t>
    </r>
  </si>
  <si>
    <t xml:space="preserve">          - moksleiviams</t>
  </si>
  <si>
    <t xml:space="preserve">        - profesinių mokyklų moksleiviams</t>
  </si>
  <si>
    <t>Nuostolingų maršrutų subsidijavimas priemiesčio maršrutus aptarnaujantiems vežėjams (s. b. „Dituva“, s. b. „Tolupis“)</t>
  </si>
  <si>
    <t>Nuostolių dėl keleivių vežimo vietinio ir priemiestinio reguliaraus susisiekimo autobusų maršrutais kompensavimas</t>
  </si>
  <si>
    <t>Ištisinio asfaltbetonio dangos tiesimas Taikos pr. ruože nuo Jūrininkų pr. iki Kairių g.</t>
  </si>
  <si>
    <t>Asfaltbetonio dangos, žvyruotos dangos ir akmenimis grįstų gatvių dangos remontas</t>
  </si>
  <si>
    <t>Įrengta ir pakeista informacinių ženklų, tūkst. vnt.</t>
  </si>
  <si>
    <t>Parengtas techninis projektas, 1vnt.
Tiesiamos gatvės ilgis – 500 m. 
Užbaigtumas, proc.</t>
  </si>
  <si>
    <t>Rekonstruotos kvartalo gatvės – 2023,8 m: 
Vilnelės g. (701,9 m),  Upelio g. (212,0 m), Skirvytės ( 288,9 m), Dusetų (152,1 m), Žūklės (509,9 m), Tinklų (159,0).          Užbaigtumas, proc.</t>
  </si>
  <si>
    <t>Tilžės g. rekonstravimo II etapas – kelio Nr. 2215 apšvietimo įrengimas</t>
  </si>
  <si>
    <t>Tiesiamos gatvės ilgis – 1610 m 
Užbaigtumas proc.</t>
  </si>
  <si>
    <t>Rekonstruojamos gatvės ilgis  – 3400 m 
Užbaigtumas, proc.</t>
  </si>
  <si>
    <t xml:space="preserve">Parengtas laikino tilto projektas, vnt.
Įrengtas laikinas tiltas, vnt.
Remontuojama tilto ilgis – 37,4 m.  
Užbaigtumas, proc. </t>
  </si>
  <si>
    <t>Bendras tiesiamos gatvės ilgis – 571 m 
Užbaigtumas, proc.</t>
  </si>
  <si>
    <t>Esamų dviračių takų ženklinimo bei jungčių (rišlumo), dviračių parkavimo vietų įrengimas bei bemotorio transporto skatinimas (2014 m. – dviračių takų ruožo nuo Taikos pr. 139 iki Herkaus Manto g. 86 (abiejose pusėse) sutvarkymo darbai)</t>
  </si>
  <si>
    <t>Suženklinta mokamų automobilių aištelių (horizontalus ženklinimas), kv. m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</si>
  <si>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(2014 m. – šiaurinėje miesto dalyje)</t>
    </r>
  </si>
  <si>
    <t>Įrengta aikštelė (daugiaukštis garažas). Užbaigtumas, proc.</t>
  </si>
  <si>
    <t>Įrengtas gatvių apšvietimas
Užbaigtumas, proc.</t>
  </si>
  <si>
    <t>Parengta techninių projektų, vnt.
Atlikti gatvės (600 m) ir žiedinės sankryžos rekonstravimo darbai. 
Užbaigtumas, proc.</t>
  </si>
  <si>
    <t>Rekonstruota gatvė (189 m)
Užbaigtumas, proc.</t>
  </si>
  <si>
    <t>Švyturio gatvės rekonstravimo projekto parengimas ir įgyvendinimas (I etapas – nuo Naujosios Uosto g. iki Malūnininkų g.)</t>
  </si>
  <si>
    <t>Rekonstruotas gatvės ilgis – 1,12 km. Užbaigtumas, proc.</t>
  </si>
  <si>
    <t>Rekonstruotas gatvės ilgis – 0,43 km, Užbaigtumas, proc.</t>
  </si>
  <si>
    <t xml:space="preserve"> 2014–2016 M. KLAIPĖDOS MIESTO SAVIVALDYBĖS</t>
  </si>
  <si>
    <t>Smeltės kvartalo gatvių kapitalinis remontas</t>
  </si>
  <si>
    <t xml:space="preserve">Daržų gatvės nuo Aukštosios iki Tiltų gatvės rekonstrukcija </t>
  </si>
  <si>
    <t>Tomo g. techninio projekto parengimas</t>
  </si>
  <si>
    <t>Parengtas techninis  projektas, sk</t>
  </si>
  <si>
    <t>2015-ųjų metų lėšų planas</t>
  </si>
  <si>
    <t>2016-ųjų metų lėšų planas</t>
  </si>
  <si>
    <t>2015-ųjų m. lėšų planas</t>
  </si>
  <si>
    <t>2016-ųjų m. lėšų planas</t>
  </si>
  <si>
    <t>P6</t>
  </si>
  <si>
    <t>Dalyvauta konferencijose, kartai</t>
  </si>
  <si>
    <t>Siūlomas keisti 2014-ųjų metų maksimalių asignavimų planas</t>
  </si>
  <si>
    <t>Skirtumas</t>
  </si>
  <si>
    <r>
      <t>Rokiškio g.</t>
    </r>
    <r>
      <rPr>
        <sz val="10"/>
        <color rgb="FFFF0000"/>
        <rFont val="Times New Roman"/>
        <family val="1"/>
        <charset val="186"/>
      </rPr>
      <t xml:space="preserve"> </t>
    </r>
    <r>
      <rPr>
        <strike/>
        <sz val="10"/>
        <color rgb="FFFF0000"/>
        <rFont val="Times New Roman"/>
        <family val="1"/>
        <charset val="186"/>
      </rPr>
      <t>ruožo nuo Pakruojo iki Utenos g.</t>
    </r>
    <r>
      <rPr>
        <sz val="10"/>
        <rFont val="Times New Roman"/>
        <family val="1"/>
        <charset val="186"/>
      </rPr>
      <t xml:space="preserve"> rekonstravimas</t>
    </r>
  </si>
  <si>
    <t>Rokiškio g. rekonstravimas</t>
  </si>
  <si>
    <r>
      <rPr>
        <strike/>
        <sz val="10"/>
        <color rgb="FFFF0000"/>
        <rFont val="Times New Roman"/>
        <family val="1"/>
        <charset val="186"/>
      </rPr>
      <t xml:space="preserve">17 </t>
    </r>
    <r>
      <rPr>
        <sz val="10"/>
        <color rgb="FFFF0000"/>
        <rFont val="Times New Roman"/>
        <family val="1"/>
        <charset val="186"/>
      </rPr>
      <t xml:space="preserve"> 15,8</t>
    </r>
  </si>
  <si>
    <r>
      <rPr>
        <strike/>
        <sz val="10"/>
        <color rgb="FFFF0000"/>
        <rFont val="Times New Roman"/>
        <family val="1"/>
        <charset val="186"/>
      </rPr>
      <t>5</t>
    </r>
    <r>
      <rPr>
        <sz val="10"/>
        <color rgb="FFFF0000"/>
        <rFont val="Times New Roman"/>
        <family val="1"/>
        <charset val="186"/>
      </rPr>
      <t xml:space="preserve">   4</t>
    </r>
  </si>
  <si>
    <r>
      <rPr>
        <strike/>
        <sz val="10"/>
        <color rgb="FFFF0000"/>
        <rFont val="Times New Roman"/>
        <family val="1"/>
        <charset val="186"/>
      </rPr>
      <t>0,3</t>
    </r>
    <r>
      <rPr>
        <sz val="10"/>
        <color rgb="FFFF0000"/>
        <rFont val="Times New Roman"/>
        <family val="1"/>
        <charset val="186"/>
      </rPr>
      <t xml:space="preserve">   0,6</t>
    </r>
  </si>
  <si>
    <r>
      <rPr>
        <strike/>
        <sz val="10"/>
        <color rgb="FFFF0000"/>
        <rFont val="Times New Roman"/>
        <family val="1"/>
        <charset val="186"/>
      </rPr>
      <t xml:space="preserve">5,7 </t>
    </r>
    <r>
      <rPr>
        <sz val="10"/>
        <color rgb="FFFF0000"/>
        <rFont val="Times New Roman"/>
        <family val="1"/>
        <charset val="186"/>
      </rPr>
      <t xml:space="preserve">  0,01 </t>
    </r>
  </si>
  <si>
    <t xml:space="preserve">Lyginamasis variantas 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</si>
  <si>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</si>
  <si>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t>Parengtas paprastojo remonto aprašas, vnt.</t>
  </si>
  <si>
    <r>
      <t xml:space="preserve">60  </t>
    </r>
    <r>
      <rPr>
        <sz val="9"/>
        <color rgb="FFFF0000"/>
        <rFont val="Times New Roman"/>
        <family val="1"/>
        <charset val="186"/>
      </rPr>
      <t>100</t>
    </r>
  </si>
  <si>
    <r>
      <rPr>
        <strike/>
        <sz val="10"/>
        <color rgb="FFFF0000"/>
        <rFont val="Times New Roman"/>
        <family val="1"/>
        <charset val="186"/>
      </rPr>
      <t>2574,5</t>
    </r>
    <r>
      <rPr>
        <sz val="10"/>
        <color rgb="FFFF0000"/>
        <rFont val="Times New Roman"/>
        <family val="1"/>
        <charset val="186"/>
      </rPr>
      <t xml:space="preserve">  0,0</t>
    </r>
  </si>
  <si>
    <r>
      <rPr>
        <strike/>
        <sz val="10"/>
        <color rgb="FFFF0000"/>
        <rFont val="Times New Roman"/>
        <family val="1"/>
        <charset val="186"/>
      </rPr>
      <t xml:space="preserve">2372,5  </t>
    </r>
    <r>
      <rPr>
        <sz val="10"/>
        <color rgb="FFFF0000"/>
        <rFont val="Times New Roman"/>
        <family val="1"/>
        <charset val="186"/>
      </rPr>
      <t>0,0</t>
    </r>
  </si>
  <si>
    <r>
      <rPr>
        <b/>
        <strike/>
        <sz val="10"/>
        <color rgb="FFFF0000"/>
        <rFont val="Times New Roman"/>
        <family val="1"/>
        <charset val="186"/>
      </rPr>
      <t>4947</t>
    </r>
    <r>
      <rPr>
        <b/>
        <sz val="10"/>
        <color rgb="FFFF0000"/>
        <rFont val="Times New Roman"/>
        <family val="1"/>
        <charset val="186"/>
      </rPr>
      <t xml:space="preserve">  0,0</t>
    </r>
  </si>
  <si>
    <r>
      <t xml:space="preserve">Parengtas laikino tilto projektas, vnt.
Įrengtas laikinas tiltas, vnt.
Remontuojama tilto ilgis – 37,4 m.    
</t>
    </r>
    <r>
      <rPr>
        <sz val="10"/>
        <color rgb="FFFF0000"/>
        <rFont val="Times New Roman"/>
        <family val="1"/>
        <charset val="186"/>
      </rPr>
      <t xml:space="preserve">Užbaigtumas, proc. </t>
    </r>
  </si>
  <si>
    <t>09</t>
  </si>
  <si>
    <r>
      <rPr>
        <strike/>
        <sz val="10"/>
        <color rgb="FFFF0000"/>
        <rFont val="Times New Roman"/>
        <family val="1"/>
        <charset val="186"/>
      </rPr>
      <t>2,8</t>
    </r>
    <r>
      <rPr>
        <sz val="10"/>
        <color rgb="FFFF0000"/>
        <rFont val="Times New Roman"/>
        <family val="1"/>
        <charset val="186"/>
      </rPr>
      <t xml:space="preserve">   2,35</t>
    </r>
  </si>
  <si>
    <t>SB(VP)</t>
  </si>
  <si>
    <r>
      <t xml:space="preserve">Savivaldybės biudžeto viršplaninės lėšos </t>
    </r>
    <r>
      <rPr>
        <b/>
        <sz val="10"/>
        <rFont val="Times New Roman"/>
        <family val="1"/>
        <charset val="186"/>
      </rPr>
      <t>SB(VP)</t>
    </r>
  </si>
  <si>
    <r>
      <t xml:space="preserve">Vietinių rinkliavų apyvartinių lėšų likutis </t>
    </r>
    <r>
      <rPr>
        <b/>
        <sz val="10"/>
        <rFont val="Times New Roman"/>
        <family val="1"/>
        <charset val="186"/>
      </rPr>
      <t xml:space="preserve">SB(VRL) </t>
    </r>
    <r>
      <rPr>
        <sz val="10"/>
        <rFont val="Times New Roman"/>
        <family val="1"/>
        <charset val="186"/>
      </rPr>
      <t>- rinkliavos likutis</t>
    </r>
  </si>
  <si>
    <r>
      <t xml:space="preserve">Vietinių rinkliavų apyvartinių lėšų likutis </t>
    </r>
    <r>
      <rPr>
        <b/>
        <sz val="10"/>
        <rFont val="Times New Roman"/>
        <family val="1"/>
        <charset val="186"/>
      </rPr>
      <t>SB(VRL)</t>
    </r>
    <r>
      <rPr>
        <sz val="10"/>
        <rFont val="Times New Roman"/>
        <family val="1"/>
        <charset val="186"/>
      </rPr>
      <t>- rinkliavos likutis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</si>
</sst>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0.0_ ;\-0.0\ "/>
  </numFmts>
  <fonts count="34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204"/>
    </font>
    <font>
      <b/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Arial"/>
      <family val="2"/>
      <charset val="186"/>
    </font>
    <font>
      <vertAlign val="superscript"/>
      <sz val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trike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285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3" borderId="10" xfId="0" applyNumberFormat="1" applyFont="1" applyFill="1" applyBorder="1" applyAlignment="1">
      <alignment horizontal="right" vertical="top" wrapText="1"/>
    </xf>
    <xf numFmtId="164" fontId="3" fillId="0" borderId="8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right" vertical="top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0" fontId="3" fillId="0" borderId="30" xfId="0" applyFont="1" applyFill="1" applyBorder="1" applyAlignment="1">
      <alignment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40" xfId="0" applyNumberFormat="1" applyFont="1" applyFill="1" applyBorder="1" applyAlignment="1">
      <alignment horizontal="right" vertical="top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164" fontId="5" fillId="3" borderId="41" xfId="0" applyNumberFormat="1" applyFont="1" applyFill="1" applyBorder="1" applyAlignment="1">
      <alignment horizontal="right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right" vertical="top" wrapText="1"/>
    </xf>
    <xf numFmtId="164" fontId="3" fillId="3" borderId="45" xfId="0" applyNumberFormat="1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0" fontId="3" fillId="3" borderId="24" xfId="0" applyFont="1" applyFill="1" applyBorder="1" applyAlignment="1">
      <alignment horizontal="center" vertical="top"/>
    </xf>
    <xf numFmtId="164" fontId="3" fillId="3" borderId="8" xfId="0" applyNumberFormat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right" vertical="top" wrapText="1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3" borderId="8" xfId="0" applyNumberFormat="1" applyFont="1" applyFill="1" applyBorder="1" applyAlignment="1">
      <alignment horizontal="right" vertical="top"/>
    </xf>
    <xf numFmtId="164" fontId="5" fillId="3" borderId="52" xfId="0" applyNumberFormat="1" applyFont="1" applyFill="1" applyBorder="1" applyAlignment="1">
      <alignment horizontal="right" vertical="top"/>
    </xf>
    <xf numFmtId="164" fontId="5" fillId="0" borderId="12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/>
    </xf>
    <xf numFmtId="0" fontId="11" fillId="0" borderId="0" xfId="0" applyFont="1"/>
    <xf numFmtId="0" fontId="3" fillId="0" borderId="26" xfId="0" applyNumberFormat="1" applyFont="1" applyFill="1" applyBorder="1" applyAlignment="1">
      <alignment horizontal="center" vertical="top"/>
    </xf>
    <xf numFmtId="0" fontId="3" fillId="0" borderId="53" xfId="0" applyNumberFormat="1" applyFont="1" applyFill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3" fontId="3" fillId="3" borderId="28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52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center" vertical="top"/>
    </xf>
    <xf numFmtId="49" fontId="5" fillId="2" borderId="33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right" vertical="top"/>
    </xf>
    <xf numFmtId="0" fontId="9" fillId="0" borderId="26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6" xfId="0" applyNumberFormat="1" applyFont="1" applyFill="1" applyBorder="1" applyAlignment="1">
      <alignment horizontal="center" vertical="top"/>
    </xf>
    <xf numFmtId="3" fontId="3" fillId="3" borderId="27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/>
    </xf>
    <xf numFmtId="0" fontId="3" fillId="0" borderId="49" xfId="0" applyFont="1" applyFill="1" applyBorder="1" applyAlignment="1">
      <alignment vertical="top" wrapText="1"/>
    </xf>
    <xf numFmtId="0" fontId="3" fillId="0" borderId="42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49" fontId="3" fillId="3" borderId="11" xfId="0" applyNumberFormat="1" applyFont="1" applyFill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57" xfId="0" applyNumberFormat="1" applyFont="1" applyFill="1" applyBorder="1" applyAlignment="1">
      <alignment horizontal="center" vertical="top"/>
    </xf>
    <xf numFmtId="0" fontId="10" fillId="0" borderId="45" xfId="0" applyFont="1" applyBorder="1" applyAlignment="1">
      <alignment vertical="top" wrapText="1"/>
    </xf>
    <xf numFmtId="49" fontId="5" fillId="4" borderId="16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right" vertical="top"/>
    </xf>
    <xf numFmtId="49" fontId="5" fillId="6" borderId="56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right" vertical="top"/>
    </xf>
    <xf numFmtId="164" fontId="5" fillId="6" borderId="10" xfId="0" applyNumberFormat="1" applyFont="1" applyFill="1" applyBorder="1" applyAlignment="1">
      <alignment horizontal="right" vertical="top"/>
    </xf>
    <xf numFmtId="164" fontId="5" fillId="6" borderId="24" xfId="0" applyNumberFormat="1" applyFont="1" applyFill="1" applyBorder="1" applyAlignment="1">
      <alignment horizontal="right" vertical="top"/>
    </xf>
    <xf numFmtId="164" fontId="5" fillId="5" borderId="70" xfId="0" applyNumberFormat="1" applyFont="1" applyFill="1" applyBorder="1" applyAlignment="1">
      <alignment horizontal="right" vertical="top"/>
    </xf>
    <xf numFmtId="0" fontId="9" fillId="0" borderId="31" xfId="0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164" fontId="3" fillId="3" borderId="23" xfId="0" applyNumberFormat="1" applyFont="1" applyFill="1" applyBorder="1" applyAlignment="1">
      <alignment horizontal="right" vertical="top" wrapText="1"/>
    </xf>
    <xf numFmtId="0" fontId="3" fillId="0" borderId="29" xfId="0" applyNumberFormat="1" applyFont="1" applyFill="1" applyBorder="1" applyAlignment="1">
      <alignment horizontal="center" vertical="top"/>
    </xf>
    <xf numFmtId="0" fontId="3" fillId="0" borderId="28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3" fontId="3" fillId="0" borderId="15" xfId="0" applyNumberFormat="1" applyFont="1" applyFill="1" applyBorder="1" applyAlignment="1">
      <alignment horizontal="center" vertical="top"/>
    </xf>
    <xf numFmtId="164" fontId="3" fillId="3" borderId="23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/>
    </xf>
    <xf numFmtId="164" fontId="3" fillId="3" borderId="44" xfId="0" applyNumberFormat="1" applyFont="1" applyFill="1" applyBorder="1" applyAlignment="1">
      <alignment horizontal="right" vertical="top"/>
    </xf>
    <xf numFmtId="164" fontId="3" fillId="3" borderId="45" xfId="0" applyNumberFormat="1" applyFont="1" applyFill="1" applyBorder="1" applyAlignment="1">
      <alignment horizontal="right" vertical="top"/>
    </xf>
    <xf numFmtId="49" fontId="5" fillId="2" borderId="36" xfId="0" applyNumberFormat="1" applyFont="1" applyFill="1" applyBorder="1" applyAlignment="1">
      <alignment horizontal="center" vertical="top"/>
    </xf>
    <xf numFmtId="164" fontId="5" fillId="6" borderId="57" xfId="0" applyNumberFormat="1" applyFont="1" applyFill="1" applyBorder="1" applyAlignment="1">
      <alignment horizontal="right" vertical="top"/>
    </xf>
    <xf numFmtId="164" fontId="5" fillId="6" borderId="22" xfId="0" applyNumberFormat="1" applyFont="1" applyFill="1" applyBorder="1" applyAlignment="1">
      <alignment horizontal="right" vertical="top"/>
    </xf>
    <xf numFmtId="164" fontId="5" fillId="6" borderId="25" xfId="0" applyNumberFormat="1" applyFont="1" applyFill="1" applyBorder="1" applyAlignment="1">
      <alignment horizontal="right" vertical="top"/>
    </xf>
    <xf numFmtId="164" fontId="3" fillId="3" borderId="55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Alignment="1">
      <alignment vertical="top"/>
    </xf>
    <xf numFmtId="3" fontId="3" fillId="3" borderId="11" xfId="0" applyNumberFormat="1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164" fontId="5" fillId="2" borderId="74" xfId="0" applyNumberFormat="1" applyFont="1" applyFill="1" applyBorder="1" applyAlignment="1">
      <alignment horizontal="right" vertical="top"/>
    </xf>
    <xf numFmtId="0" fontId="3" fillId="0" borderId="37" xfId="0" applyFont="1" applyFill="1" applyBorder="1" applyAlignment="1">
      <alignment horizontal="left" vertical="top" wrapText="1"/>
    </xf>
    <xf numFmtId="164" fontId="5" fillId="2" borderId="25" xfId="0" applyNumberFormat="1" applyFont="1" applyFill="1" applyBorder="1" applyAlignment="1">
      <alignment horizontal="right" vertical="top"/>
    </xf>
    <xf numFmtId="0" fontId="3" fillId="8" borderId="12" xfId="0" applyFont="1" applyFill="1" applyBorder="1" applyAlignment="1">
      <alignment vertical="top" wrapText="1"/>
    </xf>
    <xf numFmtId="3" fontId="3" fillId="8" borderId="13" xfId="0" applyNumberFormat="1" applyFont="1" applyFill="1" applyBorder="1" applyAlignment="1">
      <alignment horizontal="center" vertical="top"/>
    </xf>
    <xf numFmtId="3" fontId="3" fillId="8" borderId="15" xfId="0" applyNumberFormat="1" applyFont="1" applyFill="1" applyBorder="1" applyAlignment="1">
      <alignment horizontal="center" vertical="top"/>
    </xf>
    <xf numFmtId="0" fontId="3" fillId="8" borderId="7" xfId="0" applyFont="1" applyFill="1" applyBorder="1" applyAlignment="1">
      <alignment vertical="top" wrapText="1"/>
    </xf>
    <xf numFmtId="3" fontId="3" fillId="8" borderId="11" xfId="0" applyNumberFormat="1" applyFont="1" applyFill="1" applyBorder="1" applyAlignment="1">
      <alignment horizontal="center" vertical="top"/>
    </xf>
    <xf numFmtId="3" fontId="3" fillId="8" borderId="18" xfId="0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vertical="top" wrapText="1"/>
    </xf>
    <xf numFmtId="3" fontId="3" fillId="8" borderId="31" xfId="0" applyNumberFormat="1" applyFont="1" applyFill="1" applyBorder="1" applyAlignment="1">
      <alignment horizontal="center" vertical="top"/>
    </xf>
    <xf numFmtId="3" fontId="3" fillId="8" borderId="32" xfId="0" applyNumberFormat="1" applyFont="1" applyFill="1" applyBorder="1" applyAlignment="1">
      <alignment horizontal="center" vertical="top"/>
    </xf>
    <xf numFmtId="3" fontId="3" fillId="8" borderId="26" xfId="0" applyNumberFormat="1" applyFont="1" applyFill="1" applyBorder="1" applyAlignment="1">
      <alignment horizontal="center" vertical="top"/>
    </xf>
    <xf numFmtId="3" fontId="3" fillId="8" borderId="27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Border="1" applyAlignment="1">
      <alignment horizontal="right" vertical="top" wrapText="1"/>
    </xf>
    <xf numFmtId="164" fontId="3" fillId="3" borderId="66" xfId="0" applyNumberFormat="1" applyFont="1" applyFill="1" applyBorder="1" applyAlignment="1">
      <alignment horizontal="right" vertical="top" wrapText="1"/>
    </xf>
    <xf numFmtId="164" fontId="3" fillId="3" borderId="77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right" vertical="top"/>
    </xf>
    <xf numFmtId="49" fontId="5" fillId="3" borderId="43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vertical="top"/>
    </xf>
    <xf numFmtId="0" fontId="3" fillId="0" borderId="71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right" vertical="top" wrapText="1"/>
    </xf>
    <xf numFmtId="0" fontId="3" fillId="0" borderId="24" xfId="0" applyFont="1" applyFill="1" applyBorder="1" applyAlignment="1">
      <alignment horizontal="center"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164" fontId="3" fillId="3" borderId="24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164" fontId="3" fillId="3" borderId="70" xfId="0" applyNumberFormat="1" applyFont="1" applyFill="1" applyBorder="1" applyAlignment="1">
      <alignment horizontal="right" vertical="top" wrapText="1"/>
    </xf>
    <xf numFmtId="0" fontId="3" fillId="0" borderId="68" xfId="0" applyFont="1" applyFill="1" applyBorder="1" applyAlignment="1">
      <alignment horizontal="center" vertical="center" textRotation="90" wrapText="1"/>
    </xf>
    <xf numFmtId="0" fontId="17" fillId="0" borderId="1" xfId="0" applyNumberFormat="1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right" vertical="top" wrapText="1"/>
    </xf>
    <xf numFmtId="0" fontId="19" fillId="0" borderId="7" xfId="0" applyFont="1" applyFill="1" applyBorder="1" applyAlignment="1">
      <alignment vertical="center" textRotation="90" wrapText="1"/>
    </xf>
    <xf numFmtId="0" fontId="19" fillId="0" borderId="46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164" fontId="3" fillId="3" borderId="40" xfId="0" applyNumberFormat="1" applyFont="1" applyFill="1" applyBorder="1" applyAlignment="1">
      <alignment horizontal="right" vertical="top" wrapText="1"/>
    </xf>
    <xf numFmtId="0" fontId="13" fillId="0" borderId="4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164" fontId="3" fillId="9" borderId="49" xfId="0" applyNumberFormat="1" applyFont="1" applyFill="1" applyBorder="1" applyAlignment="1">
      <alignment horizontal="right" vertical="top"/>
    </xf>
    <xf numFmtId="164" fontId="3" fillId="9" borderId="11" xfId="0" applyNumberFormat="1" applyFont="1" applyFill="1" applyBorder="1" applyAlignment="1">
      <alignment horizontal="right" vertical="top"/>
    </xf>
    <xf numFmtId="164" fontId="3" fillId="9" borderId="50" xfId="0" applyNumberFormat="1" applyFont="1" applyFill="1" applyBorder="1" applyAlignment="1">
      <alignment horizontal="right" vertical="top"/>
    </xf>
    <xf numFmtId="164" fontId="3" fillId="9" borderId="37" xfId="0" applyNumberFormat="1" applyFont="1" applyFill="1" applyBorder="1" applyAlignment="1">
      <alignment horizontal="right" vertical="top"/>
    </xf>
    <xf numFmtId="164" fontId="3" fillId="9" borderId="1" xfId="0" applyNumberFormat="1" applyFont="1" applyFill="1" applyBorder="1" applyAlignment="1">
      <alignment horizontal="right" vertical="top"/>
    </xf>
    <xf numFmtId="164" fontId="3" fillId="9" borderId="39" xfId="0" applyNumberFormat="1" applyFont="1" applyFill="1" applyBorder="1" applyAlignment="1">
      <alignment horizontal="right" vertical="top"/>
    </xf>
    <xf numFmtId="164" fontId="3" fillId="9" borderId="16" xfId="0" applyNumberFormat="1" applyFont="1" applyFill="1" applyBorder="1" applyAlignment="1">
      <alignment horizontal="right" vertical="top"/>
    </xf>
    <xf numFmtId="164" fontId="3" fillId="9" borderId="19" xfId="0" applyNumberFormat="1" applyFont="1" applyFill="1" applyBorder="1" applyAlignment="1">
      <alignment horizontal="right" vertical="top"/>
    </xf>
    <xf numFmtId="164" fontId="5" fillId="9" borderId="47" xfId="0" applyNumberFormat="1" applyFont="1" applyFill="1" applyBorder="1" applyAlignment="1">
      <alignment horizontal="right" vertical="top"/>
    </xf>
    <xf numFmtId="164" fontId="5" fillId="9" borderId="63" xfId="0" applyNumberFormat="1" applyFont="1" applyFill="1" applyBorder="1" applyAlignment="1">
      <alignment horizontal="right" vertical="top"/>
    </xf>
    <xf numFmtId="164" fontId="3" fillId="9" borderId="47" xfId="0" applyNumberFormat="1" applyFont="1" applyFill="1" applyBorder="1" applyAlignment="1">
      <alignment horizontal="right" vertical="top"/>
    </xf>
    <xf numFmtId="164" fontId="3" fillId="9" borderId="20" xfId="0" applyNumberFormat="1" applyFont="1" applyFill="1" applyBorder="1" applyAlignment="1">
      <alignment horizontal="right" vertical="top"/>
    </xf>
    <xf numFmtId="164" fontId="3" fillId="9" borderId="48" xfId="0" applyNumberFormat="1" applyFont="1" applyFill="1" applyBorder="1" applyAlignment="1">
      <alignment horizontal="right" vertical="top"/>
    </xf>
    <xf numFmtId="164" fontId="5" fillId="9" borderId="51" xfId="0" applyNumberFormat="1" applyFont="1" applyFill="1" applyBorder="1" applyAlignment="1">
      <alignment horizontal="right" vertical="top"/>
    </xf>
    <xf numFmtId="164" fontId="5" fillId="9" borderId="1" xfId="0" applyNumberFormat="1" applyFont="1" applyFill="1" applyBorder="1" applyAlignment="1">
      <alignment horizontal="right" vertical="top"/>
    </xf>
    <xf numFmtId="164" fontId="5" fillId="9" borderId="37" xfId="0" applyNumberFormat="1" applyFont="1" applyFill="1" applyBorder="1" applyAlignment="1">
      <alignment horizontal="right" vertical="top"/>
    </xf>
    <xf numFmtId="164" fontId="5" fillId="9" borderId="39" xfId="0" applyNumberFormat="1" applyFont="1" applyFill="1" applyBorder="1" applyAlignment="1">
      <alignment horizontal="right" vertical="top"/>
    </xf>
    <xf numFmtId="164" fontId="5" fillId="9" borderId="66" xfId="0" applyNumberFormat="1" applyFont="1" applyFill="1" applyBorder="1" applyAlignment="1">
      <alignment horizontal="right" vertical="top"/>
    </xf>
    <xf numFmtId="164" fontId="5" fillId="9" borderId="16" xfId="0" applyNumberFormat="1" applyFont="1" applyFill="1" applyBorder="1" applyAlignment="1">
      <alignment horizontal="right" vertical="top"/>
    </xf>
    <xf numFmtId="164" fontId="5" fillId="9" borderId="17" xfId="0" applyNumberFormat="1" applyFont="1" applyFill="1" applyBorder="1" applyAlignment="1">
      <alignment horizontal="right" vertical="top"/>
    </xf>
    <xf numFmtId="164" fontId="5" fillId="9" borderId="8" xfId="0" applyNumberFormat="1" applyFont="1" applyFill="1" applyBorder="1" applyAlignment="1">
      <alignment horizontal="right" vertical="top"/>
    </xf>
    <xf numFmtId="164" fontId="5" fillId="9" borderId="38" xfId="0" applyNumberFormat="1" applyFont="1" applyFill="1" applyBorder="1" applyAlignment="1">
      <alignment horizontal="right" vertical="top"/>
    </xf>
    <xf numFmtId="164" fontId="5" fillId="9" borderId="40" xfId="0" applyNumberFormat="1" applyFont="1" applyFill="1" applyBorder="1" applyAlignment="1">
      <alignment horizontal="right" vertical="top"/>
    </xf>
    <xf numFmtId="0" fontId="5" fillId="9" borderId="71" xfId="0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right" vertical="top"/>
    </xf>
    <xf numFmtId="164" fontId="5" fillId="9" borderId="44" xfId="0" applyNumberFormat="1" applyFont="1" applyFill="1" applyBorder="1" applyAlignment="1">
      <alignment horizontal="right" vertical="top"/>
    </xf>
    <xf numFmtId="164" fontId="5" fillId="9" borderId="12" xfId="0" applyNumberFormat="1" applyFont="1" applyFill="1" applyBorder="1" applyAlignment="1">
      <alignment horizontal="right" vertical="top"/>
    </xf>
    <xf numFmtId="164" fontId="5" fillId="9" borderId="13" xfId="0" applyNumberFormat="1" applyFont="1" applyFill="1" applyBorder="1" applyAlignment="1">
      <alignment horizontal="right" vertical="top"/>
    </xf>
    <xf numFmtId="164" fontId="3" fillId="9" borderId="17" xfId="0" applyNumberFormat="1" applyFont="1" applyFill="1" applyBorder="1" applyAlignment="1">
      <alignment horizontal="right" vertical="top"/>
    </xf>
    <xf numFmtId="164" fontId="3" fillId="9" borderId="30" xfId="0" applyNumberFormat="1" applyFont="1" applyFill="1" applyBorder="1" applyAlignment="1">
      <alignment horizontal="right" vertical="top"/>
    </xf>
    <xf numFmtId="164" fontId="3" fillId="9" borderId="29" xfId="0" applyNumberFormat="1" applyFont="1" applyFill="1" applyBorder="1" applyAlignment="1">
      <alignment horizontal="right" vertical="top"/>
    </xf>
    <xf numFmtId="164" fontId="3" fillId="9" borderId="28" xfId="0" applyNumberFormat="1" applyFont="1" applyFill="1" applyBorder="1" applyAlignment="1">
      <alignment horizontal="right" vertical="top"/>
    </xf>
    <xf numFmtId="0" fontId="5" fillId="9" borderId="23" xfId="0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right" vertical="top"/>
    </xf>
    <xf numFmtId="164" fontId="5" fillId="9" borderId="21" xfId="0" applyNumberFormat="1" applyFont="1" applyFill="1" applyBorder="1" applyAlignment="1">
      <alignment horizontal="right" vertical="top"/>
    </xf>
    <xf numFmtId="164" fontId="5" fillId="9" borderId="48" xfId="0" applyNumberFormat="1" applyFont="1" applyFill="1" applyBorder="1" applyAlignment="1">
      <alignment horizontal="right" vertical="top"/>
    </xf>
    <xf numFmtId="164" fontId="5" fillId="9" borderId="49" xfId="0" applyNumberFormat="1" applyFont="1" applyFill="1" applyBorder="1" applyAlignment="1">
      <alignment horizontal="right" vertical="top"/>
    </xf>
    <xf numFmtId="164" fontId="5" fillId="9" borderId="11" xfId="0" applyNumberFormat="1" applyFont="1" applyFill="1" applyBorder="1" applyAlignment="1">
      <alignment horizontal="right" vertical="top"/>
    </xf>
    <xf numFmtId="164" fontId="5" fillId="9" borderId="50" xfId="0" applyNumberFormat="1" applyFont="1" applyFill="1" applyBorder="1" applyAlignment="1">
      <alignment horizontal="right" vertical="top"/>
    </xf>
    <xf numFmtId="164" fontId="5" fillId="9" borderId="59" xfId="0" applyNumberFormat="1" applyFont="1" applyFill="1" applyBorder="1" applyAlignment="1">
      <alignment horizontal="right" vertical="top"/>
    </xf>
    <xf numFmtId="164" fontId="5" fillId="9" borderId="2" xfId="0" applyNumberFormat="1" applyFont="1" applyFill="1" applyBorder="1" applyAlignment="1">
      <alignment horizontal="right" vertical="top"/>
    </xf>
    <xf numFmtId="164" fontId="5" fillId="9" borderId="67" xfId="0" applyNumberFormat="1" applyFont="1" applyFill="1" applyBorder="1" applyAlignment="1">
      <alignment horizontal="right" vertical="top"/>
    </xf>
    <xf numFmtId="0" fontId="5" fillId="9" borderId="40" xfId="0" applyFont="1" applyFill="1" applyBorder="1" applyAlignment="1">
      <alignment horizontal="center" vertical="top"/>
    </xf>
    <xf numFmtId="0" fontId="5" fillId="9" borderId="61" xfId="0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right" vertical="top"/>
    </xf>
    <xf numFmtId="164" fontId="5" fillId="9" borderId="3" xfId="0" applyNumberFormat="1" applyFont="1" applyFill="1" applyBorder="1" applyAlignment="1">
      <alignment horizontal="right" vertical="top"/>
    </xf>
    <xf numFmtId="164" fontId="5" fillId="9" borderId="61" xfId="0" applyNumberFormat="1" applyFont="1" applyFill="1" applyBorder="1" applyAlignment="1">
      <alignment horizontal="right" vertical="top"/>
    </xf>
    <xf numFmtId="164" fontId="5" fillId="9" borderId="65" xfId="0" applyNumberFormat="1" applyFont="1" applyFill="1" applyBorder="1" applyAlignment="1">
      <alignment horizontal="right" vertical="top"/>
    </xf>
    <xf numFmtId="164" fontId="3" fillId="9" borderId="36" xfId="0" applyNumberFormat="1" applyFont="1" applyFill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right" vertical="top"/>
    </xf>
    <xf numFmtId="3" fontId="3" fillId="3" borderId="11" xfId="0" applyNumberFormat="1" applyFont="1" applyFill="1" applyBorder="1" applyAlignment="1">
      <alignment horizontal="center" wrapText="1"/>
    </xf>
    <xf numFmtId="164" fontId="3" fillId="9" borderId="64" xfId="0" applyNumberFormat="1" applyFont="1" applyFill="1" applyBorder="1" applyAlignment="1">
      <alignment horizontal="right" vertical="top"/>
    </xf>
    <xf numFmtId="164" fontId="3" fillId="9" borderId="26" xfId="0" applyNumberFormat="1" applyFont="1" applyFill="1" applyBorder="1" applyAlignment="1">
      <alignment horizontal="right" vertical="top"/>
    </xf>
    <xf numFmtId="164" fontId="3" fillId="9" borderId="43" xfId="0" applyNumberFormat="1" applyFont="1" applyFill="1" applyBorder="1" applyAlignment="1">
      <alignment horizontal="right" vertical="top"/>
    </xf>
    <xf numFmtId="0" fontId="10" fillId="3" borderId="15" xfId="0" applyFont="1" applyFill="1" applyBorder="1" applyAlignment="1">
      <alignment vertical="top" wrapText="1"/>
    </xf>
    <xf numFmtId="164" fontId="5" fillId="4" borderId="74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5" fillId="9" borderId="26" xfId="0" applyNumberFormat="1" applyFont="1" applyFill="1" applyBorder="1" applyAlignment="1">
      <alignment horizontal="right" vertical="top"/>
    </xf>
    <xf numFmtId="164" fontId="5" fillId="9" borderId="27" xfId="0" applyNumberFormat="1" applyFont="1" applyFill="1" applyBorder="1" applyAlignment="1">
      <alignment horizontal="right" vertical="top"/>
    </xf>
    <xf numFmtId="164" fontId="3" fillId="9" borderId="18" xfId="0" applyNumberFormat="1" applyFont="1" applyFill="1" applyBorder="1" applyAlignment="1">
      <alignment horizontal="right" vertical="top"/>
    </xf>
    <xf numFmtId="164" fontId="3" fillId="9" borderId="21" xfId="0" applyNumberFormat="1" applyFont="1" applyFill="1" applyBorder="1" applyAlignment="1">
      <alignment horizontal="right" vertical="top"/>
    </xf>
    <xf numFmtId="164" fontId="3" fillId="9" borderId="12" xfId="0" applyNumberFormat="1" applyFont="1" applyFill="1" applyBorder="1" applyAlignment="1">
      <alignment horizontal="right" vertical="top"/>
    </xf>
    <xf numFmtId="164" fontId="3" fillId="9" borderId="13" xfId="0" applyNumberFormat="1" applyFont="1" applyFill="1" applyBorder="1" applyAlignment="1">
      <alignment horizontal="right" vertical="top"/>
    </xf>
    <xf numFmtId="164" fontId="3" fillId="9" borderId="14" xfId="0" applyNumberFormat="1" applyFont="1" applyFill="1" applyBorder="1" applyAlignment="1">
      <alignment horizontal="right" vertical="top"/>
    </xf>
    <xf numFmtId="164" fontId="3" fillId="9" borderId="15" xfId="0" applyNumberFormat="1" applyFont="1" applyFill="1" applyBorder="1" applyAlignment="1">
      <alignment horizontal="right" vertical="top"/>
    </xf>
    <xf numFmtId="164" fontId="5" fillId="9" borderId="69" xfId="0" applyNumberFormat="1" applyFont="1" applyFill="1" applyBorder="1" applyAlignment="1">
      <alignment horizontal="right" vertical="top"/>
    </xf>
    <xf numFmtId="164" fontId="3" fillId="9" borderId="38" xfId="0" applyNumberFormat="1" applyFont="1" applyFill="1" applyBorder="1" applyAlignment="1">
      <alignment horizontal="right" vertical="top"/>
    </xf>
    <xf numFmtId="164" fontId="3" fillId="9" borderId="5" xfId="0" applyNumberFormat="1" applyFont="1" applyFill="1" applyBorder="1" applyAlignment="1">
      <alignment horizontal="right" vertical="top"/>
    </xf>
    <xf numFmtId="164" fontId="3" fillId="9" borderId="42" xfId="0" applyNumberFormat="1" applyFont="1" applyFill="1" applyBorder="1" applyAlignment="1">
      <alignment horizontal="right" vertical="top"/>
    </xf>
    <xf numFmtId="164" fontId="3" fillId="9" borderId="52" xfId="0" applyNumberFormat="1" applyFont="1" applyFill="1" applyBorder="1" applyAlignment="1">
      <alignment horizontal="right" vertical="top"/>
    </xf>
    <xf numFmtId="0" fontId="3" fillId="9" borderId="49" xfId="0" applyFont="1" applyFill="1" applyBorder="1" applyAlignment="1">
      <alignment vertical="top"/>
    </xf>
    <xf numFmtId="0" fontId="3" fillId="9" borderId="11" xfId="0" applyFont="1" applyFill="1" applyBorder="1" applyAlignment="1">
      <alignment vertical="top"/>
    </xf>
    <xf numFmtId="0" fontId="3" fillId="9" borderId="50" xfId="0" applyFont="1" applyFill="1" applyBorder="1" applyAlignment="1">
      <alignment vertical="top"/>
    </xf>
    <xf numFmtId="164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/>
    </xf>
    <xf numFmtId="164" fontId="5" fillId="2" borderId="56" xfId="0" applyNumberFormat="1" applyFont="1" applyFill="1" applyBorder="1" applyAlignment="1">
      <alignment horizontal="right" vertical="top"/>
    </xf>
    <xf numFmtId="164" fontId="5" fillId="2" borderId="75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0" fontId="3" fillId="3" borderId="19" xfId="0" applyFont="1" applyFill="1" applyBorder="1" applyAlignment="1">
      <alignment vertical="top" wrapText="1"/>
    </xf>
    <xf numFmtId="0" fontId="3" fillId="3" borderId="54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49" fontId="3" fillId="3" borderId="29" xfId="0" applyNumberFormat="1" applyFont="1" applyFill="1" applyBorder="1" applyAlignment="1">
      <alignment vertical="top" wrapText="1"/>
    </xf>
    <xf numFmtId="49" fontId="5" fillId="3" borderId="36" xfId="0" applyNumberFormat="1" applyFont="1" applyFill="1" applyBorder="1" applyAlignment="1">
      <alignment vertical="top"/>
    </xf>
    <xf numFmtId="0" fontId="3" fillId="0" borderId="72" xfId="0" applyFont="1" applyFill="1" applyBorder="1" applyAlignment="1">
      <alignment horizontal="center" vertical="top"/>
    </xf>
    <xf numFmtId="49" fontId="5" fillId="8" borderId="58" xfId="0" applyNumberFormat="1" applyFont="1" applyFill="1" applyBorder="1" applyAlignment="1">
      <alignment horizontal="center" vertical="top"/>
    </xf>
    <xf numFmtId="3" fontId="3" fillId="8" borderId="31" xfId="0" applyNumberFormat="1" applyFont="1" applyFill="1" applyBorder="1" applyAlignment="1">
      <alignment horizontal="center" vertical="top" wrapText="1"/>
    </xf>
    <xf numFmtId="3" fontId="3" fillId="8" borderId="32" xfId="0" applyNumberFormat="1" applyFont="1" applyFill="1" applyBorder="1" applyAlignment="1">
      <alignment horizontal="center" vertical="top" wrapText="1"/>
    </xf>
    <xf numFmtId="0" fontId="5" fillId="8" borderId="32" xfId="0" applyFont="1" applyFill="1" applyBorder="1" applyAlignment="1">
      <alignment horizontal="right" vertical="top"/>
    </xf>
    <xf numFmtId="164" fontId="5" fillId="9" borderId="14" xfId="0" applyNumberFormat="1" applyFont="1" applyFill="1" applyBorder="1" applyAlignment="1">
      <alignment horizontal="right" vertical="top"/>
    </xf>
    <xf numFmtId="164" fontId="5" fillId="9" borderId="9" xfId="0" applyNumberFormat="1" applyFont="1" applyFill="1" applyBorder="1" applyAlignment="1">
      <alignment horizontal="right" vertical="top"/>
    </xf>
    <xf numFmtId="164" fontId="5" fillId="9" borderId="31" xfId="0" applyNumberFormat="1" applyFont="1" applyFill="1" applyBorder="1" applyAlignment="1">
      <alignment horizontal="right" vertical="top"/>
    </xf>
    <xf numFmtId="164" fontId="5" fillId="9" borderId="32" xfId="0" applyNumberFormat="1" applyFont="1" applyFill="1" applyBorder="1" applyAlignment="1">
      <alignment horizontal="right" vertical="top"/>
    </xf>
    <xf numFmtId="164" fontId="5" fillId="9" borderId="34" xfId="0" applyNumberFormat="1" applyFont="1" applyFill="1" applyBorder="1" applyAlignment="1">
      <alignment horizontal="right" vertical="top"/>
    </xf>
    <xf numFmtId="164" fontId="3" fillId="9" borderId="72" xfId="0" applyNumberFormat="1" applyFont="1" applyFill="1" applyBorder="1" applyAlignment="1">
      <alignment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79" xfId="0" applyNumberFormat="1" applyFont="1" applyFill="1" applyBorder="1" applyAlignment="1">
      <alignment horizontal="right" vertical="top" wrapText="1"/>
    </xf>
    <xf numFmtId="164" fontId="3" fillId="8" borderId="24" xfId="0" applyNumberFormat="1" applyFont="1" applyFill="1" applyBorder="1" applyAlignment="1">
      <alignment horizontal="right" vertical="top" wrapText="1"/>
    </xf>
    <xf numFmtId="49" fontId="3" fillId="0" borderId="26" xfId="0" applyNumberFormat="1" applyFont="1" applyBorder="1" applyAlignment="1">
      <alignment vertical="top" wrapText="1"/>
    </xf>
    <xf numFmtId="164" fontId="3" fillId="9" borderId="14" xfId="0" applyNumberFormat="1" applyFont="1" applyFill="1" applyBorder="1" applyAlignment="1">
      <alignment vertical="top"/>
    </xf>
    <xf numFmtId="164" fontId="3" fillId="9" borderId="45" xfId="0" applyNumberFormat="1" applyFont="1" applyFill="1" applyBorder="1" applyAlignment="1">
      <alignment horizontal="right" vertical="top"/>
    </xf>
    <xf numFmtId="164" fontId="3" fillId="9" borderId="13" xfId="0" applyNumberFormat="1" applyFont="1" applyFill="1" applyBorder="1" applyAlignment="1">
      <alignment vertical="top"/>
    </xf>
    <xf numFmtId="0" fontId="3" fillId="0" borderId="35" xfId="0" applyFont="1" applyFill="1" applyBorder="1" applyAlignment="1">
      <alignment horizontal="center" vertical="top"/>
    </xf>
    <xf numFmtId="164" fontId="3" fillId="9" borderId="35" xfId="0" applyNumberFormat="1" applyFont="1" applyFill="1" applyBorder="1" applyAlignment="1">
      <alignment horizontal="right" vertical="top"/>
    </xf>
    <xf numFmtId="0" fontId="3" fillId="8" borderId="35" xfId="0" applyFont="1" applyFill="1" applyBorder="1" applyAlignment="1">
      <alignment horizontal="center" vertical="top"/>
    </xf>
    <xf numFmtId="164" fontId="3" fillId="8" borderId="6" xfId="0" applyNumberFormat="1" applyFont="1" applyFill="1" applyBorder="1" applyAlignment="1">
      <alignment horizontal="right" vertical="top" wrapText="1"/>
    </xf>
    <xf numFmtId="164" fontId="3" fillId="8" borderId="41" xfId="0" applyNumberFormat="1" applyFont="1" applyFill="1" applyBorder="1" applyAlignment="1">
      <alignment horizontal="right" vertical="top" wrapText="1"/>
    </xf>
    <xf numFmtId="164" fontId="3" fillId="9" borderId="58" xfId="0" applyNumberFormat="1" applyFont="1" applyFill="1" applyBorder="1" applyAlignment="1">
      <alignment horizontal="right" vertical="top"/>
    </xf>
    <xf numFmtId="164" fontId="3" fillId="9" borderId="31" xfId="0" applyNumberFormat="1" applyFont="1" applyFill="1" applyBorder="1" applyAlignment="1">
      <alignment horizontal="right" vertical="top"/>
    </xf>
    <xf numFmtId="0" fontId="11" fillId="8" borderId="9" xfId="0" applyFont="1" applyFill="1" applyBorder="1" applyAlignment="1">
      <alignment vertical="top" wrapText="1"/>
    </xf>
    <xf numFmtId="165" fontId="9" fillId="8" borderId="31" xfId="0" applyNumberFormat="1" applyFont="1" applyFill="1" applyBorder="1" applyAlignment="1">
      <alignment vertical="top"/>
    </xf>
    <xf numFmtId="165" fontId="9" fillId="8" borderId="32" xfId="0" applyNumberFormat="1" applyFont="1" applyFill="1" applyBorder="1" applyAlignment="1">
      <alignment vertical="top"/>
    </xf>
    <xf numFmtId="164" fontId="3" fillId="8" borderId="40" xfId="0" applyNumberFormat="1" applyFont="1" applyFill="1" applyBorder="1" applyAlignment="1">
      <alignment horizontal="right" vertical="top" wrapText="1"/>
    </xf>
    <xf numFmtId="49" fontId="5" fillId="8" borderId="43" xfId="0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 wrapText="1"/>
    </xf>
    <xf numFmtId="0" fontId="3" fillId="8" borderId="32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/>
    </xf>
    <xf numFmtId="164" fontId="3" fillId="9" borderId="7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/>
    </xf>
    <xf numFmtId="164" fontId="3" fillId="9" borderId="27" xfId="0" applyNumberFormat="1" applyFont="1" applyFill="1" applyBorder="1" applyAlignment="1">
      <alignment horizontal="right" vertical="top"/>
    </xf>
    <xf numFmtId="164" fontId="3" fillId="3" borderId="52" xfId="0" applyNumberFormat="1" applyFont="1" applyFill="1" applyBorder="1" applyAlignment="1">
      <alignment horizontal="right" vertical="top" wrapText="1"/>
    </xf>
    <xf numFmtId="0" fontId="16" fillId="0" borderId="30" xfId="0" applyFont="1" applyFill="1" applyBorder="1" applyAlignment="1">
      <alignment horizontal="left" vertical="top" wrapText="1"/>
    </xf>
    <xf numFmtId="0" fontId="17" fillId="0" borderId="29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vertical="top"/>
    </xf>
    <xf numFmtId="49" fontId="5" fillId="8" borderId="11" xfId="0" applyNumberFormat="1" applyFont="1" applyFill="1" applyBorder="1" applyAlignment="1">
      <alignment vertical="top"/>
    </xf>
    <xf numFmtId="165" fontId="3" fillId="8" borderId="31" xfId="0" applyNumberFormat="1" applyFont="1" applyFill="1" applyBorder="1" applyAlignment="1">
      <alignment horizontal="center" vertical="top"/>
    </xf>
    <xf numFmtId="165" fontId="3" fillId="8" borderId="32" xfId="0" applyNumberFormat="1" applyFont="1" applyFill="1" applyBorder="1" applyAlignment="1">
      <alignment horizontal="center" vertical="top"/>
    </xf>
    <xf numFmtId="0" fontId="3" fillId="0" borderId="53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49" fontId="5" fillId="8" borderId="9" xfId="0" applyNumberFormat="1" applyFont="1" applyFill="1" applyBorder="1" applyAlignment="1">
      <alignment vertical="top"/>
    </xf>
    <xf numFmtId="49" fontId="5" fillId="8" borderId="31" xfId="0" applyNumberFormat="1" applyFont="1" applyFill="1" applyBorder="1" applyAlignment="1">
      <alignment vertical="top"/>
    </xf>
    <xf numFmtId="49" fontId="5" fillId="8" borderId="32" xfId="0" applyNumberFormat="1" applyFont="1" applyFill="1" applyBorder="1" applyAlignment="1">
      <alignment vertical="top"/>
    </xf>
    <xf numFmtId="164" fontId="3" fillId="9" borderId="54" xfId="0" applyNumberFormat="1" applyFont="1" applyFill="1" applyBorder="1" applyAlignment="1">
      <alignment horizontal="right" vertical="top"/>
    </xf>
    <xf numFmtId="0" fontId="3" fillId="0" borderId="45" xfId="0" applyFont="1" applyBorder="1" applyAlignment="1">
      <alignment vertical="top"/>
    </xf>
    <xf numFmtId="164" fontId="3" fillId="3" borderId="34" xfId="0" applyNumberFormat="1" applyFont="1" applyFill="1" applyBorder="1" applyAlignment="1">
      <alignment horizontal="right" vertical="top" wrapText="1"/>
    </xf>
    <xf numFmtId="3" fontId="3" fillId="3" borderId="20" xfId="0" applyNumberFormat="1" applyFont="1" applyFill="1" applyBorder="1" applyAlignment="1">
      <alignment wrapText="1"/>
    </xf>
    <xf numFmtId="0" fontId="9" fillId="8" borderId="20" xfId="0" applyFont="1" applyFill="1" applyBorder="1" applyAlignment="1">
      <alignment horizontal="center" wrapText="1"/>
    </xf>
    <xf numFmtId="0" fontId="9" fillId="8" borderId="21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vertical="top" wrapText="1"/>
    </xf>
    <xf numFmtId="164" fontId="18" fillId="8" borderId="23" xfId="0" applyNumberFormat="1" applyFont="1" applyFill="1" applyBorder="1" applyAlignment="1">
      <alignment horizontal="right" vertical="top"/>
    </xf>
    <xf numFmtId="164" fontId="18" fillId="8" borderId="6" xfId="0" applyNumberFormat="1" applyFont="1" applyFill="1" applyBorder="1" applyAlignment="1">
      <alignment horizontal="right" vertical="top"/>
    </xf>
    <xf numFmtId="165" fontId="9" fillId="0" borderId="23" xfId="0" applyNumberFormat="1" applyFont="1" applyFill="1" applyBorder="1" applyAlignment="1">
      <alignment vertical="top" wrapText="1"/>
    </xf>
    <xf numFmtId="0" fontId="3" fillId="8" borderId="23" xfId="0" applyFont="1" applyFill="1" applyBorder="1" applyAlignment="1">
      <alignment horizontal="center" vertical="top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30" xfId="0" applyFont="1" applyFill="1" applyBorder="1" applyAlignment="1">
      <alignment horizontal="left" vertical="center" wrapText="1"/>
    </xf>
    <xf numFmtId="0" fontId="16" fillId="0" borderId="20" xfId="0" applyNumberFormat="1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top" wrapText="1"/>
    </xf>
    <xf numFmtId="0" fontId="3" fillId="0" borderId="79" xfId="0" applyFont="1" applyFill="1" applyBorder="1" applyAlignment="1">
      <alignment horizontal="center" vertical="center" textRotation="90" wrapText="1"/>
    </xf>
    <xf numFmtId="164" fontId="3" fillId="9" borderId="46" xfId="0" applyNumberFormat="1" applyFont="1" applyFill="1" applyBorder="1" applyAlignment="1">
      <alignment horizontal="right" vertical="top"/>
    </xf>
    <xf numFmtId="164" fontId="3" fillId="3" borderId="53" xfId="0" applyNumberFormat="1" applyFont="1" applyFill="1" applyBorder="1" applyAlignment="1">
      <alignment horizontal="right" vertical="top" wrapText="1"/>
    </xf>
    <xf numFmtId="0" fontId="3" fillId="8" borderId="68" xfId="0" applyFont="1" applyFill="1" applyBorder="1" applyAlignment="1">
      <alignment horizontal="center" vertical="top"/>
    </xf>
    <xf numFmtId="164" fontId="3" fillId="9" borderId="68" xfId="0" applyNumberFormat="1" applyFont="1" applyFill="1" applyBorder="1" applyAlignment="1">
      <alignment horizontal="right" vertical="top"/>
    </xf>
    <xf numFmtId="164" fontId="3" fillId="9" borderId="55" xfId="0" applyNumberFormat="1" applyFont="1" applyFill="1" applyBorder="1" applyAlignment="1">
      <alignment horizontal="right" vertical="top"/>
    </xf>
    <xf numFmtId="0" fontId="3" fillId="0" borderId="70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31" xfId="0" applyNumberFormat="1" applyFont="1" applyFill="1" applyBorder="1" applyAlignment="1">
      <alignment horizontal="center" vertical="center"/>
    </xf>
    <xf numFmtId="49" fontId="5" fillId="8" borderId="58" xfId="0" applyNumberFormat="1" applyFont="1" applyFill="1" applyBorder="1" applyAlignment="1">
      <alignment vertical="top"/>
    </xf>
    <xf numFmtId="0" fontId="3" fillId="0" borderId="54" xfId="0" applyFont="1" applyFill="1" applyBorder="1" applyAlignment="1">
      <alignment horizontal="left" vertical="top" wrapText="1"/>
    </xf>
    <xf numFmtId="164" fontId="5" fillId="9" borderId="54" xfId="0" applyNumberFormat="1" applyFont="1" applyFill="1" applyBorder="1" applyAlignment="1">
      <alignment horizontal="right" vertical="top"/>
    </xf>
    <xf numFmtId="49" fontId="3" fillId="0" borderId="31" xfId="0" applyNumberFormat="1" applyFont="1" applyBorder="1" applyAlignment="1">
      <alignment vertical="top" wrapText="1"/>
    </xf>
    <xf numFmtId="0" fontId="3" fillId="0" borderId="76" xfId="0" applyFont="1" applyFill="1" applyBorder="1" applyAlignment="1">
      <alignment horizontal="center" vertical="top"/>
    </xf>
    <xf numFmtId="0" fontId="5" fillId="9" borderId="24" xfId="0" applyFont="1" applyFill="1" applyBorder="1" applyAlignment="1">
      <alignment horizontal="center" vertical="top"/>
    </xf>
    <xf numFmtId="164" fontId="5" fillId="9" borderId="30" xfId="0" applyNumberFormat="1" applyFont="1" applyFill="1" applyBorder="1" applyAlignment="1">
      <alignment horizontal="right" vertical="top"/>
    </xf>
    <xf numFmtId="164" fontId="5" fillId="9" borderId="29" xfId="0" applyNumberFormat="1" applyFont="1" applyFill="1" applyBorder="1" applyAlignment="1">
      <alignment horizontal="right" vertical="top"/>
    </xf>
    <xf numFmtId="164" fontId="5" fillId="9" borderId="36" xfId="0" applyNumberFormat="1" applyFont="1" applyFill="1" applyBorder="1" applyAlignment="1">
      <alignment horizontal="right" vertical="top"/>
    </xf>
    <xf numFmtId="164" fontId="5" fillId="9" borderId="7" xfId="0" applyNumberFormat="1" applyFont="1" applyFill="1" applyBorder="1" applyAlignment="1">
      <alignment horizontal="right" vertical="top"/>
    </xf>
    <xf numFmtId="0" fontId="3" fillId="8" borderId="54" xfId="0" applyFont="1" applyFill="1" applyBorder="1" applyAlignment="1">
      <alignment vertical="top" wrapText="1"/>
    </xf>
    <xf numFmtId="164" fontId="5" fillId="9" borderId="24" xfId="0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vertical="top" wrapText="1"/>
    </xf>
    <xf numFmtId="0" fontId="5" fillId="9" borderId="70" xfId="0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right" vertical="top"/>
    </xf>
    <xf numFmtId="164" fontId="5" fillId="9" borderId="5" xfId="0" applyNumberFormat="1" applyFont="1" applyFill="1" applyBorder="1" applyAlignment="1">
      <alignment horizontal="right" vertical="top"/>
    </xf>
    <xf numFmtId="0" fontId="3" fillId="3" borderId="41" xfId="0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right" vertical="top"/>
    </xf>
    <xf numFmtId="164" fontId="5" fillId="9" borderId="70" xfId="0" applyNumberFormat="1" applyFont="1" applyFill="1" applyBorder="1" applyAlignment="1">
      <alignment horizontal="right" vertical="top"/>
    </xf>
    <xf numFmtId="0" fontId="5" fillId="9" borderId="69" xfId="0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right" vertical="top"/>
    </xf>
    <xf numFmtId="0" fontId="5" fillId="3" borderId="68" xfId="0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/>
    </xf>
    <xf numFmtId="164" fontId="3" fillId="3" borderId="41" xfId="1" applyNumberFormat="1" applyFont="1" applyFill="1" applyBorder="1" applyAlignment="1">
      <alignment horizontal="right" vertical="top" wrapText="1"/>
    </xf>
    <xf numFmtId="166" fontId="3" fillId="9" borderId="5" xfId="1" applyNumberFormat="1" applyFont="1" applyFill="1" applyBorder="1" applyAlignment="1">
      <alignment horizontal="right" vertical="top"/>
    </xf>
    <xf numFmtId="166" fontId="3" fillId="9" borderId="26" xfId="1" applyNumberFormat="1" applyFont="1" applyFill="1" applyBorder="1" applyAlignment="1">
      <alignment horizontal="right" vertical="top"/>
    </xf>
    <xf numFmtId="166" fontId="3" fillId="9" borderId="27" xfId="1" applyNumberFormat="1" applyFont="1" applyFill="1" applyBorder="1" applyAlignment="1">
      <alignment horizontal="right" vertical="top"/>
    </xf>
    <xf numFmtId="43" fontId="3" fillId="0" borderId="41" xfId="1" applyFont="1" applyFill="1" applyBorder="1" applyAlignment="1">
      <alignment horizontal="center" vertical="top" wrapText="1"/>
    </xf>
    <xf numFmtId="164" fontId="5" fillId="2" borderId="54" xfId="0" applyNumberFormat="1" applyFont="1" applyFill="1" applyBorder="1" applyAlignment="1">
      <alignment horizontal="right" vertical="top"/>
    </xf>
    <xf numFmtId="164" fontId="20" fillId="9" borderId="36" xfId="0" applyNumberFormat="1" applyFont="1" applyFill="1" applyBorder="1" applyAlignment="1">
      <alignment horizontal="right" vertical="top"/>
    </xf>
    <xf numFmtId="164" fontId="20" fillId="9" borderId="68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164" fontId="5" fillId="2" borderId="34" xfId="0" applyNumberFormat="1" applyFont="1" applyFill="1" applyBorder="1" applyAlignment="1">
      <alignment horizontal="right" vertical="top"/>
    </xf>
    <xf numFmtId="164" fontId="3" fillId="8" borderId="77" xfId="0" applyNumberFormat="1" applyFont="1" applyFill="1" applyBorder="1" applyAlignment="1">
      <alignment vertical="top"/>
    </xf>
    <xf numFmtId="164" fontId="3" fillId="9" borderId="73" xfId="0" applyNumberFormat="1" applyFont="1" applyFill="1" applyBorder="1" applyAlignment="1">
      <alignment vertical="top"/>
    </xf>
    <xf numFmtId="164" fontId="5" fillId="2" borderId="70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vertical="top"/>
    </xf>
    <xf numFmtId="0" fontId="0" fillId="0" borderId="9" xfId="0" applyBorder="1" applyAlignment="1">
      <alignment horizontal="center" vertical="top" textRotation="90" wrapText="1"/>
    </xf>
    <xf numFmtId="0" fontId="5" fillId="3" borderId="15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vertical="top" wrapText="1"/>
    </xf>
    <xf numFmtId="0" fontId="3" fillId="8" borderId="49" xfId="0" applyFont="1" applyFill="1" applyBorder="1" applyAlignment="1">
      <alignment vertical="top" wrapText="1"/>
    </xf>
    <xf numFmtId="164" fontId="3" fillId="0" borderId="55" xfId="0" applyNumberFormat="1" applyFont="1" applyFill="1" applyBorder="1" applyAlignment="1">
      <alignment horizontal="right" vertical="top"/>
    </xf>
    <xf numFmtId="164" fontId="5" fillId="9" borderId="28" xfId="0" applyNumberFormat="1" applyFont="1" applyFill="1" applyBorder="1" applyAlignment="1">
      <alignment horizontal="right" vertical="top"/>
    </xf>
    <xf numFmtId="164" fontId="5" fillId="3" borderId="24" xfId="0" applyNumberFormat="1" applyFont="1" applyFill="1" applyBorder="1" applyAlignment="1">
      <alignment horizontal="right" vertical="top"/>
    </xf>
    <xf numFmtId="0" fontId="9" fillId="3" borderId="42" xfId="0" applyFont="1" applyFill="1" applyBorder="1" applyAlignment="1">
      <alignment horizontal="center" vertical="center" textRotation="90" wrapText="1"/>
    </xf>
    <xf numFmtId="0" fontId="5" fillId="3" borderId="49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10" fillId="0" borderId="27" xfId="0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3" borderId="32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3" borderId="49" xfId="0" applyFont="1" applyFill="1" applyBorder="1" applyAlignment="1">
      <alignment horizontal="left" vertical="top" wrapText="1"/>
    </xf>
    <xf numFmtId="49" fontId="5" fillId="8" borderId="50" xfId="0" applyNumberFormat="1" applyFont="1" applyFill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0" fontId="3" fillId="0" borderId="49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76" xfId="0" applyFont="1" applyFill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0" fontId="11" fillId="0" borderId="32" xfId="0" applyFont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5" fillId="3" borderId="32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10" fillId="3" borderId="28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vertical="top" wrapText="1"/>
    </xf>
    <xf numFmtId="0" fontId="16" fillId="0" borderId="38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9" fillId="8" borderId="31" xfId="0" applyFont="1" applyFill="1" applyBorder="1" applyAlignment="1">
      <alignment horizontal="center" vertical="top" wrapText="1"/>
    </xf>
    <xf numFmtId="3" fontId="3" fillId="8" borderId="49" xfId="0" applyNumberFormat="1" applyFont="1" applyFill="1" applyBorder="1" applyAlignment="1">
      <alignment horizontal="center" vertical="top" wrapText="1"/>
    </xf>
    <xf numFmtId="3" fontId="3" fillId="8" borderId="11" xfId="0" applyNumberFormat="1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66" xfId="0" applyNumberFormat="1" applyFont="1" applyFill="1" applyBorder="1" applyAlignment="1">
      <alignment horizontal="right" vertical="top" wrapText="1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38" xfId="0" applyFont="1" applyFill="1" applyBorder="1" applyAlignment="1">
      <alignment vertical="top" wrapText="1"/>
    </xf>
    <xf numFmtId="3" fontId="3" fillId="8" borderId="47" xfId="0" applyNumberFormat="1" applyFont="1" applyFill="1" applyBorder="1" applyAlignment="1">
      <alignment horizontal="center" vertical="top" wrapText="1"/>
    </xf>
    <xf numFmtId="3" fontId="3" fillId="8" borderId="20" xfId="0" applyNumberFormat="1" applyFont="1" applyFill="1" applyBorder="1" applyAlignment="1">
      <alignment horizontal="center" vertical="top" wrapText="1"/>
    </xf>
    <xf numFmtId="3" fontId="3" fillId="8" borderId="21" xfId="0" applyNumberFormat="1" applyFont="1" applyFill="1" applyBorder="1" applyAlignment="1">
      <alignment horizontal="center" vertical="top" wrapText="1"/>
    </xf>
    <xf numFmtId="3" fontId="3" fillId="8" borderId="19" xfId="0" applyNumberFormat="1" applyFont="1" applyFill="1" applyBorder="1" applyAlignment="1">
      <alignment horizontal="center" vertical="top" wrapText="1"/>
    </xf>
    <xf numFmtId="3" fontId="3" fillId="8" borderId="29" xfId="0" applyNumberFormat="1" applyFont="1" applyFill="1" applyBorder="1" applyAlignment="1">
      <alignment horizontal="center" vertical="top" wrapText="1"/>
    </xf>
    <xf numFmtId="3" fontId="3" fillId="8" borderId="28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wrapText="1"/>
    </xf>
    <xf numFmtId="164" fontId="3" fillId="3" borderId="52" xfId="0" applyNumberFormat="1" applyFont="1" applyFill="1" applyBorder="1" applyAlignment="1">
      <alignment horizontal="right" vertical="top"/>
    </xf>
    <xf numFmtId="0" fontId="5" fillId="3" borderId="42" xfId="0" applyFont="1" applyFill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right" vertical="top"/>
    </xf>
    <xf numFmtId="164" fontId="3" fillId="9" borderId="76" xfId="0" applyNumberFormat="1" applyFont="1" applyFill="1" applyBorder="1" applyAlignment="1">
      <alignment vertical="top"/>
    </xf>
    <xf numFmtId="164" fontId="3" fillId="9" borderId="58" xfId="0" applyNumberFormat="1" applyFont="1" applyFill="1" applyBorder="1" applyAlignment="1">
      <alignment vertical="top"/>
    </xf>
    <xf numFmtId="164" fontId="3" fillId="9" borderId="31" xfId="0" applyNumberFormat="1" applyFont="1" applyFill="1" applyBorder="1" applyAlignment="1">
      <alignment vertical="top"/>
    </xf>
    <xf numFmtId="164" fontId="3" fillId="9" borderId="34" xfId="0" applyNumberFormat="1" applyFont="1" applyFill="1" applyBorder="1" applyAlignment="1">
      <alignment vertical="top"/>
    </xf>
    <xf numFmtId="164" fontId="3" fillId="8" borderId="33" xfId="0" applyNumberFormat="1" applyFont="1" applyFill="1" applyBorder="1" applyAlignment="1">
      <alignment vertical="top"/>
    </xf>
    <xf numFmtId="164" fontId="3" fillId="8" borderId="70" xfId="0" applyNumberFormat="1" applyFont="1" applyFill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15" xfId="0" applyFont="1" applyFill="1" applyBorder="1" applyAlignment="1">
      <alignment horizontal="left" vertical="top" wrapText="1"/>
    </xf>
    <xf numFmtId="49" fontId="3" fillId="0" borderId="29" xfId="0" applyNumberFormat="1" applyFont="1" applyBorder="1" applyAlignment="1">
      <alignment vertical="top" wrapText="1"/>
    </xf>
    <xf numFmtId="0" fontId="3" fillId="8" borderId="51" xfId="0" applyFont="1" applyFill="1" applyBorder="1" applyAlignment="1">
      <alignment horizontal="center" vertical="top"/>
    </xf>
    <xf numFmtId="164" fontId="3" fillId="9" borderId="51" xfId="0" applyNumberFormat="1" applyFont="1" applyFill="1" applyBorder="1" applyAlignment="1">
      <alignment horizontal="right" vertical="top"/>
    </xf>
    <xf numFmtId="164" fontId="3" fillId="9" borderId="40" xfId="0" applyNumberFormat="1" applyFont="1" applyFill="1" applyBorder="1" applyAlignment="1">
      <alignment horizontal="right" vertical="top"/>
    </xf>
    <xf numFmtId="164" fontId="3" fillId="8" borderId="63" xfId="0" applyNumberFormat="1" applyFont="1" applyFill="1" applyBorder="1" applyAlignment="1">
      <alignment horizontal="right" vertical="top" wrapText="1"/>
    </xf>
    <xf numFmtId="0" fontId="5" fillId="8" borderId="68" xfId="0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right" vertical="top"/>
    </xf>
    <xf numFmtId="164" fontId="5" fillId="8" borderId="79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49" fontId="5" fillId="8" borderId="27" xfId="0" applyNumberFormat="1" applyFont="1" applyFill="1" applyBorder="1" applyAlignment="1">
      <alignment horizontal="center" vertical="top"/>
    </xf>
    <xf numFmtId="164" fontId="3" fillId="8" borderId="6" xfId="0" applyNumberFormat="1" applyFont="1" applyFill="1" applyBorder="1" applyAlignment="1">
      <alignment horizontal="right" vertical="top"/>
    </xf>
    <xf numFmtId="0" fontId="3" fillId="8" borderId="23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164" fontId="3" fillId="8" borderId="8" xfId="0" applyNumberFormat="1" applyFont="1" applyFill="1" applyBorder="1" applyAlignment="1">
      <alignment horizontal="right" vertical="top"/>
    </xf>
    <xf numFmtId="164" fontId="3" fillId="8" borderId="40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3" fillId="0" borderId="54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76" xfId="0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0" fontId="11" fillId="0" borderId="32" xfId="0" applyFont="1" applyBorder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vertical="top" wrapText="1"/>
    </xf>
    <xf numFmtId="0" fontId="3" fillId="0" borderId="33" xfId="0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left" vertical="top" wrapText="1"/>
    </xf>
    <xf numFmtId="0" fontId="16" fillId="0" borderId="38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50" xfId="0" applyFont="1" applyFill="1" applyBorder="1" applyAlignment="1">
      <alignment vertical="top" wrapText="1"/>
    </xf>
    <xf numFmtId="0" fontId="10" fillId="3" borderId="28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164" fontId="3" fillId="9" borderId="53" xfId="0" applyNumberFormat="1" applyFont="1" applyFill="1" applyBorder="1" applyAlignment="1">
      <alignment horizontal="right" vertical="top"/>
    </xf>
    <xf numFmtId="164" fontId="5" fillId="9" borderId="79" xfId="0" applyNumberFormat="1" applyFont="1" applyFill="1" applyBorder="1" applyAlignment="1">
      <alignment horizontal="right" vertical="top"/>
    </xf>
    <xf numFmtId="164" fontId="5" fillId="9" borderId="15" xfId="0" applyNumberFormat="1" applyFont="1" applyFill="1" applyBorder="1" applyAlignment="1">
      <alignment horizontal="right" vertical="top"/>
    </xf>
    <xf numFmtId="164" fontId="5" fillId="9" borderId="18" xfId="0" applyNumberFormat="1" applyFont="1" applyFill="1" applyBorder="1" applyAlignment="1">
      <alignment horizontal="right" vertical="top"/>
    </xf>
    <xf numFmtId="164" fontId="5" fillId="9" borderId="58" xfId="0" applyNumberFormat="1" applyFont="1" applyFill="1" applyBorder="1" applyAlignment="1">
      <alignment horizontal="right" vertical="top"/>
    </xf>
    <xf numFmtId="166" fontId="3" fillId="9" borderId="43" xfId="1" applyNumberFormat="1" applyFont="1" applyFill="1" applyBorder="1" applyAlignment="1">
      <alignment horizontal="right" vertical="top"/>
    </xf>
    <xf numFmtId="164" fontId="5" fillId="9" borderId="43" xfId="0" applyNumberFormat="1" applyFont="1" applyFill="1" applyBorder="1" applyAlignment="1">
      <alignment horizontal="right" vertical="top"/>
    </xf>
    <xf numFmtId="164" fontId="5" fillId="4" borderId="56" xfId="0" applyNumberFormat="1" applyFont="1" applyFill="1" applyBorder="1" applyAlignment="1">
      <alignment horizontal="right" vertical="top"/>
    </xf>
    <xf numFmtId="164" fontId="5" fillId="4" borderId="75" xfId="0" applyNumberFormat="1" applyFont="1" applyFill="1" applyBorder="1" applyAlignment="1">
      <alignment horizontal="right" vertical="top"/>
    </xf>
    <xf numFmtId="49" fontId="5" fillId="2" borderId="39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164" fontId="5" fillId="8" borderId="47" xfId="0" applyNumberFormat="1" applyFont="1" applyFill="1" applyBorder="1" applyAlignment="1">
      <alignment horizontal="right" vertical="top"/>
    </xf>
    <xf numFmtId="164" fontId="5" fillId="8" borderId="63" xfId="0" applyNumberFormat="1" applyFont="1" applyFill="1" applyBorder="1" applyAlignment="1">
      <alignment horizontal="right" vertical="top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40" xfId="0" applyNumberFormat="1" applyFont="1" applyFill="1" applyBorder="1" applyAlignment="1">
      <alignment horizontal="right" vertical="top"/>
    </xf>
    <xf numFmtId="164" fontId="5" fillId="8" borderId="37" xfId="0" applyNumberFormat="1" applyFont="1" applyFill="1" applyBorder="1" applyAlignment="1">
      <alignment horizontal="right" vertical="top"/>
    </xf>
    <xf numFmtId="164" fontId="5" fillId="8" borderId="16" xfId="0" applyNumberFormat="1" applyFont="1" applyFill="1" applyBorder="1" applyAlignment="1">
      <alignment horizontal="right" vertical="top"/>
    </xf>
    <xf numFmtId="164" fontId="5" fillId="8" borderId="44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5" fillId="8" borderId="62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69" xfId="0" applyNumberFormat="1" applyFont="1" applyFill="1" applyBorder="1" applyAlignment="1">
      <alignment horizontal="right" vertical="top"/>
    </xf>
    <xf numFmtId="164" fontId="5" fillId="8" borderId="65" xfId="0" applyNumberFormat="1" applyFont="1" applyFill="1" applyBorder="1" applyAlignment="1">
      <alignment horizontal="right" vertical="top"/>
    </xf>
    <xf numFmtId="164" fontId="3" fillId="8" borderId="64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5" fillId="8" borderId="1" xfId="0" applyNumberFormat="1" applyFont="1" applyFill="1" applyBorder="1" applyAlignment="1">
      <alignment horizontal="right" vertical="top"/>
    </xf>
    <xf numFmtId="164" fontId="5" fillId="8" borderId="39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164" fontId="5" fillId="8" borderId="64" xfId="0" applyNumberFormat="1" applyFont="1" applyFill="1" applyBorder="1" applyAlignment="1">
      <alignment horizontal="right" vertical="top"/>
    </xf>
    <xf numFmtId="164" fontId="5" fillId="8" borderId="13" xfId="0" applyNumberFormat="1" applyFont="1" applyFill="1" applyBorder="1" applyAlignment="1">
      <alignment horizontal="right" vertical="top"/>
    </xf>
    <xf numFmtId="164" fontId="5" fillId="8" borderId="14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164" fontId="5" fillId="8" borderId="15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11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164" fontId="5" fillId="8" borderId="7" xfId="0" applyNumberFormat="1" applyFont="1" applyFill="1" applyBorder="1" applyAlignment="1">
      <alignment horizontal="right" vertical="top"/>
    </xf>
    <xf numFmtId="164" fontId="5" fillId="8" borderId="18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48" xfId="0" applyNumberFormat="1" applyFont="1" applyFill="1" applyBorder="1" applyAlignment="1">
      <alignment horizontal="right" vertical="top"/>
    </xf>
    <xf numFmtId="164" fontId="5" fillId="8" borderId="21" xfId="0" applyNumberFormat="1" applyFont="1" applyFill="1" applyBorder="1" applyAlignment="1">
      <alignment horizontal="right" vertical="top"/>
    </xf>
    <xf numFmtId="164" fontId="3" fillId="8" borderId="42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164" fontId="3" fillId="8" borderId="5" xfId="0" applyNumberFormat="1" applyFont="1" applyFill="1" applyBorder="1" applyAlignment="1">
      <alignment horizontal="right" vertical="top"/>
    </xf>
    <xf numFmtId="164" fontId="3" fillId="8" borderId="27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3" fillId="8" borderId="38" xfId="0" applyNumberFormat="1" applyFont="1" applyFill="1" applyBorder="1" applyAlignment="1">
      <alignment horizontal="right" vertical="top"/>
    </xf>
    <xf numFmtId="164" fontId="5" fillId="8" borderId="19" xfId="0" applyNumberFormat="1" applyFont="1" applyFill="1" applyBorder="1" applyAlignment="1">
      <alignment horizontal="right" vertical="top"/>
    </xf>
    <xf numFmtId="164" fontId="5" fillId="8" borderId="29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28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5" fillId="8" borderId="54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31" xfId="0" applyNumberFormat="1" applyFont="1" applyFill="1" applyBorder="1" applyAlignment="1">
      <alignment horizontal="right" vertical="top"/>
    </xf>
    <xf numFmtId="164" fontId="5" fillId="8" borderId="58" xfId="0" applyNumberFormat="1" applyFont="1" applyFill="1" applyBorder="1" applyAlignment="1">
      <alignment horizontal="right" vertical="top"/>
    </xf>
    <xf numFmtId="164" fontId="5" fillId="8" borderId="32" xfId="0" applyNumberFormat="1" applyFont="1" applyFill="1" applyBorder="1" applyAlignment="1">
      <alignment horizontal="right" vertical="top"/>
    </xf>
    <xf numFmtId="166" fontId="3" fillId="8" borderId="5" xfId="1" applyNumberFormat="1" applyFont="1" applyFill="1" applyBorder="1" applyAlignment="1">
      <alignment horizontal="right" vertical="top"/>
    </xf>
    <xf numFmtId="166" fontId="3" fillId="8" borderId="26" xfId="1" applyNumberFormat="1" applyFont="1" applyFill="1" applyBorder="1" applyAlignment="1">
      <alignment horizontal="right" vertical="top"/>
    </xf>
    <xf numFmtId="166" fontId="3" fillId="8" borderId="27" xfId="1" applyNumberFormat="1" applyFont="1" applyFill="1" applyBorder="1" applyAlignment="1">
      <alignment horizontal="right" vertical="top"/>
    </xf>
    <xf numFmtId="164" fontId="5" fillId="8" borderId="5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20" fillId="8" borderId="68" xfId="0" applyNumberFormat="1" applyFont="1" applyFill="1" applyBorder="1" applyAlignment="1">
      <alignment horizontal="right" vertical="top"/>
    </xf>
    <xf numFmtId="164" fontId="20" fillId="8" borderId="36" xfId="0" applyNumberFormat="1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vertical="top"/>
    </xf>
    <xf numFmtId="164" fontId="3" fillId="8" borderId="14" xfId="0" applyNumberFormat="1" applyFont="1" applyFill="1" applyBorder="1" applyAlignment="1">
      <alignment vertical="top"/>
    </xf>
    <xf numFmtId="164" fontId="3" fillId="8" borderId="13" xfId="0" applyNumberFormat="1" applyFont="1" applyFill="1" applyBorder="1" applyAlignment="1">
      <alignment vertical="top"/>
    </xf>
    <xf numFmtId="164" fontId="3" fillId="8" borderId="73" xfId="0" applyNumberFormat="1" applyFont="1" applyFill="1" applyBorder="1" applyAlignment="1">
      <alignment vertical="top"/>
    </xf>
    <xf numFmtId="164" fontId="3" fillId="8" borderId="52" xfId="0" applyNumberFormat="1" applyFont="1" applyFill="1" applyBorder="1" applyAlignment="1">
      <alignment horizontal="right" vertical="top"/>
    </xf>
    <xf numFmtId="164" fontId="3" fillId="8" borderId="35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3" fillId="8" borderId="68" xfId="0" applyNumberFormat="1" applyFont="1" applyFill="1" applyBorder="1" applyAlignment="1">
      <alignment horizontal="right" vertical="top"/>
    </xf>
    <xf numFmtId="164" fontId="3" fillId="8" borderId="55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5" fillId="8" borderId="68" xfId="0" applyNumberFormat="1" applyFont="1" applyFill="1" applyBorder="1" applyAlignment="1">
      <alignment horizontal="right" vertical="top"/>
    </xf>
    <xf numFmtId="0" fontId="3" fillId="8" borderId="7" xfId="0" applyFont="1" applyFill="1" applyBorder="1" applyAlignment="1">
      <alignment vertical="top"/>
    </xf>
    <xf numFmtId="0" fontId="3" fillId="8" borderId="11" xfId="0" applyFont="1" applyFill="1" applyBorder="1" applyAlignment="1">
      <alignment vertical="top"/>
    </xf>
    <xf numFmtId="0" fontId="3" fillId="8" borderId="18" xfId="0" applyFont="1" applyFill="1" applyBorder="1" applyAlignment="1">
      <alignment vertical="top"/>
    </xf>
    <xf numFmtId="0" fontId="3" fillId="8" borderId="49" xfId="0" applyFont="1" applyFill="1" applyBorder="1" applyAlignment="1">
      <alignment vertical="top"/>
    </xf>
    <xf numFmtId="0" fontId="3" fillId="8" borderId="50" xfId="0" applyFont="1" applyFill="1" applyBorder="1" applyAlignment="1">
      <alignment vertical="top"/>
    </xf>
    <xf numFmtId="164" fontId="18" fillId="8" borderId="38" xfId="0" applyNumberFormat="1" applyFont="1" applyFill="1" applyBorder="1" applyAlignment="1">
      <alignment horizontal="right" vertical="top"/>
    </xf>
    <xf numFmtId="164" fontId="18" fillId="8" borderId="20" xfId="0" applyNumberFormat="1" applyFont="1" applyFill="1" applyBorder="1" applyAlignment="1">
      <alignment horizontal="right" vertical="top"/>
    </xf>
    <xf numFmtId="164" fontId="18" fillId="8" borderId="47" xfId="0" applyNumberFormat="1" applyFont="1" applyFill="1" applyBorder="1" applyAlignment="1">
      <alignment horizontal="right" vertical="top"/>
    </xf>
    <xf numFmtId="164" fontId="24" fillId="8" borderId="59" xfId="0" applyNumberFormat="1" applyFont="1" applyFill="1" applyBorder="1" applyAlignment="1">
      <alignment horizontal="right" vertical="top"/>
    </xf>
    <xf numFmtId="0" fontId="18" fillId="0" borderId="8" xfId="0" applyFont="1" applyFill="1" applyBorder="1" applyAlignment="1">
      <alignment horizontal="center" vertical="top"/>
    </xf>
    <xf numFmtId="164" fontId="18" fillId="8" borderId="42" xfId="0" applyNumberFormat="1" applyFont="1" applyFill="1" applyBorder="1" applyAlignment="1">
      <alignment horizontal="right" vertical="top"/>
    </xf>
    <xf numFmtId="164" fontId="18" fillId="8" borderId="26" xfId="0" applyNumberFormat="1" applyFont="1" applyFill="1" applyBorder="1" applyAlignment="1">
      <alignment horizontal="right" vertical="top"/>
    </xf>
    <xf numFmtId="164" fontId="18" fillId="8" borderId="19" xfId="0" applyNumberFormat="1" applyFont="1" applyFill="1" applyBorder="1" applyAlignment="1">
      <alignment horizontal="right" vertical="top"/>
    </xf>
    <xf numFmtId="164" fontId="18" fillId="8" borderId="29" xfId="0" applyNumberFormat="1" applyFont="1" applyFill="1" applyBorder="1" applyAlignment="1">
      <alignment horizontal="right" vertical="top"/>
    </xf>
    <xf numFmtId="164" fontId="24" fillId="8" borderId="54" xfId="0" applyNumberFormat="1" applyFont="1" applyFill="1" applyBorder="1" applyAlignment="1">
      <alignment horizontal="right" vertical="top"/>
    </xf>
    <xf numFmtId="164" fontId="18" fillId="8" borderId="30" xfId="0" applyNumberFormat="1" applyFont="1" applyFill="1" applyBorder="1" applyAlignment="1">
      <alignment horizontal="right" vertical="top"/>
    </xf>
    <xf numFmtId="164" fontId="24" fillId="4" borderId="22" xfId="0" applyNumberFormat="1" applyFont="1" applyFill="1" applyBorder="1" applyAlignment="1">
      <alignment horizontal="right" vertical="top"/>
    </xf>
    <xf numFmtId="164" fontId="24" fillId="6" borderId="22" xfId="0" applyNumberFormat="1" applyFont="1" applyFill="1" applyBorder="1" applyAlignment="1">
      <alignment horizontal="right" vertical="top"/>
    </xf>
    <xf numFmtId="164" fontId="24" fillId="6" borderId="56" xfId="0" applyNumberFormat="1" applyFont="1" applyFill="1" applyBorder="1" applyAlignment="1">
      <alignment horizontal="right" vertical="top"/>
    </xf>
    <xf numFmtId="165" fontId="18" fillId="0" borderId="11" xfId="0" applyNumberFormat="1" applyFont="1" applyFill="1" applyBorder="1" applyAlignment="1">
      <alignment horizontal="center" vertical="top"/>
    </xf>
    <xf numFmtId="165" fontId="18" fillId="0" borderId="11" xfId="0" applyNumberFormat="1" applyFont="1" applyFill="1" applyBorder="1" applyAlignment="1">
      <alignment horizontal="center" vertical="top" wrapText="1"/>
    </xf>
    <xf numFmtId="165" fontId="3" fillId="0" borderId="11" xfId="0" applyNumberFormat="1" applyFont="1" applyFill="1" applyBorder="1" applyAlignment="1">
      <alignment horizontal="center" vertical="top" wrapText="1"/>
    </xf>
    <xf numFmtId="165" fontId="3" fillId="8" borderId="31" xfId="0" applyNumberFormat="1" applyFont="1" applyFill="1" applyBorder="1" applyAlignment="1">
      <alignment horizontal="center" vertical="top" wrapText="1"/>
    </xf>
    <xf numFmtId="165" fontId="25" fillId="0" borderId="26" xfId="0" applyNumberFormat="1" applyFont="1" applyFill="1" applyBorder="1" applyAlignment="1">
      <alignment horizontal="center" vertical="top" wrapText="1"/>
    </xf>
    <xf numFmtId="164" fontId="18" fillId="8" borderId="36" xfId="0" applyNumberFormat="1" applyFont="1" applyFill="1" applyBorder="1" applyAlignment="1">
      <alignment horizontal="right" vertical="top"/>
    </xf>
    <xf numFmtId="164" fontId="18" fillId="8" borderId="68" xfId="0" applyNumberFormat="1" applyFont="1" applyFill="1" applyBorder="1" applyAlignment="1">
      <alignment horizontal="right" vertical="top"/>
    </xf>
    <xf numFmtId="164" fontId="18" fillId="8" borderId="79" xfId="0" applyNumberFormat="1" applyFont="1" applyFill="1" applyBorder="1" applyAlignment="1">
      <alignment horizontal="right" vertical="top"/>
    </xf>
    <xf numFmtId="164" fontId="24" fillId="2" borderId="9" xfId="0" applyNumberFormat="1" applyFont="1" applyFill="1" applyBorder="1" applyAlignment="1">
      <alignment horizontal="right" vertical="top"/>
    </xf>
    <xf numFmtId="164" fontId="24" fillId="2" borderId="56" xfId="0" applyNumberFormat="1" applyFont="1" applyFill="1" applyBorder="1" applyAlignment="1">
      <alignment horizontal="right" vertical="top"/>
    </xf>
    <xf numFmtId="164" fontId="18" fillId="8" borderId="35" xfId="0" applyNumberFormat="1" applyFont="1" applyFill="1" applyBorder="1" applyAlignment="1">
      <alignment horizontal="right" vertical="top"/>
    </xf>
    <xf numFmtId="164" fontId="18" fillId="8" borderId="1" xfId="0" applyNumberFormat="1" applyFont="1" applyFill="1" applyBorder="1" applyAlignment="1">
      <alignment horizontal="right" vertical="top"/>
    </xf>
    <xf numFmtId="164" fontId="24" fillId="8" borderId="60" xfId="0" applyNumberFormat="1" applyFont="1" applyFill="1" applyBorder="1" applyAlignment="1">
      <alignment horizontal="right" vertical="top"/>
    </xf>
    <xf numFmtId="164" fontId="18" fillId="8" borderId="28" xfId="0" applyNumberFormat="1" applyFont="1" applyFill="1" applyBorder="1" applyAlignment="1">
      <alignment horizontal="right" vertical="top"/>
    </xf>
    <xf numFmtId="164" fontId="18" fillId="8" borderId="7" xfId="0" applyNumberFormat="1" applyFont="1" applyFill="1" applyBorder="1" applyAlignment="1">
      <alignment horizontal="right" vertical="top"/>
    </xf>
    <xf numFmtId="164" fontId="18" fillId="8" borderId="11" xfId="0" applyNumberFormat="1" applyFont="1" applyFill="1" applyBorder="1" applyAlignment="1">
      <alignment horizontal="right" vertical="top"/>
    </xf>
    <xf numFmtId="164" fontId="18" fillId="8" borderId="18" xfId="0" applyNumberFormat="1" applyFont="1" applyFill="1" applyBorder="1" applyAlignment="1">
      <alignment horizontal="right" vertical="top"/>
    </xf>
    <xf numFmtId="0" fontId="18" fillId="8" borderId="35" xfId="0" applyFont="1" applyFill="1" applyBorder="1" applyAlignment="1">
      <alignment horizontal="center" vertical="top"/>
    </xf>
    <xf numFmtId="0" fontId="18" fillId="0" borderId="35" xfId="0" applyFont="1" applyFill="1" applyBorder="1" applyAlignment="1">
      <alignment horizontal="center" vertical="top"/>
    </xf>
    <xf numFmtId="0" fontId="18" fillId="3" borderId="24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/>
    </xf>
    <xf numFmtId="0" fontId="18" fillId="0" borderId="41" xfId="0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0" borderId="47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0" fontId="5" fillId="3" borderId="1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4" borderId="7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3" fillId="3" borderId="49" xfId="0" applyFont="1" applyFill="1" applyBorder="1" applyAlignment="1">
      <alignment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164" fontId="18" fillId="8" borderId="40" xfId="0" applyNumberFormat="1" applyFont="1" applyFill="1" applyBorder="1" applyAlignment="1">
      <alignment horizontal="right" vertical="top"/>
    </xf>
    <xf numFmtId="164" fontId="24" fillId="4" borderId="74" xfId="0" applyNumberFormat="1" applyFont="1" applyFill="1" applyBorder="1" applyAlignment="1">
      <alignment horizontal="right" vertical="top"/>
    </xf>
    <xf numFmtId="164" fontId="24" fillId="6" borderId="57" xfId="0" applyNumberFormat="1" applyFont="1" applyFill="1" applyBorder="1" applyAlignment="1">
      <alignment horizontal="right" vertical="top"/>
    </xf>
    <xf numFmtId="164" fontId="5" fillId="8" borderId="76" xfId="0" applyNumberFormat="1" applyFont="1" applyFill="1" applyBorder="1" applyAlignment="1">
      <alignment horizontal="right" vertical="top"/>
    </xf>
    <xf numFmtId="164" fontId="18" fillId="8" borderId="5" xfId="0" applyNumberFormat="1" applyFont="1" applyFill="1" applyBorder="1" applyAlignment="1">
      <alignment horizontal="right" vertical="top"/>
    </xf>
    <xf numFmtId="164" fontId="24" fillId="8" borderId="9" xfId="0" applyNumberFormat="1" applyFont="1" applyFill="1" applyBorder="1" applyAlignment="1">
      <alignment horizontal="right" vertical="top"/>
    </xf>
    <xf numFmtId="164" fontId="24" fillId="8" borderId="34" xfId="0" applyNumberFormat="1" applyFont="1" applyFill="1" applyBorder="1" applyAlignment="1">
      <alignment horizontal="right" vertical="top"/>
    </xf>
    <xf numFmtId="0" fontId="18" fillId="0" borderId="0" xfId="0" applyFont="1" applyAlignment="1">
      <alignment wrapText="1"/>
    </xf>
    <xf numFmtId="3" fontId="18" fillId="0" borderId="11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164" fontId="18" fillId="8" borderId="46" xfId="0" applyNumberFormat="1" applyFont="1" applyFill="1" applyBorder="1" applyAlignment="1">
      <alignment horizontal="right" vertical="top"/>
    </xf>
    <xf numFmtId="164" fontId="24" fillId="8" borderId="51" xfId="0" applyNumberFormat="1" applyFont="1" applyFill="1" applyBorder="1" applyAlignment="1">
      <alignment horizontal="right" vertical="top"/>
    </xf>
    <xf numFmtId="164" fontId="24" fillId="8" borderId="39" xfId="0" applyNumberFormat="1" applyFont="1" applyFill="1" applyBorder="1" applyAlignment="1">
      <alignment horizontal="right" vertical="top"/>
    </xf>
    <xf numFmtId="164" fontId="24" fillId="8" borderId="1" xfId="0" applyNumberFormat="1" applyFont="1" applyFill="1" applyBorder="1" applyAlignment="1">
      <alignment horizontal="right" vertical="top"/>
    </xf>
    <xf numFmtId="164" fontId="24" fillId="8" borderId="40" xfId="0" applyNumberFormat="1" applyFont="1" applyFill="1" applyBorder="1" applyAlignment="1">
      <alignment horizontal="right" vertical="top"/>
    </xf>
    <xf numFmtId="164" fontId="18" fillId="8" borderId="21" xfId="0" applyNumberFormat="1" applyFont="1" applyFill="1" applyBorder="1" applyAlignment="1">
      <alignment horizontal="right" vertical="top"/>
    </xf>
    <xf numFmtId="164" fontId="24" fillId="8" borderId="36" xfId="0" applyNumberFormat="1" applyFont="1" applyFill="1" applyBorder="1" applyAlignment="1">
      <alignment horizontal="right" vertical="top"/>
    </xf>
    <xf numFmtId="164" fontId="18" fillId="8" borderId="52" xfId="0" applyNumberFormat="1" applyFont="1" applyFill="1" applyBorder="1" applyAlignment="1">
      <alignment horizontal="right" vertical="top"/>
    </xf>
    <xf numFmtId="164" fontId="24" fillId="8" borderId="68" xfId="0" applyNumberFormat="1" applyFont="1" applyFill="1" applyBorder="1" applyAlignment="1">
      <alignment horizontal="right" vertical="top"/>
    </xf>
    <xf numFmtId="164" fontId="24" fillId="8" borderId="28" xfId="0" applyNumberFormat="1" applyFont="1" applyFill="1" applyBorder="1" applyAlignment="1">
      <alignment horizontal="right" vertical="top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9" borderId="71" xfId="0" applyNumberFormat="1" applyFont="1" applyFill="1" applyBorder="1" applyAlignment="1">
      <alignment horizontal="right" vertical="top"/>
    </xf>
    <xf numFmtId="164" fontId="5" fillId="8" borderId="71" xfId="0" applyNumberFormat="1" applyFont="1" applyFill="1" applyBorder="1" applyAlignment="1">
      <alignment horizontal="right" vertical="top"/>
    </xf>
    <xf numFmtId="164" fontId="18" fillId="8" borderId="16" xfId="0" applyNumberFormat="1" applyFont="1" applyFill="1" applyBorder="1" applyAlignment="1">
      <alignment horizontal="right" vertical="top"/>
    </xf>
    <xf numFmtId="164" fontId="18" fillId="8" borderId="17" xfId="0" applyNumberFormat="1" applyFont="1" applyFill="1" applyBorder="1" applyAlignment="1">
      <alignment horizontal="right" vertical="top"/>
    </xf>
    <xf numFmtId="0" fontId="30" fillId="0" borderId="11" xfId="0" applyFont="1" applyFill="1" applyBorder="1" applyAlignment="1">
      <alignment horizontal="center" vertical="top" wrapText="1"/>
    </xf>
    <xf numFmtId="164" fontId="18" fillId="3" borderId="8" xfId="0" applyNumberFormat="1" applyFont="1" applyFill="1" applyBorder="1" applyAlignment="1">
      <alignment horizontal="center" vertical="top" wrapText="1"/>
    </xf>
    <xf numFmtId="164" fontId="18" fillId="3" borderId="23" xfId="0" applyNumberFormat="1" applyFont="1" applyFill="1" applyBorder="1" applyAlignment="1">
      <alignment horizontal="center" vertical="top"/>
    </xf>
    <xf numFmtId="164" fontId="24" fillId="9" borderId="8" xfId="0" applyNumberFormat="1" applyFont="1" applyFill="1" applyBorder="1" applyAlignment="1">
      <alignment horizontal="center" vertical="top" wrapText="1"/>
    </xf>
    <xf numFmtId="164" fontId="18" fillId="8" borderId="23" xfId="0" applyNumberFormat="1" applyFont="1" applyFill="1" applyBorder="1" applyAlignment="1">
      <alignment horizontal="center" vertical="top" wrapText="1"/>
    </xf>
    <xf numFmtId="0" fontId="18" fillId="8" borderId="23" xfId="0" applyFont="1" applyFill="1" applyBorder="1" applyAlignment="1">
      <alignment horizontal="center" vertical="top" wrapText="1"/>
    </xf>
    <xf numFmtId="164" fontId="24" fillId="8" borderId="38" xfId="0" applyNumberFormat="1" applyFont="1" applyFill="1" applyBorder="1" applyAlignment="1">
      <alignment horizontal="right" vertical="top"/>
    </xf>
    <xf numFmtId="164" fontId="18" fillId="8" borderId="71" xfId="0" applyNumberFormat="1" applyFont="1" applyFill="1" applyBorder="1" applyAlignment="1">
      <alignment horizontal="right" vertical="top"/>
    </xf>
    <xf numFmtId="164" fontId="18" fillId="8" borderId="39" xfId="0" applyNumberFormat="1" applyFont="1" applyFill="1" applyBorder="1" applyAlignment="1">
      <alignment horizontal="right" vertical="top"/>
    </xf>
    <xf numFmtId="164" fontId="3" fillId="0" borderId="63" xfId="0" applyNumberFormat="1" applyFont="1" applyFill="1" applyBorder="1" applyAlignment="1">
      <alignment horizontal="right" vertical="top"/>
    </xf>
    <xf numFmtId="164" fontId="24" fillId="9" borderId="8" xfId="0" applyNumberFormat="1" applyFont="1" applyFill="1" applyBorder="1" applyAlignment="1">
      <alignment horizontal="right" vertical="top"/>
    </xf>
    <xf numFmtId="164" fontId="24" fillId="8" borderId="69" xfId="0" applyNumberFormat="1" applyFont="1" applyFill="1" applyBorder="1" applyAlignment="1">
      <alignment horizontal="right" vertical="top"/>
    </xf>
    <xf numFmtId="164" fontId="24" fillId="8" borderId="2" xfId="0" applyNumberFormat="1" applyFont="1" applyFill="1" applyBorder="1" applyAlignment="1">
      <alignment horizontal="right" vertical="top"/>
    </xf>
    <xf numFmtId="164" fontId="18" fillId="8" borderId="50" xfId="0" applyNumberFormat="1" applyFont="1" applyFill="1" applyBorder="1" applyAlignment="1">
      <alignment horizontal="right" vertical="top"/>
    </xf>
    <xf numFmtId="164" fontId="24" fillId="8" borderId="67" xfId="0" applyNumberFormat="1" applyFont="1" applyFill="1" applyBorder="1" applyAlignment="1">
      <alignment horizontal="right" vertical="top"/>
    </xf>
    <xf numFmtId="164" fontId="3" fillId="9" borderId="35" xfId="0" applyNumberFormat="1" applyFont="1" applyFill="1" applyBorder="1" applyAlignment="1">
      <alignment vertical="top"/>
    </xf>
    <xf numFmtId="164" fontId="3" fillId="9" borderId="50" xfId="0" applyNumberFormat="1" applyFont="1" applyFill="1" applyBorder="1" applyAlignment="1">
      <alignment vertical="top"/>
    </xf>
    <xf numFmtId="164" fontId="3" fillId="9" borderId="11" xfId="0" applyNumberFormat="1" applyFont="1" applyFill="1" applyBorder="1" applyAlignment="1">
      <alignment vertical="top"/>
    </xf>
    <xf numFmtId="164" fontId="3" fillId="9" borderId="45" xfId="0" applyNumberFormat="1" applyFont="1" applyFill="1" applyBorder="1" applyAlignment="1">
      <alignment vertical="top"/>
    </xf>
    <xf numFmtId="164" fontId="3" fillId="8" borderId="35" xfId="0" applyNumberFormat="1" applyFont="1" applyFill="1" applyBorder="1" applyAlignment="1">
      <alignment vertical="top"/>
    </xf>
    <xf numFmtId="164" fontId="3" fillId="8" borderId="50" xfId="0" applyNumberFormat="1" applyFont="1" applyFill="1" applyBorder="1" applyAlignment="1">
      <alignment vertical="top"/>
    </xf>
    <xf numFmtId="164" fontId="3" fillId="8" borderId="11" xfId="0" applyNumberFormat="1" applyFont="1" applyFill="1" applyBorder="1" applyAlignment="1">
      <alignment vertical="top"/>
    </xf>
    <xf numFmtId="164" fontId="3" fillId="8" borderId="45" xfId="0" applyNumberFormat="1" applyFont="1" applyFill="1" applyBorder="1" applyAlignment="1">
      <alignment vertical="top"/>
    </xf>
    <xf numFmtId="164" fontId="3" fillId="8" borderId="0" xfId="0" applyNumberFormat="1" applyFont="1" applyFill="1" applyBorder="1" applyAlignment="1">
      <alignment vertical="top"/>
    </xf>
    <xf numFmtId="164" fontId="3" fillId="8" borderId="6" xfId="0" applyNumberFormat="1" applyFont="1" applyFill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3" borderId="17" xfId="0" applyFont="1" applyFill="1" applyBorder="1" applyAlignment="1">
      <alignment horizontal="left" vertical="top" wrapText="1"/>
    </xf>
    <xf numFmtId="49" fontId="3" fillId="0" borderId="20" xfId="0" applyNumberFormat="1" applyFont="1" applyBorder="1" applyAlignment="1">
      <alignment vertical="top" wrapText="1"/>
    </xf>
    <xf numFmtId="0" fontId="18" fillId="0" borderId="71" xfId="0" applyFont="1" applyFill="1" applyBorder="1" applyAlignment="1">
      <alignment horizontal="center" vertical="top"/>
    </xf>
    <xf numFmtId="164" fontId="3" fillId="9" borderId="71" xfId="0" applyNumberFormat="1" applyFont="1" applyFill="1" applyBorder="1" applyAlignment="1">
      <alignment horizontal="right" vertical="top"/>
    </xf>
    <xf numFmtId="164" fontId="3" fillId="9" borderId="44" xfId="0" applyNumberFormat="1" applyFont="1" applyFill="1" applyBorder="1" applyAlignment="1">
      <alignment horizontal="right" vertical="top"/>
    </xf>
    <xf numFmtId="164" fontId="18" fillId="8" borderId="44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0" fontId="9" fillId="0" borderId="35" xfId="0" applyFont="1" applyFill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top" textRotation="90" wrapText="1"/>
    </xf>
    <xf numFmtId="164" fontId="18" fillId="8" borderId="45" xfId="0" applyNumberFormat="1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right" vertical="top"/>
    </xf>
    <xf numFmtId="164" fontId="24" fillId="8" borderId="65" xfId="0" applyNumberFormat="1" applyFont="1" applyFill="1" applyBorder="1" applyAlignment="1">
      <alignment horizontal="right" vertical="top"/>
    </xf>
    <xf numFmtId="0" fontId="5" fillId="3" borderId="49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164" fontId="18" fillId="8" borderId="51" xfId="0" applyNumberFormat="1" applyFont="1" applyFill="1" applyBorder="1" applyAlignment="1">
      <alignment horizontal="right" vertical="top"/>
    </xf>
    <xf numFmtId="0" fontId="18" fillId="3" borderId="41" xfId="0" applyFont="1" applyFill="1" applyBorder="1" applyAlignment="1">
      <alignment horizontal="center" vertical="top"/>
    </xf>
    <xf numFmtId="0" fontId="30" fillId="0" borderId="8" xfId="0" applyNumberFormat="1" applyFont="1" applyFill="1" applyBorder="1" applyAlignment="1">
      <alignment vertical="top" wrapText="1"/>
    </xf>
    <xf numFmtId="2" fontId="31" fillId="0" borderId="24" xfId="0" applyNumberFormat="1" applyFont="1" applyFill="1" applyBorder="1" applyAlignment="1">
      <alignment vertical="top" wrapText="1"/>
    </xf>
    <xf numFmtId="2" fontId="30" fillId="0" borderId="8" xfId="0" applyNumberFormat="1" applyFont="1" applyFill="1" applyBorder="1" applyAlignment="1">
      <alignment vertical="top" wrapText="1"/>
    </xf>
    <xf numFmtId="2" fontId="31" fillId="0" borderId="6" xfId="0" applyNumberFormat="1" applyFont="1" applyFill="1" applyBorder="1" applyAlignment="1">
      <alignment vertical="top" wrapText="1"/>
    </xf>
    <xf numFmtId="164" fontId="5" fillId="2" borderId="57" xfId="0" applyNumberFormat="1" applyFont="1" applyFill="1" applyBorder="1" applyAlignment="1">
      <alignment horizontal="right" vertical="top"/>
    </xf>
    <xf numFmtId="164" fontId="5" fillId="2" borderId="4" xfId="0" applyNumberFormat="1" applyFont="1" applyFill="1" applyBorder="1" applyAlignment="1">
      <alignment horizontal="right" vertical="top"/>
    </xf>
    <xf numFmtId="0" fontId="18" fillId="8" borderId="6" xfId="0" applyFont="1" applyFill="1" applyBorder="1" applyAlignment="1">
      <alignment horizontal="center" vertical="top"/>
    </xf>
    <xf numFmtId="4" fontId="18" fillId="0" borderId="11" xfId="0" applyNumberFormat="1" applyFont="1" applyFill="1" applyBorder="1" applyAlignment="1">
      <alignment horizontal="center" vertical="top" wrapText="1"/>
    </xf>
    <xf numFmtId="4" fontId="3" fillId="0" borderId="11" xfId="0" applyNumberFormat="1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 wrapText="1"/>
    </xf>
    <xf numFmtId="164" fontId="20" fillId="9" borderId="38" xfId="0" applyNumberFormat="1" applyFont="1" applyFill="1" applyBorder="1" applyAlignment="1">
      <alignment horizontal="right" vertical="top"/>
    </xf>
    <xf numFmtId="3" fontId="33" fillId="0" borderId="18" xfId="0" applyNumberFormat="1" applyFont="1" applyFill="1" applyBorder="1" applyAlignment="1">
      <alignment horizontal="center" vertical="top"/>
    </xf>
    <xf numFmtId="164" fontId="18" fillId="0" borderId="38" xfId="0" applyNumberFormat="1" applyFont="1" applyFill="1" applyBorder="1" applyAlignment="1">
      <alignment horizontal="right" vertical="top"/>
    </xf>
    <xf numFmtId="164" fontId="18" fillId="0" borderId="20" xfId="0" applyNumberFormat="1" applyFont="1" applyFill="1" applyBorder="1" applyAlignment="1">
      <alignment horizontal="right" vertical="top"/>
    </xf>
    <xf numFmtId="0" fontId="18" fillId="8" borderId="24" xfId="0" applyFont="1" applyFill="1" applyBorder="1" applyAlignment="1">
      <alignment horizontal="center" vertical="top" wrapText="1"/>
    </xf>
    <xf numFmtId="164" fontId="18" fillId="8" borderId="71" xfId="0" applyNumberFormat="1" applyFont="1" applyFill="1" applyBorder="1" applyAlignment="1">
      <alignment horizontal="center" vertical="top"/>
    </xf>
    <xf numFmtId="164" fontId="18" fillId="8" borderId="39" xfId="0" applyNumberFormat="1" applyFont="1" applyFill="1" applyBorder="1" applyAlignment="1">
      <alignment horizontal="center" vertical="top"/>
    </xf>
    <xf numFmtId="164" fontId="18" fillId="8" borderId="1" xfId="0" applyNumberFormat="1" applyFont="1" applyFill="1" applyBorder="1" applyAlignment="1">
      <alignment horizontal="center" vertical="top"/>
    </xf>
    <xf numFmtId="164" fontId="18" fillId="8" borderId="44" xfId="0" applyNumberFormat="1" applyFont="1" applyFill="1" applyBorder="1" applyAlignment="1">
      <alignment horizontal="center" vertical="top"/>
    </xf>
    <xf numFmtId="164" fontId="18" fillId="8" borderId="68" xfId="0" applyNumberFormat="1" applyFont="1" applyFill="1" applyBorder="1" applyAlignment="1">
      <alignment horizontal="center" vertical="top"/>
    </xf>
    <xf numFmtId="164" fontId="18" fillId="8" borderId="55" xfId="0" applyNumberFormat="1" applyFont="1" applyFill="1" applyBorder="1" applyAlignment="1">
      <alignment horizontal="center" vertical="top"/>
    </xf>
    <xf numFmtId="164" fontId="24" fillId="8" borderId="68" xfId="0" applyNumberFormat="1" applyFont="1" applyFill="1" applyBorder="1" applyAlignment="1">
      <alignment horizontal="center" vertical="top"/>
    </xf>
    <xf numFmtId="164" fontId="24" fillId="8" borderId="36" xfId="0" applyNumberFormat="1" applyFont="1" applyFill="1" applyBorder="1" applyAlignment="1">
      <alignment horizontal="center" vertical="top"/>
    </xf>
    <xf numFmtId="164" fontId="24" fillId="8" borderId="29" xfId="0" applyNumberFormat="1" applyFont="1" applyFill="1" applyBorder="1" applyAlignment="1">
      <alignment horizontal="center" vertical="top"/>
    </xf>
    <xf numFmtId="164" fontId="24" fillId="8" borderId="55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36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18" fillId="8" borderId="36" xfId="0" applyNumberFormat="1" applyFont="1" applyFill="1" applyBorder="1" applyAlignment="1">
      <alignment horizontal="center" vertical="top"/>
    </xf>
    <xf numFmtId="164" fontId="18" fillId="8" borderId="29" xfId="0" applyNumberFormat="1" applyFont="1" applyFill="1" applyBorder="1" applyAlignment="1">
      <alignment horizontal="center" vertical="top"/>
    </xf>
    <xf numFmtId="164" fontId="18" fillId="8" borderId="35" xfId="0" applyNumberFormat="1" applyFont="1" applyFill="1" applyBorder="1" applyAlignment="1">
      <alignment horizontal="center" vertical="top"/>
    </xf>
    <xf numFmtId="164" fontId="18" fillId="8" borderId="50" xfId="0" applyNumberFormat="1" applyFont="1" applyFill="1" applyBorder="1" applyAlignment="1">
      <alignment horizontal="center" vertical="top"/>
    </xf>
    <xf numFmtId="164" fontId="18" fillId="8" borderId="11" xfId="0" applyNumberFormat="1" applyFont="1" applyFill="1" applyBorder="1" applyAlignment="1">
      <alignment horizontal="center" vertical="top"/>
    </xf>
    <xf numFmtId="164" fontId="18" fillId="8" borderId="45" xfId="0" applyNumberFormat="1" applyFont="1" applyFill="1" applyBorder="1" applyAlignment="1">
      <alignment horizontal="center" vertical="top"/>
    </xf>
    <xf numFmtId="164" fontId="24" fillId="8" borderId="51" xfId="0" applyNumberFormat="1" applyFont="1" applyFill="1" applyBorder="1" applyAlignment="1">
      <alignment horizontal="center" vertical="top"/>
    </xf>
    <xf numFmtId="164" fontId="24" fillId="8" borderId="48" xfId="0" applyNumberFormat="1" applyFont="1" applyFill="1" applyBorder="1" applyAlignment="1">
      <alignment horizontal="center" vertical="top"/>
    </xf>
    <xf numFmtId="164" fontId="24" fillId="8" borderId="20" xfId="0" applyNumberFormat="1" applyFont="1" applyFill="1" applyBorder="1" applyAlignment="1">
      <alignment horizontal="center" vertical="top"/>
    </xf>
    <xf numFmtId="164" fontId="24" fillId="8" borderId="40" xfId="0" applyNumberFormat="1" applyFont="1" applyFill="1" applyBorder="1" applyAlignment="1">
      <alignment horizontal="center" vertical="top"/>
    </xf>
    <xf numFmtId="164" fontId="24" fillId="8" borderId="69" xfId="0" applyNumberFormat="1" applyFont="1" applyFill="1" applyBorder="1" applyAlignment="1">
      <alignment horizontal="center" vertical="top"/>
    </xf>
    <xf numFmtId="164" fontId="24" fillId="8" borderId="67" xfId="0" applyNumberFormat="1" applyFont="1" applyFill="1" applyBorder="1" applyAlignment="1">
      <alignment horizontal="center" vertical="top"/>
    </xf>
    <xf numFmtId="164" fontId="24" fillId="8" borderId="2" xfId="0" applyNumberFormat="1" applyFont="1" applyFill="1" applyBorder="1" applyAlignment="1">
      <alignment horizontal="center" vertical="top"/>
    </xf>
    <xf numFmtId="164" fontId="24" fillId="8" borderId="65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center" textRotation="90" wrapText="1"/>
    </xf>
    <xf numFmtId="164" fontId="18" fillId="3" borderId="6" xfId="0" applyNumberFormat="1" applyFont="1" applyFill="1" applyBorder="1" applyAlignment="1">
      <alignment horizontal="right" vertical="top" wrapText="1"/>
    </xf>
    <xf numFmtId="164" fontId="24" fillId="9" borderId="38" xfId="0" applyNumberFormat="1" applyFont="1" applyFill="1" applyBorder="1" applyAlignment="1">
      <alignment horizontal="right" vertical="top"/>
    </xf>
    <xf numFmtId="0" fontId="3" fillId="3" borderId="3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164" fontId="9" fillId="0" borderId="7" xfId="0" applyNumberFormat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5" fillId="4" borderId="5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49" fontId="5" fillId="8" borderId="11" xfId="0" applyNumberFormat="1" applyFont="1" applyFill="1" applyBorder="1" applyAlignment="1">
      <alignment horizontal="center" vertical="top"/>
    </xf>
    <xf numFmtId="49" fontId="8" fillId="7" borderId="72" xfId="0" applyNumberFormat="1" applyFont="1" applyFill="1" applyBorder="1" applyAlignment="1">
      <alignment horizontal="left" vertical="top" wrapText="1"/>
    </xf>
    <xf numFmtId="49" fontId="8" fillId="7" borderId="77" xfId="0" applyNumberFormat="1" applyFont="1" applyFill="1" applyBorder="1" applyAlignment="1">
      <alignment horizontal="left" vertical="top" wrapText="1"/>
    </xf>
    <xf numFmtId="49" fontId="8" fillId="7" borderId="73" xfId="0" applyNumberFormat="1" applyFont="1" applyFill="1" applyBorder="1" applyAlignment="1">
      <alignment horizontal="left" vertical="top" wrapText="1"/>
    </xf>
    <xf numFmtId="0" fontId="8" fillId="6" borderId="71" xfId="0" applyFont="1" applyFill="1" applyBorder="1" applyAlignment="1">
      <alignment horizontal="left" vertical="top" wrapText="1"/>
    </xf>
    <xf numFmtId="0" fontId="8" fillId="6" borderId="66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/>
    </xf>
    <xf numFmtId="0" fontId="5" fillId="4" borderId="66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11" fillId="3" borderId="30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0" fontId="3" fillId="3" borderId="42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center" vertical="center" textRotation="90" wrapText="1"/>
    </xf>
    <xf numFmtId="0" fontId="5" fillId="0" borderId="7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 textRotation="90" wrapText="1"/>
    </xf>
    <xf numFmtId="0" fontId="3" fillId="0" borderId="45" xfId="0" applyNumberFormat="1" applyFont="1" applyBorder="1" applyAlignment="1">
      <alignment horizontal="center" vertical="center" textRotation="90" wrapText="1"/>
    </xf>
    <xf numFmtId="0" fontId="3" fillId="0" borderId="34" xfId="0" applyNumberFormat="1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49" fontId="3" fillId="0" borderId="43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32" xfId="0" applyNumberFormat="1" applyFont="1" applyBorder="1" applyAlignment="1">
      <alignment horizontal="center" vertical="top"/>
    </xf>
    <xf numFmtId="0" fontId="18" fillId="3" borderId="1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0" fontId="3" fillId="3" borderId="47" xfId="0" applyFont="1" applyFill="1" applyBorder="1" applyAlignment="1">
      <alignment vertical="top" wrapText="1"/>
    </xf>
    <xf numFmtId="0" fontId="3" fillId="3" borderId="49" xfId="0" applyFont="1" applyFill="1" applyBorder="1" applyAlignment="1">
      <alignment vertical="top" wrapText="1"/>
    </xf>
    <xf numFmtId="0" fontId="11" fillId="0" borderId="49" xfId="0" applyFont="1" applyBorder="1" applyAlignment="1">
      <alignment vertical="top" wrapText="1"/>
    </xf>
    <xf numFmtId="0" fontId="5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0" fontId="3" fillId="0" borderId="47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5" fillId="9" borderId="76" xfId="0" applyFont="1" applyFill="1" applyBorder="1" applyAlignment="1">
      <alignment horizontal="right" vertical="top"/>
    </xf>
    <xf numFmtId="0" fontId="21" fillId="9" borderId="33" xfId="0" applyFont="1" applyFill="1" applyBorder="1" applyAlignment="1">
      <alignment horizontal="right" vertical="top"/>
    </xf>
    <xf numFmtId="0" fontId="21" fillId="9" borderId="34" xfId="0" applyFont="1" applyFill="1" applyBorder="1" applyAlignment="1">
      <alignment horizontal="right" vertical="top"/>
    </xf>
    <xf numFmtId="49" fontId="5" fillId="8" borderId="50" xfId="0" applyNumberFormat="1" applyFont="1" applyFill="1" applyBorder="1" applyAlignment="1">
      <alignment horizontal="center" vertical="top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8" borderId="31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3" fillId="8" borderId="28" xfId="0" applyFont="1" applyFill="1" applyBorder="1" applyAlignment="1">
      <alignment horizontal="left" vertical="top" wrapText="1"/>
    </xf>
    <xf numFmtId="0" fontId="5" fillId="0" borderId="49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3" fillId="8" borderId="42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vertical="top" wrapText="1"/>
    </xf>
    <xf numFmtId="0" fontId="11" fillId="8" borderId="19" xfId="0" applyFont="1" applyFill="1" applyBorder="1" applyAlignment="1">
      <alignment vertical="top" wrapText="1"/>
    </xf>
    <xf numFmtId="49" fontId="3" fillId="3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top" wrapText="1"/>
    </xf>
    <xf numFmtId="49" fontId="3" fillId="3" borderId="48" xfId="0" applyNumberFormat="1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0" fontId="3" fillId="3" borderId="4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center" vertical="top" wrapText="1"/>
    </xf>
    <xf numFmtId="0" fontId="5" fillId="3" borderId="63" xfId="0" applyFont="1" applyFill="1" applyBorder="1" applyAlignment="1">
      <alignment horizontal="center" vertical="top" wrapText="1"/>
    </xf>
    <xf numFmtId="49" fontId="3" fillId="3" borderId="58" xfId="0" applyNumberFormat="1" applyFont="1" applyFill="1" applyBorder="1" applyAlignment="1">
      <alignment horizontal="center" vertical="top" wrapText="1"/>
    </xf>
    <xf numFmtId="49" fontId="5" fillId="3" borderId="58" xfId="0" applyNumberFormat="1" applyFont="1" applyFill="1" applyBorder="1" applyAlignment="1">
      <alignment horizontal="center" vertical="top"/>
    </xf>
    <xf numFmtId="0" fontId="9" fillId="3" borderId="1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49" fontId="3" fillId="3" borderId="11" xfId="0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49" fontId="5" fillId="3" borderId="18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30" xfId="0" applyFont="1" applyBorder="1" applyAlignment="1">
      <alignment vertical="top" wrapText="1"/>
    </xf>
    <xf numFmtId="0" fontId="5" fillId="0" borderId="47" xfId="0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0" fontId="5" fillId="9" borderId="33" xfId="0" applyFont="1" applyFill="1" applyBorder="1" applyAlignment="1">
      <alignment horizontal="right" vertical="top"/>
    </xf>
    <xf numFmtId="49" fontId="3" fillId="8" borderId="11" xfId="0" applyNumberFormat="1" applyFont="1" applyFill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43" fontId="3" fillId="0" borderId="42" xfId="1" applyFont="1" applyFill="1" applyBorder="1" applyAlignment="1">
      <alignment horizontal="left" vertical="top" wrapText="1"/>
    </xf>
    <xf numFmtId="43" fontId="3" fillId="0" borderId="49" xfId="1" applyFont="1" applyFill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49" fontId="5" fillId="0" borderId="43" xfId="0" applyNumberFormat="1" applyFont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left" vertical="top" wrapText="1"/>
    </xf>
    <xf numFmtId="49" fontId="5" fillId="2" borderId="74" xfId="0" applyNumberFormat="1" applyFont="1" applyFill="1" applyBorder="1" applyAlignment="1">
      <alignment horizontal="right" vertical="top"/>
    </xf>
    <xf numFmtId="0" fontId="3" fillId="2" borderId="57" xfId="0" applyFont="1" applyFill="1" applyBorder="1" applyAlignment="1">
      <alignment horizontal="center" vertical="top" wrapText="1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49" fontId="5" fillId="2" borderId="75" xfId="0" applyNumberFormat="1" applyFont="1" applyFill="1" applyBorder="1" applyAlignment="1">
      <alignment horizontal="right" vertical="top"/>
    </xf>
    <xf numFmtId="49" fontId="5" fillId="2" borderId="78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49" fontId="5" fillId="2" borderId="53" xfId="0" applyNumberFormat="1" applyFont="1" applyFill="1" applyBorder="1" applyAlignment="1">
      <alignment horizontal="left" vertical="top"/>
    </xf>
    <xf numFmtId="49" fontId="5" fillId="2" borderId="75" xfId="0" applyNumberFormat="1" applyFont="1" applyFill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164" fontId="3" fillId="0" borderId="38" xfId="0" applyNumberFormat="1" applyFont="1" applyFill="1" applyBorder="1" applyAlignment="1">
      <alignment horizontal="left" vertical="center" textRotation="90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164" fontId="3" fillId="0" borderId="9" xfId="0" applyNumberFormat="1" applyFont="1" applyFill="1" applyBorder="1" applyAlignment="1">
      <alignment horizontal="left" vertical="center" textRotation="90" wrapText="1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80" xfId="0" applyNumberFormat="1" applyFont="1" applyFill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5" fillId="0" borderId="35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textRotation="90" wrapText="1"/>
    </xf>
    <xf numFmtId="0" fontId="19" fillId="0" borderId="30" xfId="0" applyFont="1" applyFill="1" applyBorder="1" applyAlignment="1">
      <alignment horizontal="center" vertical="top" textRotation="90" wrapText="1"/>
    </xf>
    <xf numFmtId="0" fontId="3" fillId="3" borderId="21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5" fillId="0" borderId="76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vertical="top" wrapText="1"/>
    </xf>
    <xf numFmtId="0" fontId="11" fillId="3" borderId="18" xfId="0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5" fillId="3" borderId="27" xfId="0" applyFont="1" applyFill="1" applyBorder="1" applyAlignment="1">
      <alignment vertical="top" wrapText="1"/>
    </xf>
    <xf numFmtId="0" fontId="21" fillId="3" borderId="18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0" fillId="0" borderId="58" xfId="0" applyBorder="1" applyAlignment="1">
      <alignment vertical="top" wrapText="1"/>
    </xf>
    <xf numFmtId="49" fontId="5" fillId="4" borderId="76" xfId="0" applyNumberFormat="1" applyFont="1" applyFill="1" applyBorder="1" applyAlignment="1">
      <alignment horizontal="center" vertical="top"/>
    </xf>
    <xf numFmtId="0" fontId="3" fillId="8" borderId="21" xfId="0" applyFont="1" applyFill="1" applyBorder="1" applyAlignment="1">
      <alignment vertical="top" wrapText="1"/>
    </xf>
    <xf numFmtId="0" fontId="23" fillId="8" borderId="32" xfId="0" applyFont="1" applyFill="1" applyBorder="1" applyAlignment="1">
      <alignment vertical="top" wrapText="1"/>
    </xf>
    <xf numFmtId="0" fontId="5" fillId="3" borderId="35" xfId="0" applyFont="1" applyFill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9" fillId="3" borderId="18" xfId="0" applyNumberFormat="1" applyFont="1" applyFill="1" applyBorder="1" applyAlignment="1">
      <alignment horizontal="center" vertical="center" textRotation="90"/>
    </xf>
    <xf numFmtId="0" fontId="9" fillId="3" borderId="32" xfId="0" applyNumberFormat="1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textRotation="90" wrapText="1"/>
    </xf>
    <xf numFmtId="0" fontId="1" fillId="0" borderId="7" xfId="0" applyFont="1" applyBorder="1" applyAlignment="1">
      <alignment horizontal="center" vertical="top" textRotation="90" wrapText="1"/>
    </xf>
    <xf numFmtId="0" fontId="9" fillId="3" borderId="11" xfId="0" applyNumberFormat="1" applyFont="1" applyFill="1" applyBorder="1" applyAlignment="1">
      <alignment horizontal="center" vertical="center" textRotation="90"/>
    </xf>
    <xf numFmtId="0" fontId="9" fillId="3" borderId="31" xfId="0" applyNumberFormat="1" applyFont="1" applyFill="1" applyBorder="1" applyAlignment="1">
      <alignment horizontal="center" vertical="center" textRotation="90"/>
    </xf>
    <xf numFmtId="0" fontId="3" fillId="3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3" fillId="6" borderId="57" xfId="0" applyFont="1" applyFill="1" applyBorder="1" applyAlignment="1">
      <alignment horizontal="center" vertical="top"/>
    </xf>
    <xf numFmtId="0" fontId="3" fillId="6" borderId="74" xfId="0" applyFont="1" applyFill="1" applyBorder="1" applyAlignment="1">
      <alignment horizontal="center" vertical="top"/>
    </xf>
    <xf numFmtId="0" fontId="3" fillId="6" borderId="75" xfId="0" applyFont="1" applyFill="1" applyBorder="1" applyAlignment="1">
      <alignment horizontal="center" vertical="top"/>
    </xf>
    <xf numFmtId="0" fontId="2" fillId="0" borderId="53" xfId="0" applyNumberFormat="1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top" textRotation="90" wrapText="1"/>
    </xf>
    <xf numFmtId="0" fontId="11" fillId="0" borderId="9" xfId="0" applyFont="1" applyBorder="1" applyAlignment="1">
      <alignment horizontal="center" vertical="top" textRotation="90" wrapText="1"/>
    </xf>
    <xf numFmtId="4" fontId="3" fillId="0" borderId="26" xfId="0" applyNumberFormat="1" applyFont="1" applyFill="1" applyBorder="1" applyAlignment="1">
      <alignment horizontal="center" vertical="top" wrapText="1"/>
    </xf>
    <xf numFmtId="4" fontId="3" fillId="0" borderId="29" xfId="0" applyNumberFormat="1" applyFont="1" applyFill="1" applyBorder="1" applyAlignment="1">
      <alignment horizontal="center" vertical="top" wrapText="1"/>
    </xf>
    <xf numFmtId="4" fontId="3" fillId="0" borderId="27" xfId="0" applyNumberFormat="1" applyFont="1" applyFill="1" applyBorder="1" applyAlignment="1">
      <alignment horizontal="center" vertical="top" wrapText="1"/>
    </xf>
    <xf numFmtId="4" fontId="3" fillId="0" borderId="28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3" borderId="43" xfId="0" applyFont="1" applyFill="1" applyBorder="1" applyAlignment="1">
      <alignment vertical="top" wrapText="1"/>
    </xf>
    <xf numFmtId="0" fontId="11" fillId="3" borderId="50" xfId="0" applyFont="1" applyFill="1" applyBorder="1" applyAlignment="1">
      <alignment vertical="top" wrapText="1"/>
    </xf>
    <xf numFmtId="0" fontId="11" fillId="3" borderId="36" xfId="0" applyFont="1" applyFill="1" applyBorder="1" applyAlignment="1">
      <alignment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54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8" borderId="3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6" xfId="0" applyFont="1" applyFill="1" applyBorder="1" applyAlignment="1">
      <alignment horizontal="center" vertical="center" textRotation="90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33" xfId="0" applyFont="1" applyFill="1" applyBorder="1" applyAlignment="1">
      <alignment horizontal="right" vertical="top" wrapText="1"/>
    </xf>
    <xf numFmtId="0" fontId="5" fillId="5" borderId="34" xfId="0" applyFont="1" applyFill="1" applyBorder="1" applyAlignment="1">
      <alignment horizontal="right" vertical="top" wrapText="1"/>
    </xf>
    <xf numFmtId="164" fontId="5" fillId="5" borderId="76" xfId="0" applyNumberFormat="1" applyFont="1" applyFill="1" applyBorder="1" applyAlignment="1">
      <alignment horizontal="center" vertical="top" wrapText="1"/>
    </xf>
    <xf numFmtId="164" fontId="5" fillId="5" borderId="33" xfId="0" applyNumberFormat="1" applyFont="1" applyFill="1" applyBorder="1" applyAlignment="1">
      <alignment horizontal="center" vertical="top" wrapText="1"/>
    </xf>
    <xf numFmtId="164" fontId="5" fillId="5" borderId="34" xfId="0" applyNumberFormat="1" applyFont="1" applyFill="1" applyBorder="1" applyAlignment="1">
      <alignment horizontal="center" vertical="top" wrapText="1"/>
    </xf>
    <xf numFmtId="0" fontId="3" fillId="3" borderId="71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3" fillId="0" borderId="71" xfId="0" applyNumberFormat="1" applyFont="1" applyBorder="1" applyAlignment="1">
      <alignment horizontal="center" vertical="top" wrapText="1"/>
    </xf>
    <xf numFmtId="0" fontId="3" fillId="0" borderId="66" xfId="0" applyNumberFormat="1" applyFont="1" applyBorder="1" applyAlignment="1">
      <alignment horizontal="center" vertical="top" wrapText="1"/>
    </xf>
    <xf numFmtId="0" fontId="3" fillId="0" borderId="44" xfId="0" applyNumberFormat="1" applyFont="1" applyBorder="1" applyAlignment="1">
      <alignment horizontal="center" vertical="top" wrapText="1"/>
    </xf>
    <xf numFmtId="0" fontId="3" fillId="0" borderId="71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79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5" fillId="6" borderId="72" xfId="0" applyFont="1" applyFill="1" applyBorder="1" applyAlignment="1">
      <alignment horizontal="right" vertical="top" wrapText="1"/>
    </xf>
    <xf numFmtId="0" fontId="5" fillId="6" borderId="77" xfId="0" applyFont="1" applyFill="1" applyBorder="1" applyAlignment="1">
      <alignment horizontal="right" vertical="top" wrapText="1"/>
    </xf>
    <xf numFmtId="0" fontId="5" fillId="6" borderId="73" xfId="0" applyFont="1" applyFill="1" applyBorder="1" applyAlignment="1">
      <alignment horizontal="right" vertical="top" wrapText="1"/>
    </xf>
    <xf numFmtId="0" fontId="5" fillId="6" borderId="72" xfId="0" applyNumberFormat="1" applyFont="1" applyFill="1" applyBorder="1" applyAlignment="1">
      <alignment horizontal="center" vertical="top" wrapText="1"/>
    </xf>
    <xf numFmtId="0" fontId="5" fillId="6" borderId="77" xfId="0" applyNumberFormat="1" applyFont="1" applyFill="1" applyBorder="1" applyAlignment="1">
      <alignment horizontal="center" vertical="top" wrapText="1"/>
    </xf>
    <xf numFmtId="0" fontId="5" fillId="6" borderId="73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3" borderId="71" xfId="0" applyNumberFormat="1" applyFont="1" applyFill="1" applyBorder="1" applyAlignment="1">
      <alignment horizontal="center" vertical="top" wrapText="1"/>
    </xf>
    <xf numFmtId="0" fontId="3" fillId="3" borderId="66" xfId="0" applyNumberFormat="1" applyFont="1" applyFill="1" applyBorder="1" applyAlignment="1">
      <alignment horizontal="center"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5" fillId="6" borderId="71" xfId="0" applyFont="1" applyFill="1" applyBorder="1" applyAlignment="1">
      <alignment horizontal="right" vertical="top" wrapText="1"/>
    </xf>
    <xf numFmtId="0" fontId="5" fillId="6" borderId="66" xfId="0" applyFont="1" applyFill="1" applyBorder="1" applyAlignment="1">
      <alignment horizontal="right" vertical="top" wrapText="1"/>
    </xf>
    <xf numFmtId="0" fontId="5" fillId="6" borderId="44" xfId="0" applyFont="1" applyFill="1" applyBorder="1" applyAlignment="1">
      <alignment horizontal="right" vertical="top" wrapText="1"/>
    </xf>
    <xf numFmtId="0" fontId="5" fillId="6" borderId="71" xfId="0" applyNumberFormat="1" applyFont="1" applyFill="1" applyBorder="1" applyAlignment="1">
      <alignment horizontal="center" vertical="top" wrapText="1"/>
    </xf>
    <xf numFmtId="0" fontId="5" fillId="6" borderId="66" xfId="0" applyNumberFormat="1" applyFont="1" applyFill="1" applyBorder="1" applyAlignment="1">
      <alignment horizontal="center" vertical="top" wrapText="1"/>
    </xf>
    <xf numFmtId="0" fontId="5" fillId="6" borderId="44" xfId="0" applyNumberFormat="1" applyFont="1" applyFill="1" applyBorder="1" applyAlignment="1">
      <alignment horizontal="center" vertical="top" wrapText="1"/>
    </xf>
    <xf numFmtId="0" fontId="3" fillId="8" borderId="71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49" fontId="5" fillId="6" borderId="78" xfId="0" applyNumberFormat="1" applyFont="1" applyFill="1" applyBorder="1" applyAlignment="1">
      <alignment horizontal="right" vertical="top"/>
    </xf>
    <xf numFmtId="49" fontId="5" fillId="6" borderId="74" xfId="0" applyNumberFormat="1" applyFont="1" applyFill="1" applyBorder="1" applyAlignment="1">
      <alignment horizontal="right" vertical="top"/>
    </xf>
    <xf numFmtId="49" fontId="5" fillId="6" borderId="75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4" borderId="78" xfId="0" applyNumberFormat="1" applyFont="1" applyFill="1" applyBorder="1" applyAlignment="1">
      <alignment horizontal="right" vertical="top"/>
    </xf>
    <xf numFmtId="49" fontId="5" fillId="4" borderId="74" xfId="0" applyNumberFormat="1" applyFont="1" applyFill="1" applyBorder="1" applyAlignment="1">
      <alignment horizontal="right" vertical="top"/>
    </xf>
    <xf numFmtId="49" fontId="5" fillId="4" borderId="75" xfId="0" applyNumberFormat="1" applyFont="1" applyFill="1" applyBorder="1" applyAlignment="1">
      <alignment horizontal="right" vertical="top"/>
    </xf>
    <xf numFmtId="0" fontId="3" fillId="4" borderId="57" xfId="0" applyFont="1" applyFill="1" applyBorder="1" applyAlignment="1">
      <alignment horizontal="center" vertical="top"/>
    </xf>
    <xf numFmtId="0" fontId="3" fillId="4" borderId="74" xfId="0" applyFont="1" applyFill="1" applyBorder="1" applyAlignment="1">
      <alignment horizontal="center" vertical="top"/>
    </xf>
    <xf numFmtId="0" fontId="3" fillId="4" borderId="75" xfId="0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 vertical="top" wrapText="1"/>
    </xf>
    <xf numFmtId="0" fontId="0" fillId="0" borderId="32" xfId="0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8" fillId="0" borderId="0" xfId="0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18" fillId="0" borderId="71" xfId="0" applyNumberFormat="1" applyFont="1" applyBorder="1" applyAlignment="1">
      <alignment horizontal="center" vertical="top" wrapText="1"/>
    </xf>
    <xf numFmtId="0" fontId="18" fillId="0" borderId="66" xfId="0" applyNumberFormat="1" applyFont="1" applyBorder="1" applyAlignment="1">
      <alignment horizontal="center" vertical="top" wrapText="1"/>
    </xf>
    <xf numFmtId="0" fontId="18" fillId="0" borderId="44" xfId="0" applyNumberFormat="1" applyFont="1" applyBorder="1" applyAlignment="1">
      <alignment horizontal="center" vertical="top" wrapText="1"/>
    </xf>
    <xf numFmtId="0" fontId="18" fillId="3" borderId="71" xfId="0" applyNumberFormat="1" applyFont="1" applyFill="1" applyBorder="1" applyAlignment="1">
      <alignment horizontal="center" vertical="top" wrapText="1"/>
    </xf>
    <xf numFmtId="0" fontId="18" fillId="3" borderId="66" xfId="0" applyNumberFormat="1" applyFont="1" applyFill="1" applyBorder="1" applyAlignment="1">
      <alignment horizontal="center" vertical="top" wrapText="1"/>
    </xf>
    <xf numFmtId="0" fontId="18" fillId="3" borderId="44" xfId="0" applyNumberFormat="1" applyFont="1" applyFill="1" applyBorder="1" applyAlignment="1">
      <alignment horizontal="center" vertical="top" wrapText="1"/>
    </xf>
    <xf numFmtId="0" fontId="24" fillId="6" borderId="71" xfId="0" applyNumberFormat="1" applyFont="1" applyFill="1" applyBorder="1" applyAlignment="1">
      <alignment horizontal="center" vertical="top" wrapText="1"/>
    </xf>
    <xf numFmtId="0" fontId="24" fillId="6" borderId="66" xfId="0" applyNumberFormat="1" applyFont="1" applyFill="1" applyBorder="1" applyAlignment="1">
      <alignment horizontal="center" vertical="top" wrapText="1"/>
    </xf>
    <xf numFmtId="0" fontId="24" fillId="6" borderId="44" xfId="0" applyNumberFormat="1" applyFont="1" applyFill="1" applyBorder="1" applyAlignment="1">
      <alignment horizontal="center" vertical="top" wrapText="1"/>
    </xf>
    <xf numFmtId="164" fontId="24" fillId="5" borderId="76" xfId="0" applyNumberFormat="1" applyFont="1" applyFill="1" applyBorder="1" applyAlignment="1">
      <alignment horizontal="center" vertical="top" wrapText="1"/>
    </xf>
    <xf numFmtId="164" fontId="24" fillId="5" borderId="33" xfId="0" applyNumberFormat="1" applyFont="1" applyFill="1" applyBorder="1" applyAlignment="1">
      <alignment horizontal="center" vertical="top" wrapText="1"/>
    </xf>
    <xf numFmtId="164" fontId="24" fillId="5" borderId="34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11" fillId="8" borderId="32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left" vertical="top" wrapText="1"/>
    </xf>
    <xf numFmtId="0" fontId="9" fillId="3" borderId="21" xfId="0" applyNumberFormat="1" applyFont="1" applyFill="1" applyBorder="1" applyAlignment="1">
      <alignment horizontal="center" vertical="center" textRotation="90"/>
    </xf>
    <xf numFmtId="0" fontId="9" fillId="3" borderId="20" xfId="0" applyNumberFormat="1" applyFont="1" applyFill="1" applyBorder="1" applyAlignment="1">
      <alignment horizontal="center" vertical="center" textRotation="90"/>
    </xf>
    <xf numFmtId="4" fontId="18" fillId="0" borderId="26" xfId="0" applyNumberFormat="1" applyFont="1" applyFill="1" applyBorder="1" applyAlignment="1">
      <alignment horizontal="center" vertical="top" wrapText="1"/>
    </xf>
    <xf numFmtId="4" fontId="18" fillId="0" borderId="29" xfId="0" applyNumberFormat="1" applyFont="1" applyFill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top" wrapText="1"/>
    </xf>
    <xf numFmtId="0" fontId="3" fillId="8" borderId="16" xfId="0" applyFont="1" applyFill="1" applyBorder="1" applyAlignment="1">
      <alignment horizontal="left" vertical="top" wrapText="1"/>
    </xf>
    <xf numFmtId="3" fontId="18" fillId="0" borderId="20" xfId="0" applyNumberFormat="1" applyFont="1" applyFill="1" applyBorder="1" applyAlignment="1">
      <alignment horizontal="center" vertical="top" wrapText="1"/>
    </xf>
    <xf numFmtId="3" fontId="18" fillId="0" borderId="29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20" xfId="0" applyNumberFormat="1" applyFont="1" applyFill="1" applyBorder="1" applyAlignment="1">
      <alignment horizontal="center" vertical="top"/>
    </xf>
    <xf numFmtId="165" fontId="3" fillId="0" borderId="29" xfId="0" applyNumberFormat="1" applyFont="1" applyFill="1" applyBorder="1" applyAlignment="1">
      <alignment horizontal="center" vertical="top"/>
    </xf>
    <xf numFmtId="3" fontId="18" fillId="0" borderId="1" xfId="0" applyNumberFormat="1" applyFont="1" applyFill="1" applyBorder="1" applyAlignment="1">
      <alignment horizontal="center" vertical="top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25"/>
  <sheetViews>
    <sheetView tabSelected="1" zoomScaleNormal="100" zoomScaleSheetLayoutView="100" workbookViewId="0">
      <selection activeCell="Y33" sqref="Y33"/>
    </sheetView>
  </sheetViews>
  <sheetFormatPr defaultRowHeight="12.75" x14ac:dyDescent="0.2"/>
  <cols>
    <col min="1" max="3" width="2.7109375" style="11" customWidth="1"/>
    <col min="4" max="4" width="32" style="11" customWidth="1"/>
    <col min="5" max="5" width="2.7109375" style="49" customWidth="1"/>
    <col min="6" max="6" width="2.7109375" style="11" customWidth="1"/>
    <col min="7" max="7" width="2.7109375" style="88" customWidth="1"/>
    <col min="8" max="8" width="8.42578125" style="12" customWidth="1"/>
    <col min="9" max="14" width="7.7109375" style="11" customWidth="1"/>
    <col min="15" max="15" width="26.85546875" style="11" customWidth="1"/>
    <col min="16" max="18" width="3.7109375" style="11" customWidth="1"/>
    <col min="19" max="16384" width="9.140625" style="6"/>
  </cols>
  <sheetData>
    <row r="1" spans="1:22" ht="15.75" x14ac:dyDescent="0.2">
      <c r="A1" s="944" t="s">
        <v>216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</row>
    <row r="2" spans="1:22" ht="15.75" x14ac:dyDescent="0.2">
      <c r="A2" s="945" t="s">
        <v>46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</row>
    <row r="3" spans="1:22" ht="15.75" x14ac:dyDescent="0.2">
      <c r="A3" s="946" t="s">
        <v>31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946"/>
      <c r="Q3" s="946"/>
      <c r="R3" s="946"/>
      <c r="S3" s="4"/>
      <c r="T3" s="4"/>
      <c r="U3" s="4"/>
      <c r="V3" s="4"/>
    </row>
    <row r="4" spans="1:22" ht="13.5" thickBot="1" x14ac:dyDescent="0.25">
      <c r="A4" s="279"/>
      <c r="B4" s="279"/>
      <c r="C4" s="279"/>
      <c r="D4" s="279"/>
      <c r="E4" s="280"/>
      <c r="F4" s="279"/>
      <c r="G4" s="281"/>
      <c r="H4" s="195"/>
      <c r="I4" s="279"/>
      <c r="J4" s="279"/>
      <c r="K4" s="279"/>
      <c r="L4" s="279"/>
      <c r="M4" s="279"/>
      <c r="N4" s="279"/>
      <c r="O4" s="279"/>
      <c r="P4" s="947" t="s">
        <v>0</v>
      </c>
      <c r="Q4" s="947"/>
      <c r="R4" s="947"/>
    </row>
    <row r="5" spans="1:22" ht="26.25" customHeight="1" x14ac:dyDescent="0.2">
      <c r="A5" s="948" t="s">
        <v>32</v>
      </c>
      <c r="B5" s="951" t="s">
        <v>1</v>
      </c>
      <c r="C5" s="951" t="s">
        <v>2</v>
      </c>
      <c r="D5" s="954" t="s">
        <v>16</v>
      </c>
      <c r="E5" s="957" t="s">
        <v>3</v>
      </c>
      <c r="F5" s="951" t="s">
        <v>178</v>
      </c>
      <c r="G5" s="978" t="s">
        <v>4</v>
      </c>
      <c r="H5" s="981" t="s">
        <v>5</v>
      </c>
      <c r="I5" s="969" t="s">
        <v>124</v>
      </c>
      <c r="J5" s="970"/>
      <c r="K5" s="970"/>
      <c r="L5" s="971"/>
      <c r="M5" s="972" t="s">
        <v>221</v>
      </c>
      <c r="N5" s="972" t="s">
        <v>222</v>
      </c>
      <c r="O5" s="975" t="s">
        <v>15</v>
      </c>
      <c r="P5" s="976"/>
      <c r="Q5" s="976"/>
      <c r="R5" s="977"/>
    </row>
    <row r="6" spans="1:22" ht="17.25" customHeight="1" x14ac:dyDescent="0.2">
      <c r="A6" s="949"/>
      <c r="B6" s="952"/>
      <c r="C6" s="952"/>
      <c r="D6" s="955"/>
      <c r="E6" s="958"/>
      <c r="F6" s="952"/>
      <c r="G6" s="979"/>
      <c r="H6" s="982"/>
      <c r="I6" s="960" t="s">
        <v>6</v>
      </c>
      <c r="J6" s="961" t="s">
        <v>7</v>
      </c>
      <c r="K6" s="962"/>
      <c r="L6" s="963" t="s">
        <v>23</v>
      </c>
      <c r="M6" s="973"/>
      <c r="N6" s="973"/>
      <c r="O6" s="965" t="s">
        <v>16</v>
      </c>
      <c r="P6" s="961" t="s">
        <v>8</v>
      </c>
      <c r="Q6" s="967"/>
      <c r="R6" s="968"/>
    </row>
    <row r="7" spans="1:22" ht="88.5" customHeight="1" thickBot="1" x14ac:dyDescent="0.25">
      <c r="A7" s="950"/>
      <c r="B7" s="953"/>
      <c r="C7" s="953"/>
      <c r="D7" s="956"/>
      <c r="E7" s="959"/>
      <c r="F7" s="953"/>
      <c r="G7" s="980"/>
      <c r="H7" s="983"/>
      <c r="I7" s="950"/>
      <c r="J7" s="8" t="s">
        <v>6</v>
      </c>
      <c r="K7" s="7" t="s">
        <v>17</v>
      </c>
      <c r="L7" s="964"/>
      <c r="M7" s="974"/>
      <c r="N7" s="974"/>
      <c r="O7" s="966"/>
      <c r="P7" s="9" t="s">
        <v>41</v>
      </c>
      <c r="Q7" s="9" t="s">
        <v>42</v>
      </c>
      <c r="R7" s="10" t="s">
        <v>127</v>
      </c>
    </row>
    <row r="8" spans="1:22" s="78" customFormat="1" ht="14.25" customHeight="1" x14ac:dyDescent="0.2">
      <c r="A8" s="918" t="s">
        <v>122</v>
      </c>
      <c r="B8" s="919"/>
      <c r="C8" s="919"/>
      <c r="D8" s="919"/>
      <c r="E8" s="919"/>
      <c r="F8" s="919"/>
      <c r="G8" s="919"/>
      <c r="H8" s="919"/>
      <c r="I8" s="919"/>
      <c r="J8" s="919"/>
      <c r="K8" s="919"/>
      <c r="L8" s="919"/>
      <c r="M8" s="919"/>
      <c r="N8" s="919"/>
      <c r="O8" s="919"/>
      <c r="P8" s="919"/>
      <c r="Q8" s="919"/>
      <c r="R8" s="920"/>
    </row>
    <row r="9" spans="1:22" s="78" customFormat="1" x14ac:dyDescent="0.2">
      <c r="A9" s="921" t="s">
        <v>44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3"/>
    </row>
    <row r="10" spans="1:22" ht="15" customHeight="1" x14ac:dyDescent="0.2">
      <c r="A10" s="115" t="s">
        <v>9</v>
      </c>
      <c r="B10" s="924" t="s">
        <v>47</v>
      </c>
      <c r="C10" s="925"/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925"/>
      <c r="O10" s="925"/>
      <c r="P10" s="925"/>
      <c r="Q10" s="925"/>
      <c r="R10" s="926"/>
    </row>
    <row r="11" spans="1:22" ht="15.75" customHeight="1" x14ac:dyDescent="0.2">
      <c r="A11" s="119" t="s">
        <v>9</v>
      </c>
      <c r="B11" s="138" t="s">
        <v>9</v>
      </c>
      <c r="C11" s="927" t="s">
        <v>48</v>
      </c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  <c r="O11" s="928"/>
      <c r="P11" s="928"/>
      <c r="Q11" s="928"/>
      <c r="R11" s="929"/>
    </row>
    <row r="12" spans="1:22" ht="27.75" customHeight="1" x14ac:dyDescent="0.2">
      <c r="A12" s="420" t="s">
        <v>9</v>
      </c>
      <c r="B12" s="421" t="s">
        <v>9</v>
      </c>
      <c r="C12" s="422" t="s">
        <v>9</v>
      </c>
      <c r="D12" s="118" t="s">
        <v>88</v>
      </c>
      <c r="E12" s="189" t="s">
        <v>143</v>
      </c>
      <c r="F12" s="439" t="s">
        <v>51</v>
      </c>
      <c r="G12" s="425" t="s">
        <v>73</v>
      </c>
      <c r="H12" s="249"/>
      <c r="I12" s="199"/>
      <c r="J12" s="200"/>
      <c r="K12" s="200"/>
      <c r="L12" s="201"/>
      <c r="M12" s="173"/>
      <c r="N12" s="63"/>
      <c r="O12" s="45"/>
      <c r="P12" s="71"/>
      <c r="Q12" s="102"/>
      <c r="R12" s="103"/>
    </row>
    <row r="13" spans="1:22" ht="12.75" customHeight="1" x14ac:dyDescent="0.2">
      <c r="A13" s="913"/>
      <c r="B13" s="915"/>
      <c r="C13" s="917"/>
      <c r="D13" s="906" t="s">
        <v>180</v>
      </c>
      <c r="E13" s="98" t="s">
        <v>81</v>
      </c>
      <c r="F13" s="930" t="s">
        <v>51</v>
      </c>
      <c r="G13" s="932" t="s">
        <v>73</v>
      </c>
      <c r="H13" s="182" t="s">
        <v>79</v>
      </c>
      <c r="I13" s="202">
        <f>J13+L13</f>
        <v>135</v>
      </c>
      <c r="J13" s="203"/>
      <c r="K13" s="203"/>
      <c r="L13" s="204">
        <f>86.4+48.6</f>
        <v>135</v>
      </c>
      <c r="M13" s="129"/>
      <c r="N13" s="62"/>
      <c r="O13" s="900" t="s">
        <v>214</v>
      </c>
      <c r="P13" s="341"/>
      <c r="Q13" s="56"/>
      <c r="R13" s="57"/>
    </row>
    <row r="14" spans="1:22" x14ac:dyDescent="0.2">
      <c r="A14" s="913"/>
      <c r="B14" s="915"/>
      <c r="C14" s="917"/>
      <c r="D14" s="908"/>
      <c r="E14" s="903" t="s">
        <v>144</v>
      </c>
      <c r="F14" s="931"/>
      <c r="G14" s="933"/>
      <c r="H14" s="194" t="s">
        <v>43</v>
      </c>
      <c r="I14" s="202">
        <f>L14</f>
        <v>1</v>
      </c>
      <c r="J14" s="203"/>
      <c r="K14" s="203"/>
      <c r="L14" s="204">
        <v>1</v>
      </c>
      <c r="M14" s="129"/>
      <c r="N14" s="62"/>
      <c r="O14" s="901"/>
      <c r="P14" s="144">
        <v>100</v>
      </c>
      <c r="Q14" s="35"/>
      <c r="R14" s="36"/>
    </row>
    <row r="15" spans="1:22" x14ac:dyDescent="0.2">
      <c r="A15" s="913"/>
      <c r="B15" s="915"/>
      <c r="C15" s="917"/>
      <c r="D15" s="909"/>
      <c r="E15" s="904"/>
      <c r="F15" s="931"/>
      <c r="G15" s="933"/>
      <c r="H15" s="15" t="s">
        <v>75</v>
      </c>
      <c r="I15" s="202">
        <f>J15+L15</f>
        <v>369</v>
      </c>
      <c r="J15" s="203"/>
      <c r="K15" s="203"/>
      <c r="L15" s="204">
        <v>369</v>
      </c>
      <c r="M15" s="129"/>
      <c r="N15" s="62"/>
      <c r="O15" s="902"/>
      <c r="P15" s="35"/>
      <c r="Q15" s="35"/>
      <c r="R15" s="36"/>
    </row>
    <row r="16" spans="1:22" x14ac:dyDescent="0.2">
      <c r="A16" s="913"/>
      <c r="B16" s="915"/>
      <c r="C16" s="917"/>
      <c r="D16" s="907"/>
      <c r="E16" s="904"/>
      <c r="F16" s="931"/>
      <c r="G16" s="933"/>
      <c r="H16" s="15" t="s">
        <v>80</v>
      </c>
      <c r="I16" s="206">
        <f>J16+L16</f>
        <v>45.6</v>
      </c>
      <c r="J16" s="200"/>
      <c r="K16" s="200"/>
      <c r="L16" s="201">
        <v>45.6</v>
      </c>
      <c r="M16" s="129"/>
      <c r="N16" s="62"/>
      <c r="O16" s="426"/>
      <c r="P16" s="47"/>
      <c r="Q16" s="47"/>
      <c r="R16" s="48"/>
    </row>
    <row r="17" spans="1:21" x14ac:dyDescent="0.2">
      <c r="A17" s="913"/>
      <c r="B17" s="915"/>
      <c r="C17" s="917"/>
      <c r="D17" s="906" t="s">
        <v>181</v>
      </c>
      <c r="E17" s="904"/>
      <c r="F17" s="931"/>
      <c r="G17" s="933"/>
      <c r="H17" s="15" t="s">
        <v>43</v>
      </c>
      <c r="I17" s="205">
        <f>L17</f>
        <v>0</v>
      </c>
      <c r="J17" s="203"/>
      <c r="K17" s="203"/>
      <c r="L17" s="204"/>
      <c r="M17" s="129">
        <v>50</v>
      </c>
      <c r="N17" s="129"/>
      <c r="O17" s="901" t="s">
        <v>165</v>
      </c>
      <c r="P17" s="144"/>
      <c r="Q17" s="35">
        <v>1</v>
      </c>
      <c r="R17" s="36"/>
    </row>
    <row r="18" spans="1:21" x14ac:dyDescent="0.2">
      <c r="A18" s="913"/>
      <c r="B18" s="915"/>
      <c r="C18" s="917"/>
      <c r="D18" s="907"/>
      <c r="E18" s="905"/>
      <c r="F18" s="931"/>
      <c r="G18" s="933"/>
      <c r="H18" s="231" t="s">
        <v>10</v>
      </c>
      <c r="I18" s="207">
        <f t="shared" ref="I18:N18" si="0">SUM(I13:I17)</f>
        <v>550.6</v>
      </c>
      <c r="J18" s="207">
        <f t="shared" si="0"/>
        <v>0</v>
      </c>
      <c r="K18" s="207">
        <f t="shared" si="0"/>
        <v>0</v>
      </c>
      <c r="L18" s="208">
        <f t="shared" si="0"/>
        <v>550.6</v>
      </c>
      <c r="M18" s="219">
        <f t="shared" si="0"/>
        <v>50</v>
      </c>
      <c r="N18" s="219">
        <f t="shared" si="0"/>
        <v>0</v>
      </c>
      <c r="O18" s="934"/>
      <c r="P18" s="47"/>
      <c r="Q18" s="47"/>
      <c r="R18" s="36"/>
    </row>
    <row r="19" spans="1:21" ht="12.75" customHeight="1" x14ac:dyDescent="0.2">
      <c r="A19" s="913"/>
      <c r="B19" s="915"/>
      <c r="C19" s="917"/>
      <c r="D19" s="906" t="s">
        <v>218</v>
      </c>
      <c r="E19" s="989" t="s">
        <v>81</v>
      </c>
      <c r="F19" s="994" t="s">
        <v>51</v>
      </c>
      <c r="G19" s="932" t="s">
        <v>73</v>
      </c>
      <c r="H19" s="32" t="s">
        <v>79</v>
      </c>
      <c r="I19" s="202">
        <f>J19+L19</f>
        <v>0</v>
      </c>
      <c r="J19" s="203"/>
      <c r="K19" s="203"/>
      <c r="L19" s="204">
        <v>0</v>
      </c>
      <c r="M19" s="345"/>
      <c r="N19" s="134"/>
      <c r="O19" s="992" t="s">
        <v>212</v>
      </c>
      <c r="P19" s="342">
        <v>100</v>
      </c>
      <c r="Q19" s="342"/>
      <c r="R19" s="343"/>
      <c r="S19" s="100"/>
    </row>
    <row r="20" spans="1:21" x14ac:dyDescent="0.2">
      <c r="A20" s="913"/>
      <c r="B20" s="915"/>
      <c r="C20" s="917"/>
      <c r="D20" s="988"/>
      <c r="E20" s="990"/>
      <c r="F20" s="995"/>
      <c r="G20" s="933"/>
      <c r="H20" s="30" t="s">
        <v>43</v>
      </c>
      <c r="I20" s="202">
        <f>L20</f>
        <v>50.3</v>
      </c>
      <c r="J20" s="203"/>
      <c r="K20" s="203"/>
      <c r="L20" s="204">
        <v>50.3</v>
      </c>
      <c r="M20" s="345"/>
      <c r="N20" s="134"/>
      <c r="O20" s="993"/>
      <c r="P20" s="35"/>
      <c r="Q20" s="35"/>
      <c r="R20" s="36"/>
      <c r="S20" s="100"/>
    </row>
    <row r="21" spans="1:21" x14ac:dyDescent="0.2">
      <c r="A21" s="913"/>
      <c r="B21" s="915"/>
      <c r="C21" s="917"/>
      <c r="D21" s="988"/>
      <c r="E21" s="990"/>
      <c r="F21" s="995"/>
      <c r="G21" s="933"/>
      <c r="H21" s="30" t="s">
        <v>58</v>
      </c>
      <c r="I21" s="202">
        <f>L21</f>
        <v>826.2</v>
      </c>
      <c r="J21" s="203"/>
      <c r="K21" s="203"/>
      <c r="L21" s="204">
        <v>826.2</v>
      </c>
      <c r="M21" s="345"/>
      <c r="N21" s="134"/>
      <c r="O21" s="992"/>
      <c r="P21" s="342"/>
      <c r="Q21" s="342"/>
      <c r="R21" s="343"/>
      <c r="S21" s="100"/>
    </row>
    <row r="22" spans="1:21" x14ac:dyDescent="0.2">
      <c r="A22" s="913"/>
      <c r="B22" s="915"/>
      <c r="C22" s="917"/>
      <c r="D22" s="988"/>
      <c r="E22" s="990"/>
      <c r="F22" s="995"/>
      <c r="G22" s="933"/>
      <c r="H22" s="32" t="s">
        <v>76</v>
      </c>
      <c r="I22" s="199">
        <f>L22</f>
        <v>180.2</v>
      </c>
      <c r="J22" s="200"/>
      <c r="K22" s="200"/>
      <c r="L22" s="201">
        <v>180.2</v>
      </c>
      <c r="M22" s="346"/>
      <c r="N22" s="76"/>
      <c r="O22" s="993"/>
      <c r="P22" s="35"/>
      <c r="Q22" s="35"/>
      <c r="R22" s="36"/>
      <c r="S22" s="100"/>
    </row>
    <row r="23" spans="1:21" x14ac:dyDescent="0.2">
      <c r="A23" s="913"/>
      <c r="B23" s="915"/>
      <c r="C23" s="917"/>
      <c r="D23" s="988"/>
      <c r="E23" s="991"/>
      <c r="F23" s="996"/>
      <c r="G23" s="939"/>
      <c r="H23" s="231" t="s">
        <v>10</v>
      </c>
      <c r="I23" s="214">
        <f t="shared" ref="I23:N23" si="1">SUM(I19:I22)</f>
        <v>1056.7</v>
      </c>
      <c r="J23" s="214">
        <f t="shared" si="1"/>
        <v>0</v>
      </c>
      <c r="K23" s="214">
        <f t="shared" si="1"/>
        <v>0</v>
      </c>
      <c r="L23" s="216">
        <f t="shared" si="1"/>
        <v>1056.7</v>
      </c>
      <c r="M23" s="223">
        <f t="shared" si="1"/>
        <v>0</v>
      </c>
      <c r="N23" s="223">
        <f t="shared" si="1"/>
        <v>0</v>
      </c>
      <c r="O23" s="112"/>
      <c r="P23" s="35"/>
      <c r="Q23" s="35"/>
      <c r="R23" s="36"/>
    </row>
    <row r="24" spans="1:21" x14ac:dyDescent="0.2">
      <c r="A24" s="420"/>
      <c r="B24" s="421"/>
      <c r="C24" s="433"/>
      <c r="D24" s="906" t="s">
        <v>89</v>
      </c>
      <c r="E24" s="990" t="s">
        <v>81</v>
      </c>
      <c r="F24" s="994" t="s">
        <v>51</v>
      </c>
      <c r="G24" s="932" t="s">
        <v>73</v>
      </c>
      <c r="H24" s="250" t="s">
        <v>79</v>
      </c>
      <c r="I24" s="206">
        <f>J24+L24</f>
        <v>3.2</v>
      </c>
      <c r="J24" s="229"/>
      <c r="K24" s="229"/>
      <c r="L24" s="248">
        <v>3.2</v>
      </c>
      <c r="M24" s="177"/>
      <c r="N24" s="177"/>
      <c r="O24" s="998" t="s">
        <v>215</v>
      </c>
      <c r="P24" s="84"/>
      <c r="Q24" s="84"/>
      <c r="R24" s="108"/>
    </row>
    <row r="25" spans="1:21" x14ac:dyDescent="0.2">
      <c r="A25" s="420"/>
      <c r="B25" s="421"/>
      <c r="C25" s="433"/>
      <c r="D25" s="908"/>
      <c r="E25" s="990"/>
      <c r="F25" s="995"/>
      <c r="G25" s="933"/>
      <c r="H25" s="249" t="s">
        <v>43</v>
      </c>
      <c r="I25" s="206">
        <f>L25</f>
        <v>168.6</v>
      </c>
      <c r="J25" s="210"/>
      <c r="K25" s="210"/>
      <c r="L25" s="211">
        <v>168.6</v>
      </c>
      <c r="M25" s="173"/>
      <c r="N25" s="67"/>
      <c r="O25" s="999"/>
      <c r="P25" s="102">
        <v>100</v>
      </c>
      <c r="Q25" s="102"/>
      <c r="R25" s="103"/>
    </row>
    <row r="26" spans="1:21" x14ac:dyDescent="0.2">
      <c r="A26" s="420"/>
      <c r="B26" s="421"/>
      <c r="C26" s="433"/>
      <c r="D26" s="908"/>
      <c r="E26" s="990"/>
      <c r="F26" s="995"/>
      <c r="G26" s="933"/>
      <c r="H26" s="15" t="s">
        <v>75</v>
      </c>
      <c r="I26" s="206">
        <f>J26+L26</f>
        <v>191.9</v>
      </c>
      <c r="J26" s="210"/>
      <c r="K26" s="210"/>
      <c r="L26" s="211">
        <v>191.9</v>
      </c>
      <c r="M26" s="28"/>
      <c r="N26" s="28"/>
      <c r="O26" s="1000"/>
      <c r="P26" s="102"/>
      <c r="Q26" s="102"/>
      <c r="R26" s="103"/>
    </row>
    <row r="27" spans="1:21" x14ac:dyDescent="0.2">
      <c r="A27" s="420"/>
      <c r="B27" s="421"/>
      <c r="C27" s="433"/>
      <c r="D27" s="908"/>
      <c r="E27" s="990"/>
      <c r="F27" s="995"/>
      <c r="G27" s="933"/>
      <c r="H27" s="15" t="s">
        <v>80</v>
      </c>
      <c r="I27" s="206">
        <f>J27+L27</f>
        <v>23.7</v>
      </c>
      <c r="J27" s="210"/>
      <c r="K27" s="210"/>
      <c r="L27" s="211">
        <v>23.7</v>
      </c>
      <c r="M27" s="28"/>
      <c r="N27" s="28"/>
      <c r="O27" s="430"/>
      <c r="P27" s="102"/>
      <c r="Q27" s="102"/>
      <c r="R27" s="103"/>
    </row>
    <row r="28" spans="1:21" ht="13.5" thickBot="1" x14ac:dyDescent="0.25">
      <c r="A28" s="444"/>
      <c r="B28" s="445"/>
      <c r="C28" s="289"/>
      <c r="D28" s="937"/>
      <c r="E28" s="1001"/>
      <c r="F28" s="997"/>
      <c r="G28" s="987"/>
      <c r="H28" s="243" t="s">
        <v>10</v>
      </c>
      <c r="I28" s="267">
        <f>SUM(I24:I27)</f>
        <v>387.4</v>
      </c>
      <c r="J28" s="240">
        <f>J25</f>
        <v>0</v>
      </c>
      <c r="K28" s="240">
        <f>K25</f>
        <v>0</v>
      </c>
      <c r="L28" s="239">
        <f>SUM(L24:L27)</f>
        <v>387.4</v>
      </c>
      <c r="M28" s="244">
        <f>M27+M26+M24</f>
        <v>0</v>
      </c>
      <c r="N28" s="246">
        <f>N27+N26+N24</f>
        <v>0</v>
      </c>
      <c r="O28" s="283"/>
      <c r="P28" s="178"/>
      <c r="Q28" s="178"/>
      <c r="R28" s="179"/>
      <c r="U28" s="16"/>
    </row>
    <row r="29" spans="1:21" ht="12.75" customHeight="1" x14ac:dyDescent="0.2">
      <c r="A29" s="912"/>
      <c r="B29" s="914"/>
      <c r="C29" s="916"/>
      <c r="D29" s="935" t="s">
        <v>182</v>
      </c>
      <c r="E29" s="284" t="s">
        <v>81</v>
      </c>
      <c r="F29" s="984" t="s">
        <v>51</v>
      </c>
      <c r="G29" s="938" t="s">
        <v>73</v>
      </c>
      <c r="H29" s="285" t="s">
        <v>43</v>
      </c>
      <c r="I29" s="253"/>
      <c r="J29" s="264"/>
      <c r="K29" s="264"/>
      <c r="L29" s="265"/>
      <c r="M29" s="27"/>
      <c r="N29" s="27"/>
      <c r="O29" s="940" t="s">
        <v>123</v>
      </c>
      <c r="P29" s="106"/>
      <c r="Q29" s="106">
        <v>1</v>
      </c>
      <c r="R29" s="107"/>
    </row>
    <row r="30" spans="1:21" x14ac:dyDescent="0.2">
      <c r="A30" s="913"/>
      <c r="B30" s="915"/>
      <c r="C30" s="917"/>
      <c r="D30" s="908"/>
      <c r="E30" s="942"/>
      <c r="F30" s="985"/>
      <c r="G30" s="933"/>
      <c r="H30" s="14" t="s">
        <v>79</v>
      </c>
      <c r="I30" s="202"/>
      <c r="J30" s="200"/>
      <c r="K30" s="200"/>
      <c r="L30" s="201"/>
      <c r="M30" s="173">
        <v>38.5</v>
      </c>
      <c r="N30" s="173">
        <v>25.7</v>
      </c>
      <c r="O30" s="941"/>
      <c r="P30" s="102"/>
      <c r="Q30" s="102"/>
      <c r="R30" s="103"/>
    </row>
    <row r="31" spans="1:21" x14ac:dyDescent="0.2">
      <c r="A31" s="913"/>
      <c r="B31" s="915"/>
      <c r="C31" s="917"/>
      <c r="D31" s="908"/>
      <c r="E31" s="942"/>
      <c r="F31" s="985"/>
      <c r="G31" s="933"/>
      <c r="H31" s="15" t="s">
        <v>75</v>
      </c>
      <c r="I31" s="206"/>
      <c r="J31" s="210"/>
      <c r="K31" s="210"/>
      <c r="L31" s="211"/>
      <c r="M31" s="73">
        <v>727.3</v>
      </c>
      <c r="N31" s="73">
        <v>484.9</v>
      </c>
      <c r="O31" s="941"/>
      <c r="P31" s="180"/>
      <c r="Q31" s="180"/>
      <c r="R31" s="181"/>
      <c r="U31" s="16"/>
    </row>
    <row r="32" spans="1:21" ht="12" customHeight="1" x14ac:dyDescent="0.2">
      <c r="A32" s="913"/>
      <c r="B32" s="915"/>
      <c r="C32" s="917"/>
      <c r="D32" s="908"/>
      <c r="E32" s="942"/>
      <c r="F32" s="985"/>
      <c r="G32" s="933"/>
      <c r="H32" s="15" t="s">
        <v>80</v>
      </c>
      <c r="I32" s="206"/>
      <c r="J32" s="210"/>
      <c r="K32" s="210"/>
      <c r="L32" s="211"/>
      <c r="M32" s="73">
        <v>89.8</v>
      </c>
      <c r="N32" s="73">
        <v>59.9</v>
      </c>
      <c r="O32" s="941"/>
      <c r="P32" s="180"/>
      <c r="Q32" s="102">
        <v>1</v>
      </c>
      <c r="R32" s="103"/>
      <c r="U32" s="16"/>
    </row>
    <row r="33" spans="1:21" ht="16.5" customHeight="1" x14ac:dyDescent="0.2">
      <c r="A33" s="913"/>
      <c r="B33" s="915"/>
      <c r="C33" s="917"/>
      <c r="D33" s="936"/>
      <c r="E33" s="943"/>
      <c r="F33" s="986"/>
      <c r="G33" s="939"/>
      <c r="H33" s="231" t="s">
        <v>10</v>
      </c>
      <c r="I33" s="214">
        <f t="shared" ref="I33:N33" si="2">SUM(I29:I32)</f>
        <v>0</v>
      </c>
      <c r="J33" s="213">
        <f t="shared" si="2"/>
        <v>0</v>
      </c>
      <c r="K33" s="213">
        <f t="shared" si="2"/>
        <v>0</v>
      </c>
      <c r="L33" s="215">
        <f t="shared" si="2"/>
        <v>0</v>
      </c>
      <c r="M33" s="223">
        <f t="shared" si="2"/>
        <v>855.59999999999991</v>
      </c>
      <c r="N33" s="223">
        <f t="shared" si="2"/>
        <v>570.5</v>
      </c>
      <c r="O33" s="282" t="s">
        <v>112</v>
      </c>
      <c r="P33" s="465"/>
      <c r="Q33" s="104"/>
      <c r="R33" s="105">
        <v>60</v>
      </c>
      <c r="S33" s="17"/>
      <c r="U33" s="16"/>
    </row>
    <row r="34" spans="1:21" ht="11.25" customHeight="1" x14ac:dyDescent="0.2">
      <c r="A34" s="913"/>
      <c r="B34" s="915"/>
      <c r="C34" s="1011"/>
      <c r="D34" s="906" t="s">
        <v>219</v>
      </c>
      <c r="E34" s="989"/>
      <c r="F34" s="930" t="s">
        <v>51</v>
      </c>
      <c r="G34" s="932" t="s">
        <v>73</v>
      </c>
      <c r="H34" s="15" t="s">
        <v>76</v>
      </c>
      <c r="I34" s="202"/>
      <c r="J34" s="210"/>
      <c r="K34" s="210"/>
      <c r="L34" s="211"/>
      <c r="M34" s="129"/>
      <c r="N34" s="129"/>
      <c r="O34" s="1006" t="s">
        <v>220</v>
      </c>
      <c r="P34" s="56"/>
      <c r="Q34" s="56">
        <v>1</v>
      </c>
      <c r="R34" s="57"/>
    </row>
    <row r="35" spans="1:21" x14ac:dyDescent="0.2">
      <c r="A35" s="913"/>
      <c r="B35" s="915"/>
      <c r="C35" s="1011"/>
      <c r="D35" s="908"/>
      <c r="E35" s="990"/>
      <c r="F35" s="931"/>
      <c r="G35" s="933"/>
      <c r="H35" s="30"/>
      <c r="I35" s="202">
        <f>J35+L35</f>
        <v>0</v>
      </c>
      <c r="J35" s="203"/>
      <c r="K35" s="203"/>
      <c r="L35" s="204"/>
      <c r="M35" s="129"/>
      <c r="N35" s="129"/>
      <c r="O35" s="1007"/>
      <c r="P35" s="35"/>
      <c r="Q35" s="35"/>
      <c r="R35" s="36"/>
    </row>
    <row r="36" spans="1:21" x14ac:dyDescent="0.2">
      <c r="A36" s="913"/>
      <c r="B36" s="915"/>
      <c r="C36" s="1011"/>
      <c r="D36" s="908"/>
      <c r="E36" s="991"/>
      <c r="F36" s="1005"/>
      <c r="G36" s="939"/>
      <c r="H36" s="231" t="s">
        <v>10</v>
      </c>
      <c r="I36" s="214">
        <f t="shared" ref="I36:N36" si="3">SUM(I34:I35)</f>
        <v>0</v>
      </c>
      <c r="J36" s="214">
        <f t="shared" si="3"/>
        <v>0</v>
      </c>
      <c r="K36" s="214">
        <f t="shared" si="3"/>
        <v>0</v>
      </c>
      <c r="L36" s="216">
        <f t="shared" si="3"/>
        <v>0</v>
      </c>
      <c r="M36" s="223">
        <f t="shared" si="3"/>
        <v>0</v>
      </c>
      <c r="N36" s="223">
        <f t="shared" si="3"/>
        <v>0</v>
      </c>
      <c r="O36" s="529"/>
      <c r="P36" s="35"/>
      <c r="Q36" s="35"/>
      <c r="R36" s="36"/>
    </row>
    <row r="37" spans="1:21" ht="11.25" customHeight="1" x14ac:dyDescent="0.2">
      <c r="A37" s="913"/>
      <c r="B37" s="915"/>
      <c r="C37" s="1011"/>
      <c r="D37" s="906" t="s">
        <v>102</v>
      </c>
      <c r="E37" s="989"/>
      <c r="F37" s="930" t="s">
        <v>51</v>
      </c>
      <c r="G37" s="932" t="s">
        <v>73</v>
      </c>
      <c r="H37" s="15" t="s">
        <v>76</v>
      </c>
      <c r="I37" s="202">
        <f>J37+L37</f>
        <v>127.5</v>
      </c>
      <c r="J37" s="210"/>
      <c r="K37" s="210"/>
      <c r="L37" s="211">
        <v>127.5</v>
      </c>
      <c r="M37" s="129"/>
      <c r="N37" s="129"/>
      <c r="O37" s="1006" t="s">
        <v>158</v>
      </c>
      <c r="P37" s="56">
        <v>1</v>
      </c>
      <c r="Q37" s="56"/>
      <c r="R37" s="57"/>
    </row>
    <row r="38" spans="1:21" x14ac:dyDescent="0.2">
      <c r="A38" s="913"/>
      <c r="B38" s="915"/>
      <c r="C38" s="1011"/>
      <c r="D38" s="908"/>
      <c r="E38" s="990"/>
      <c r="F38" s="931"/>
      <c r="G38" s="933"/>
      <c r="H38" s="30" t="s">
        <v>58</v>
      </c>
      <c r="I38" s="202">
        <f>J38+L38</f>
        <v>0</v>
      </c>
      <c r="J38" s="203"/>
      <c r="K38" s="203"/>
      <c r="L38" s="204"/>
      <c r="M38" s="129"/>
      <c r="N38" s="129"/>
      <c r="O38" s="1007"/>
      <c r="P38" s="35"/>
      <c r="Q38" s="35"/>
      <c r="R38" s="36"/>
    </row>
    <row r="39" spans="1:21" x14ac:dyDescent="0.2">
      <c r="A39" s="913"/>
      <c r="B39" s="915"/>
      <c r="C39" s="1011"/>
      <c r="D39" s="908"/>
      <c r="E39" s="991"/>
      <c r="F39" s="1005"/>
      <c r="G39" s="939"/>
      <c r="H39" s="231" t="s">
        <v>10</v>
      </c>
      <c r="I39" s="214">
        <f t="shared" ref="I39:N39" si="4">SUM(I37:I38)</f>
        <v>127.5</v>
      </c>
      <c r="J39" s="214">
        <f t="shared" si="4"/>
        <v>0</v>
      </c>
      <c r="K39" s="214">
        <f t="shared" si="4"/>
        <v>0</v>
      </c>
      <c r="L39" s="216">
        <f t="shared" si="4"/>
        <v>127.5</v>
      </c>
      <c r="M39" s="223">
        <f t="shared" si="4"/>
        <v>0</v>
      </c>
      <c r="N39" s="223">
        <f t="shared" si="4"/>
        <v>0</v>
      </c>
      <c r="O39" s="20"/>
      <c r="P39" s="35"/>
      <c r="Q39" s="35"/>
      <c r="R39" s="36"/>
    </row>
    <row r="40" spans="1:21" ht="13.5" thickBot="1" x14ac:dyDescent="0.25">
      <c r="A40" s="420"/>
      <c r="B40" s="421"/>
      <c r="C40" s="433"/>
      <c r="D40" s="292"/>
      <c r="E40" s="1008" t="s">
        <v>126</v>
      </c>
      <c r="F40" s="1009"/>
      <c r="G40" s="1009"/>
      <c r="H40" s="1010"/>
      <c r="I40" s="244">
        <f t="shared" ref="I40:N40" si="5">I28+I39+I33+I23+I18</f>
        <v>2122.1999999999998</v>
      </c>
      <c r="J40" s="244">
        <f t="shared" si="5"/>
        <v>0</v>
      </c>
      <c r="K40" s="244">
        <f t="shared" si="5"/>
        <v>0</v>
      </c>
      <c r="L40" s="244">
        <f t="shared" si="5"/>
        <v>2122.1999999999998</v>
      </c>
      <c r="M40" s="244">
        <f t="shared" si="5"/>
        <v>905.59999999999991</v>
      </c>
      <c r="N40" s="244">
        <f t="shared" si="5"/>
        <v>570.5</v>
      </c>
      <c r="O40" s="155"/>
      <c r="P40" s="290"/>
      <c r="Q40" s="290"/>
      <c r="R40" s="291"/>
    </row>
    <row r="41" spans="1:21" ht="25.5" customHeight="1" x14ac:dyDescent="0.2">
      <c r="A41" s="434" t="s">
        <v>9</v>
      </c>
      <c r="B41" s="435" t="s">
        <v>9</v>
      </c>
      <c r="C41" s="436" t="s">
        <v>11</v>
      </c>
      <c r="D41" s="472" t="s">
        <v>90</v>
      </c>
      <c r="E41" s="190" t="s">
        <v>145</v>
      </c>
      <c r="F41" s="438"/>
      <c r="G41" s="431"/>
      <c r="H41" s="54"/>
      <c r="I41" s="225"/>
      <c r="J41" s="226"/>
      <c r="K41" s="226"/>
      <c r="L41" s="293"/>
      <c r="M41" s="55"/>
      <c r="N41" s="74"/>
      <c r="O41" s="1002" t="s">
        <v>166</v>
      </c>
      <c r="P41" s="464">
        <v>1</v>
      </c>
      <c r="Q41" s="106"/>
      <c r="R41" s="107"/>
      <c r="S41" s="17"/>
      <c r="U41" s="16"/>
    </row>
    <row r="42" spans="1:21" ht="12.75" customHeight="1" x14ac:dyDescent="0.2">
      <c r="A42" s="1004"/>
      <c r="B42" s="915"/>
      <c r="C42" s="917"/>
      <c r="D42" s="906" t="s">
        <v>113</v>
      </c>
      <c r="E42" s="99" t="s">
        <v>81</v>
      </c>
      <c r="F42" s="930" t="s">
        <v>51</v>
      </c>
      <c r="G42" s="932" t="s">
        <v>73</v>
      </c>
      <c r="H42" s="30"/>
      <c r="I42" s="205"/>
      <c r="J42" s="203"/>
      <c r="K42" s="203"/>
      <c r="L42" s="204"/>
      <c r="M42" s="129"/>
      <c r="N42" s="62"/>
      <c r="O42" s="1003"/>
      <c r="P42" s="144"/>
      <c r="Q42" s="144"/>
      <c r="R42" s="87"/>
    </row>
    <row r="43" spans="1:21" x14ac:dyDescent="0.2">
      <c r="A43" s="1004"/>
      <c r="B43" s="915"/>
      <c r="C43" s="917"/>
      <c r="D43" s="908"/>
      <c r="E43" s="942"/>
      <c r="F43" s="931"/>
      <c r="G43" s="933"/>
      <c r="H43" s="30" t="s">
        <v>79</v>
      </c>
      <c r="I43" s="205">
        <f>J43+L43</f>
        <v>0</v>
      </c>
      <c r="J43" s="203"/>
      <c r="K43" s="203"/>
      <c r="L43" s="204"/>
      <c r="M43" s="129">
        <v>1300</v>
      </c>
      <c r="N43" s="62"/>
      <c r="O43" s="1003"/>
      <c r="P43" s="144"/>
      <c r="Q43" s="144"/>
      <c r="R43" s="87"/>
    </row>
    <row r="44" spans="1:21" x14ac:dyDescent="0.2">
      <c r="A44" s="1004"/>
      <c r="B44" s="915"/>
      <c r="C44" s="917"/>
      <c r="D44" s="908"/>
      <c r="E44" s="942"/>
      <c r="F44" s="931"/>
      <c r="G44" s="933"/>
      <c r="H44" s="32" t="s">
        <v>58</v>
      </c>
      <c r="I44" s="205">
        <f>J44+L44</f>
        <v>247</v>
      </c>
      <c r="J44" s="203"/>
      <c r="K44" s="203"/>
      <c r="L44" s="227">
        <v>247</v>
      </c>
      <c r="M44" s="173">
        <v>2742</v>
      </c>
      <c r="N44" s="63"/>
      <c r="O44" s="1003"/>
      <c r="P44" s="144">
        <v>25</v>
      </c>
      <c r="Q44" s="144">
        <v>100</v>
      </c>
      <c r="R44" s="87"/>
    </row>
    <row r="45" spans="1:21" x14ac:dyDescent="0.2">
      <c r="A45" s="1004"/>
      <c r="B45" s="915"/>
      <c r="C45" s="917"/>
      <c r="D45" s="936"/>
      <c r="E45" s="943"/>
      <c r="F45" s="1005"/>
      <c r="G45" s="939"/>
      <c r="H45" s="231" t="s">
        <v>10</v>
      </c>
      <c r="I45" s="217">
        <f t="shared" ref="I45:N45" si="6">SUM(I42:I44)</f>
        <v>247</v>
      </c>
      <c r="J45" s="213">
        <f t="shared" si="6"/>
        <v>0</v>
      </c>
      <c r="K45" s="213">
        <f t="shared" si="6"/>
        <v>0</v>
      </c>
      <c r="L45" s="215">
        <f t="shared" si="6"/>
        <v>247</v>
      </c>
      <c r="M45" s="223">
        <f>SUM(M42:M44)</f>
        <v>4042</v>
      </c>
      <c r="N45" s="214">
        <f t="shared" si="6"/>
        <v>0</v>
      </c>
      <c r="O45" s="1003"/>
      <c r="P45" s="144"/>
      <c r="Q45" s="144"/>
      <c r="R45" s="87"/>
    </row>
    <row r="46" spans="1:21" ht="30" customHeight="1" x14ac:dyDescent="0.2">
      <c r="A46" s="1004"/>
      <c r="B46" s="915"/>
      <c r="C46" s="917"/>
      <c r="D46" s="908" t="s">
        <v>230</v>
      </c>
      <c r="E46" s="942"/>
      <c r="F46" s="931" t="s">
        <v>51</v>
      </c>
      <c r="G46" s="933" t="s">
        <v>73</v>
      </c>
      <c r="H46" s="32" t="s">
        <v>58</v>
      </c>
      <c r="I46" s="228">
        <f>J46+L46</f>
        <v>240</v>
      </c>
      <c r="J46" s="229"/>
      <c r="K46" s="229"/>
      <c r="L46" s="248">
        <v>240</v>
      </c>
      <c r="M46" s="37">
        <v>655</v>
      </c>
      <c r="N46" s="490">
        <v>2492.6</v>
      </c>
      <c r="O46" s="493" t="s">
        <v>177</v>
      </c>
      <c r="P46" s="494"/>
      <c r="Q46" s="495"/>
      <c r="R46" s="496"/>
    </row>
    <row r="47" spans="1:21" ht="15" customHeight="1" x14ac:dyDescent="0.2">
      <c r="A47" s="1004"/>
      <c r="B47" s="915"/>
      <c r="C47" s="917"/>
      <c r="D47" s="908"/>
      <c r="E47" s="942"/>
      <c r="F47" s="931"/>
      <c r="G47" s="933"/>
      <c r="H47" s="30" t="s">
        <v>151</v>
      </c>
      <c r="I47" s="205">
        <f>J47+L47</f>
        <v>30</v>
      </c>
      <c r="J47" s="203"/>
      <c r="K47" s="203"/>
      <c r="L47" s="204">
        <v>30</v>
      </c>
      <c r="M47" s="129"/>
      <c r="N47" s="491"/>
      <c r="O47" s="152" t="s">
        <v>112</v>
      </c>
      <c r="P47" s="487">
        <v>20</v>
      </c>
      <c r="Q47" s="488">
        <v>100</v>
      </c>
      <c r="R47" s="489"/>
    </row>
    <row r="48" spans="1:21" ht="14.25" customHeight="1" x14ac:dyDescent="0.2">
      <c r="A48" s="1004"/>
      <c r="B48" s="915"/>
      <c r="C48" s="917"/>
      <c r="D48" s="908"/>
      <c r="E48" s="942"/>
      <c r="F48" s="931"/>
      <c r="G48" s="933"/>
      <c r="H48" s="30" t="s">
        <v>43</v>
      </c>
      <c r="I48" s="205"/>
      <c r="J48" s="203"/>
      <c r="K48" s="203"/>
      <c r="L48" s="204"/>
      <c r="M48" s="129">
        <v>175</v>
      </c>
      <c r="N48" s="491"/>
      <c r="O48" s="1022" t="s">
        <v>179</v>
      </c>
      <c r="P48" s="487"/>
      <c r="Q48" s="488"/>
      <c r="R48" s="489"/>
    </row>
    <row r="49" spans="1:21" ht="11.25" customHeight="1" x14ac:dyDescent="0.2">
      <c r="A49" s="1004"/>
      <c r="B49" s="915"/>
      <c r="C49" s="917"/>
      <c r="D49" s="908"/>
      <c r="E49" s="942"/>
      <c r="F49" s="931"/>
      <c r="G49" s="933"/>
      <c r="H49" s="30"/>
      <c r="I49" s="205"/>
      <c r="J49" s="203"/>
      <c r="K49" s="203"/>
      <c r="L49" s="204"/>
      <c r="M49" s="129"/>
      <c r="N49" s="491"/>
      <c r="O49" s="1022"/>
      <c r="P49" s="487"/>
      <c r="Q49" s="488"/>
      <c r="R49" s="489"/>
    </row>
    <row r="50" spans="1:21" ht="13.5" customHeight="1" x14ac:dyDescent="0.2">
      <c r="A50" s="1004"/>
      <c r="B50" s="915"/>
      <c r="C50" s="917"/>
      <c r="D50" s="936"/>
      <c r="E50" s="943"/>
      <c r="F50" s="1005"/>
      <c r="G50" s="939"/>
      <c r="H50" s="231" t="s">
        <v>10</v>
      </c>
      <c r="I50" s="217">
        <f>SUM(I46:I47)</f>
        <v>270</v>
      </c>
      <c r="J50" s="213">
        <f>SUM(J46:J47)</f>
        <v>0</v>
      </c>
      <c r="K50" s="213">
        <f>SUM(K46:K47)</f>
        <v>0</v>
      </c>
      <c r="L50" s="215">
        <f>SUM(L46:L47)</f>
        <v>270</v>
      </c>
      <c r="M50" s="223">
        <f>SUM(M46:M49)</f>
        <v>830</v>
      </c>
      <c r="N50" s="492">
        <f>SUM(N46:N47)</f>
        <v>2492.6</v>
      </c>
      <c r="O50" s="356" t="s">
        <v>112</v>
      </c>
      <c r="P50" s="497"/>
      <c r="Q50" s="498"/>
      <c r="R50" s="499">
        <v>100</v>
      </c>
    </row>
    <row r="51" spans="1:21" ht="25.5" customHeight="1" x14ac:dyDescent="0.2">
      <c r="A51" s="913"/>
      <c r="B51" s="915"/>
      <c r="C51" s="917"/>
      <c r="D51" s="906" t="s">
        <v>114</v>
      </c>
      <c r="E51" s="989" t="s">
        <v>81</v>
      </c>
      <c r="F51" s="1012" t="s">
        <v>51</v>
      </c>
      <c r="G51" s="932" t="s">
        <v>73</v>
      </c>
      <c r="H51" s="15" t="s">
        <v>58</v>
      </c>
      <c r="I51" s="205"/>
      <c r="J51" s="203"/>
      <c r="K51" s="203"/>
      <c r="L51" s="204"/>
      <c r="M51" s="28">
        <v>50</v>
      </c>
      <c r="N51" s="528">
        <v>2500</v>
      </c>
      <c r="O51" s="901" t="s">
        <v>157</v>
      </c>
      <c r="P51" s="102"/>
      <c r="Q51" s="102">
        <v>1</v>
      </c>
      <c r="R51" s="103"/>
    </row>
    <row r="52" spans="1:21" ht="19.5" customHeight="1" thickBot="1" x14ac:dyDescent="0.25">
      <c r="A52" s="1017"/>
      <c r="B52" s="1018"/>
      <c r="C52" s="1019"/>
      <c r="D52" s="937"/>
      <c r="E52" s="1001"/>
      <c r="F52" s="1013"/>
      <c r="G52" s="987"/>
      <c r="H52" s="243" t="s">
        <v>10</v>
      </c>
      <c r="I52" s="244"/>
      <c r="J52" s="240"/>
      <c r="K52" s="240"/>
      <c r="L52" s="241"/>
      <c r="M52" s="246">
        <f>SUM(M51:M51)</f>
        <v>50</v>
      </c>
      <c r="N52" s="247">
        <f>SUM(N51:N51)</f>
        <v>2500</v>
      </c>
      <c r="O52" s="1014"/>
      <c r="P52" s="178"/>
      <c r="Q52" s="178"/>
      <c r="R52" s="179">
        <v>50</v>
      </c>
      <c r="S52" s="17"/>
      <c r="U52" s="16"/>
    </row>
    <row r="53" spans="1:21" ht="26.25" customHeight="1" x14ac:dyDescent="0.2">
      <c r="A53" s="912"/>
      <c r="B53" s="914"/>
      <c r="C53" s="916"/>
      <c r="D53" s="935" t="s">
        <v>213</v>
      </c>
      <c r="E53" s="1015" t="s">
        <v>81</v>
      </c>
      <c r="F53" s="984" t="s">
        <v>51</v>
      </c>
      <c r="G53" s="938" t="s">
        <v>73</v>
      </c>
      <c r="H53" s="381" t="s">
        <v>82</v>
      </c>
      <c r="I53" s="263"/>
      <c r="J53" s="264"/>
      <c r="K53" s="264"/>
      <c r="L53" s="265"/>
      <c r="M53" s="386">
        <v>1000</v>
      </c>
      <c r="N53" s="501">
        <v>1000</v>
      </c>
      <c r="O53" s="1020" t="s">
        <v>199</v>
      </c>
      <c r="P53" s="106"/>
      <c r="Q53" s="106"/>
      <c r="R53" s="107"/>
    </row>
    <row r="54" spans="1:21" ht="27" customHeight="1" x14ac:dyDescent="0.2">
      <c r="A54" s="913"/>
      <c r="B54" s="915"/>
      <c r="C54" s="917"/>
      <c r="D54" s="936"/>
      <c r="E54" s="1016"/>
      <c r="F54" s="986"/>
      <c r="G54" s="939"/>
      <c r="H54" s="231" t="s">
        <v>10</v>
      </c>
      <c r="I54" s="217"/>
      <c r="J54" s="213"/>
      <c r="K54" s="213"/>
      <c r="L54" s="215"/>
      <c r="M54" s="223">
        <f>SUM(M53:M53)</f>
        <v>1000</v>
      </c>
      <c r="N54" s="224">
        <f>SUM(N53:N53)</f>
        <v>1000</v>
      </c>
      <c r="O54" s="1021"/>
      <c r="P54" s="465"/>
      <c r="Q54" s="465">
        <v>21</v>
      </c>
      <c r="R54" s="467">
        <v>43</v>
      </c>
      <c r="S54" s="17"/>
      <c r="U54" s="16"/>
    </row>
    <row r="55" spans="1:21" ht="12.75" customHeight="1" x14ac:dyDescent="0.2">
      <c r="A55" s="1004"/>
      <c r="B55" s="915"/>
      <c r="C55" s="917"/>
      <c r="D55" s="908" t="s">
        <v>115</v>
      </c>
      <c r="E55" s="942"/>
      <c r="F55" s="931" t="s">
        <v>51</v>
      </c>
      <c r="G55" s="1027" t="s">
        <v>73</v>
      </c>
      <c r="H55" s="19" t="s">
        <v>58</v>
      </c>
      <c r="I55" s="199"/>
      <c r="J55" s="200"/>
      <c r="K55" s="200"/>
      <c r="L55" s="201"/>
      <c r="M55" s="37">
        <v>200</v>
      </c>
      <c r="N55" s="37">
        <v>100</v>
      </c>
      <c r="O55" s="1007" t="s">
        <v>103</v>
      </c>
      <c r="P55" s="35"/>
      <c r="Q55" s="35">
        <v>1</v>
      </c>
      <c r="R55" s="36">
        <v>1</v>
      </c>
    </row>
    <row r="56" spans="1:21" x14ac:dyDescent="0.2">
      <c r="A56" s="1004"/>
      <c r="B56" s="915"/>
      <c r="C56" s="917"/>
      <c r="D56" s="908"/>
      <c r="E56" s="942"/>
      <c r="F56" s="931"/>
      <c r="G56" s="1027"/>
      <c r="H56" s="32"/>
      <c r="I56" s="206"/>
      <c r="J56" s="229"/>
      <c r="K56" s="229"/>
      <c r="L56" s="248"/>
      <c r="M56" s="177"/>
      <c r="N56" s="177"/>
      <c r="O56" s="1007"/>
      <c r="P56" s="35"/>
      <c r="Q56" s="35"/>
      <c r="R56" s="36"/>
    </row>
    <row r="57" spans="1:21" x14ac:dyDescent="0.2">
      <c r="A57" s="1004"/>
      <c r="B57" s="915"/>
      <c r="C57" s="917"/>
      <c r="D57" s="908"/>
      <c r="E57" s="943"/>
      <c r="F57" s="1005"/>
      <c r="G57" s="1028"/>
      <c r="H57" s="231" t="s">
        <v>10</v>
      </c>
      <c r="I57" s="236"/>
      <c r="J57" s="237"/>
      <c r="K57" s="237"/>
      <c r="L57" s="238"/>
      <c r="M57" s="380">
        <f>SUM(M55:M56)</f>
        <v>200</v>
      </c>
      <c r="N57" s="380">
        <f>SUM(N55:N56)</f>
        <v>100</v>
      </c>
      <c r="O57" s="112"/>
      <c r="P57" s="47"/>
      <c r="Q57" s="47"/>
      <c r="R57" s="48"/>
    </row>
    <row r="58" spans="1:21" ht="15" customHeight="1" thickBot="1" x14ac:dyDescent="0.25">
      <c r="A58" s="469"/>
      <c r="B58" s="445"/>
      <c r="C58" s="289"/>
      <c r="D58" s="292"/>
      <c r="E58" s="1008" t="s">
        <v>126</v>
      </c>
      <c r="F58" s="1009"/>
      <c r="G58" s="1009"/>
      <c r="H58" s="1010"/>
      <c r="I58" s="220">
        <f>J58+L58</f>
        <v>517</v>
      </c>
      <c r="J58" s="233">
        <f>J57+J54+J52+J45</f>
        <v>0</v>
      </c>
      <c r="K58" s="233">
        <f>K57+K54+K52+K45</f>
        <v>0</v>
      </c>
      <c r="L58" s="235">
        <f>L57+L54+L52+L45+L50</f>
        <v>517</v>
      </c>
      <c r="M58" s="246">
        <f>M57+M54+M52+M45+M50</f>
        <v>6122</v>
      </c>
      <c r="N58" s="246">
        <f>N57+N54+N52+N45+N50</f>
        <v>6092.6</v>
      </c>
      <c r="O58" s="379"/>
      <c r="P58" s="290"/>
      <c r="Q58" s="290"/>
      <c r="R58" s="291"/>
    </row>
    <row r="59" spans="1:21" ht="39.75" x14ac:dyDescent="0.2">
      <c r="A59" s="434" t="s">
        <v>9</v>
      </c>
      <c r="B59" s="435" t="s">
        <v>9</v>
      </c>
      <c r="C59" s="436" t="s">
        <v>45</v>
      </c>
      <c r="D59" s="419" t="s">
        <v>91</v>
      </c>
      <c r="E59" s="416" t="s">
        <v>146</v>
      </c>
      <c r="F59" s="120"/>
      <c r="G59" s="168"/>
      <c r="H59" s="385" t="s">
        <v>58</v>
      </c>
      <c r="I59" s="269">
        <f>J59+L59</f>
        <v>525</v>
      </c>
      <c r="J59" s="259"/>
      <c r="K59" s="259"/>
      <c r="L59" s="255">
        <f>741.5-216.5</f>
        <v>525</v>
      </c>
      <c r="M59" s="386">
        <v>620.70000000000005</v>
      </c>
      <c r="N59" s="55"/>
      <c r="O59" s="1029" t="s">
        <v>200</v>
      </c>
      <c r="P59" s="59"/>
      <c r="Q59" s="59"/>
      <c r="R59" s="60"/>
    </row>
    <row r="60" spans="1:21" x14ac:dyDescent="0.2">
      <c r="A60" s="913"/>
      <c r="B60" s="915"/>
      <c r="C60" s="917"/>
      <c r="D60" s="1023" t="s">
        <v>217</v>
      </c>
      <c r="E60" s="1025"/>
      <c r="F60" s="931" t="s">
        <v>51</v>
      </c>
      <c r="G60" s="1027" t="s">
        <v>73</v>
      </c>
      <c r="H60" s="19" t="s">
        <v>58</v>
      </c>
      <c r="I60" s="322"/>
      <c r="J60" s="200"/>
      <c r="K60" s="200"/>
      <c r="L60" s="201"/>
      <c r="M60" s="173">
        <v>216.5</v>
      </c>
      <c r="N60" s="173"/>
      <c r="O60" s="1030"/>
      <c r="P60" s="252"/>
      <c r="Q60" s="252"/>
      <c r="R60" s="87"/>
    </row>
    <row r="61" spans="1:21" ht="37.5" customHeight="1" x14ac:dyDescent="0.2">
      <c r="A61" s="913"/>
      <c r="B61" s="915"/>
      <c r="C61" s="917"/>
      <c r="D61" s="1024"/>
      <c r="E61" s="1026"/>
      <c r="F61" s="1005"/>
      <c r="G61" s="1028"/>
      <c r="H61" s="231" t="s">
        <v>10</v>
      </c>
      <c r="I61" s="212">
        <f>I59</f>
        <v>525</v>
      </c>
      <c r="J61" s="215">
        <f>J59</f>
        <v>0</v>
      </c>
      <c r="K61" s="213">
        <f>K59</f>
        <v>0</v>
      </c>
      <c r="L61" s="207">
        <f>L59</f>
        <v>525</v>
      </c>
      <c r="M61" s="220">
        <f>M59+M60</f>
        <v>837.2</v>
      </c>
      <c r="N61" s="219">
        <f>SUM(N60:N60)</f>
        <v>0</v>
      </c>
      <c r="O61" s="1031"/>
      <c r="P61" s="500">
        <v>55</v>
      </c>
      <c r="Q61" s="500">
        <v>100</v>
      </c>
      <c r="R61" s="89"/>
    </row>
    <row r="62" spans="1:21" ht="12.75" customHeight="1" x14ac:dyDescent="0.2">
      <c r="A62" s="913"/>
      <c r="B62" s="915"/>
      <c r="C62" s="917"/>
      <c r="D62" s="906" t="s">
        <v>116</v>
      </c>
      <c r="E62" s="1042" t="s">
        <v>81</v>
      </c>
      <c r="F62" s="1038" t="s">
        <v>51</v>
      </c>
      <c r="G62" s="1039" t="s">
        <v>73</v>
      </c>
      <c r="H62" s="19" t="s">
        <v>58</v>
      </c>
      <c r="I62" s="268">
        <f>J62+L62</f>
        <v>100</v>
      </c>
      <c r="J62" s="210"/>
      <c r="K62" s="210"/>
      <c r="L62" s="211">
        <v>100</v>
      </c>
      <c r="M62" s="73">
        <v>261</v>
      </c>
      <c r="N62" s="73"/>
      <c r="O62" s="1040" t="s">
        <v>211</v>
      </c>
      <c r="P62" s="84"/>
      <c r="Q62" s="84">
        <v>1</v>
      </c>
      <c r="R62" s="108"/>
    </row>
    <row r="63" spans="1:21" x14ac:dyDescent="0.2">
      <c r="A63" s="913"/>
      <c r="B63" s="915"/>
      <c r="C63" s="917"/>
      <c r="D63" s="908"/>
      <c r="E63" s="1037"/>
      <c r="F63" s="1032"/>
      <c r="G63" s="1034"/>
      <c r="H63" s="19" t="s">
        <v>75</v>
      </c>
      <c r="I63" s="322"/>
      <c r="J63" s="200"/>
      <c r="K63" s="200"/>
      <c r="L63" s="201"/>
      <c r="M63" s="173"/>
      <c r="N63" s="173">
        <v>4163</v>
      </c>
      <c r="O63" s="941"/>
      <c r="P63" s="102"/>
      <c r="Q63" s="102"/>
      <c r="R63" s="103"/>
    </row>
    <row r="64" spans="1:21" x14ac:dyDescent="0.2">
      <c r="A64" s="913"/>
      <c r="B64" s="915"/>
      <c r="C64" s="917"/>
      <c r="D64" s="908"/>
      <c r="E64" s="1037"/>
      <c r="F64" s="1032"/>
      <c r="G64" s="1034"/>
      <c r="H64" s="32"/>
      <c r="I64" s="228"/>
      <c r="J64" s="229"/>
      <c r="K64" s="229"/>
      <c r="L64" s="248"/>
      <c r="M64" s="109"/>
      <c r="N64" s="109"/>
      <c r="O64" s="941"/>
      <c r="P64" s="180"/>
      <c r="Q64" s="180"/>
      <c r="R64" s="181"/>
      <c r="U64" s="16"/>
    </row>
    <row r="65" spans="1:21" x14ac:dyDescent="0.2">
      <c r="A65" s="913"/>
      <c r="B65" s="915"/>
      <c r="C65" s="917"/>
      <c r="D65" s="936"/>
      <c r="E65" s="1041"/>
      <c r="F65" s="1033"/>
      <c r="G65" s="1035"/>
      <c r="H65" s="231" t="s">
        <v>10</v>
      </c>
      <c r="I65" s="375">
        <f t="shared" ref="I65:N65" si="7">SUM(I62:I64)</f>
        <v>100</v>
      </c>
      <c r="J65" s="376">
        <f t="shared" si="7"/>
        <v>0</v>
      </c>
      <c r="K65" s="376">
        <f t="shared" si="7"/>
        <v>0</v>
      </c>
      <c r="L65" s="377">
        <f t="shared" si="7"/>
        <v>100</v>
      </c>
      <c r="M65" s="380">
        <f>SUM(M62:M64)</f>
        <v>261</v>
      </c>
      <c r="N65" s="380">
        <f t="shared" si="7"/>
        <v>4163</v>
      </c>
      <c r="O65" s="1036"/>
      <c r="P65" s="465"/>
      <c r="Q65" s="465"/>
      <c r="R65" s="467">
        <v>40</v>
      </c>
      <c r="S65" s="17"/>
      <c r="U65" s="16"/>
    </row>
    <row r="66" spans="1:21" ht="12.75" customHeight="1" x14ac:dyDescent="0.2">
      <c r="A66" s="913"/>
      <c r="B66" s="915"/>
      <c r="C66" s="917"/>
      <c r="D66" s="908" t="s">
        <v>201</v>
      </c>
      <c r="E66" s="1037" t="s">
        <v>81</v>
      </c>
      <c r="F66" s="1032" t="s">
        <v>51</v>
      </c>
      <c r="G66" s="1034" t="s">
        <v>73</v>
      </c>
      <c r="H66" s="19" t="s">
        <v>79</v>
      </c>
      <c r="I66" s="228"/>
      <c r="J66" s="200"/>
      <c r="K66" s="200"/>
      <c r="L66" s="201"/>
      <c r="M66" s="76">
        <v>300</v>
      </c>
      <c r="N66" s="76"/>
      <c r="O66" s="941" t="s">
        <v>210</v>
      </c>
      <c r="P66" s="102"/>
      <c r="Q66" s="102"/>
      <c r="R66" s="103"/>
    </row>
    <row r="67" spans="1:21" x14ac:dyDescent="0.2">
      <c r="A67" s="913"/>
      <c r="B67" s="915"/>
      <c r="C67" s="917"/>
      <c r="D67" s="936"/>
      <c r="E67" s="1041"/>
      <c r="F67" s="1033"/>
      <c r="G67" s="1035"/>
      <c r="H67" s="231" t="s">
        <v>10</v>
      </c>
      <c r="I67" s="217"/>
      <c r="J67" s="213"/>
      <c r="K67" s="213"/>
      <c r="L67" s="215"/>
      <c r="M67" s="223">
        <f>SUM(M66:M66)</f>
        <v>300</v>
      </c>
      <c r="N67" s="223">
        <f>SUM(N66:N66)</f>
        <v>0</v>
      </c>
      <c r="O67" s="1036"/>
      <c r="P67" s="465"/>
      <c r="Q67" s="465">
        <v>100</v>
      </c>
      <c r="R67" s="467"/>
      <c r="S67" s="17"/>
      <c r="U67" s="16"/>
    </row>
    <row r="68" spans="1:21" ht="12.75" customHeight="1" x14ac:dyDescent="0.2">
      <c r="A68" s="913"/>
      <c r="B68" s="915"/>
      <c r="C68" s="917"/>
      <c r="D68" s="908" t="s">
        <v>84</v>
      </c>
      <c r="E68" s="1037" t="s">
        <v>81</v>
      </c>
      <c r="F68" s="1032" t="s">
        <v>51</v>
      </c>
      <c r="G68" s="1034" t="s">
        <v>73</v>
      </c>
      <c r="H68" s="19" t="s">
        <v>76</v>
      </c>
      <c r="I68" s="228"/>
      <c r="J68" s="200"/>
      <c r="K68" s="200"/>
      <c r="L68" s="201"/>
      <c r="M68" s="76">
        <v>6000</v>
      </c>
      <c r="N68" s="524">
        <v>6737.1</v>
      </c>
      <c r="O68" s="941" t="s">
        <v>202</v>
      </c>
      <c r="P68" s="102"/>
      <c r="Q68" s="102"/>
      <c r="R68" s="103"/>
    </row>
    <row r="69" spans="1:21" x14ac:dyDescent="0.2">
      <c r="A69" s="913"/>
      <c r="B69" s="915"/>
      <c r="C69" s="917"/>
      <c r="D69" s="908"/>
      <c r="E69" s="1037"/>
      <c r="F69" s="1032"/>
      <c r="G69" s="1034"/>
      <c r="H69" s="232" t="s">
        <v>10</v>
      </c>
      <c r="I69" s="220"/>
      <c r="J69" s="233"/>
      <c r="K69" s="233"/>
      <c r="L69" s="235"/>
      <c r="M69" s="219">
        <f>SUM(M68:M68)</f>
        <v>6000</v>
      </c>
      <c r="N69" s="219">
        <f>SUM(N68:N68)</f>
        <v>6737.1</v>
      </c>
      <c r="O69" s="1036"/>
      <c r="P69" s="180"/>
      <c r="Q69" s="180">
        <v>47</v>
      </c>
      <c r="R69" s="181">
        <v>100</v>
      </c>
      <c r="S69" s="17"/>
      <c r="U69" s="16"/>
    </row>
    <row r="70" spans="1:21" ht="12.75" customHeight="1" x14ac:dyDescent="0.2">
      <c r="A70" s="913"/>
      <c r="B70" s="915"/>
      <c r="C70" s="917"/>
      <c r="D70" s="906" t="s">
        <v>117</v>
      </c>
      <c r="E70" s="1042" t="s">
        <v>81</v>
      </c>
      <c r="F70" s="1038" t="s">
        <v>51</v>
      </c>
      <c r="G70" s="1039" t="s">
        <v>73</v>
      </c>
      <c r="H70" s="15" t="s">
        <v>58</v>
      </c>
      <c r="I70" s="205"/>
      <c r="J70" s="210"/>
      <c r="K70" s="210"/>
      <c r="L70" s="211"/>
      <c r="M70" s="73">
        <v>200</v>
      </c>
      <c r="N70" s="73">
        <v>232</v>
      </c>
      <c r="O70" s="1040" t="s">
        <v>78</v>
      </c>
      <c r="P70" s="84"/>
      <c r="Q70" s="84"/>
      <c r="R70" s="108">
        <v>1</v>
      </c>
    </row>
    <row r="71" spans="1:21" x14ac:dyDescent="0.2">
      <c r="A71" s="913"/>
      <c r="B71" s="915"/>
      <c r="C71" s="917"/>
      <c r="D71" s="908"/>
      <c r="E71" s="1037"/>
      <c r="F71" s="1032"/>
      <c r="G71" s="1034"/>
      <c r="H71" s="15" t="s">
        <v>76</v>
      </c>
      <c r="I71" s="228"/>
      <c r="J71" s="210"/>
      <c r="K71" s="210"/>
      <c r="L71" s="211"/>
      <c r="M71" s="73">
        <v>110</v>
      </c>
      <c r="N71" s="73"/>
      <c r="O71" s="941"/>
      <c r="P71" s="180"/>
      <c r="Q71" s="180"/>
      <c r="R71" s="181"/>
      <c r="U71" s="16"/>
    </row>
    <row r="72" spans="1:21" ht="13.5" thickBot="1" x14ac:dyDescent="0.25">
      <c r="A72" s="1017"/>
      <c r="B72" s="1018"/>
      <c r="C72" s="1019"/>
      <c r="D72" s="937"/>
      <c r="E72" s="1047"/>
      <c r="F72" s="1043"/>
      <c r="G72" s="1044"/>
      <c r="H72" s="243" t="s">
        <v>10</v>
      </c>
      <c r="I72" s="244"/>
      <c r="J72" s="240"/>
      <c r="K72" s="240"/>
      <c r="L72" s="241"/>
      <c r="M72" s="246">
        <f>SUM(M70:M71)</f>
        <v>310</v>
      </c>
      <c r="N72" s="246">
        <f>SUM(N70:N71)</f>
        <v>232</v>
      </c>
      <c r="O72" s="283"/>
      <c r="P72" s="178"/>
      <c r="Q72" s="178"/>
      <c r="R72" s="179"/>
      <c r="S72" s="17"/>
      <c r="U72" s="16"/>
    </row>
    <row r="73" spans="1:21" ht="12.75" customHeight="1" x14ac:dyDescent="0.2">
      <c r="A73" s="912"/>
      <c r="B73" s="914"/>
      <c r="C73" s="916"/>
      <c r="D73" s="935" t="s">
        <v>118</v>
      </c>
      <c r="E73" s="502" t="s">
        <v>81</v>
      </c>
      <c r="F73" s="503" t="s">
        <v>51</v>
      </c>
      <c r="G73" s="168" t="s">
        <v>73</v>
      </c>
      <c r="H73" s="381" t="s">
        <v>58</v>
      </c>
      <c r="I73" s="269"/>
      <c r="J73" s="254"/>
      <c r="K73" s="254"/>
      <c r="L73" s="255"/>
      <c r="M73" s="95">
        <v>400</v>
      </c>
      <c r="N73" s="386">
        <v>353</v>
      </c>
      <c r="O73" s="940" t="s">
        <v>103</v>
      </c>
      <c r="P73" s="106"/>
      <c r="Q73" s="106">
        <v>2</v>
      </c>
      <c r="R73" s="107"/>
    </row>
    <row r="74" spans="1:21" x14ac:dyDescent="0.2">
      <c r="A74" s="913"/>
      <c r="B74" s="915"/>
      <c r="C74" s="917"/>
      <c r="D74" s="1045"/>
      <c r="E74" s="417"/>
      <c r="F74" s="114"/>
      <c r="G74" s="169"/>
      <c r="H74" s="32"/>
      <c r="I74" s="228"/>
      <c r="J74" s="229"/>
      <c r="K74" s="229"/>
      <c r="L74" s="248"/>
      <c r="M74" s="324"/>
      <c r="N74" s="109"/>
      <c r="O74" s="941"/>
      <c r="P74" s="180"/>
      <c r="Q74" s="180"/>
      <c r="R74" s="181"/>
      <c r="U74" s="16"/>
    </row>
    <row r="75" spans="1:21" x14ac:dyDescent="0.2">
      <c r="A75" s="913"/>
      <c r="B75" s="915"/>
      <c r="C75" s="917"/>
      <c r="D75" s="1046"/>
      <c r="E75" s="418"/>
      <c r="F75" s="286"/>
      <c r="G75" s="287"/>
      <c r="H75" s="374" t="s">
        <v>10</v>
      </c>
      <c r="I75" s="378"/>
      <c r="J75" s="237"/>
      <c r="K75" s="237"/>
      <c r="L75" s="238"/>
      <c r="M75" s="389">
        <f>SUM(M73:M74)</f>
        <v>400</v>
      </c>
      <c r="N75" s="389">
        <f>SUM(N73:N74)</f>
        <v>353</v>
      </c>
      <c r="O75" s="430"/>
      <c r="P75" s="180"/>
      <c r="Q75" s="180"/>
      <c r="R75" s="181"/>
      <c r="S75" s="17"/>
      <c r="U75" s="16"/>
    </row>
    <row r="76" spans="1:21" ht="12.75" customHeight="1" x14ac:dyDescent="0.2">
      <c r="A76" s="913"/>
      <c r="B76" s="915"/>
      <c r="C76" s="1011"/>
      <c r="D76" s="906" t="s">
        <v>183</v>
      </c>
      <c r="E76" s="1060" t="s">
        <v>81</v>
      </c>
      <c r="F76" s="930" t="s">
        <v>51</v>
      </c>
      <c r="G76" s="1061" t="s">
        <v>73</v>
      </c>
      <c r="H76" s="861" t="s">
        <v>82</v>
      </c>
      <c r="I76" s="862">
        <f>J76+L76</f>
        <v>665</v>
      </c>
      <c r="J76" s="210"/>
      <c r="K76" s="210"/>
      <c r="L76" s="211">
        <f>640+25</f>
        <v>665</v>
      </c>
      <c r="M76" s="67"/>
      <c r="N76" s="67"/>
      <c r="O76" s="1006" t="s">
        <v>203</v>
      </c>
      <c r="P76" s="85"/>
      <c r="Q76" s="85"/>
      <c r="R76" s="86"/>
    </row>
    <row r="77" spans="1:21" x14ac:dyDescent="0.2">
      <c r="A77" s="913"/>
      <c r="B77" s="915"/>
      <c r="C77" s="1011"/>
      <c r="D77" s="908"/>
      <c r="E77" s="1025"/>
      <c r="F77" s="931"/>
      <c r="G77" s="1027"/>
      <c r="H77" s="19"/>
      <c r="I77" s="228"/>
      <c r="J77" s="229"/>
      <c r="K77" s="229"/>
      <c r="L77" s="248"/>
      <c r="M77" s="177"/>
      <c r="N77" s="177"/>
      <c r="O77" s="1007"/>
      <c r="P77" s="35">
        <v>100</v>
      </c>
      <c r="Q77" s="35"/>
      <c r="R77" s="36"/>
    </row>
    <row r="78" spans="1:21" x14ac:dyDescent="0.2">
      <c r="A78" s="913"/>
      <c r="B78" s="915"/>
      <c r="C78" s="1011"/>
      <c r="D78" s="908"/>
      <c r="E78" s="1026"/>
      <c r="F78" s="1005"/>
      <c r="G78" s="1028"/>
      <c r="H78" s="231" t="s">
        <v>10</v>
      </c>
      <c r="I78" s="375">
        <f t="shared" ref="I78:N78" si="8">SUM(I76:I77)</f>
        <v>665</v>
      </c>
      <c r="J78" s="383">
        <f t="shared" si="8"/>
        <v>0</v>
      </c>
      <c r="K78" s="383">
        <f t="shared" si="8"/>
        <v>0</v>
      </c>
      <c r="L78" s="238">
        <f t="shared" si="8"/>
        <v>665</v>
      </c>
      <c r="M78" s="389">
        <f t="shared" si="8"/>
        <v>0</v>
      </c>
      <c r="N78" s="389">
        <f t="shared" si="8"/>
        <v>0</v>
      </c>
      <c r="O78" s="1048"/>
      <c r="P78" s="47"/>
      <c r="Q78" s="47"/>
      <c r="R78" s="48"/>
    </row>
    <row r="79" spans="1:21" ht="13.5" thickBot="1" x14ac:dyDescent="0.25">
      <c r="A79" s="444"/>
      <c r="B79" s="445"/>
      <c r="C79" s="289"/>
      <c r="D79" s="292"/>
      <c r="E79" s="1062" t="s">
        <v>126</v>
      </c>
      <c r="F79" s="1009"/>
      <c r="G79" s="1009"/>
      <c r="H79" s="1009"/>
      <c r="I79" s="294">
        <f>I75+I72+I69+I67+I65+I78+I61</f>
        <v>1290</v>
      </c>
      <c r="J79" s="371">
        <f>J75+J72+J69+J67+J65+J61+J78</f>
        <v>0</v>
      </c>
      <c r="K79" s="371">
        <f>K75+K72+K69+K67+K65+K78+K61</f>
        <v>0</v>
      </c>
      <c r="L79" s="251">
        <f>L75+L72+L69+L67+L65+L78+L61</f>
        <v>1290</v>
      </c>
      <c r="M79" s="246">
        <f>M75+M72+M69+M67+M65+M78+M61</f>
        <v>8108.2</v>
      </c>
      <c r="N79" s="246">
        <f>N75+N72+N69+N67+N65+N78+N61</f>
        <v>11485.1</v>
      </c>
      <c r="O79" s="379"/>
      <c r="P79" s="156"/>
      <c r="Q79" s="156"/>
      <c r="R79" s="157"/>
      <c r="S79" s="17"/>
      <c r="U79" s="16"/>
    </row>
    <row r="80" spans="1:21" ht="25.5" customHeight="1" x14ac:dyDescent="0.2">
      <c r="A80" s="420" t="s">
        <v>9</v>
      </c>
      <c r="B80" s="421" t="s">
        <v>9</v>
      </c>
      <c r="C80" s="422" t="s">
        <v>51</v>
      </c>
      <c r="D80" s="479" t="s">
        <v>92</v>
      </c>
      <c r="E80" s="390"/>
      <c r="F80" s="456"/>
      <c r="G80" s="391"/>
      <c r="H80" s="392"/>
      <c r="I80" s="375"/>
      <c r="J80" s="376"/>
      <c r="K80" s="376"/>
      <c r="L80" s="414"/>
      <c r="M80" s="415"/>
      <c r="N80" s="109"/>
      <c r="O80" s="58"/>
      <c r="P80" s="465"/>
      <c r="Q80" s="465"/>
      <c r="R80" s="467"/>
      <c r="S80" s="17"/>
      <c r="U80" s="16"/>
    </row>
    <row r="81" spans="1:21" ht="12.75" customHeight="1" x14ac:dyDescent="0.2">
      <c r="A81" s="420"/>
      <c r="B81" s="421"/>
      <c r="C81" s="422"/>
      <c r="D81" s="908" t="s">
        <v>120</v>
      </c>
      <c r="E81" s="1050" t="s">
        <v>81</v>
      </c>
      <c r="F81" s="1053" t="s">
        <v>51</v>
      </c>
      <c r="G81" s="1056" t="s">
        <v>73</v>
      </c>
      <c r="H81" s="166" t="s">
        <v>43</v>
      </c>
      <c r="I81" s="228">
        <f>L81</f>
        <v>0</v>
      </c>
      <c r="J81" s="229"/>
      <c r="K81" s="229"/>
      <c r="L81" s="230">
        <v>0</v>
      </c>
      <c r="M81" s="76">
        <v>150</v>
      </c>
      <c r="N81" s="167"/>
      <c r="O81" s="901" t="s">
        <v>159</v>
      </c>
      <c r="P81" s="180"/>
      <c r="Q81" s="180">
        <v>1</v>
      </c>
      <c r="R81" s="181"/>
      <c r="S81" s="17"/>
      <c r="U81" s="16"/>
    </row>
    <row r="82" spans="1:21" x14ac:dyDescent="0.2">
      <c r="A82" s="913"/>
      <c r="B82" s="915"/>
      <c r="C82" s="1063"/>
      <c r="D82" s="909"/>
      <c r="E82" s="1051"/>
      <c r="F82" s="1054"/>
      <c r="G82" s="1057"/>
      <c r="H82" s="145" t="s">
        <v>58</v>
      </c>
      <c r="I82" s="205">
        <f>J82+L82</f>
        <v>50</v>
      </c>
      <c r="J82" s="203"/>
      <c r="K82" s="203"/>
      <c r="L82" s="227">
        <v>50</v>
      </c>
      <c r="M82" s="73">
        <v>386</v>
      </c>
      <c r="N82" s="527">
        <v>5500</v>
      </c>
      <c r="O82" s="1003"/>
      <c r="P82" s="102"/>
      <c r="Q82" s="102"/>
      <c r="R82" s="103"/>
    </row>
    <row r="83" spans="1:21" ht="27.75" customHeight="1" x14ac:dyDescent="0.2">
      <c r="A83" s="913"/>
      <c r="B83" s="915"/>
      <c r="C83" s="1063"/>
      <c r="D83" s="1049"/>
      <c r="E83" s="1052"/>
      <c r="F83" s="1055"/>
      <c r="G83" s="1058"/>
      <c r="H83" s="222" t="s">
        <v>10</v>
      </c>
      <c r="I83" s="217">
        <f t="shared" ref="I83:N83" si="9">I82+I81+I80</f>
        <v>50</v>
      </c>
      <c r="J83" s="213">
        <f t="shared" si="9"/>
        <v>0</v>
      </c>
      <c r="K83" s="213">
        <f t="shared" si="9"/>
        <v>0</v>
      </c>
      <c r="L83" s="218">
        <f t="shared" si="9"/>
        <v>50</v>
      </c>
      <c r="M83" s="223">
        <f t="shared" si="9"/>
        <v>536</v>
      </c>
      <c r="N83" s="223">
        <f t="shared" si="9"/>
        <v>5500</v>
      </c>
      <c r="O83" s="1059"/>
      <c r="P83" s="180"/>
      <c r="Q83" s="180"/>
      <c r="R83" s="181">
        <v>30</v>
      </c>
      <c r="S83" s="17"/>
      <c r="U83" s="16"/>
    </row>
    <row r="84" spans="1:21" ht="16.5" customHeight="1" x14ac:dyDescent="0.2">
      <c r="A84" s="913"/>
      <c r="B84" s="915"/>
      <c r="C84" s="1063"/>
      <c r="D84" s="906" t="s">
        <v>190</v>
      </c>
      <c r="E84" s="1069"/>
      <c r="F84" s="1012" t="s">
        <v>51</v>
      </c>
      <c r="G84" s="932" t="s">
        <v>73</v>
      </c>
      <c r="H84" s="15" t="s">
        <v>58</v>
      </c>
      <c r="I84" s="206">
        <f>J84+L84</f>
        <v>30</v>
      </c>
      <c r="J84" s="200"/>
      <c r="K84" s="200"/>
      <c r="L84" s="201">
        <v>30</v>
      </c>
      <c r="M84" s="37">
        <v>300</v>
      </c>
      <c r="N84" s="137">
        <v>156</v>
      </c>
      <c r="O84" s="484" t="s">
        <v>167</v>
      </c>
      <c r="P84" s="84"/>
      <c r="Q84" s="84">
        <v>1</v>
      </c>
      <c r="R84" s="108"/>
    </row>
    <row r="85" spans="1:21" ht="25.5" customHeight="1" x14ac:dyDescent="0.2">
      <c r="A85" s="913"/>
      <c r="B85" s="915"/>
      <c r="C85" s="1063"/>
      <c r="D85" s="908"/>
      <c r="E85" s="1016"/>
      <c r="F85" s="986"/>
      <c r="G85" s="939"/>
      <c r="H85" s="231" t="s">
        <v>10</v>
      </c>
      <c r="I85" s="217">
        <f t="shared" ref="I85:N85" si="10">SUM(I84:I84)</f>
        <v>30</v>
      </c>
      <c r="J85" s="213">
        <f t="shared" si="10"/>
        <v>0</v>
      </c>
      <c r="K85" s="213">
        <f t="shared" si="10"/>
        <v>0</v>
      </c>
      <c r="L85" s="215">
        <f t="shared" si="10"/>
        <v>30</v>
      </c>
      <c r="M85" s="223">
        <f t="shared" si="10"/>
        <v>300</v>
      </c>
      <c r="N85" s="221">
        <f t="shared" si="10"/>
        <v>156</v>
      </c>
      <c r="O85" s="485" t="s">
        <v>160</v>
      </c>
      <c r="P85" s="180"/>
      <c r="Q85" s="180"/>
      <c r="R85" s="181"/>
      <c r="S85" s="17"/>
      <c r="U85" s="16"/>
    </row>
    <row r="86" spans="1:21" ht="15.75" customHeight="1" thickBot="1" x14ac:dyDescent="0.25">
      <c r="A86" s="444"/>
      <c r="B86" s="445"/>
      <c r="C86" s="433"/>
      <c r="D86" s="292"/>
      <c r="E86" s="1008" t="s">
        <v>126</v>
      </c>
      <c r="F86" s="1009"/>
      <c r="G86" s="1009"/>
      <c r="H86" s="1010"/>
      <c r="I86" s="294">
        <f t="shared" ref="I86:N86" si="11">I85+I83</f>
        <v>80</v>
      </c>
      <c r="J86" s="295">
        <f t="shared" si="11"/>
        <v>0</v>
      </c>
      <c r="K86" s="295">
        <f t="shared" si="11"/>
        <v>0</v>
      </c>
      <c r="L86" s="296">
        <f t="shared" si="11"/>
        <v>80</v>
      </c>
      <c r="M86" s="297">
        <f>M85+M83</f>
        <v>836</v>
      </c>
      <c r="N86" s="239">
        <f t="shared" si="11"/>
        <v>5656</v>
      </c>
      <c r="O86" s="155" t="s">
        <v>112</v>
      </c>
      <c r="P86" s="156"/>
      <c r="Q86" s="156"/>
      <c r="R86" s="157">
        <v>30</v>
      </c>
      <c r="S86" s="17"/>
      <c r="U86" s="16"/>
    </row>
    <row r="87" spans="1:21" ht="12.75" customHeight="1" x14ac:dyDescent="0.2">
      <c r="A87" s="912" t="s">
        <v>9</v>
      </c>
      <c r="B87" s="914" t="s">
        <v>9</v>
      </c>
      <c r="C87" s="916" t="s">
        <v>53</v>
      </c>
      <c r="D87" s="1067" t="s">
        <v>184</v>
      </c>
      <c r="E87" s="1068" t="s">
        <v>81</v>
      </c>
      <c r="F87" s="1064" t="s">
        <v>51</v>
      </c>
      <c r="G87" s="938" t="s">
        <v>73</v>
      </c>
      <c r="H87" s="32" t="s">
        <v>245</v>
      </c>
      <c r="I87" s="206">
        <f>L87</f>
        <v>7448.5</v>
      </c>
      <c r="J87" s="200"/>
      <c r="K87" s="200"/>
      <c r="L87" s="261">
        <v>7448.5</v>
      </c>
      <c r="M87" s="73"/>
      <c r="N87" s="77"/>
      <c r="O87" s="1002" t="s">
        <v>204</v>
      </c>
      <c r="P87" s="96"/>
      <c r="Q87" s="96"/>
      <c r="R87" s="196"/>
    </row>
    <row r="88" spans="1:21" x14ac:dyDescent="0.2">
      <c r="A88" s="913"/>
      <c r="B88" s="915"/>
      <c r="C88" s="917"/>
      <c r="D88" s="909"/>
      <c r="E88" s="990"/>
      <c r="F88" s="931"/>
      <c r="G88" s="933"/>
      <c r="H88" s="525" t="s">
        <v>79</v>
      </c>
      <c r="I88" s="206"/>
      <c r="J88" s="210"/>
      <c r="K88" s="210"/>
      <c r="L88" s="211"/>
      <c r="M88" s="73">
        <v>0</v>
      </c>
      <c r="N88" s="77"/>
      <c r="O88" s="993"/>
      <c r="P88" s="344">
        <v>1</v>
      </c>
      <c r="Q88" s="344"/>
      <c r="R88" s="197"/>
    </row>
    <row r="89" spans="1:21" x14ac:dyDescent="0.2">
      <c r="A89" s="913"/>
      <c r="B89" s="915"/>
      <c r="C89" s="917"/>
      <c r="D89" s="1070" t="s">
        <v>125</v>
      </c>
      <c r="E89" s="990"/>
      <c r="F89" s="931"/>
      <c r="G89" s="933"/>
      <c r="H89" s="525" t="s">
        <v>43</v>
      </c>
      <c r="I89" s="202">
        <f>L89</f>
        <v>2000</v>
      </c>
      <c r="J89" s="203"/>
      <c r="K89" s="203"/>
      <c r="L89" s="204">
        <v>2000</v>
      </c>
      <c r="M89" s="134"/>
      <c r="N89" s="136"/>
      <c r="O89" s="993"/>
      <c r="P89" s="344">
        <v>1</v>
      </c>
      <c r="Q89" s="344"/>
      <c r="R89" s="197"/>
    </row>
    <row r="90" spans="1:21" x14ac:dyDescent="0.2">
      <c r="A90" s="913"/>
      <c r="B90" s="915"/>
      <c r="C90" s="917"/>
      <c r="D90" s="1070"/>
      <c r="E90" s="990"/>
      <c r="F90" s="931"/>
      <c r="G90" s="933"/>
      <c r="H90" s="525" t="s">
        <v>75</v>
      </c>
      <c r="I90" s="202">
        <f>L90</f>
        <v>0</v>
      </c>
      <c r="J90" s="203"/>
      <c r="K90" s="203"/>
      <c r="L90" s="204">
        <v>0</v>
      </c>
      <c r="M90" s="134"/>
      <c r="N90" s="136"/>
      <c r="O90" s="993"/>
      <c r="P90" s="344"/>
      <c r="Q90" s="344"/>
      <c r="R90" s="197"/>
    </row>
    <row r="91" spans="1:21" x14ac:dyDescent="0.2">
      <c r="A91" s="913"/>
      <c r="B91" s="915"/>
      <c r="C91" s="917"/>
      <c r="D91" s="1071"/>
      <c r="E91" s="990"/>
      <c r="F91" s="931"/>
      <c r="G91" s="933"/>
      <c r="H91" s="526" t="s">
        <v>58</v>
      </c>
      <c r="I91" s="199">
        <f>L91</f>
        <v>2522</v>
      </c>
      <c r="J91" s="200"/>
      <c r="K91" s="200"/>
      <c r="L91" s="201">
        <v>2522</v>
      </c>
      <c r="M91" s="524">
        <v>0</v>
      </c>
      <c r="N91" s="137"/>
      <c r="O91" s="993"/>
      <c r="P91" s="344">
        <v>100</v>
      </c>
      <c r="Q91" s="344"/>
      <c r="R91" s="197"/>
    </row>
    <row r="92" spans="1:21" ht="13.5" thickBot="1" x14ac:dyDescent="0.25">
      <c r="A92" s="1017"/>
      <c r="B92" s="1018"/>
      <c r="C92" s="1019"/>
      <c r="D92" s="459"/>
      <c r="E92" s="1001"/>
      <c r="F92" s="1065"/>
      <c r="G92" s="987"/>
      <c r="H92" s="232" t="s">
        <v>10</v>
      </c>
      <c r="I92" s="207">
        <f t="shared" ref="I92:N92" si="12">SUM(I87:I91)</f>
        <v>11970.5</v>
      </c>
      <c r="J92" s="207">
        <f t="shared" si="12"/>
        <v>0</v>
      </c>
      <c r="K92" s="207">
        <f t="shared" si="12"/>
        <v>0</v>
      </c>
      <c r="L92" s="208">
        <f t="shared" si="12"/>
        <v>11970.5</v>
      </c>
      <c r="M92" s="219">
        <v>0</v>
      </c>
      <c r="N92" s="207">
        <f t="shared" si="12"/>
        <v>0</v>
      </c>
      <c r="O92" s="1066"/>
      <c r="P92" s="486"/>
      <c r="Q92" s="486"/>
      <c r="R92" s="198"/>
    </row>
    <row r="93" spans="1:21" s="53" customFormat="1" ht="12.75" customHeight="1" x14ac:dyDescent="0.2">
      <c r="A93" s="912" t="s">
        <v>9</v>
      </c>
      <c r="B93" s="914" t="s">
        <v>9</v>
      </c>
      <c r="C93" s="916" t="s">
        <v>55</v>
      </c>
      <c r="D93" s="935" t="s">
        <v>185</v>
      </c>
      <c r="E93" s="1077"/>
      <c r="F93" s="1064" t="s">
        <v>51</v>
      </c>
      <c r="G93" s="1080" t="s">
        <v>73</v>
      </c>
      <c r="H93" s="397" t="s">
        <v>43</v>
      </c>
      <c r="I93" s="394">
        <f>J93+L93</f>
        <v>20</v>
      </c>
      <c r="J93" s="395"/>
      <c r="K93" s="395"/>
      <c r="L93" s="396">
        <v>20</v>
      </c>
      <c r="M93" s="393">
        <v>40</v>
      </c>
      <c r="N93" s="393">
        <v>40</v>
      </c>
      <c r="O93" s="1072"/>
      <c r="P93" s="51"/>
      <c r="Q93" s="51"/>
      <c r="R93" s="52"/>
    </row>
    <row r="94" spans="1:21" x14ac:dyDescent="0.2">
      <c r="A94" s="913"/>
      <c r="B94" s="915"/>
      <c r="C94" s="917"/>
      <c r="D94" s="908"/>
      <c r="E94" s="1078"/>
      <c r="F94" s="931"/>
      <c r="G94" s="1027"/>
      <c r="H94" s="19"/>
      <c r="I94" s="322"/>
      <c r="J94" s="200"/>
      <c r="K94" s="200"/>
      <c r="L94" s="261"/>
      <c r="M94" s="173"/>
      <c r="N94" s="173"/>
      <c r="O94" s="1073"/>
      <c r="P94" s="35"/>
      <c r="Q94" s="35"/>
      <c r="R94" s="36"/>
      <c r="S94" s="45"/>
    </row>
    <row r="95" spans="1:21" x14ac:dyDescent="0.2">
      <c r="A95" s="913"/>
      <c r="B95" s="915"/>
      <c r="C95" s="917"/>
      <c r="D95" s="908"/>
      <c r="E95" s="1078"/>
      <c r="F95" s="931"/>
      <c r="G95" s="1027"/>
      <c r="H95" s="32"/>
      <c r="I95" s="228"/>
      <c r="J95" s="229"/>
      <c r="K95" s="229"/>
      <c r="L95" s="230"/>
      <c r="M95" s="324"/>
      <c r="N95" s="324"/>
      <c r="O95" s="1073"/>
      <c r="P95" s="35"/>
      <c r="Q95" s="35"/>
      <c r="R95" s="36"/>
    </row>
    <row r="96" spans="1:21" ht="13.5" thickBot="1" x14ac:dyDescent="0.25">
      <c r="A96" s="1017"/>
      <c r="B96" s="1018"/>
      <c r="C96" s="1019"/>
      <c r="D96" s="937"/>
      <c r="E96" s="1079"/>
      <c r="F96" s="1065"/>
      <c r="G96" s="1081"/>
      <c r="H96" s="382" t="s">
        <v>10</v>
      </c>
      <c r="I96" s="294">
        <f t="shared" ref="I96:N96" si="13">SUM(I93:I95)</f>
        <v>20</v>
      </c>
      <c r="J96" s="295">
        <f t="shared" si="13"/>
        <v>0</v>
      </c>
      <c r="K96" s="295">
        <f t="shared" si="13"/>
        <v>0</v>
      </c>
      <c r="L96" s="296">
        <f t="shared" si="13"/>
        <v>20</v>
      </c>
      <c r="M96" s="387">
        <f>SUM(M93:M95)</f>
        <v>40</v>
      </c>
      <c r="N96" s="387">
        <f t="shared" si="13"/>
        <v>40</v>
      </c>
      <c r="O96" s="113"/>
      <c r="P96" s="41"/>
      <c r="Q96" s="41"/>
      <c r="R96" s="42"/>
    </row>
    <row r="97" spans="1:21" x14ac:dyDescent="0.2">
      <c r="A97" s="434" t="s">
        <v>9</v>
      </c>
      <c r="B97" s="435" t="s">
        <v>9</v>
      </c>
      <c r="C97" s="436" t="s">
        <v>56</v>
      </c>
      <c r="D97" s="472" t="s">
        <v>138</v>
      </c>
      <c r="E97" s="191"/>
      <c r="F97" s="451"/>
      <c r="G97" s="452"/>
      <c r="H97" s="54"/>
      <c r="I97" s="384"/>
      <c r="J97" s="259"/>
      <c r="K97" s="259"/>
      <c r="L97" s="260"/>
      <c r="M97" s="55"/>
      <c r="N97" s="55"/>
      <c r="O97" s="111"/>
      <c r="P97" s="59"/>
      <c r="Q97" s="59"/>
      <c r="R97" s="60"/>
    </row>
    <row r="98" spans="1:21" ht="12.75" customHeight="1" x14ac:dyDescent="0.2">
      <c r="A98" s="913"/>
      <c r="B98" s="915"/>
      <c r="C98" s="917"/>
      <c r="D98" s="1074" t="s">
        <v>83</v>
      </c>
      <c r="E98" s="61" t="s">
        <v>81</v>
      </c>
      <c r="F98" s="930" t="s">
        <v>51</v>
      </c>
      <c r="G98" s="1061" t="s">
        <v>73</v>
      </c>
      <c r="H98" s="19" t="s">
        <v>76</v>
      </c>
      <c r="I98" s="322">
        <f>J98+L98</f>
        <v>200</v>
      </c>
      <c r="J98" s="200"/>
      <c r="K98" s="200"/>
      <c r="L98" s="261">
        <v>200</v>
      </c>
      <c r="M98" s="173"/>
      <c r="N98" s="173"/>
      <c r="O98" s="110" t="s">
        <v>168</v>
      </c>
      <c r="P98" s="35">
        <v>1</v>
      </c>
      <c r="Q98" s="35"/>
      <c r="R98" s="36"/>
      <c r="S98" s="45"/>
    </row>
    <row r="99" spans="1:21" ht="18.75" customHeight="1" x14ac:dyDescent="0.2">
      <c r="A99" s="913"/>
      <c r="B99" s="915"/>
      <c r="C99" s="917"/>
      <c r="D99" s="1075"/>
      <c r="E99" s="1082" t="s">
        <v>147</v>
      </c>
      <c r="F99" s="931"/>
      <c r="G99" s="1027"/>
      <c r="H99" s="30" t="s">
        <v>121</v>
      </c>
      <c r="I99" s="205">
        <f>J99+L99</f>
        <v>0.79999999999999993</v>
      </c>
      <c r="J99" s="203">
        <v>0.1</v>
      </c>
      <c r="K99" s="203"/>
      <c r="L99" s="227">
        <v>0.7</v>
      </c>
      <c r="M99" s="129"/>
      <c r="N99" s="129"/>
      <c r="O99" s="1085" t="s">
        <v>169</v>
      </c>
      <c r="P99" s="35">
        <v>1</v>
      </c>
      <c r="Q99" s="35"/>
      <c r="R99" s="36"/>
    </row>
    <row r="100" spans="1:21" ht="18" customHeight="1" x14ac:dyDescent="0.2">
      <c r="A100" s="913"/>
      <c r="B100" s="915"/>
      <c r="C100" s="917"/>
      <c r="D100" s="1075"/>
      <c r="E100" s="1083"/>
      <c r="F100" s="931"/>
      <c r="G100" s="1027"/>
      <c r="H100" s="32" t="s">
        <v>82</v>
      </c>
      <c r="I100" s="363">
        <f>L100</f>
        <v>80.099999999999994</v>
      </c>
      <c r="J100" s="204"/>
      <c r="K100" s="203"/>
      <c r="L100" s="364">
        <v>80.099999999999994</v>
      </c>
      <c r="M100" s="324"/>
      <c r="N100" s="324"/>
      <c r="O100" s="1086"/>
      <c r="P100" s="35"/>
      <c r="Q100" s="35"/>
      <c r="R100" s="36"/>
    </row>
    <row r="101" spans="1:21" ht="17.25" customHeight="1" x14ac:dyDescent="0.2">
      <c r="A101" s="913"/>
      <c r="B101" s="915"/>
      <c r="C101" s="917"/>
      <c r="D101" s="1076"/>
      <c r="E101" s="1084"/>
      <c r="F101" s="1005"/>
      <c r="G101" s="1028"/>
      <c r="H101" s="374" t="s">
        <v>10</v>
      </c>
      <c r="I101" s="520">
        <f>SUM(I98:I100)</f>
        <v>280.89999999999998</v>
      </c>
      <c r="J101" s="377">
        <f t="shared" ref="J101:L101" si="14">SUM(J98:J100)</f>
        <v>0.1</v>
      </c>
      <c r="K101" s="376">
        <f t="shared" si="14"/>
        <v>0</v>
      </c>
      <c r="L101" s="383">
        <f t="shared" si="14"/>
        <v>280.79999999999995</v>
      </c>
      <c r="M101" s="380">
        <f t="shared" ref="M101:N101" si="15">SUM(M98:M100)</f>
        <v>0</v>
      </c>
      <c r="N101" s="380">
        <f t="shared" si="15"/>
        <v>0</v>
      </c>
      <c r="O101" s="112"/>
      <c r="P101" s="47"/>
      <c r="Q101" s="47"/>
      <c r="R101" s="48"/>
    </row>
    <row r="102" spans="1:21" ht="13.5" customHeight="1" x14ac:dyDescent="0.2">
      <c r="A102" s="913"/>
      <c r="B102" s="915"/>
      <c r="C102" s="917"/>
      <c r="D102" s="1075" t="s">
        <v>186</v>
      </c>
      <c r="E102" s="1078" t="s">
        <v>147</v>
      </c>
      <c r="F102" s="931" t="s">
        <v>51</v>
      </c>
      <c r="G102" s="933" t="s">
        <v>73</v>
      </c>
      <c r="H102" s="32"/>
      <c r="I102" s="206"/>
      <c r="J102" s="229"/>
      <c r="K102" s="229"/>
      <c r="L102" s="248"/>
      <c r="M102" s="177"/>
      <c r="N102" s="142"/>
      <c r="O102" s="485"/>
      <c r="P102" s="144"/>
      <c r="Q102" s="144"/>
      <c r="R102" s="87"/>
    </row>
    <row r="103" spans="1:21" ht="16.5" customHeight="1" x14ac:dyDescent="0.2">
      <c r="A103" s="913"/>
      <c r="B103" s="915"/>
      <c r="C103" s="917"/>
      <c r="D103" s="1075"/>
      <c r="E103" s="1078"/>
      <c r="F103" s="931"/>
      <c r="G103" s="933"/>
      <c r="H103" s="30" t="s">
        <v>75</v>
      </c>
      <c r="I103" s="228">
        <f>J103+L103</f>
        <v>9274.0999999999985</v>
      </c>
      <c r="J103" s="210"/>
      <c r="K103" s="210"/>
      <c r="L103" s="262">
        <f>5928.9+3345.2</f>
        <v>9274.0999999999985</v>
      </c>
      <c r="M103" s="347">
        <v>3497.3</v>
      </c>
      <c r="N103" s="50"/>
      <c r="O103" s="901" t="s">
        <v>104</v>
      </c>
      <c r="P103" s="144">
        <v>30</v>
      </c>
      <c r="Q103" s="144">
        <v>100</v>
      </c>
      <c r="R103" s="36"/>
    </row>
    <row r="104" spans="1:21" ht="18" customHeight="1" x14ac:dyDescent="0.2">
      <c r="A104" s="913"/>
      <c r="B104" s="915"/>
      <c r="C104" s="917"/>
      <c r="D104" s="908" t="s">
        <v>187</v>
      </c>
      <c r="E104" s="1078"/>
      <c r="F104" s="931"/>
      <c r="G104" s="933"/>
      <c r="H104" s="30" t="s">
        <v>82</v>
      </c>
      <c r="I104" s="228">
        <f>J104+L104</f>
        <v>6094.4</v>
      </c>
      <c r="J104" s="210"/>
      <c r="K104" s="210"/>
      <c r="L104" s="262">
        <f>4546.3+1548.1</f>
        <v>6094.4</v>
      </c>
      <c r="M104" s="347">
        <v>1512.6</v>
      </c>
      <c r="N104" s="50"/>
      <c r="O104" s="901"/>
      <c r="P104" s="35"/>
      <c r="Q104" s="35"/>
      <c r="R104" s="36"/>
      <c r="S104" s="45"/>
    </row>
    <row r="105" spans="1:21" ht="16.5" customHeight="1" x14ac:dyDescent="0.2">
      <c r="A105" s="913"/>
      <c r="B105" s="915"/>
      <c r="C105" s="917"/>
      <c r="D105" s="908"/>
      <c r="E105" s="1087"/>
      <c r="F105" s="1005"/>
      <c r="G105" s="939"/>
      <c r="H105" s="231" t="s">
        <v>10</v>
      </c>
      <c r="I105" s="220">
        <f t="shared" ref="I105:L105" si="16">SUM(I102:I104)</f>
        <v>15368.499999999998</v>
      </c>
      <c r="J105" s="207">
        <f t="shared" si="16"/>
        <v>0</v>
      </c>
      <c r="K105" s="207">
        <f t="shared" si="16"/>
        <v>0</v>
      </c>
      <c r="L105" s="234">
        <f t="shared" si="16"/>
        <v>15368.499999999998</v>
      </c>
      <c r="M105" s="219">
        <f>SUM(M102:M104)</f>
        <v>5009.8999999999996</v>
      </c>
      <c r="N105" s="207">
        <f t="shared" ref="N105" si="17">SUM(N102:N104)</f>
        <v>0</v>
      </c>
      <c r="O105" s="20"/>
      <c r="P105" s="35"/>
      <c r="Q105" s="35"/>
      <c r="R105" s="36"/>
    </row>
    <row r="106" spans="1:21" ht="18" customHeight="1" thickBot="1" x14ac:dyDescent="0.25">
      <c r="A106" s="349"/>
      <c r="B106" s="350"/>
      <c r="C106" s="289"/>
      <c r="D106" s="292"/>
      <c r="E106" s="1008" t="s">
        <v>126</v>
      </c>
      <c r="F106" s="1009"/>
      <c r="G106" s="1009"/>
      <c r="H106" s="1010"/>
      <c r="I106" s="239">
        <f t="shared" ref="I106:N106" si="18">I105+I101</f>
        <v>15649.399999999998</v>
      </c>
      <c r="J106" s="239">
        <f t="shared" si="18"/>
        <v>0.1</v>
      </c>
      <c r="K106" s="239">
        <f t="shared" si="18"/>
        <v>0</v>
      </c>
      <c r="L106" s="251">
        <f t="shared" si="18"/>
        <v>15649.299999999997</v>
      </c>
      <c r="M106" s="246">
        <f>M105+M101</f>
        <v>5009.8999999999996</v>
      </c>
      <c r="N106" s="239">
        <f t="shared" si="18"/>
        <v>0</v>
      </c>
      <c r="O106" s="155"/>
      <c r="P106" s="290"/>
      <c r="Q106" s="290"/>
      <c r="R106" s="291"/>
    </row>
    <row r="107" spans="1:21" ht="13.5" thickBot="1" x14ac:dyDescent="0.25">
      <c r="A107" s="116" t="s">
        <v>9</v>
      </c>
      <c r="B107" s="13" t="s">
        <v>9</v>
      </c>
      <c r="C107" s="1089" t="s">
        <v>12</v>
      </c>
      <c r="D107" s="1089"/>
      <c r="E107" s="1089"/>
      <c r="F107" s="1089"/>
      <c r="G107" s="1089"/>
      <c r="H107" s="1099"/>
      <c r="I107" s="29">
        <f t="shared" ref="I107:N107" si="19">I106+I96+I92+I86+I79+I58+I40</f>
        <v>31649.1</v>
      </c>
      <c r="J107" s="29">
        <f t="shared" si="19"/>
        <v>0.1</v>
      </c>
      <c r="K107" s="29">
        <f t="shared" si="19"/>
        <v>0</v>
      </c>
      <c r="L107" s="146">
        <f t="shared" si="19"/>
        <v>31648.999999999996</v>
      </c>
      <c r="M107" s="148">
        <f t="shared" si="19"/>
        <v>21021.699999999997</v>
      </c>
      <c r="N107" s="29">
        <f t="shared" si="19"/>
        <v>23844.199999999997</v>
      </c>
      <c r="O107" s="351"/>
      <c r="P107" s="43"/>
      <c r="Q107" s="43"/>
      <c r="R107" s="44"/>
    </row>
    <row r="108" spans="1:21" ht="13.5" thickBot="1" x14ac:dyDescent="0.25">
      <c r="A108" s="116" t="s">
        <v>9</v>
      </c>
      <c r="B108" s="13" t="s">
        <v>11</v>
      </c>
      <c r="C108" s="1100" t="s">
        <v>49</v>
      </c>
      <c r="D108" s="1101"/>
      <c r="E108" s="1101"/>
      <c r="F108" s="1101"/>
      <c r="G108" s="1101"/>
      <c r="H108" s="1102"/>
      <c r="I108" s="1102"/>
      <c r="J108" s="1102"/>
      <c r="K108" s="1102"/>
      <c r="L108" s="1102"/>
      <c r="M108" s="1102"/>
      <c r="N108" s="1102"/>
      <c r="O108" s="1101"/>
      <c r="P108" s="1101"/>
      <c r="Q108" s="1101"/>
      <c r="R108" s="1103"/>
    </row>
    <row r="109" spans="1:21" ht="14.25" customHeight="1" x14ac:dyDescent="0.2">
      <c r="A109" s="912" t="s">
        <v>9</v>
      </c>
      <c r="B109" s="914" t="s">
        <v>11</v>
      </c>
      <c r="C109" s="1104" t="s">
        <v>9</v>
      </c>
      <c r="D109" s="1067" t="s">
        <v>189</v>
      </c>
      <c r="E109" s="75" t="s">
        <v>81</v>
      </c>
      <c r="F109" s="984" t="s">
        <v>51</v>
      </c>
      <c r="G109" s="1080" t="s">
        <v>73</v>
      </c>
      <c r="H109" s="171"/>
      <c r="I109" s="360"/>
      <c r="J109" s="255"/>
      <c r="K109" s="255"/>
      <c r="L109" s="255"/>
      <c r="M109" s="70"/>
      <c r="N109" s="70"/>
      <c r="O109" s="1107" t="s">
        <v>205</v>
      </c>
      <c r="P109" s="352"/>
      <c r="Q109" s="352"/>
      <c r="R109" s="353"/>
      <c r="U109" s="16"/>
    </row>
    <row r="110" spans="1:21" ht="11.25" customHeight="1" x14ac:dyDescent="0.2">
      <c r="A110" s="913"/>
      <c r="B110" s="915"/>
      <c r="C110" s="1105"/>
      <c r="D110" s="1071"/>
      <c r="E110" s="1109" t="s">
        <v>144</v>
      </c>
      <c r="F110" s="985"/>
      <c r="G110" s="1027"/>
      <c r="H110" s="306" t="s">
        <v>151</v>
      </c>
      <c r="I110" s="400">
        <f>J110+L110</f>
        <v>0</v>
      </c>
      <c r="J110" s="399"/>
      <c r="K110" s="399"/>
      <c r="L110" s="399">
        <v>0</v>
      </c>
      <c r="M110" s="173"/>
      <c r="N110" s="173"/>
      <c r="O110" s="1108"/>
      <c r="P110" s="180">
        <v>100</v>
      </c>
      <c r="Q110" s="180"/>
      <c r="R110" s="181"/>
      <c r="U110" s="16"/>
    </row>
    <row r="111" spans="1:21" ht="29.25" customHeight="1" x14ac:dyDescent="0.2">
      <c r="A111" s="913"/>
      <c r="B111" s="915"/>
      <c r="C111" s="1105"/>
      <c r="D111" s="1071"/>
      <c r="E111" s="1110"/>
      <c r="F111" s="985"/>
      <c r="G111" s="1027"/>
      <c r="H111" s="170" t="s">
        <v>75</v>
      </c>
      <c r="I111" s="228">
        <f>J111+L111</f>
        <v>5590.2</v>
      </c>
      <c r="J111" s="229"/>
      <c r="K111" s="229"/>
      <c r="L111" s="248">
        <v>5590.2</v>
      </c>
      <c r="M111" s="129"/>
      <c r="N111" s="129"/>
      <c r="O111" s="1108"/>
      <c r="P111" s="180"/>
      <c r="Q111" s="180"/>
      <c r="R111" s="181"/>
      <c r="U111" s="16"/>
    </row>
    <row r="112" spans="1:21" ht="14.25" customHeight="1" x14ac:dyDescent="0.2">
      <c r="A112" s="913"/>
      <c r="B112" s="915"/>
      <c r="C112" s="1105"/>
      <c r="D112" s="908" t="s">
        <v>188</v>
      </c>
      <c r="E112" s="1110"/>
      <c r="F112" s="985"/>
      <c r="G112" s="1027"/>
      <c r="H112" s="172" t="s">
        <v>58</v>
      </c>
      <c r="I112" s="205">
        <f>J112+L112</f>
        <v>0</v>
      </c>
      <c r="J112" s="203"/>
      <c r="K112" s="203"/>
      <c r="L112" s="204"/>
      <c r="M112" s="134">
        <v>50</v>
      </c>
      <c r="N112" s="135">
        <v>150</v>
      </c>
      <c r="O112" s="993" t="s">
        <v>170</v>
      </c>
      <c r="P112" s="180"/>
      <c r="Q112" s="180"/>
      <c r="R112" s="181">
        <v>1</v>
      </c>
      <c r="U112" s="16"/>
    </row>
    <row r="113" spans="1:21" ht="15" customHeight="1" x14ac:dyDescent="0.2">
      <c r="A113" s="913"/>
      <c r="B113" s="915"/>
      <c r="C113" s="1105"/>
      <c r="D113" s="908"/>
      <c r="E113" s="1110"/>
      <c r="F113" s="985"/>
      <c r="G113" s="1027"/>
      <c r="H113" s="306" t="s">
        <v>76</v>
      </c>
      <c r="I113" s="205">
        <f>J113+L113</f>
        <v>20.9</v>
      </c>
      <c r="J113" s="203"/>
      <c r="K113" s="203"/>
      <c r="L113" s="204">
        <v>20.9</v>
      </c>
      <c r="M113" s="76"/>
      <c r="N113" s="37"/>
      <c r="O113" s="1114"/>
      <c r="P113" s="180"/>
      <c r="Q113" s="180"/>
      <c r="R113" s="181"/>
      <c r="U113" s="16"/>
    </row>
    <row r="114" spans="1:21" ht="24.75" customHeight="1" thickBot="1" x14ac:dyDescent="0.25">
      <c r="A114" s="1017"/>
      <c r="B114" s="1018"/>
      <c r="C114" s="1106"/>
      <c r="D114" s="1088"/>
      <c r="E114" s="1111"/>
      <c r="F114" s="1013"/>
      <c r="G114" s="1081"/>
      <c r="H114" s="388" t="s">
        <v>10</v>
      </c>
      <c r="I114" s="244">
        <f>SUM(I109:I113)</f>
        <v>5611.0999999999995</v>
      </c>
      <c r="J114" s="240">
        <f>SUM(J109:J112)</f>
        <v>0</v>
      </c>
      <c r="K114" s="240">
        <f>SUM(K109:K112)</f>
        <v>0</v>
      </c>
      <c r="L114" s="241">
        <f>SUM(L109:L113)</f>
        <v>5611.0999999999995</v>
      </c>
      <c r="M114" s="246">
        <f>SUM(M109:M112)</f>
        <v>50</v>
      </c>
      <c r="N114" s="246">
        <f>SUM(N109:N112)</f>
        <v>150</v>
      </c>
      <c r="O114" s="370"/>
      <c r="P114" s="178"/>
      <c r="Q114" s="178"/>
      <c r="R114" s="179"/>
      <c r="U114" s="16"/>
    </row>
    <row r="115" spans="1:21" ht="13.5" thickBot="1" x14ac:dyDescent="0.25">
      <c r="A115" s="117" t="s">
        <v>9</v>
      </c>
      <c r="B115" s="13" t="s">
        <v>11</v>
      </c>
      <c r="C115" s="1089" t="s">
        <v>12</v>
      </c>
      <c r="D115" s="1089"/>
      <c r="E115" s="1089"/>
      <c r="F115" s="1089"/>
      <c r="G115" s="1089"/>
      <c r="H115" s="1089"/>
      <c r="I115" s="401">
        <f>J115+L115</f>
        <v>5611.0999999999995</v>
      </c>
      <c r="J115" s="398">
        <f>SUM(J114)</f>
        <v>0</v>
      </c>
      <c r="K115" s="398">
        <f>SUM(K114)</f>
        <v>0</v>
      </c>
      <c r="L115" s="402">
        <f>SUM(L114)</f>
        <v>5611.0999999999995</v>
      </c>
      <c r="M115" s="29">
        <f>SUM(M114)</f>
        <v>50</v>
      </c>
      <c r="N115" s="29">
        <f>SUM(N114)</f>
        <v>150</v>
      </c>
      <c r="O115" s="1090"/>
      <c r="P115" s="1091"/>
      <c r="Q115" s="1091"/>
      <c r="R115" s="1092"/>
    </row>
    <row r="116" spans="1:21" ht="13.5" thickBot="1" x14ac:dyDescent="0.25">
      <c r="A116" s="116" t="s">
        <v>9</v>
      </c>
      <c r="B116" s="13" t="s">
        <v>45</v>
      </c>
      <c r="C116" s="1112" t="s">
        <v>50</v>
      </c>
      <c r="D116" s="1112"/>
      <c r="E116" s="1112"/>
      <c r="F116" s="1112"/>
      <c r="G116" s="1112"/>
      <c r="H116" s="1112"/>
      <c r="I116" s="1112"/>
      <c r="J116" s="1112"/>
      <c r="K116" s="1112"/>
      <c r="L116" s="1112"/>
      <c r="M116" s="1112"/>
      <c r="N116" s="1112"/>
      <c r="O116" s="1112"/>
      <c r="P116" s="1112"/>
      <c r="Q116" s="1112"/>
      <c r="R116" s="1113"/>
    </row>
    <row r="117" spans="1:21" ht="25.5" x14ac:dyDescent="0.2">
      <c r="A117" s="434" t="s">
        <v>9</v>
      </c>
      <c r="B117" s="435" t="s">
        <v>45</v>
      </c>
      <c r="C117" s="436" t="s">
        <v>9</v>
      </c>
      <c r="D117" s="256" t="s">
        <v>107</v>
      </c>
      <c r="E117" s="471"/>
      <c r="F117" s="302" t="s">
        <v>67</v>
      </c>
      <c r="G117" s="431" t="s">
        <v>57</v>
      </c>
      <c r="H117" s="288" t="s">
        <v>43</v>
      </c>
      <c r="I117" s="298">
        <f>J117+L117</f>
        <v>17828.3</v>
      </c>
      <c r="J117" s="303">
        <v>17828.3</v>
      </c>
      <c r="K117" s="305">
        <f>K119+K120+K121+K122+K126</f>
        <v>0</v>
      </c>
      <c r="L117" s="404">
        <f>L119+L120+L121+L122+L126</f>
        <v>0</v>
      </c>
      <c r="M117" s="403">
        <v>19615.400000000001</v>
      </c>
      <c r="N117" s="406">
        <v>19926.400000000001</v>
      </c>
      <c r="O117" s="101"/>
      <c r="P117" s="65"/>
      <c r="Q117" s="101"/>
      <c r="R117" s="90"/>
      <c r="U117" s="16"/>
    </row>
    <row r="118" spans="1:21" ht="15" customHeight="1" thickBot="1" x14ac:dyDescent="0.25">
      <c r="A118" s="444"/>
      <c r="B118" s="445"/>
      <c r="C118" s="446"/>
      <c r="D118" s="470" t="s">
        <v>94</v>
      </c>
      <c r="E118" s="448"/>
      <c r="F118" s="372" t="s">
        <v>51</v>
      </c>
      <c r="G118" s="450"/>
      <c r="H118" s="373" t="s">
        <v>136</v>
      </c>
      <c r="I118" s="505">
        <f>J118</f>
        <v>1000</v>
      </c>
      <c r="J118" s="506">
        <v>1000</v>
      </c>
      <c r="K118" s="507">
        <f>K124+K129</f>
        <v>0</v>
      </c>
      <c r="L118" s="508">
        <f>L124+L129</f>
        <v>0</v>
      </c>
      <c r="M118" s="509">
        <v>1245.2</v>
      </c>
      <c r="N118" s="510">
        <v>1445.2</v>
      </c>
      <c r="O118" s="279"/>
      <c r="P118" s="511"/>
      <c r="Q118" s="279"/>
      <c r="R118" s="512"/>
      <c r="U118" s="16"/>
    </row>
    <row r="119" spans="1:21" ht="34.5" customHeight="1" x14ac:dyDescent="0.2">
      <c r="A119" s="434"/>
      <c r="B119" s="435"/>
      <c r="C119" s="436"/>
      <c r="D119" s="513" t="s">
        <v>191</v>
      </c>
      <c r="E119" s="471"/>
      <c r="F119" s="302"/>
      <c r="G119" s="431"/>
      <c r="H119" s="171" t="s">
        <v>121</v>
      </c>
      <c r="I119" s="360">
        <f>J119</f>
        <v>673.4</v>
      </c>
      <c r="J119" s="255">
        <v>673.4</v>
      </c>
      <c r="K119" s="254"/>
      <c r="L119" s="271"/>
      <c r="M119" s="361"/>
      <c r="N119" s="70"/>
      <c r="O119" s="455" t="s">
        <v>68</v>
      </c>
      <c r="P119" s="464">
        <v>6</v>
      </c>
      <c r="Q119" s="464">
        <v>6</v>
      </c>
      <c r="R119" s="466">
        <v>6</v>
      </c>
      <c r="U119" s="16"/>
    </row>
    <row r="120" spans="1:21" ht="21.75" customHeight="1" x14ac:dyDescent="0.2">
      <c r="A120" s="420"/>
      <c r="B120" s="421"/>
      <c r="C120" s="422"/>
      <c r="D120" s="437" t="s">
        <v>192</v>
      </c>
      <c r="E120" s="457"/>
      <c r="F120" s="514"/>
      <c r="G120" s="428"/>
      <c r="H120" s="306"/>
      <c r="I120" s="307"/>
      <c r="J120" s="201"/>
      <c r="K120" s="200"/>
      <c r="L120" s="304"/>
      <c r="M120" s="160"/>
      <c r="N120" s="173"/>
      <c r="O120" s="147" t="s">
        <v>154</v>
      </c>
      <c r="P120" s="474">
        <v>2</v>
      </c>
      <c r="Q120" s="474">
        <v>2</v>
      </c>
      <c r="R120" s="475">
        <v>2</v>
      </c>
      <c r="U120" s="16"/>
    </row>
    <row r="121" spans="1:21" ht="28.5" customHeight="1" x14ac:dyDescent="0.2">
      <c r="A121" s="420"/>
      <c r="B121" s="421"/>
      <c r="C121" s="422"/>
      <c r="D121" s="423" t="s">
        <v>193</v>
      </c>
      <c r="E121" s="424"/>
      <c r="F121" s="40"/>
      <c r="G121" s="425"/>
      <c r="H121" s="306"/>
      <c r="I121" s="307"/>
      <c r="J121" s="201"/>
      <c r="K121" s="200"/>
      <c r="L121" s="304"/>
      <c r="M121" s="160"/>
      <c r="N121" s="173"/>
      <c r="O121" s="442" t="s">
        <v>153</v>
      </c>
      <c r="P121" s="180">
        <v>6</v>
      </c>
      <c r="Q121" s="180">
        <v>8</v>
      </c>
      <c r="R121" s="181">
        <v>8</v>
      </c>
      <c r="U121" s="16"/>
    </row>
    <row r="122" spans="1:21" ht="18" customHeight="1" x14ac:dyDescent="0.2">
      <c r="A122" s="913"/>
      <c r="B122" s="915"/>
      <c r="C122" s="917"/>
      <c r="D122" s="1120" t="s">
        <v>69</v>
      </c>
      <c r="E122" s="1117"/>
      <c r="F122" s="985"/>
      <c r="G122" s="933"/>
      <c r="H122" s="308"/>
      <c r="I122" s="307"/>
      <c r="J122" s="201"/>
      <c r="K122" s="200"/>
      <c r="L122" s="304"/>
      <c r="M122" s="299"/>
      <c r="N122" s="309"/>
      <c r="O122" s="1006" t="s">
        <v>99</v>
      </c>
      <c r="P122" s="1095">
        <v>6.8</v>
      </c>
      <c r="Q122" s="1097">
        <v>7</v>
      </c>
      <c r="R122" s="1093">
        <v>7</v>
      </c>
      <c r="U122" s="16"/>
    </row>
    <row r="123" spans="1:21" ht="10.5" customHeight="1" x14ac:dyDescent="0.2">
      <c r="A123" s="913"/>
      <c r="B123" s="915"/>
      <c r="C123" s="917"/>
      <c r="D123" s="1116"/>
      <c r="E123" s="1117"/>
      <c r="F123" s="985"/>
      <c r="G123" s="933"/>
      <c r="H123" s="308"/>
      <c r="I123" s="307"/>
      <c r="J123" s="201"/>
      <c r="K123" s="200"/>
      <c r="L123" s="304"/>
      <c r="M123" s="299"/>
      <c r="N123" s="309"/>
      <c r="O123" s="1007"/>
      <c r="P123" s="1096"/>
      <c r="Q123" s="1098"/>
      <c r="R123" s="1094"/>
      <c r="U123" s="16"/>
    </row>
    <row r="124" spans="1:21" x14ac:dyDescent="0.2">
      <c r="A124" s="913"/>
      <c r="B124" s="915"/>
      <c r="C124" s="917"/>
      <c r="D124" s="1115" t="s">
        <v>70</v>
      </c>
      <c r="E124" s="1118" t="s">
        <v>155</v>
      </c>
      <c r="F124" s="985"/>
      <c r="G124" s="933"/>
      <c r="H124" s="308"/>
      <c r="I124" s="307"/>
      <c r="J124" s="201"/>
      <c r="K124" s="200"/>
      <c r="L124" s="304"/>
      <c r="M124" s="299"/>
      <c r="N124" s="309"/>
      <c r="O124" s="1040" t="s">
        <v>100</v>
      </c>
      <c r="P124" s="164">
        <v>0</v>
      </c>
      <c r="Q124" s="164">
        <v>8</v>
      </c>
      <c r="R124" s="165">
        <v>8</v>
      </c>
      <c r="U124" s="16"/>
    </row>
    <row r="125" spans="1:21" ht="15.75" customHeight="1" x14ac:dyDescent="0.2">
      <c r="A125" s="913"/>
      <c r="B125" s="915"/>
      <c r="C125" s="917"/>
      <c r="D125" s="1116"/>
      <c r="E125" s="1119"/>
      <c r="F125" s="986"/>
      <c r="G125" s="939"/>
      <c r="H125" s="362"/>
      <c r="I125" s="363"/>
      <c r="J125" s="248"/>
      <c r="K125" s="229"/>
      <c r="L125" s="364"/>
      <c r="M125" s="300"/>
      <c r="N125" s="301"/>
      <c r="O125" s="1036"/>
      <c r="P125" s="465"/>
      <c r="Q125" s="465"/>
      <c r="R125" s="467"/>
      <c r="U125" s="16"/>
    </row>
    <row r="126" spans="1:21" ht="18.75" customHeight="1" x14ac:dyDescent="0.2">
      <c r="A126" s="913"/>
      <c r="B126" s="915"/>
      <c r="C126" s="917"/>
      <c r="D126" s="1115" t="s">
        <v>194</v>
      </c>
      <c r="E126" s="990"/>
      <c r="F126" s="985"/>
      <c r="G126" s="933"/>
      <c r="H126" s="515"/>
      <c r="I126" s="516"/>
      <c r="J126" s="211"/>
      <c r="K126" s="210"/>
      <c r="L126" s="517"/>
      <c r="M126" s="518"/>
      <c r="N126" s="188"/>
      <c r="O126" s="941" t="s">
        <v>71</v>
      </c>
      <c r="P126" s="180">
        <v>2</v>
      </c>
      <c r="Q126" s="180">
        <v>2</v>
      </c>
      <c r="R126" s="181">
        <v>2</v>
      </c>
      <c r="U126" s="16"/>
    </row>
    <row r="127" spans="1:21" x14ac:dyDescent="0.2">
      <c r="A127" s="913"/>
      <c r="B127" s="915"/>
      <c r="C127" s="917"/>
      <c r="D127" s="1115"/>
      <c r="E127" s="990"/>
      <c r="F127" s="985"/>
      <c r="G127" s="933"/>
      <c r="H127" s="308" t="s">
        <v>121</v>
      </c>
      <c r="I127" s="307">
        <f>J127</f>
        <v>10.199999999999999</v>
      </c>
      <c r="J127" s="200">
        <v>10.199999999999999</v>
      </c>
      <c r="K127" s="199"/>
      <c r="L127" s="304"/>
      <c r="M127" s="299"/>
      <c r="N127" s="309"/>
      <c r="O127" s="941"/>
      <c r="P127" s="180"/>
      <c r="Q127" s="180"/>
      <c r="R127" s="181"/>
      <c r="U127" s="16"/>
    </row>
    <row r="128" spans="1:21" ht="9.75" customHeight="1" x14ac:dyDescent="0.2">
      <c r="A128" s="913"/>
      <c r="B128" s="915"/>
      <c r="C128" s="917"/>
      <c r="D128" s="1116"/>
      <c r="E128" s="990"/>
      <c r="F128" s="985"/>
      <c r="G128" s="933"/>
      <c r="H128" s="519"/>
      <c r="I128" s="520"/>
      <c r="J128" s="376"/>
      <c r="K128" s="383"/>
      <c r="L128" s="504"/>
      <c r="M128" s="521"/>
      <c r="N128" s="522"/>
      <c r="O128" s="112"/>
      <c r="P128" s="465"/>
      <c r="Q128" s="465"/>
      <c r="R128" s="467"/>
      <c r="U128" s="16"/>
    </row>
    <row r="129" spans="1:21" ht="21" customHeight="1" x14ac:dyDescent="0.2">
      <c r="A129" s="913"/>
      <c r="B129" s="915"/>
      <c r="C129" s="917"/>
      <c r="D129" s="1115" t="s">
        <v>195</v>
      </c>
      <c r="E129" s="1117"/>
      <c r="F129" s="985"/>
      <c r="G129" s="933"/>
      <c r="H129" s="308" t="s">
        <v>142</v>
      </c>
      <c r="I129" s="307">
        <f>J129</f>
        <v>245.4</v>
      </c>
      <c r="J129" s="200">
        <v>245.4</v>
      </c>
      <c r="K129" s="199"/>
      <c r="L129" s="304"/>
      <c r="M129" s="299"/>
      <c r="N129" s="309"/>
      <c r="O129" s="432" t="s">
        <v>131</v>
      </c>
      <c r="P129" s="180">
        <v>36</v>
      </c>
      <c r="Q129" s="180">
        <v>37</v>
      </c>
      <c r="R129" s="181">
        <v>38</v>
      </c>
      <c r="U129" s="16"/>
    </row>
    <row r="130" spans="1:21" ht="20.25" customHeight="1" thickBot="1" x14ac:dyDescent="0.25">
      <c r="A130" s="1017"/>
      <c r="B130" s="1018"/>
      <c r="C130" s="1019"/>
      <c r="D130" s="1121"/>
      <c r="E130" s="1122"/>
      <c r="F130" s="1013"/>
      <c r="G130" s="987"/>
      <c r="H130" s="388" t="s">
        <v>10</v>
      </c>
      <c r="I130" s="220">
        <f>SUM(I117:I129)</f>
        <v>19757.300000000003</v>
      </c>
      <c r="J130" s="220">
        <f>SUM(J117:J129)</f>
        <v>19757.300000000003</v>
      </c>
      <c r="K130" s="220">
        <f>SUM(K117:K129)</f>
        <v>0</v>
      </c>
      <c r="L130" s="220">
        <f>SUM(L117:L129)</f>
        <v>0</v>
      </c>
      <c r="M130" s="208">
        <f>M118+M117</f>
        <v>20860.600000000002</v>
      </c>
      <c r="N130" s="223">
        <f>N118+N117</f>
        <v>21371.600000000002</v>
      </c>
      <c r="O130" s="113"/>
      <c r="P130" s="178"/>
      <c r="Q130" s="178"/>
      <c r="R130" s="179"/>
      <c r="U130" s="16"/>
    </row>
    <row r="131" spans="1:21" ht="13.5" thickBot="1" x14ac:dyDescent="0.25">
      <c r="A131" s="117" t="s">
        <v>9</v>
      </c>
      <c r="B131" s="13" t="s">
        <v>45</v>
      </c>
      <c r="C131" s="1089" t="s">
        <v>12</v>
      </c>
      <c r="D131" s="1089"/>
      <c r="E131" s="1089"/>
      <c r="F131" s="1089"/>
      <c r="G131" s="1089"/>
      <c r="H131" s="1089"/>
      <c r="I131" s="277">
        <f t="shared" ref="I131:N131" si="20">I130</f>
        <v>19757.300000000003</v>
      </c>
      <c r="J131" s="29">
        <f t="shared" si="20"/>
        <v>19757.300000000003</v>
      </c>
      <c r="K131" s="29">
        <f t="shared" si="20"/>
        <v>0</v>
      </c>
      <c r="L131" s="278">
        <f t="shared" si="20"/>
        <v>0</v>
      </c>
      <c r="M131" s="146">
        <f t="shared" si="20"/>
        <v>20860.600000000002</v>
      </c>
      <c r="N131" s="405">
        <f t="shared" si="20"/>
        <v>21371.600000000002</v>
      </c>
      <c r="O131" s="1091"/>
      <c r="P131" s="1091"/>
      <c r="Q131" s="1091"/>
      <c r="R131" s="1092"/>
    </row>
    <row r="132" spans="1:21" ht="13.5" thickBot="1" x14ac:dyDescent="0.25">
      <c r="A132" s="116" t="s">
        <v>9</v>
      </c>
      <c r="B132" s="13" t="s">
        <v>51</v>
      </c>
      <c r="C132" s="1100" t="s">
        <v>52</v>
      </c>
      <c r="D132" s="1101"/>
      <c r="E132" s="1101"/>
      <c r="F132" s="1101"/>
      <c r="G132" s="1101"/>
      <c r="H132" s="1101"/>
      <c r="I132" s="1101"/>
      <c r="J132" s="1101"/>
      <c r="K132" s="1101"/>
      <c r="L132" s="1101"/>
      <c r="M132" s="1101"/>
      <c r="N132" s="1101"/>
      <c r="O132" s="1101"/>
      <c r="P132" s="1101"/>
      <c r="Q132" s="1101"/>
      <c r="R132" s="1103"/>
    </row>
    <row r="133" spans="1:21" ht="24" customHeight="1" x14ac:dyDescent="0.2">
      <c r="A133" s="434" t="s">
        <v>9</v>
      </c>
      <c r="B133" s="435" t="s">
        <v>51</v>
      </c>
      <c r="C133" s="317" t="s">
        <v>9</v>
      </c>
      <c r="D133" s="1131" t="s">
        <v>54</v>
      </c>
      <c r="E133" s="193"/>
      <c r="F133" s="438" t="s">
        <v>51</v>
      </c>
      <c r="G133" s="452" t="s">
        <v>57</v>
      </c>
      <c r="H133" s="22" t="s">
        <v>43</v>
      </c>
      <c r="I133" s="263">
        <f>J133+L133</f>
        <v>183</v>
      </c>
      <c r="J133" s="264">
        <v>183</v>
      </c>
      <c r="K133" s="264"/>
      <c r="L133" s="265"/>
      <c r="M133" s="310">
        <f>191.2+70</f>
        <v>261.2</v>
      </c>
      <c r="N133" s="316">
        <f>191.2+70</f>
        <v>261.2</v>
      </c>
      <c r="O133" s="1002" t="s">
        <v>171</v>
      </c>
      <c r="P133" s="1125">
        <v>2</v>
      </c>
      <c r="Q133" s="1125">
        <v>2</v>
      </c>
      <c r="R133" s="1127">
        <v>2</v>
      </c>
      <c r="U133" s="16"/>
    </row>
    <row r="134" spans="1:21" ht="16.5" customHeight="1" x14ac:dyDescent="0.2">
      <c r="A134" s="420"/>
      <c r="B134" s="421"/>
      <c r="C134" s="433"/>
      <c r="D134" s="1132"/>
      <c r="E134" s="477"/>
      <c r="F134" s="439"/>
      <c r="G134" s="453"/>
      <c r="H134" s="194" t="s">
        <v>142</v>
      </c>
      <c r="I134" s="268">
        <f>J134+L134</f>
        <v>191.2</v>
      </c>
      <c r="J134" s="210">
        <f>161.2-5</f>
        <v>156.19999999999999</v>
      </c>
      <c r="K134" s="210"/>
      <c r="L134" s="211">
        <f>30+5</f>
        <v>35</v>
      </c>
      <c r="M134" s="129">
        <v>0</v>
      </c>
      <c r="N134" s="62">
        <v>0</v>
      </c>
      <c r="O134" s="1133"/>
      <c r="P134" s="1126"/>
      <c r="Q134" s="1126"/>
      <c r="R134" s="1128"/>
      <c r="U134" s="16"/>
    </row>
    <row r="135" spans="1:21" ht="24.75" customHeight="1" x14ac:dyDescent="0.2">
      <c r="A135" s="420"/>
      <c r="B135" s="421"/>
      <c r="C135" s="433"/>
      <c r="D135" s="906" t="s">
        <v>128</v>
      </c>
      <c r="E135" s="1129" t="s">
        <v>148</v>
      </c>
      <c r="F135" s="439"/>
      <c r="G135" s="453"/>
      <c r="H135" s="187" t="s">
        <v>58</v>
      </c>
      <c r="I135" s="268">
        <f>J135+L135</f>
        <v>794.9</v>
      </c>
      <c r="J135" s="210">
        <f>804.3-9.4</f>
        <v>794.9</v>
      </c>
      <c r="K135" s="210"/>
      <c r="L135" s="211"/>
      <c r="M135" s="67">
        <v>804.3</v>
      </c>
      <c r="N135" s="192">
        <v>804.3</v>
      </c>
      <c r="O135" s="354" t="s">
        <v>198</v>
      </c>
      <c r="P135" s="461">
        <v>1</v>
      </c>
      <c r="Q135" s="461">
        <v>1</v>
      </c>
      <c r="R135" s="460">
        <v>1</v>
      </c>
      <c r="U135" s="16"/>
    </row>
    <row r="136" spans="1:21" ht="16.5" customHeight="1" x14ac:dyDescent="0.2">
      <c r="A136" s="420"/>
      <c r="B136" s="421"/>
      <c r="C136" s="433"/>
      <c r="D136" s="936"/>
      <c r="E136" s="1130"/>
      <c r="F136" s="439"/>
      <c r="G136" s="453"/>
      <c r="H136" s="321"/>
      <c r="I136" s="322"/>
      <c r="J136" s="200"/>
      <c r="K136" s="200"/>
      <c r="L136" s="261"/>
      <c r="M136" s="309"/>
      <c r="N136" s="323"/>
      <c r="O136" s="46" t="s">
        <v>59</v>
      </c>
      <c r="P136" s="483">
        <v>66</v>
      </c>
      <c r="Q136" s="483">
        <v>66</v>
      </c>
      <c r="R136" s="482">
        <v>66</v>
      </c>
      <c r="U136" s="16"/>
    </row>
    <row r="137" spans="1:21" ht="24.75" customHeight="1" thickBot="1" x14ac:dyDescent="0.25">
      <c r="A137" s="444"/>
      <c r="B137" s="445"/>
      <c r="C137" s="289"/>
      <c r="D137" s="429" t="s">
        <v>129</v>
      </c>
      <c r="E137" s="407"/>
      <c r="F137" s="449"/>
      <c r="G137" s="458"/>
      <c r="H137" s="365"/>
      <c r="I137" s="338"/>
      <c r="J137" s="312"/>
      <c r="K137" s="312"/>
      <c r="L137" s="311"/>
      <c r="M137" s="183"/>
      <c r="N137" s="340"/>
      <c r="O137" s="21" t="s">
        <v>161</v>
      </c>
      <c r="P137" s="178">
        <v>7</v>
      </c>
      <c r="Q137" s="178">
        <v>7</v>
      </c>
      <c r="R137" s="179">
        <v>7</v>
      </c>
      <c r="U137" s="16"/>
    </row>
    <row r="138" spans="1:21" ht="64.5" customHeight="1" x14ac:dyDescent="0.2">
      <c r="A138" s="434"/>
      <c r="B138" s="435"/>
      <c r="C138" s="317"/>
      <c r="D138" s="1134" t="s">
        <v>206</v>
      </c>
      <c r="E138" s="366" t="s">
        <v>149</v>
      </c>
      <c r="F138" s="438"/>
      <c r="G138" s="431"/>
      <c r="H138" s="69"/>
      <c r="I138" s="270"/>
      <c r="J138" s="254"/>
      <c r="K138" s="254"/>
      <c r="L138" s="255"/>
      <c r="M138" s="70"/>
      <c r="N138" s="326"/>
      <c r="O138" s="18" t="s">
        <v>162</v>
      </c>
      <c r="P138" s="464">
        <v>5</v>
      </c>
      <c r="Q138" s="464"/>
      <c r="R138" s="466"/>
      <c r="U138" s="16"/>
    </row>
    <row r="139" spans="1:21" ht="15.75" customHeight="1" thickBot="1" x14ac:dyDescent="0.25">
      <c r="A139" s="444"/>
      <c r="B139" s="445"/>
      <c r="C139" s="289"/>
      <c r="D139" s="1135"/>
      <c r="E139" s="318"/>
      <c r="F139" s="319"/>
      <c r="G139" s="320"/>
      <c r="H139" s="243" t="s">
        <v>10</v>
      </c>
      <c r="I139" s="239">
        <f t="shared" ref="I139:N139" si="21">SUM(I133:I138)</f>
        <v>1169.0999999999999</v>
      </c>
      <c r="J139" s="239">
        <f t="shared" si="21"/>
        <v>1134.0999999999999</v>
      </c>
      <c r="K139" s="239">
        <f t="shared" si="21"/>
        <v>0</v>
      </c>
      <c r="L139" s="239">
        <f t="shared" si="21"/>
        <v>35</v>
      </c>
      <c r="M139" s="247">
        <f t="shared" si="21"/>
        <v>1065.5</v>
      </c>
      <c r="N139" s="239">
        <f t="shared" si="21"/>
        <v>1065.5</v>
      </c>
      <c r="O139" s="313"/>
      <c r="P139" s="314"/>
      <c r="Q139" s="314"/>
      <c r="R139" s="315"/>
      <c r="U139" s="16"/>
    </row>
    <row r="140" spans="1:21" ht="24.75" customHeight="1" x14ac:dyDescent="0.2">
      <c r="A140" s="434" t="s">
        <v>9</v>
      </c>
      <c r="B140" s="435" t="s">
        <v>51</v>
      </c>
      <c r="C140" s="436" t="s">
        <v>11</v>
      </c>
      <c r="D140" s="1123" t="s">
        <v>60</v>
      </c>
      <c r="E140" s="476"/>
      <c r="F140" s="438" t="s">
        <v>51</v>
      </c>
      <c r="G140" s="431" t="s">
        <v>57</v>
      </c>
      <c r="H140" s="69" t="s">
        <v>136</v>
      </c>
      <c r="I140" s="269">
        <f>J140+L140</f>
        <v>1619</v>
      </c>
      <c r="J140" s="254">
        <v>1619</v>
      </c>
      <c r="K140" s="254"/>
      <c r="L140" s="325"/>
      <c r="M140" s="326">
        <v>1394</v>
      </c>
      <c r="N140" s="70">
        <v>1460</v>
      </c>
      <c r="O140" s="473" t="s">
        <v>93</v>
      </c>
      <c r="P140" s="128">
        <v>150</v>
      </c>
      <c r="Q140" s="128">
        <v>150</v>
      </c>
      <c r="R140" s="133">
        <v>150</v>
      </c>
      <c r="U140" s="16"/>
    </row>
    <row r="141" spans="1:21" ht="15.75" customHeight="1" x14ac:dyDescent="0.2">
      <c r="A141" s="420"/>
      <c r="B141" s="421"/>
      <c r="C141" s="422"/>
      <c r="D141" s="1124"/>
      <c r="E141" s="477"/>
      <c r="F141" s="439"/>
      <c r="G141" s="425"/>
      <c r="H141" s="23"/>
      <c r="I141" s="322"/>
      <c r="J141" s="200"/>
      <c r="K141" s="200"/>
      <c r="L141" s="261"/>
      <c r="M141" s="63"/>
      <c r="N141" s="173"/>
      <c r="O141" s="468" t="s">
        <v>163</v>
      </c>
      <c r="P141" s="465">
        <v>40</v>
      </c>
      <c r="Q141" s="465">
        <v>50</v>
      </c>
      <c r="R141" s="467">
        <v>50</v>
      </c>
      <c r="U141" s="16"/>
    </row>
    <row r="142" spans="1:21" ht="18" customHeight="1" x14ac:dyDescent="0.2">
      <c r="A142" s="420"/>
      <c r="B142" s="421"/>
      <c r="C142" s="422"/>
      <c r="D142" s="462"/>
      <c r="E142" s="477"/>
      <c r="F142" s="439"/>
      <c r="G142" s="425"/>
      <c r="H142" s="174"/>
      <c r="I142" s="228"/>
      <c r="J142" s="229"/>
      <c r="K142" s="229"/>
      <c r="L142" s="230"/>
      <c r="M142" s="142"/>
      <c r="N142" s="177"/>
      <c r="O142" s="468" t="s">
        <v>164</v>
      </c>
      <c r="P142" s="130">
        <v>2</v>
      </c>
      <c r="Q142" s="130">
        <v>2</v>
      </c>
      <c r="R142" s="131">
        <v>2</v>
      </c>
      <c r="U142" s="16"/>
    </row>
    <row r="143" spans="1:21" ht="38.25" customHeight="1" x14ac:dyDescent="0.2">
      <c r="A143" s="420"/>
      <c r="B143" s="421"/>
      <c r="C143" s="422"/>
      <c r="D143" s="462"/>
      <c r="E143" s="477"/>
      <c r="F143" s="439"/>
      <c r="G143" s="425"/>
      <c r="H143" s="31" t="s">
        <v>76</v>
      </c>
      <c r="I143" s="205">
        <f>J143</f>
        <v>20</v>
      </c>
      <c r="J143" s="203">
        <v>20</v>
      </c>
      <c r="K143" s="203"/>
      <c r="L143" s="227"/>
      <c r="M143" s="62"/>
      <c r="N143" s="129"/>
      <c r="O143" s="443" t="s">
        <v>172</v>
      </c>
      <c r="P143" s="130">
        <v>1</v>
      </c>
      <c r="Q143" s="130"/>
      <c r="R143" s="131"/>
      <c r="U143" s="16"/>
    </row>
    <row r="144" spans="1:21" ht="20.25" customHeight="1" x14ac:dyDescent="0.2">
      <c r="A144" s="420"/>
      <c r="B144" s="421"/>
      <c r="C144" s="422"/>
      <c r="D144" s="462"/>
      <c r="E144" s="477"/>
      <c r="F144" s="439"/>
      <c r="G144" s="425"/>
      <c r="H144" s="174" t="s">
        <v>142</v>
      </c>
      <c r="I144" s="228">
        <f>J144</f>
        <v>83.3</v>
      </c>
      <c r="J144" s="229">
        <v>83.3</v>
      </c>
      <c r="K144" s="229"/>
      <c r="L144" s="230"/>
      <c r="M144" s="413"/>
      <c r="N144" s="324"/>
      <c r="O144" s="993" t="s">
        <v>207</v>
      </c>
      <c r="P144" s="1146">
        <v>1724</v>
      </c>
      <c r="Q144" s="1146">
        <v>1724</v>
      </c>
      <c r="R144" s="1141">
        <v>1724</v>
      </c>
      <c r="U144" s="16"/>
    </row>
    <row r="145" spans="1:21" ht="21.75" customHeight="1" thickBot="1" x14ac:dyDescent="0.25">
      <c r="A145" s="444"/>
      <c r="B145" s="445"/>
      <c r="C145" s="446"/>
      <c r="D145" s="463"/>
      <c r="E145" s="478"/>
      <c r="F145" s="449"/>
      <c r="G145" s="450"/>
      <c r="H145" s="243" t="s">
        <v>10</v>
      </c>
      <c r="I145" s="244">
        <f t="shared" ref="I145:N145" si="22">SUM(I140:I144)</f>
        <v>1722.3</v>
      </c>
      <c r="J145" s="240">
        <f t="shared" si="22"/>
        <v>1722.3</v>
      </c>
      <c r="K145" s="240">
        <f t="shared" si="22"/>
        <v>0</v>
      </c>
      <c r="L145" s="245">
        <f t="shared" si="22"/>
        <v>0</v>
      </c>
      <c r="M145" s="239">
        <f t="shared" si="22"/>
        <v>1394</v>
      </c>
      <c r="N145" s="244">
        <f t="shared" si="22"/>
        <v>1460</v>
      </c>
      <c r="O145" s="1066"/>
      <c r="P145" s="1147"/>
      <c r="Q145" s="1147"/>
      <c r="R145" s="1142"/>
      <c r="U145" s="16"/>
    </row>
    <row r="146" spans="1:21" ht="14.25" customHeight="1" x14ac:dyDescent="0.2">
      <c r="A146" s="913" t="s">
        <v>9</v>
      </c>
      <c r="B146" s="915" t="s">
        <v>51</v>
      </c>
      <c r="C146" s="917" t="s">
        <v>45</v>
      </c>
      <c r="D146" s="1143" t="s">
        <v>208</v>
      </c>
      <c r="E146" s="447" t="s">
        <v>81</v>
      </c>
      <c r="F146" s="439"/>
      <c r="G146" s="425" t="s">
        <v>57</v>
      </c>
      <c r="H146" s="174" t="s">
        <v>136</v>
      </c>
      <c r="I146" s="228">
        <f>J146+L146</f>
        <v>251</v>
      </c>
      <c r="J146" s="229"/>
      <c r="K146" s="229"/>
      <c r="L146" s="248">
        <v>251</v>
      </c>
      <c r="M146" s="324">
        <v>500</v>
      </c>
      <c r="N146" s="137">
        <v>500</v>
      </c>
      <c r="O146" s="427" t="s">
        <v>132</v>
      </c>
      <c r="P146" s="180">
        <v>1</v>
      </c>
      <c r="Q146" s="180">
        <v>1</v>
      </c>
      <c r="R146" s="181">
        <v>1</v>
      </c>
      <c r="U146" s="16"/>
    </row>
    <row r="147" spans="1:21" ht="15" customHeight="1" x14ac:dyDescent="0.2">
      <c r="A147" s="913"/>
      <c r="B147" s="915"/>
      <c r="C147" s="917"/>
      <c r="D147" s="1143"/>
      <c r="E147" s="1144" t="s">
        <v>156</v>
      </c>
      <c r="F147" s="439"/>
      <c r="G147" s="425"/>
      <c r="H147" s="31" t="s">
        <v>142</v>
      </c>
      <c r="I147" s="205">
        <f>L147</f>
        <v>249.9</v>
      </c>
      <c r="J147" s="203"/>
      <c r="K147" s="203"/>
      <c r="L147" s="204">
        <v>249.9</v>
      </c>
      <c r="M147" s="135"/>
      <c r="N147" s="77"/>
      <c r="O147" s="427"/>
      <c r="P147" s="180"/>
      <c r="Q147" s="180"/>
      <c r="R147" s="181"/>
      <c r="U147" s="16"/>
    </row>
    <row r="148" spans="1:21" ht="15.75" customHeight="1" thickBot="1" x14ac:dyDescent="0.25">
      <c r="A148" s="913"/>
      <c r="B148" s="915"/>
      <c r="C148" s="917"/>
      <c r="D148" s="1124"/>
      <c r="E148" s="1145"/>
      <c r="F148" s="439"/>
      <c r="G148" s="425"/>
      <c r="H148" s="232" t="s">
        <v>10</v>
      </c>
      <c r="I148" s="220">
        <f>SUM(I146:I147)</f>
        <v>500.9</v>
      </c>
      <c r="J148" s="233">
        <f>SUM(J146:J146)</f>
        <v>0</v>
      </c>
      <c r="K148" s="233">
        <f>SUM(K146:K146)</f>
        <v>0</v>
      </c>
      <c r="L148" s="235">
        <f>SUM(L146:L147)</f>
        <v>500.9</v>
      </c>
      <c r="M148" s="219">
        <f>M146</f>
        <v>500</v>
      </c>
      <c r="N148" s="221">
        <f>N146</f>
        <v>500</v>
      </c>
      <c r="O148" s="427"/>
      <c r="P148" s="180"/>
      <c r="Q148" s="180"/>
      <c r="R148" s="181"/>
      <c r="U148" s="16"/>
    </row>
    <row r="149" spans="1:21" ht="15" customHeight="1" x14ac:dyDescent="0.2">
      <c r="A149" s="434" t="s">
        <v>9</v>
      </c>
      <c r="B149" s="435" t="s">
        <v>51</v>
      </c>
      <c r="C149" s="436" t="s">
        <v>51</v>
      </c>
      <c r="D149" s="408" t="s">
        <v>108</v>
      </c>
      <c r="E149" s="471"/>
      <c r="F149" s="438" t="s">
        <v>51</v>
      </c>
      <c r="G149" s="523" t="s">
        <v>73</v>
      </c>
      <c r="H149" s="22" t="s">
        <v>43</v>
      </c>
      <c r="I149" s="263">
        <f>J149</f>
        <v>61.2</v>
      </c>
      <c r="J149" s="264">
        <v>61.2</v>
      </c>
      <c r="K149" s="264">
        <v>19.2</v>
      </c>
      <c r="L149" s="266"/>
      <c r="M149" s="162"/>
      <c r="N149" s="27"/>
      <c r="O149" s="409" t="s">
        <v>74</v>
      </c>
      <c r="P149" s="410">
        <v>1</v>
      </c>
      <c r="Q149" s="128"/>
      <c r="R149" s="133"/>
      <c r="U149" s="16"/>
    </row>
    <row r="150" spans="1:21" ht="21" customHeight="1" x14ac:dyDescent="0.2">
      <c r="A150" s="441"/>
      <c r="B150" s="421"/>
      <c r="C150" s="422"/>
      <c r="D150" s="1120" t="s">
        <v>77</v>
      </c>
      <c r="E150" s="1139"/>
      <c r="F150" s="985"/>
      <c r="G150" s="933"/>
      <c r="H150" s="348" t="s">
        <v>75</v>
      </c>
      <c r="I150" s="205">
        <f>J150</f>
        <v>29.9</v>
      </c>
      <c r="J150" s="203">
        <v>29.9</v>
      </c>
      <c r="K150" s="203"/>
      <c r="L150" s="227"/>
      <c r="M150" s="161"/>
      <c r="N150" s="129"/>
      <c r="O150" s="327" t="s">
        <v>226</v>
      </c>
      <c r="P150" s="328">
        <v>2</v>
      </c>
      <c r="Q150" s="180"/>
      <c r="R150" s="181"/>
      <c r="U150" s="16"/>
    </row>
    <row r="151" spans="1:21" ht="29.25" customHeight="1" x14ac:dyDescent="0.2">
      <c r="A151" s="441"/>
      <c r="B151" s="421"/>
      <c r="C151" s="422"/>
      <c r="D151" s="1140"/>
      <c r="E151" s="1139"/>
      <c r="F151" s="985"/>
      <c r="G151" s="933"/>
      <c r="H151" s="321" t="s">
        <v>58</v>
      </c>
      <c r="I151" s="322">
        <f>L151</f>
        <v>104.7</v>
      </c>
      <c r="J151" s="200">
        <f>104.7-104.7</f>
        <v>0</v>
      </c>
      <c r="K151" s="200"/>
      <c r="L151" s="261">
        <v>104.7</v>
      </c>
      <c r="M151" s="299"/>
      <c r="N151" s="309"/>
      <c r="O151" s="186" t="s">
        <v>173</v>
      </c>
      <c r="P151" s="185">
        <v>2</v>
      </c>
      <c r="Q151" s="474"/>
      <c r="R151" s="475"/>
      <c r="U151" s="16"/>
    </row>
    <row r="152" spans="1:21" ht="15.75" customHeight="1" x14ac:dyDescent="0.2">
      <c r="A152" s="1004"/>
      <c r="B152" s="915"/>
      <c r="C152" s="917"/>
      <c r="D152" s="1137" t="s">
        <v>72</v>
      </c>
      <c r="E152" s="447"/>
      <c r="F152" s="439"/>
      <c r="G152" s="425"/>
      <c r="H152" s="321"/>
      <c r="I152" s="322"/>
      <c r="J152" s="200"/>
      <c r="K152" s="200"/>
      <c r="L152" s="261"/>
      <c r="M152" s="299"/>
      <c r="N152" s="309"/>
      <c r="O152" s="481" t="s">
        <v>74</v>
      </c>
      <c r="P152" s="357">
        <v>1</v>
      </c>
      <c r="Q152" s="164"/>
      <c r="R152" s="165"/>
      <c r="U152" s="16"/>
    </row>
    <row r="153" spans="1:21" ht="16.5" customHeight="1" thickBot="1" x14ac:dyDescent="0.25">
      <c r="A153" s="1136"/>
      <c r="B153" s="1018"/>
      <c r="C153" s="1019"/>
      <c r="D153" s="1138"/>
      <c r="E153" s="448"/>
      <c r="F153" s="449"/>
      <c r="G153" s="450"/>
      <c r="H153" s="243" t="s">
        <v>10</v>
      </c>
      <c r="I153" s="267">
        <f>I151+I150+I149</f>
        <v>195.8</v>
      </c>
      <c r="J153" s="267">
        <f t="shared" ref="J153:L153" si="23">J151+J150+J149</f>
        <v>91.1</v>
      </c>
      <c r="K153" s="267">
        <f t="shared" si="23"/>
        <v>19.2</v>
      </c>
      <c r="L153" s="267">
        <f t="shared" si="23"/>
        <v>104.7</v>
      </c>
      <c r="M153" s="244">
        <f>M149</f>
        <v>0</v>
      </c>
      <c r="N153" s="244">
        <f>N149</f>
        <v>0</v>
      </c>
      <c r="O153" s="367"/>
      <c r="P153" s="368"/>
      <c r="Q153" s="178"/>
      <c r="R153" s="179"/>
      <c r="U153" s="16"/>
    </row>
    <row r="154" spans="1:21" ht="17.25" customHeight="1" x14ac:dyDescent="0.2">
      <c r="A154" s="912" t="s">
        <v>9</v>
      </c>
      <c r="B154" s="914" t="s">
        <v>51</v>
      </c>
      <c r="C154" s="916" t="s">
        <v>53</v>
      </c>
      <c r="D154" s="1123" t="s">
        <v>85</v>
      </c>
      <c r="E154" s="1153" t="s">
        <v>225</v>
      </c>
      <c r="F154" s="984" t="s">
        <v>45</v>
      </c>
      <c r="G154" s="1080" t="s">
        <v>106</v>
      </c>
      <c r="H154" s="22" t="s">
        <v>43</v>
      </c>
      <c r="I154" s="263">
        <f>J154+L154</f>
        <v>200</v>
      </c>
      <c r="J154" s="264">
        <v>200</v>
      </c>
      <c r="K154" s="264"/>
      <c r="L154" s="266"/>
      <c r="M154" s="27">
        <v>221.7</v>
      </c>
      <c r="N154" s="27">
        <v>221.7</v>
      </c>
      <c r="O154" s="111" t="s">
        <v>134</v>
      </c>
      <c r="P154" s="464">
        <v>18</v>
      </c>
      <c r="Q154" s="464">
        <v>18</v>
      </c>
      <c r="R154" s="466">
        <v>18</v>
      </c>
      <c r="U154" s="16"/>
    </row>
    <row r="155" spans="1:21" x14ac:dyDescent="0.2">
      <c r="A155" s="913"/>
      <c r="B155" s="915"/>
      <c r="C155" s="917"/>
      <c r="D155" s="1115"/>
      <c r="E155" s="1154"/>
      <c r="F155" s="985"/>
      <c r="G155" s="1027"/>
      <c r="H155" s="66" t="s">
        <v>121</v>
      </c>
      <c r="I155" s="228">
        <f>J155</f>
        <v>16.600000000000001</v>
      </c>
      <c r="J155" s="229">
        <v>16.600000000000001</v>
      </c>
      <c r="K155" s="229"/>
      <c r="L155" s="230"/>
      <c r="M155" s="177"/>
      <c r="N155" s="177"/>
      <c r="O155" s="110"/>
      <c r="P155" s="180"/>
      <c r="Q155" s="180"/>
      <c r="R155" s="181"/>
      <c r="U155" s="16"/>
    </row>
    <row r="156" spans="1:21" ht="16.5" customHeight="1" thickBot="1" x14ac:dyDescent="0.25">
      <c r="A156" s="1017"/>
      <c r="B156" s="1018"/>
      <c r="C156" s="1019"/>
      <c r="D156" s="1121"/>
      <c r="E156" s="1155"/>
      <c r="F156" s="1013"/>
      <c r="G156" s="1081"/>
      <c r="H156" s="382" t="s">
        <v>10</v>
      </c>
      <c r="I156" s="294">
        <f t="shared" ref="I156:N156" si="24">SUM(I154:I155)</f>
        <v>216.6</v>
      </c>
      <c r="J156" s="295">
        <f t="shared" si="24"/>
        <v>216.6</v>
      </c>
      <c r="K156" s="295">
        <f t="shared" si="24"/>
        <v>0</v>
      </c>
      <c r="L156" s="296">
        <f t="shared" si="24"/>
        <v>0</v>
      </c>
      <c r="M156" s="387">
        <f t="shared" si="24"/>
        <v>221.7</v>
      </c>
      <c r="N156" s="387">
        <f t="shared" si="24"/>
        <v>221.7</v>
      </c>
      <c r="O156" s="113"/>
      <c r="P156" s="178"/>
      <c r="Q156" s="178"/>
      <c r="R156" s="179"/>
      <c r="U156" s="16"/>
    </row>
    <row r="157" spans="1:21" ht="15" customHeight="1" x14ac:dyDescent="0.2">
      <c r="A157" s="434" t="s">
        <v>9</v>
      </c>
      <c r="B157" s="93" t="s">
        <v>51</v>
      </c>
      <c r="C157" s="916" t="s">
        <v>55</v>
      </c>
      <c r="D157" s="1134" t="s">
        <v>110</v>
      </c>
      <c r="E157" s="1149"/>
      <c r="F157" s="1151" t="s">
        <v>55</v>
      </c>
      <c r="G157" s="938" t="s">
        <v>57</v>
      </c>
      <c r="H157" s="92" t="s">
        <v>58</v>
      </c>
      <c r="I157" s="269">
        <f>J157+L157</f>
        <v>87.9</v>
      </c>
      <c r="J157" s="270">
        <v>87.9</v>
      </c>
      <c r="K157" s="270"/>
      <c r="L157" s="271"/>
      <c r="M157" s="163">
        <v>101.5</v>
      </c>
      <c r="N157" s="95">
        <v>92.6</v>
      </c>
      <c r="O157" s="18" t="s">
        <v>111</v>
      </c>
      <c r="P157" s="358">
        <v>4</v>
      </c>
      <c r="Q157" s="96">
        <v>5</v>
      </c>
      <c r="R157" s="466">
        <v>4</v>
      </c>
      <c r="U157" s="16"/>
    </row>
    <row r="158" spans="1:21" ht="15" customHeight="1" thickBot="1" x14ac:dyDescent="0.25">
      <c r="A158" s="444"/>
      <c r="B158" s="94"/>
      <c r="C158" s="1019"/>
      <c r="D158" s="1148"/>
      <c r="E158" s="1150"/>
      <c r="F158" s="1152"/>
      <c r="G158" s="987"/>
      <c r="H158" s="242" t="s">
        <v>10</v>
      </c>
      <c r="I158" s="220">
        <f t="shared" ref="I158:N158" si="25">I157</f>
        <v>87.9</v>
      </c>
      <c r="J158" s="207">
        <f t="shared" si="25"/>
        <v>87.9</v>
      </c>
      <c r="K158" s="207">
        <f t="shared" si="25"/>
        <v>0</v>
      </c>
      <c r="L158" s="221">
        <f t="shared" si="25"/>
        <v>0</v>
      </c>
      <c r="M158" s="208">
        <f t="shared" si="25"/>
        <v>101.5</v>
      </c>
      <c r="N158" s="219">
        <f t="shared" si="25"/>
        <v>92.6</v>
      </c>
      <c r="O158" s="64"/>
      <c r="P158" s="127"/>
      <c r="Q158" s="127"/>
      <c r="R158" s="179"/>
      <c r="U158" s="16"/>
    </row>
    <row r="159" spans="1:21" ht="18.75" customHeight="1" x14ac:dyDescent="0.2">
      <c r="A159" s="912" t="s">
        <v>9</v>
      </c>
      <c r="B159" s="914" t="s">
        <v>51</v>
      </c>
      <c r="C159" s="916" t="s">
        <v>56</v>
      </c>
      <c r="D159" s="1131" t="s">
        <v>98</v>
      </c>
      <c r="E159" s="1015" t="s">
        <v>81</v>
      </c>
      <c r="F159" s="984" t="s">
        <v>45</v>
      </c>
      <c r="G159" s="1080" t="s">
        <v>73</v>
      </c>
      <c r="H159" s="69" t="s">
        <v>58</v>
      </c>
      <c r="I159" s="269">
        <f>J159+L159</f>
        <v>50</v>
      </c>
      <c r="J159" s="254"/>
      <c r="K159" s="254"/>
      <c r="L159" s="325">
        <v>50</v>
      </c>
      <c r="M159" s="70">
        <v>150</v>
      </c>
      <c r="N159" s="70">
        <v>250</v>
      </c>
      <c r="O159" s="411" t="s">
        <v>174</v>
      </c>
      <c r="P159" s="150"/>
      <c r="Q159" s="150">
        <v>1</v>
      </c>
      <c r="R159" s="151"/>
      <c r="U159" s="16"/>
    </row>
    <row r="160" spans="1:21" ht="15.75" customHeight="1" x14ac:dyDescent="0.2">
      <c r="A160" s="913"/>
      <c r="B160" s="915"/>
      <c r="C160" s="917"/>
      <c r="D160" s="1143"/>
      <c r="E160" s="1117"/>
      <c r="F160" s="985"/>
      <c r="G160" s="1027"/>
      <c r="H160" s="66"/>
      <c r="I160" s="228"/>
      <c r="J160" s="229"/>
      <c r="K160" s="229"/>
      <c r="L160" s="230"/>
      <c r="M160" s="177"/>
      <c r="N160" s="177"/>
      <c r="O160" s="412" t="s">
        <v>105</v>
      </c>
      <c r="P160" s="153"/>
      <c r="Q160" s="153">
        <v>4</v>
      </c>
      <c r="R160" s="154">
        <v>6</v>
      </c>
      <c r="U160" s="16"/>
    </row>
    <row r="161" spans="1:21" ht="13.5" thickBot="1" x14ac:dyDescent="0.25">
      <c r="A161" s="1017"/>
      <c r="B161" s="1018"/>
      <c r="C161" s="1019"/>
      <c r="D161" s="1156"/>
      <c r="E161" s="1122"/>
      <c r="F161" s="1013"/>
      <c r="G161" s="1081"/>
      <c r="H161" s="382" t="s">
        <v>10</v>
      </c>
      <c r="I161" s="294">
        <f t="shared" ref="I161:N161" si="26">SUM(I159:I160)</f>
        <v>50</v>
      </c>
      <c r="J161" s="295">
        <f t="shared" si="26"/>
        <v>0</v>
      </c>
      <c r="K161" s="295">
        <f t="shared" si="26"/>
        <v>0</v>
      </c>
      <c r="L161" s="296">
        <f t="shared" si="26"/>
        <v>50</v>
      </c>
      <c r="M161" s="387">
        <f t="shared" si="26"/>
        <v>150</v>
      </c>
      <c r="N161" s="387">
        <f t="shared" si="26"/>
        <v>250</v>
      </c>
      <c r="O161" s="379"/>
      <c r="P161" s="156"/>
      <c r="Q161" s="156"/>
      <c r="R161" s="157"/>
      <c r="U161" s="16"/>
    </row>
    <row r="162" spans="1:21" ht="21.75" customHeight="1" x14ac:dyDescent="0.2">
      <c r="A162" s="912" t="s">
        <v>9</v>
      </c>
      <c r="B162" s="914" t="s">
        <v>51</v>
      </c>
      <c r="C162" s="916" t="s">
        <v>95</v>
      </c>
      <c r="D162" s="1131" t="s">
        <v>119</v>
      </c>
      <c r="E162" s="471" t="s">
        <v>81</v>
      </c>
      <c r="F162" s="984" t="s">
        <v>51</v>
      </c>
      <c r="G162" s="938" t="s">
        <v>73</v>
      </c>
      <c r="H162" s="22" t="s">
        <v>43</v>
      </c>
      <c r="I162" s="263">
        <f>J162+L162</f>
        <v>0</v>
      </c>
      <c r="J162" s="264"/>
      <c r="K162" s="264"/>
      <c r="L162" s="265"/>
      <c r="M162" s="27"/>
      <c r="N162" s="27"/>
      <c r="O162" s="355" t="s">
        <v>175</v>
      </c>
      <c r="P162" s="158">
        <v>1</v>
      </c>
      <c r="Q162" s="158"/>
      <c r="R162" s="159"/>
      <c r="U162" s="16"/>
    </row>
    <row r="163" spans="1:21" ht="22.5" customHeight="1" x14ac:dyDescent="0.2">
      <c r="A163" s="913"/>
      <c r="B163" s="915"/>
      <c r="C163" s="917"/>
      <c r="D163" s="1143"/>
      <c r="E163" s="1161" t="s">
        <v>150</v>
      </c>
      <c r="F163" s="985"/>
      <c r="G163" s="933"/>
      <c r="H163" s="23" t="s">
        <v>76</v>
      </c>
      <c r="I163" s="206">
        <f>J163+L163</f>
        <v>108</v>
      </c>
      <c r="J163" s="210"/>
      <c r="K163" s="210"/>
      <c r="L163" s="211">
        <v>108</v>
      </c>
      <c r="M163" s="28">
        <v>200</v>
      </c>
      <c r="N163" s="73">
        <v>1470</v>
      </c>
      <c r="O163" s="152" t="s">
        <v>176</v>
      </c>
      <c r="P163" s="153"/>
      <c r="Q163" s="153">
        <v>50</v>
      </c>
      <c r="R163" s="154">
        <v>100</v>
      </c>
      <c r="U163" s="16"/>
    </row>
    <row r="164" spans="1:21" ht="13.5" thickBot="1" x14ac:dyDescent="0.25">
      <c r="A164" s="1017"/>
      <c r="B164" s="1018"/>
      <c r="C164" s="1019"/>
      <c r="D164" s="1156"/>
      <c r="E164" s="1162"/>
      <c r="F164" s="1013"/>
      <c r="G164" s="987"/>
      <c r="H164" s="243" t="s">
        <v>10</v>
      </c>
      <c r="I164" s="239">
        <f t="shared" ref="I164:N164" si="27">SUM(I162:I163)</f>
        <v>108</v>
      </c>
      <c r="J164" s="240">
        <f t="shared" si="27"/>
        <v>0</v>
      </c>
      <c r="K164" s="240">
        <f t="shared" si="27"/>
        <v>0</v>
      </c>
      <c r="L164" s="240">
        <f t="shared" si="27"/>
        <v>108</v>
      </c>
      <c r="M164" s="246">
        <f t="shared" si="27"/>
        <v>200</v>
      </c>
      <c r="N164" s="246">
        <f t="shared" si="27"/>
        <v>1470</v>
      </c>
      <c r="O164" s="155"/>
      <c r="P164" s="156"/>
      <c r="Q164" s="156"/>
      <c r="R164" s="157"/>
      <c r="U164" s="16"/>
    </row>
    <row r="165" spans="1:21" ht="16.5" customHeight="1" x14ac:dyDescent="0.2">
      <c r="A165" s="912" t="s">
        <v>9</v>
      </c>
      <c r="B165" s="914" t="s">
        <v>51</v>
      </c>
      <c r="C165" s="916" t="s">
        <v>243</v>
      </c>
      <c r="D165" s="1131" t="s">
        <v>139</v>
      </c>
      <c r="E165" s="471" t="s">
        <v>81</v>
      </c>
      <c r="F165" s="984" t="s">
        <v>51</v>
      </c>
      <c r="G165" s="938" t="s">
        <v>73</v>
      </c>
      <c r="H165" s="22" t="s">
        <v>43</v>
      </c>
      <c r="I165" s="263">
        <f>J165+L165</f>
        <v>0</v>
      </c>
      <c r="J165" s="264"/>
      <c r="K165" s="264"/>
      <c r="L165" s="265"/>
      <c r="M165" s="27">
        <v>50</v>
      </c>
      <c r="N165" s="27">
        <v>150</v>
      </c>
      <c r="O165" s="149" t="s">
        <v>78</v>
      </c>
      <c r="P165" s="150"/>
      <c r="Q165" s="150"/>
      <c r="R165" s="151">
        <v>1</v>
      </c>
      <c r="U165" s="16"/>
    </row>
    <row r="166" spans="1:21" ht="18.75" customHeight="1" x14ac:dyDescent="0.2">
      <c r="A166" s="913"/>
      <c r="B166" s="915"/>
      <c r="C166" s="917"/>
      <c r="D166" s="1143"/>
      <c r="E166" s="1161" t="s">
        <v>150</v>
      </c>
      <c r="F166" s="985"/>
      <c r="G166" s="933"/>
      <c r="H166" s="23" t="s">
        <v>76</v>
      </c>
      <c r="I166" s="206">
        <f>J166+L166</f>
        <v>0</v>
      </c>
      <c r="J166" s="210"/>
      <c r="K166" s="210"/>
      <c r="L166" s="211"/>
      <c r="M166" s="73"/>
      <c r="N166" s="73"/>
      <c r="O166" s="1177" t="s">
        <v>209</v>
      </c>
      <c r="P166" s="153"/>
      <c r="Q166" s="153"/>
      <c r="R166" s="154"/>
      <c r="U166" s="16"/>
    </row>
    <row r="167" spans="1:21" ht="21.75" customHeight="1" thickBot="1" x14ac:dyDescent="0.25">
      <c r="A167" s="1017"/>
      <c r="B167" s="1018"/>
      <c r="C167" s="1019"/>
      <c r="D167" s="1156"/>
      <c r="E167" s="1162"/>
      <c r="F167" s="1013"/>
      <c r="G167" s="987"/>
      <c r="H167" s="243" t="s">
        <v>10</v>
      </c>
      <c r="I167" s="239">
        <f t="shared" ref="I167:N167" si="28">SUM(I165:I166)</f>
        <v>0</v>
      </c>
      <c r="J167" s="240">
        <f t="shared" si="28"/>
        <v>0</v>
      </c>
      <c r="K167" s="240">
        <f t="shared" si="28"/>
        <v>0</v>
      </c>
      <c r="L167" s="240">
        <f t="shared" si="28"/>
        <v>0</v>
      </c>
      <c r="M167" s="246">
        <f t="shared" si="28"/>
        <v>50</v>
      </c>
      <c r="N167" s="246">
        <f t="shared" si="28"/>
        <v>150</v>
      </c>
      <c r="O167" s="1178"/>
      <c r="P167" s="156"/>
      <c r="Q167" s="156"/>
      <c r="R167" s="157">
        <v>10</v>
      </c>
      <c r="U167" s="16"/>
    </row>
    <row r="168" spans="1:21" ht="13.5" thickBot="1" x14ac:dyDescent="0.25">
      <c r="A168" s="117" t="s">
        <v>9</v>
      </c>
      <c r="B168" s="13" t="s">
        <v>51</v>
      </c>
      <c r="C168" s="1089" t="s">
        <v>12</v>
      </c>
      <c r="D168" s="1089"/>
      <c r="E168" s="1089"/>
      <c r="F168" s="1089"/>
      <c r="G168" s="1089"/>
      <c r="H168" s="1099"/>
      <c r="I168" s="277">
        <f t="shared" ref="I168:N168" si="29">I158+I167+I161+I156+I164+I145+I139+I148+I153</f>
        <v>4050.6000000000004</v>
      </c>
      <c r="J168" s="29">
        <f t="shared" si="29"/>
        <v>3251.9999999999995</v>
      </c>
      <c r="K168" s="29">
        <f t="shared" si="29"/>
        <v>19.2</v>
      </c>
      <c r="L168" s="278">
        <f t="shared" si="29"/>
        <v>798.6</v>
      </c>
      <c r="M168" s="146">
        <f t="shared" si="29"/>
        <v>3682.7</v>
      </c>
      <c r="N168" s="148">
        <f t="shared" si="29"/>
        <v>5209.8</v>
      </c>
      <c r="O168" s="1090"/>
      <c r="P168" s="1091"/>
      <c r="Q168" s="1091"/>
      <c r="R168" s="1092"/>
    </row>
    <row r="169" spans="1:21" ht="13.5" thickBot="1" x14ac:dyDescent="0.25">
      <c r="A169" s="116" t="s">
        <v>9</v>
      </c>
      <c r="B169" s="13" t="s">
        <v>53</v>
      </c>
      <c r="C169" s="1100" t="s">
        <v>54</v>
      </c>
      <c r="D169" s="1101"/>
      <c r="E169" s="1101"/>
      <c r="F169" s="1101"/>
      <c r="G169" s="1101"/>
      <c r="H169" s="1102"/>
      <c r="I169" s="1102"/>
      <c r="J169" s="1102"/>
      <c r="K169" s="1102"/>
      <c r="L169" s="1102"/>
      <c r="M169" s="1102"/>
      <c r="N169" s="1102"/>
      <c r="O169" s="1101"/>
      <c r="P169" s="1101"/>
      <c r="Q169" s="1101"/>
      <c r="R169" s="1103"/>
    </row>
    <row r="170" spans="1:21" ht="12.75" customHeight="1" x14ac:dyDescent="0.2">
      <c r="A170" s="420" t="s">
        <v>9</v>
      </c>
      <c r="B170" s="421" t="s">
        <v>53</v>
      </c>
      <c r="C170" s="329" t="s">
        <v>9</v>
      </c>
      <c r="D170" s="1171" t="s">
        <v>141</v>
      </c>
      <c r="E170" s="476"/>
      <c r="F170" s="438" t="s">
        <v>51</v>
      </c>
      <c r="G170" s="452" t="s">
        <v>73</v>
      </c>
      <c r="H170" s="69"/>
      <c r="I170" s="269"/>
      <c r="J170" s="254"/>
      <c r="K170" s="254"/>
      <c r="L170" s="325"/>
      <c r="M170" s="70"/>
      <c r="N170" s="70"/>
      <c r="O170" s="1107"/>
      <c r="P170" s="38"/>
      <c r="Q170" s="38"/>
      <c r="R170" s="39"/>
      <c r="U170" s="16"/>
    </row>
    <row r="171" spans="1:21" x14ac:dyDescent="0.2">
      <c r="A171" s="420"/>
      <c r="B171" s="421"/>
      <c r="C171" s="330"/>
      <c r="D171" s="1172"/>
      <c r="E171" s="477"/>
      <c r="F171" s="439"/>
      <c r="G171" s="453"/>
      <c r="H171" s="23" t="s">
        <v>58</v>
      </c>
      <c r="I171" s="322">
        <f>J171+L171</f>
        <v>10</v>
      </c>
      <c r="J171" s="200"/>
      <c r="K171" s="200"/>
      <c r="L171" s="261">
        <v>10</v>
      </c>
      <c r="M171" s="173">
        <v>10</v>
      </c>
      <c r="N171" s="173">
        <v>10</v>
      </c>
      <c r="O171" s="1007"/>
      <c r="P171" s="180"/>
      <c r="Q171" s="180"/>
      <c r="R171" s="181"/>
      <c r="U171" s="16"/>
    </row>
    <row r="172" spans="1:21" x14ac:dyDescent="0.2">
      <c r="A172" s="420"/>
      <c r="B172" s="421"/>
      <c r="C172" s="330"/>
      <c r="D172" s="1173"/>
      <c r="E172" s="184"/>
      <c r="F172" s="440"/>
      <c r="G172" s="454"/>
      <c r="H172" s="174"/>
      <c r="I172" s="228"/>
      <c r="J172" s="229"/>
      <c r="K172" s="229"/>
      <c r="L172" s="230"/>
      <c r="M172" s="177"/>
      <c r="N172" s="177"/>
      <c r="O172" s="1174"/>
      <c r="P172" s="465"/>
      <c r="Q172" s="465"/>
      <c r="R172" s="467"/>
      <c r="U172" s="16"/>
    </row>
    <row r="173" spans="1:21" ht="38.25" x14ac:dyDescent="0.2">
      <c r="A173" s="420"/>
      <c r="B173" s="421"/>
      <c r="C173" s="329"/>
      <c r="D173" s="480" t="s">
        <v>196</v>
      </c>
      <c r="E173" s="477"/>
      <c r="F173" s="439" t="s">
        <v>51</v>
      </c>
      <c r="G173" s="453" t="s">
        <v>57</v>
      </c>
      <c r="H173" s="23" t="s">
        <v>58</v>
      </c>
      <c r="I173" s="322">
        <f>L173</f>
        <v>1058.4000000000001</v>
      </c>
      <c r="J173" s="200"/>
      <c r="K173" s="200"/>
      <c r="L173" s="261">
        <v>1058.4000000000001</v>
      </c>
      <c r="M173" s="309">
        <v>500</v>
      </c>
      <c r="N173" s="173">
        <v>500</v>
      </c>
      <c r="O173" s="1007" t="s">
        <v>133</v>
      </c>
      <c r="P173" s="860">
        <v>2.35</v>
      </c>
      <c r="Q173" s="180">
        <v>1</v>
      </c>
      <c r="R173" s="181">
        <v>1</v>
      </c>
      <c r="S173" s="100"/>
      <c r="T173" s="100"/>
      <c r="U173" s="16"/>
    </row>
    <row r="174" spans="1:21" x14ac:dyDescent="0.2">
      <c r="A174" s="420"/>
      <c r="B174" s="421"/>
      <c r="C174" s="329"/>
      <c r="D174" s="1176" t="s">
        <v>140</v>
      </c>
      <c r="E174" s="477"/>
      <c r="F174" s="439"/>
      <c r="G174" s="453"/>
      <c r="H174" s="23"/>
      <c r="I174" s="322"/>
      <c r="J174" s="200"/>
      <c r="K174" s="200"/>
      <c r="L174" s="261"/>
      <c r="M174" s="173"/>
      <c r="N174" s="173"/>
      <c r="O174" s="1007"/>
      <c r="P174" s="175"/>
      <c r="Q174" s="180"/>
      <c r="R174" s="181"/>
      <c r="U174" s="16"/>
    </row>
    <row r="175" spans="1:21" ht="13.5" thickBot="1" x14ac:dyDescent="0.25">
      <c r="A175" s="444"/>
      <c r="B175" s="445"/>
      <c r="C175" s="369"/>
      <c r="D175" s="1148"/>
      <c r="E175" s="478"/>
      <c r="F175" s="449"/>
      <c r="G175" s="458"/>
      <c r="H175" s="243" t="s">
        <v>10</v>
      </c>
      <c r="I175" s="244">
        <f>SUM(I170:I174)</f>
        <v>1068.4000000000001</v>
      </c>
      <c r="J175" s="240">
        <f>SUM(J173:J174)</f>
        <v>0</v>
      </c>
      <c r="K175" s="240">
        <f>SUM(K173:K174)</f>
        <v>0</v>
      </c>
      <c r="L175" s="245">
        <f>SUM(L170:L174)</f>
        <v>1068.4000000000001</v>
      </c>
      <c r="M175" s="246">
        <f>M171+M173</f>
        <v>510</v>
      </c>
      <c r="N175" s="246">
        <f>SUM(N170:N174)</f>
        <v>510</v>
      </c>
      <c r="O175" s="1175"/>
      <c r="P175" s="178"/>
      <c r="Q175" s="178"/>
      <c r="R175" s="179"/>
      <c r="T175" s="132"/>
      <c r="U175" s="16"/>
    </row>
    <row r="176" spans="1:21" x14ac:dyDescent="0.2">
      <c r="A176" s="434" t="s">
        <v>9</v>
      </c>
      <c r="B176" s="435" t="s">
        <v>53</v>
      </c>
      <c r="C176" s="317" t="s">
        <v>11</v>
      </c>
      <c r="D176" s="1242" t="s">
        <v>97</v>
      </c>
      <c r="E176" s="333"/>
      <c r="F176" s="438" t="s">
        <v>51</v>
      </c>
      <c r="G176" s="431" t="s">
        <v>57</v>
      </c>
      <c r="H176" s="69"/>
      <c r="I176" s="270"/>
      <c r="J176" s="254"/>
      <c r="K176" s="254"/>
      <c r="L176" s="255"/>
      <c r="M176" s="70"/>
      <c r="N176" s="326"/>
      <c r="O176" s="1245" t="s">
        <v>66</v>
      </c>
      <c r="P176" s="1163">
        <v>0.01</v>
      </c>
      <c r="Q176" s="1163">
        <v>0.01</v>
      </c>
      <c r="R176" s="1165">
        <v>0.01</v>
      </c>
      <c r="T176" s="17"/>
      <c r="U176" s="16"/>
    </row>
    <row r="177" spans="1:21" x14ac:dyDescent="0.2">
      <c r="A177" s="420"/>
      <c r="B177" s="421"/>
      <c r="C177" s="433"/>
      <c r="D177" s="1243"/>
      <c r="E177" s="334"/>
      <c r="F177" s="439"/>
      <c r="G177" s="425"/>
      <c r="H177" s="14"/>
      <c r="I177" s="272"/>
      <c r="J177" s="273"/>
      <c r="K177" s="273"/>
      <c r="L177" s="274"/>
      <c r="M177" s="72"/>
      <c r="N177" s="339"/>
      <c r="O177" s="1167"/>
      <c r="P177" s="1164"/>
      <c r="Q177" s="1164"/>
      <c r="R177" s="1166"/>
      <c r="U177" s="16"/>
    </row>
    <row r="178" spans="1:21" ht="12.75" customHeight="1" x14ac:dyDescent="0.2">
      <c r="A178" s="420"/>
      <c r="B178" s="421"/>
      <c r="C178" s="433"/>
      <c r="D178" s="1243"/>
      <c r="E178" s="334"/>
      <c r="F178" s="439"/>
      <c r="G178" s="425"/>
      <c r="H178" s="68"/>
      <c r="I178" s="199"/>
      <c r="J178" s="200"/>
      <c r="K178" s="200"/>
      <c r="L178" s="201"/>
      <c r="M178" s="173"/>
      <c r="N178" s="63"/>
      <c r="O178" s="1167" t="s">
        <v>65</v>
      </c>
      <c r="P178" s="1168">
        <v>2.1</v>
      </c>
      <c r="Q178" s="1168">
        <v>2.1</v>
      </c>
      <c r="R178" s="1169">
        <v>2.1</v>
      </c>
    </row>
    <row r="179" spans="1:21" x14ac:dyDescent="0.2">
      <c r="A179" s="420"/>
      <c r="B179" s="421"/>
      <c r="C179" s="433"/>
      <c r="D179" s="1244"/>
      <c r="E179" s="334"/>
      <c r="F179" s="439"/>
      <c r="G179" s="425"/>
      <c r="H179" s="66"/>
      <c r="I179" s="206"/>
      <c r="J179" s="229"/>
      <c r="K179" s="229"/>
      <c r="L179" s="248"/>
      <c r="M179" s="177"/>
      <c r="N179" s="142"/>
      <c r="O179" s="1167"/>
      <c r="P179" s="1168"/>
      <c r="Q179" s="1168"/>
      <c r="R179" s="1169"/>
    </row>
    <row r="180" spans="1:21" x14ac:dyDescent="0.2">
      <c r="A180" s="420"/>
      <c r="B180" s="421"/>
      <c r="C180" s="433"/>
      <c r="D180" s="908" t="s">
        <v>197</v>
      </c>
      <c r="E180" s="334"/>
      <c r="F180" s="439"/>
      <c r="G180" s="425"/>
      <c r="H180" s="187" t="s">
        <v>58</v>
      </c>
      <c r="I180" s="209">
        <f>J180+L180</f>
        <v>1895.1</v>
      </c>
      <c r="J180" s="210">
        <f>1750.1+145</f>
        <v>1895.1</v>
      </c>
      <c r="K180" s="210"/>
      <c r="L180" s="211"/>
      <c r="M180" s="67">
        <v>1500</v>
      </c>
      <c r="N180" s="192">
        <v>1500</v>
      </c>
      <c r="O180" s="1167" t="s">
        <v>130</v>
      </c>
      <c r="P180" s="1168">
        <v>15.8</v>
      </c>
      <c r="Q180" s="1170">
        <v>17</v>
      </c>
      <c r="R180" s="1239">
        <v>17</v>
      </c>
    </row>
    <row r="181" spans="1:21" x14ac:dyDescent="0.2">
      <c r="A181" s="420"/>
      <c r="B181" s="421"/>
      <c r="C181" s="433"/>
      <c r="D181" s="908"/>
      <c r="E181" s="334"/>
      <c r="F181" s="439"/>
      <c r="G181" s="425"/>
      <c r="H181" s="68"/>
      <c r="I181" s="199"/>
      <c r="J181" s="200"/>
      <c r="K181" s="200"/>
      <c r="L181" s="201"/>
      <c r="M181" s="173"/>
      <c r="N181" s="63"/>
      <c r="O181" s="1167"/>
      <c r="P181" s="1168"/>
      <c r="Q181" s="1170"/>
      <c r="R181" s="1239"/>
    </row>
    <row r="182" spans="1:21" x14ac:dyDescent="0.2">
      <c r="A182" s="420"/>
      <c r="B182" s="421"/>
      <c r="C182" s="422"/>
      <c r="D182" s="908"/>
      <c r="E182" s="334"/>
      <c r="F182" s="439"/>
      <c r="G182" s="425"/>
      <c r="H182" s="68"/>
      <c r="I182" s="199"/>
      <c r="J182" s="200"/>
      <c r="K182" s="200"/>
      <c r="L182" s="201"/>
      <c r="M182" s="173"/>
      <c r="N182" s="63"/>
      <c r="O182" s="1167" t="s">
        <v>135</v>
      </c>
      <c r="P182" s="1170">
        <v>4</v>
      </c>
      <c r="Q182" s="1170">
        <v>5</v>
      </c>
      <c r="R182" s="1239">
        <v>5</v>
      </c>
    </row>
    <row r="183" spans="1:21" x14ac:dyDescent="0.2">
      <c r="A183" s="420"/>
      <c r="B183" s="421"/>
      <c r="C183" s="422"/>
      <c r="D183" s="437"/>
      <c r="E183" s="359"/>
      <c r="F183" s="440"/>
      <c r="G183" s="428"/>
      <c r="H183" s="66"/>
      <c r="I183" s="206"/>
      <c r="J183" s="229"/>
      <c r="K183" s="229"/>
      <c r="L183" s="248"/>
      <c r="M183" s="177"/>
      <c r="N183" s="142"/>
      <c r="O183" s="1167"/>
      <c r="P183" s="1170"/>
      <c r="Q183" s="1170"/>
      <c r="R183" s="1239"/>
    </row>
    <row r="184" spans="1:21" x14ac:dyDescent="0.2">
      <c r="A184" s="420"/>
      <c r="B184" s="421"/>
      <c r="C184" s="433"/>
      <c r="D184" s="908" t="s">
        <v>96</v>
      </c>
      <c r="E184" s="334"/>
      <c r="F184" s="439"/>
      <c r="G184" s="425"/>
      <c r="H184" s="23" t="s">
        <v>43</v>
      </c>
      <c r="I184" s="199">
        <f>J184+L184</f>
        <v>500</v>
      </c>
      <c r="J184" s="200">
        <v>500</v>
      </c>
      <c r="K184" s="200"/>
      <c r="L184" s="201"/>
      <c r="M184" s="173">
        <v>500</v>
      </c>
      <c r="N184" s="63">
        <v>500</v>
      </c>
      <c r="O184" s="993" t="s">
        <v>64</v>
      </c>
      <c r="P184" s="175">
        <v>0.6</v>
      </c>
      <c r="Q184" s="175">
        <v>0.3</v>
      </c>
      <c r="R184" s="176">
        <v>0.3</v>
      </c>
    </row>
    <row r="185" spans="1:21" x14ac:dyDescent="0.2">
      <c r="A185" s="420"/>
      <c r="B185" s="421"/>
      <c r="C185" s="433"/>
      <c r="D185" s="908"/>
      <c r="E185" s="334"/>
      <c r="F185" s="439"/>
      <c r="G185" s="425"/>
      <c r="H185" s="174"/>
      <c r="I185" s="206"/>
      <c r="J185" s="229"/>
      <c r="K185" s="229"/>
      <c r="L185" s="248"/>
      <c r="M185" s="177"/>
      <c r="N185" s="142"/>
      <c r="O185" s="1240"/>
      <c r="P185" s="175"/>
      <c r="Q185" s="175"/>
      <c r="R185" s="176"/>
    </row>
    <row r="186" spans="1:21" ht="13.5" thickBot="1" x14ac:dyDescent="0.25">
      <c r="A186" s="444"/>
      <c r="B186" s="445"/>
      <c r="C186" s="289"/>
      <c r="D186" s="1241"/>
      <c r="E186" s="335"/>
      <c r="F186" s="336"/>
      <c r="G186" s="337"/>
      <c r="H186" s="243" t="s">
        <v>10</v>
      </c>
      <c r="I186" s="239">
        <f t="shared" ref="I186:N186" si="30">I184+I180</f>
        <v>2395.1</v>
      </c>
      <c r="J186" s="239">
        <f t="shared" si="30"/>
        <v>2395.1</v>
      </c>
      <c r="K186" s="239">
        <f t="shared" si="30"/>
        <v>0</v>
      </c>
      <c r="L186" s="251">
        <f t="shared" si="30"/>
        <v>0</v>
      </c>
      <c r="M186" s="246">
        <f t="shared" si="30"/>
        <v>2000</v>
      </c>
      <c r="N186" s="239">
        <f t="shared" si="30"/>
        <v>2000</v>
      </c>
      <c r="O186" s="582"/>
      <c r="P186" s="331"/>
      <c r="Q186" s="331"/>
      <c r="R186" s="332"/>
      <c r="U186" s="16"/>
    </row>
    <row r="187" spans="1:21" ht="15" customHeight="1" x14ac:dyDescent="0.2">
      <c r="A187" s="912" t="s">
        <v>9</v>
      </c>
      <c r="B187" s="914" t="s">
        <v>53</v>
      </c>
      <c r="C187" s="916" t="s">
        <v>45</v>
      </c>
      <c r="D187" s="1123" t="s">
        <v>61</v>
      </c>
      <c r="E187" s="1179"/>
      <c r="F187" s="984" t="s">
        <v>51</v>
      </c>
      <c r="G187" s="1080" t="s">
        <v>57</v>
      </c>
      <c r="H187" s="69" t="s">
        <v>43</v>
      </c>
      <c r="I187" s="269">
        <f>J187+L187</f>
        <v>45</v>
      </c>
      <c r="J187" s="254">
        <v>45</v>
      </c>
      <c r="K187" s="254"/>
      <c r="L187" s="325"/>
      <c r="M187" s="70">
        <v>45</v>
      </c>
      <c r="N187" s="70">
        <v>45</v>
      </c>
      <c r="O187" s="737" t="s">
        <v>63</v>
      </c>
      <c r="P187" s="38">
        <v>0.3</v>
      </c>
      <c r="Q187" s="38">
        <v>0.38</v>
      </c>
      <c r="R187" s="39">
        <v>0.38</v>
      </c>
      <c r="U187" s="16"/>
    </row>
    <row r="188" spans="1:21" x14ac:dyDescent="0.2">
      <c r="A188" s="913"/>
      <c r="B188" s="915"/>
      <c r="C188" s="917"/>
      <c r="D188" s="1115"/>
      <c r="E188" s="1180"/>
      <c r="F188" s="985"/>
      <c r="G188" s="1027"/>
      <c r="H188" s="187" t="s">
        <v>58</v>
      </c>
      <c r="I188" s="268">
        <f>J188+L188</f>
        <v>313.5</v>
      </c>
      <c r="J188" s="210">
        <v>310</v>
      </c>
      <c r="K188" s="210"/>
      <c r="L188" s="262">
        <v>3.5</v>
      </c>
      <c r="M188" s="67">
        <v>455</v>
      </c>
      <c r="N188" s="67">
        <v>455</v>
      </c>
      <c r="O188" s="910" t="s">
        <v>237</v>
      </c>
      <c r="P188" s="180">
        <v>1</v>
      </c>
      <c r="Q188" s="180"/>
      <c r="R188" s="181"/>
      <c r="U188" s="16"/>
    </row>
    <row r="189" spans="1:21" x14ac:dyDescent="0.2">
      <c r="A189" s="913"/>
      <c r="B189" s="915"/>
      <c r="C189" s="917"/>
      <c r="D189" s="1115"/>
      <c r="E189" s="1180"/>
      <c r="F189" s="985"/>
      <c r="G189" s="1027"/>
      <c r="H189" s="174"/>
      <c r="I189" s="228"/>
      <c r="J189" s="229"/>
      <c r="K189" s="229"/>
      <c r="L189" s="230"/>
      <c r="M189" s="324"/>
      <c r="N189" s="324"/>
      <c r="O189" s="911"/>
      <c r="P189" s="180"/>
      <c r="Q189" s="180"/>
      <c r="R189" s="181"/>
      <c r="U189" s="16"/>
    </row>
    <row r="190" spans="1:21" ht="13.5" thickBot="1" x14ac:dyDescent="0.25">
      <c r="A190" s="1017"/>
      <c r="B190" s="1018"/>
      <c r="C190" s="1019"/>
      <c r="D190" s="1121"/>
      <c r="E190" s="1181"/>
      <c r="F190" s="1013"/>
      <c r="G190" s="1081"/>
      <c r="H190" s="382" t="s">
        <v>10</v>
      </c>
      <c r="I190" s="294">
        <f>SUM(I187:I189)</f>
        <v>358.5</v>
      </c>
      <c r="J190" s="294">
        <f t="shared" ref="J190:L190" si="31">SUM(J187:J189)</f>
        <v>355</v>
      </c>
      <c r="K190" s="294">
        <f t="shared" si="31"/>
        <v>0</v>
      </c>
      <c r="L190" s="294">
        <f t="shared" si="31"/>
        <v>3.5</v>
      </c>
      <c r="M190" s="387">
        <f>M187+M188+M189</f>
        <v>500</v>
      </c>
      <c r="N190" s="387">
        <f t="shared" ref="N190" si="32">SUM(N187:N189)</f>
        <v>500</v>
      </c>
      <c r="O190" s="113"/>
      <c r="P190" s="178"/>
      <c r="Q190" s="178"/>
      <c r="R190" s="179"/>
      <c r="U190" s="16"/>
    </row>
    <row r="191" spans="1:21" x14ac:dyDescent="0.2">
      <c r="A191" s="912" t="s">
        <v>9</v>
      </c>
      <c r="B191" s="914" t="s">
        <v>53</v>
      </c>
      <c r="C191" s="916" t="s">
        <v>51</v>
      </c>
      <c r="D191" s="1123" t="s">
        <v>86</v>
      </c>
      <c r="E191" s="1179"/>
      <c r="F191" s="984" t="s">
        <v>51</v>
      </c>
      <c r="G191" s="938" t="s">
        <v>57</v>
      </c>
      <c r="H191" s="22" t="s">
        <v>43</v>
      </c>
      <c r="I191" s="206"/>
      <c r="J191" s="229"/>
      <c r="K191" s="229"/>
      <c r="L191" s="248"/>
      <c r="M191" s="27">
        <v>50</v>
      </c>
      <c r="N191" s="27">
        <v>50</v>
      </c>
      <c r="O191" s="1182" t="s">
        <v>87</v>
      </c>
      <c r="P191" s="79">
        <v>8</v>
      </c>
      <c r="Q191" s="80">
        <v>4</v>
      </c>
      <c r="R191" s="81">
        <v>4</v>
      </c>
      <c r="U191" s="16"/>
    </row>
    <row r="192" spans="1:21" ht="14.25" customHeight="1" x14ac:dyDescent="0.2">
      <c r="A192" s="913"/>
      <c r="B192" s="915"/>
      <c r="C192" s="917"/>
      <c r="D192" s="1115"/>
      <c r="E192" s="1180"/>
      <c r="F192" s="985"/>
      <c r="G192" s="933"/>
      <c r="H192" s="31"/>
      <c r="I192" s="202"/>
      <c r="J192" s="200"/>
      <c r="K192" s="200"/>
      <c r="L192" s="201"/>
      <c r="M192" s="173"/>
      <c r="N192" s="173"/>
      <c r="O192" s="1183"/>
      <c r="P192" s="24"/>
      <c r="Q192" s="82"/>
      <c r="R192" s="83"/>
      <c r="U192" s="16"/>
    </row>
    <row r="193" spans="1:40" ht="14.25" customHeight="1" thickBot="1" x14ac:dyDescent="0.25">
      <c r="A193" s="1017"/>
      <c r="B193" s="1018"/>
      <c r="C193" s="1019"/>
      <c r="D193" s="1121"/>
      <c r="E193" s="1181"/>
      <c r="F193" s="1013"/>
      <c r="G193" s="987"/>
      <c r="H193" s="232" t="s">
        <v>10</v>
      </c>
      <c r="I193" s="207">
        <f t="shared" ref="I193:N193" si="33">SUM(I191:I192)</f>
        <v>0</v>
      </c>
      <c r="J193" s="233">
        <f t="shared" si="33"/>
        <v>0</v>
      </c>
      <c r="K193" s="233">
        <f t="shared" si="33"/>
        <v>0</v>
      </c>
      <c r="L193" s="233">
        <f t="shared" si="33"/>
        <v>0</v>
      </c>
      <c r="M193" s="246">
        <f t="shared" si="33"/>
        <v>50</v>
      </c>
      <c r="N193" s="246">
        <f t="shared" si="33"/>
        <v>50</v>
      </c>
      <c r="O193" s="21"/>
      <c r="P193" s="178"/>
      <c r="Q193" s="178"/>
      <c r="R193" s="179"/>
      <c r="U193" s="16"/>
    </row>
    <row r="194" spans="1:40" ht="14.25" customHeight="1" x14ac:dyDescent="0.2">
      <c r="A194" s="912" t="s">
        <v>9</v>
      </c>
      <c r="B194" s="914" t="s">
        <v>53</v>
      </c>
      <c r="C194" s="916" t="s">
        <v>53</v>
      </c>
      <c r="D194" s="1123" t="s">
        <v>62</v>
      </c>
      <c r="E194" s="1179"/>
      <c r="F194" s="984" t="s">
        <v>51</v>
      </c>
      <c r="G194" s="1080" t="s">
        <v>57</v>
      </c>
      <c r="H194" s="69" t="s">
        <v>58</v>
      </c>
      <c r="I194" s="270">
        <f>J194+L194</f>
        <v>349.9</v>
      </c>
      <c r="J194" s="270">
        <f>409.9-60</f>
        <v>349.9</v>
      </c>
      <c r="K194" s="254"/>
      <c r="L194" s="325"/>
      <c r="M194" s="173">
        <v>321.3</v>
      </c>
      <c r="N194" s="63">
        <v>321.3</v>
      </c>
      <c r="O194" s="1002" t="s">
        <v>101</v>
      </c>
      <c r="P194" s="464">
        <v>14</v>
      </c>
      <c r="Q194" s="464">
        <v>14</v>
      </c>
      <c r="R194" s="466">
        <v>14</v>
      </c>
      <c r="U194" s="16"/>
    </row>
    <row r="195" spans="1:40" ht="14.25" customHeight="1" x14ac:dyDescent="0.2">
      <c r="A195" s="913"/>
      <c r="B195" s="915"/>
      <c r="C195" s="917"/>
      <c r="D195" s="1115"/>
      <c r="E195" s="1180"/>
      <c r="F195" s="985"/>
      <c r="G195" s="1027"/>
      <c r="H195" s="174"/>
      <c r="I195" s="206"/>
      <c r="J195" s="199"/>
      <c r="K195" s="200"/>
      <c r="L195" s="261"/>
      <c r="M195" s="173"/>
      <c r="N195" s="63"/>
      <c r="O195" s="993"/>
      <c r="P195" s="180"/>
      <c r="Q195" s="180"/>
      <c r="R195" s="181"/>
      <c r="U195" s="16"/>
    </row>
    <row r="196" spans="1:40" ht="14.25" customHeight="1" thickBot="1" x14ac:dyDescent="0.25">
      <c r="A196" s="1017"/>
      <c r="B196" s="1018"/>
      <c r="C196" s="1019"/>
      <c r="D196" s="1121"/>
      <c r="E196" s="1181"/>
      <c r="F196" s="1013"/>
      <c r="G196" s="1081"/>
      <c r="H196" s="382" t="s">
        <v>10</v>
      </c>
      <c r="I196" s="371">
        <f t="shared" ref="I196:N196" si="34">SUM(I194:I195)</f>
        <v>349.9</v>
      </c>
      <c r="J196" s="239">
        <f t="shared" si="34"/>
        <v>349.9</v>
      </c>
      <c r="K196" s="239">
        <f t="shared" si="34"/>
        <v>0</v>
      </c>
      <c r="L196" s="247">
        <f t="shared" si="34"/>
        <v>0</v>
      </c>
      <c r="M196" s="246">
        <f t="shared" si="34"/>
        <v>321.3</v>
      </c>
      <c r="N196" s="239">
        <f t="shared" si="34"/>
        <v>321.3</v>
      </c>
      <c r="O196" s="21"/>
      <c r="P196" s="178"/>
      <c r="Q196" s="178"/>
      <c r="R196" s="179"/>
      <c r="U196" s="16"/>
    </row>
    <row r="197" spans="1:40" ht="14.25" customHeight="1" thickBot="1" x14ac:dyDescent="0.25">
      <c r="A197" s="117" t="s">
        <v>9</v>
      </c>
      <c r="B197" s="13" t="s">
        <v>53</v>
      </c>
      <c r="C197" s="1089" t="s">
        <v>12</v>
      </c>
      <c r="D197" s="1089"/>
      <c r="E197" s="1089"/>
      <c r="F197" s="1089"/>
      <c r="G197" s="1089"/>
      <c r="H197" s="1099"/>
      <c r="I197" s="29">
        <f t="shared" ref="I197:N197" si="35">I196+I193+I190+I186+I175</f>
        <v>4171.8999999999996</v>
      </c>
      <c r="J197" s="29">
        <f t="shared" si="35"/>
        <v>3100</v>
      </c>
      <c r="K197" s="29">
        <f t="shared" si="35"/>
        <v>0</v>
      </c>
      <c r="L197" s="29">
        <f t="shared" si="35"/>
        <v>1071.9000000000001</v>
      </c>
      <c r="M197" s="29">
        <f t="shared" si="35"/>
        <v>3381.3</v>
      </c>
      <c r="N197" s="29">
        <f t="shared" si="35"/>
        <v>3381.3</v>
      </c>
      <c r="O197" s="1090"/>
      <c r="P197" s="1091"/>
      <c r="Q197" s="1091"/>
      <c r="R197" s="1092"/>
    </row>
    <row r="198" spans="1:40" ht="14.25" customHeight="1" thickBot="1" x14ac:dyDescent="0.25">
      <c r="A198" s="117" t="s">
        <v>9</v>
      </c>
      <c r="B198" s="1233" t="s">
        <v>13</v>
      </c>
      <c r="C198" s="1234"/>
      <c r="D198" s="1234"/>
      <c r="E198" s="1234"/>
      <c r="F198" s="1234"/>
      <c r="G198" s="1234"/>
      <c r="H198" s="1235"/>
      <c r="I198" s="121">
        <f t="shared" ref="I198:N198" si="36">I197+I168+I131+I115+I107</f>
        <v>65240</v>
      </c>
      <c r="J198" s="121">
        <f t="shared" si="36"/>
        <v>26109.4</v>
      </c>
      <c r="K198" s="121">
        <f t="shared" si="36"/>
        <v>19.2</v>
      </c>
      <c r="L198" s="257">
        <f t="shared" si="36"/>
        <v>39130.6</v>
      </c>
      <c r="M198" s="258">
        <f t="shared" si="36"/>
        <v>48996.3</v>
      </c>
      <c r="N198" s="121">
        <f t="shared" si="36"/>
        <v>53956.9</v>
      </c>
      <c r="O198" s="1236"/>
      <c r="P198" s="1237"/>
      <c r="Q198" s="1237"/>
      <c r="R198" s="1238"/>
    </row>
    <row r="199" spans="1:40" ht="14.25" customHeight="1" thickBot="1" x14ac:dyDescent="0.25">
      <c r="A199" s="122" t="s">
        <v>55</v>
      </c>
      <c r="B199" s="1229" t="s">
        <v>109</v>
      </c>
      <c r="C199" s="1230"/>
      <c r="D199" s="1230"/>
      <c r="E199" s="1230"/>
      <c r="F199" s="1230"/>
      <c r="G199" s="1230"/>
      <c r="H199" s="1231"/>
      <c r="I199" s="140">
        <f t="shared" ref="I199:N199" si="37">SUM(I198)</f>
        <v>65240</v>
      </c>
      <c r="J199" s="123">
        <f t="shared" si="37"/>
        <v>26109.4</v>
      </c>
      <c r="K199" s="123">
        <f t="shared" si="37"/>
        <v>19.2</v>
      </c>
      <c r="L199" s="139">
        <f t="shared" si="37"/>
        <v>39130.6</v>
      </c>
      <c r="M199" s="141">
        <f t="shared" si="37"/>
        <v>48996.3</v>
      </c>
      <c r="N199" s="140">
        <f t="shared" si="37"/>
        <v>53956.9</v>
      </c>
      <c r="O199" s="1157"/>
      <c r="P199" s="1158"/>
      <c r="Q199" s="1158"/>
      <c r="R199" s="1159"/>
    </row>
    <row r="200" spans="1:40" s="26" customFormat="1" ht="9" customHeight="1" x14ac:dyDescent="0.2">
      <c r="A200" s="1160"/>
      <c r="B200" s="1160"/>
      <c r="C200" s="1160"/>
      <c r="D200" s="1160"/>
      <c r="E200" s="1160"/>
      <c r="F200" s="1160"/>
      <c r="G200" s="1160"/>
      <c r="H200" s="1160"/>
      <c r="I200" s="1160"/>
      <c r="J200" s="1160"/>
      <c r="K200" s="1160"/>
      <c r="L200" s="1160"/>
      <c r="M200" s="1160"/>
      <c r="N200" s="1160"/>
      <c r="O200" s="1160"/>
      <c r="P200" s="1160"/>
      <c r="Q200" s="1160"/>
      <c r="R200" s="1160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</row>
    <row r="201" spans="1:40" s="26" customFormat="1" ht="17.25" customHeight="1" x14ac:dyDescent="0.2">
      <c r="A201" s="1232"/>
      <c r="B201" s="1232"/>
      <c r="C201" s="1232"/>
      <c r="D201" s="1232"/>
      <c r="E201" s="1232"/>
      <c r="F201" s="1232"/>
      <c r="G201" s="1232"/>
      <c r="H201" s="1232"/>
      <c r="I201" s="1232"/>
      <c r="J201" s="1232"/>
      <c r="K201" s="1232"/>
      <c r="L201" s="1232"/>
      <c r="M201" s="1232"/>
      <c r="N201" s="1232"/>
      <c r="O201" s="1232"/>
      <c r="P201" s="1232"/>
      <c r="Q201" s="1232"/>
      <c r="R201" s="1232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</row>
    <row r="202" spans="1:40" s="26" customFormat="1" ht="15" customHeight="1" thickBot="1" x14ac:dyDescent="0.25">
      <c r="A202" s="1225" t="s">
        <v>18</v>
      </c>
      <c r="B202" s="1225"/>
      <c r="C202" s="1225"/>
      <c r="D202" s="1225"/>
      <c r="E202" s="1225"/>
      <c r="F202" s="1225"/>
      <c r="G202" s="1225"/>
      <c r="H202" s="1225"/>
      <c r="I202" s="1225"/>
      <c r="J202" s="1225"/>
      <c r="K202" s="1225"/>
      <c r="L202" s="1225"/>
      <c r="M202" s="1225"/>
      <c r="N202" s="1225"/>
      <c r="O202" s="5"/>
      <c r="P202" s="5"/>
      <c r="Q202" s="5"/>
      <c r="R202" s="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</row>
    <row r="203" spans="1:40" ht="45" customHeight="1" thickBot="1" x14ac:dyDescent="0.25">
      <c r="A203" s="1226" t="s">
        <v>14</v>
      </c>
      <c r="B203" s="1227"/>
      <c r="C203" s="1227"/>
      <c r="D203" s="1227"/>
      <c r="E203" s="1227"/>
      <c r="F203" s="1227"/>
      <c r="G203" s="1227"/>
      <c r="H203" s="1228"/>
      <c r="I203" s="969" t="s">
        <v>124</v>
      </c>
      <c r="J203" s="970"/>
      <c r="K203" s="970"/>
      <c r="L203" s="971"/>
      <c r="M203" s="33" t="s">
        <v>223</v>
      </c>
      <c r="N203" s="33" t="s">
        <v>224</v>
      </c>
    </row>
    <row r="204" spans="1:40" ht="14.25" customHeight="1" x14ac:dyDescent="0.2">
      <c r="A204" s="1202" t="s">
        <v>19</v>
      </c>
      <c r="B204" s="1203"/>
      <c r="C204" s="1203"/>
      <c r="D204" s="1203"/>
      <c r="E204" s="1203"/>
      <c r="F204" s="1203"/>
      <c r="G204" s="1203"/>
      <c r="H204" s="1204"/>
      <c r="I204" s="1205">
        <f>SUM(I205:L211)</f>
        <v>33014.9</v>
      </c>
      <c r="J204" s="1206"/>
      <c r="K204" s="1206"/>
      <c r="L204" s="1207"/>
      <c r="M204" s="124">
        <f>M205+M206+M207+M209</f>
        <v>25936.000000000004</v>
      </c>
      <c r="N204" s="124">
        <f>SUM(N205:N209)</f>
        <v>24625.200000000004</v>
      </c>
    </row>
    <row r="205" spans="1:40" ht="14.25" customHeight="1" x14ac:dyDescent="0.2">
      <c r="A205" s="1208" t="s">
        <v>34</v>
      </c>
      <c r="B205" s="1209"/>
      <c r="C205" s="1209"/>
      <c r="D205" s="1209"/>
      <c r="E205" s="1209"/>
      <c r="F205" s="1209"/>
      <c r="G205" s="1209"/>
      <c r="H205" s="1210"/>
      <c r="I205" s="1193">
        <f>SUMIF(H12:H199,"SB",I12:I199)</f>
        <v>21057.4</v>
      </c>
      <c r="J205" s="1194"/>
      <c r="K205" s="1194"/>
      <c r="L205" s="1195"/>
      <c r="M205" s="34">
        <f>SUMIF(H12:H199,"SB",M12:M199)</f>
        <v>21158.300000000003</v>
      </c>
      <c r="N205" s="34">
        <f>SUMIF(H12:H199,"SB",N12:N199)</f>
        <v>21194.300000000003</v>
      </c>
      <c r="O205" s="91"/>
    </row>
    <row r="206" spans="1:40" ht="14.25" customHeight="1" x14ac:dyDescent="0.2">
      <c r="A206" s="1196" t="s">
        <v>35</v>
      </c>
      <c r="B206" s="1197"/>
      <c r="C206" s="1197"/>
      <c r="D206" s="1197"/>
      <c r="E206" s="1197"/>
      <c r="F206" s="1197"/>
      <c r="G206" s="1197"/>
      <c r="H206" s="1198"/>
      <c r="I206" s="1193">
        <f>SUMIF(H12:H199,"SB(P)",I12:I199)</f>
        <v>138.19999999999999</v>
      </c>
      <c r="J206" s="1194"/>
      <c r="K206" s="1194"/>
      <c r="L206" s="1195"/>
      <c r="M206" s="34">
        <f>SUMIF(H12:H199,"SB(P)",M12:M199)</f>
        <v>1638.5</v>
      </c>
      <c r="N206" s="34">
        <f>SUMIF(H12:H199,"SB(P)",N12:N199)</f>
        <v>25.7</v>
      </c>
      <c r="O206" s="91"/>
    </row>
    <row r="207" spans="1:40" x14ac:dyDescent="0.2">
      <c r="A207" s="1196" t="s">
        <v>137</v>
      </c>
      <c r="B207" s="1197"/>
      <c r="C207" s="1197"/>
      <c r="D207" s="1197"/>
      <c r="E207" s="1197"/>
      <c r="F207" s="1197"/>
      <c r="G207" s="1197"/>
      <c r="H207" s="1198"/>
      <c r="I207" s="1193">
        <f>SUMIF(H12:H199,"SB(VR)",I12:I199)</f>
        <v>2870</v>
      </c>
      <c r="J207" s="1194"/>
      <c r="K207" s="1194"/>
      <c r="L207" s="1195"/>
      <c r="M207" s="34">
        <f>SUMIF(H12:H199,"SB(VR)",M12:M199)</f>
        <v>3139.2</v>
      </c>
      <c r="N207" s="34">
        <f>SUMIF(H12:H199,"SB(VR)",N12:N199)</f>
        <v>3405.2</v>
      </c>
      <c r="O207" s="91"/>
    </row>
    <row r="208" spans="1:40" x14ac:dyDescent="0.2">
      <c r="A208" s="1222" t="s">
        <v>248</v>
      </c>
      <c r="B208" s="1223"/>
      <c r="C208" s="1223"/>
      <c r="D208" s="1223"/>
      <c r="E208" s="1223"/>
      <c r="F208" s="1223"/>
      <c r="G208" s="1223"/>
      <c r="H208" s="1224"/>
      <c r="I208" s="1193">
        <f>SUMIF(H12:H199,"SB(VRL)",I12:I199)</f>
        <v>769.8</v>
      </c>
      <c r="J208" s="1194"/>
      <c r="K208" s="1194"/>
      <c r="L208" s="1195"/>
      <c r="M208" s="34">
        <f>SUMIF(H12:H200,"SB(VRL)",M12:M200)</f>
        <v>0</v>
      </c>
      <c r="N208" s="34">
        <f>SUMIF(H12:H200,"SB(VRL)",N12:N200)</f>
        <v>0</v>
      </c>
      <c r="O208" s="91"/>
    </row>
    <row r="209" spans="1:18" x14ac:dyDescent="0.2">
      <c r="A209" s="1190" t="s">
        <v>236</v>
      </c>
      <c r="B209" s="1191"/>
      <c r="C209" s="1191"/>
      <c r="D209" s="1191"/>
      <c r="E209" s="1191"/>
      <c r="F209" s="1191"/>
      <c r="G209" s="1191"/>
      <c r="H209" s="1192"/>
      <c r="I209" s="1193">
        <f>SUMIF(H12:H199,"SB(L)",I12:I199)</f>
        <v>701</v>
      </c>
      <c r="J209" s="1194"/>
      <c r="K209" s="1194"/>
      <c r="L209" s="1195"/>
      <c r="M209" s="109"/>
      <c r="N209" s="109"/>
    </row>
    <row r="210" spans="1:18" x14ac:dyDescent="0.2">
      <c r="A210" s="1190" t="s">
        <v>246</v>
      </c>
      <c r="B210" s="1191"/>
      <c r="C210" s="1191"/>
      <c r="D210" s="1191"/>
      <c r="E210" s="1191"/>
      <c r="F210" s="1191"/>
      <c r="G210" s="1191"/>
      <c r="H210" s="1192"/>
      <c r="I210" s="1193">
        <f>SUMIF(H13:H200,"SB(VP)",I13:I200)</f>
        <v>7448.5</v>
      </c>
      <c r="J210" s="1194"/>
      <c r="K210" s="1194"/>
      <c r="L210" s="1195"/>
      <c r="M210" s="109"/>
      <c r="N210" s="109"/>
    </row>
    <row r="211" spans="1:18" x14ac:dyDescent="0.2">
      <c r="A211" s="1190" t="s">
        <v>152</v>
      </c>
      <c r="B211" s="1211"/>
      <c r="C211" s="1211"/>
      <c r="D211" s="1211"/>
      <c r="E211" s="1211"/>
      <c r="F211" s="1211"/>
      <c r="G211" s="1211"/>
      <c r="H211" s="1212"/>
      <c r="I211" s="1213">
        <f>SUMIF(H13:H199,"PF",I13:I199)</f>
        <v>30</v>
      </c>
      <c r="J211" s="1214"/>
      <c r="K211" s="1214"/>
      <c r="L211" s="1215"/>
      <c r="M211" s="109"/>
      <c r="N211" s="109"/>
    </row>
    <row r="212" spans="1:18" x14ac:dyDescent="0.2">
      <c r="A212" s="1216" t="s">
        <v>20</v>
      </c>
      <c r="B212" s="1217"/>
      <c r="C212" s="1217"/>
      <c r="D212" s="1217"/>
      <c r="E212" s="1217"/>
      <c r="F212" s="1217"/>
      <c r="G212" s="1217"/>
      <c r="H212" s="1218"/>
      <c r="I212" s="1219">
        <f>SUM(I213:L217)</f>
        <v>32225.099999999995</v>
      </c>
      <c r="J212" s="1220"/>
      <c r="K212" s="1220"/>
      <c r="L212" s="1221"/>
      <c r="M212" s="125">
        <f>M213+M214+M215+M216+M217</f>
        <v>23060.3</v>
      </c>
      <c r="N212" s="125">
        <f>N213+N214+N215+N216+N217</f>
        <v>29331.699999999997</v>
      </c>
    </row>
    <row r="213" spans="1:18" x14ac:dyDescent="0.2">
      <c r="A213" s="1199" t="s">
        <v>36</v>
      </c>
      <c r="B213" s="1200"/>
      <c r="C213" s="1200"/>
      <c r="D213" s="1200"/>
      <c r="E213" s="1200"/>
      <c r="F213" s="1200"/>
      <c r="G213" s="1200"/>
      <c r="H213" s="1201"/>
      <c r="I213" s="1193">
        <f>SUMIF(H12:H199,"ES",I12:I199)</f>
        <v>15455.099999999997</v>
      </c>
      <c r="J213" s="1194"/>
      <c r="K213" s="1194"/>
      <c r="L213" s="1195"/>
      <c r="M213" s="34">
        <f>SUMIF(H12:H199,"ES",M12:M199)</f>
        <v>4224.6000000000004</v>
      </c>
      <c r="N213" s="34">
        <f>SUMIF(H12:H199,"ES",N12:N199)</f>
        <v>4647.8999999999996</v>
      </c>
      <c r="O213" s="91"/>
    </row>
    <row r="214" spans="1:18" x14ac:dyDescent="0.2">
      <c r="A214" s="1190" t="s">
        <v>37</v>
      </c>
      <c r="B214" s="1191"/>
      <c r="C214" s="1191"/>
      <c r="D214" s="1191"/>
      <c r="E214" s="1191"/>
      <c r="F214" s="1191"/>
      <c r="G214" s="1191"/>
      <c r="H214" s="1192"/>
      <c r="I214" s="1193">
        <f>SUMIF(H12:H199,"KPP",I12:I199)</f>
        <v>9204.5999999999985</v>
      </c>
      <c r="J214" s="1194"/>
      <c r="K214" s="1194"/>
      <c r="L214" s="1195"/>
      <c r="M214" s="34">
        <f>SUMIF(H12:H199,"KPP",M12:M199)</f>
        <v>9923.2999999999993</v>
      </c>
      <c r="N214" s="34">
        <f>SUMIF(H12:H199,"KPP",N12:N199)</f>
        <v>15416.8</v>
      </c>
      <c r="O214" s="91"/>
    </row>
    <row r="215" spans="1:18" x14ac:dyDescent="0.2">
      <c r="A215" s="1190" t="s">
        <v>38</v>
      </c>
      <c r="B215" s="1191"/>
      <c r="C215" s="1191"/>
      <c r="D215" s="1191"/>
      <c r="E215" s="1191"/>
      <c r="F215" s="1191"/>
      <c r="G215" s="1191"/>
      <c r="H215" s="1192"/>
      <c r="I215" s="1193">
        <f>SUMIF(H12:H199,"KVJUD",I12:I199)</f>
        <v>6839.5</v>
      </c>
      <c r="J215" s="1194"/>
      <c r="K215" s="1194"/>
      <c r="L215" s="1195"/>
      <c r="M215" s="34">
        <f>SUMIF(H12:H199,"KVJUD",M12:M199)</f>
        <v>2512.6</v>
      </c>
      <c r="N215" s="34">
        <f>SUMIF(H12:H199,"KVJUD",N12:N199)</f>
        <v>1000</v>
      </c>
      <c r="O215" s="100"/>
      <c r="P215" s="6"/>
      <c r="Q215" s="6"/>
      <c r="R215" s="6"/>
    </row>
    <row r="216" spans="1:18" x14ac:dyDescent="0.2">
      <c r="A216" s="1196" t="s">
        <v>39</v>
      </c>
      <c r="B216" s="1197"/>
      <c r="C216" s="1197"/>
      <c r="D216" s="1197"/>
      <c r="E216" s="1197"/>
      <c r="F216" s="1197"/>
      <c r="G216" s="1197"/>
      <c r="H216" s="1198"/>
      <c r="I216" s="1193">
        <f>SUMIF(H12:H199,"LRVB",I12:I199)</f>
        <v>69.3</v>
      </c>
      <c r="J216" s="1194"/>
      <c r="K216" s="1194"/>
      <c r="L216" s="1195"/>
      <c r="M216" s="34">
        <f>SUMIF(H12:H199,"LRVB",M12:M199)</f>
        <v>89.8</v>
      </c>
      <c r="N216" s="34">
        <f>SUMIF(H12:H199,"LRVB",N12:N199)</f>
        <v>59.9</v>
      </c>
      <c r="O216" s="100"/>
      <c r="P216" s="6"/>
      <c r="Q216" s="6"/>
      <c r="R216" s="6"/>
    </row>
    <row r="217" spans="1:18" x14ac:dyDescent="0.2">
      <c r="A217" s="1196" t="s">
        <v>40</v>
      </c>
      <c r="B217" s="1197"/>
      <c r="C217" s="1197"/>
      <c r="D217" s="1197"/>
      <c r="E217" s="1197"/>
      <c r="F217" s="1197"/>
      <c r="G217" s="1197"/>
      <c r="H217" s="1198"/>
      <c r="I217" s="1193">
        <f>SUMIF(H12:H199,"Kt",I12:I199)</f>
        <v>656.6</v>
      </c>
      <c r="J217" s="1194"/>
      <c r="K217" s="1194"/>
      <c r="L217" s="1195"/>
      <c r="M217" s="34">
        <f>SUMIF(H12:H199,"Kt",M12:M199)</f>
        <v>6310</v>
      </c>
      <c r="N217" s="34">
        <f>SUMIF(H12:H199,"Kt",N12:N199)</f>
        <v>8207.1</v>
      </c>
      <c r="O217" s="100"/>
      <c r="P217" s="6"/>
      <c r="Q217" s="6"/>
      <c r="R217" s="6"/>
    </row>
    <row r="218" spans="1:18" ht="13.5" thickBot="1" x14ac:dyDescent="0.25">
      <c r="A218" s="1184" t="s">
        <v>21</v>
      </c>
      <c r="B218" s="1185"/>
      <c r="C218" s="1185"/>
      <c r="D218" s="1185"/>
      <c r="E218" s="1185"/>
      <c r="F218" s="1185"/>
      <c r="G218" s="1185"/>
      <c r="H218" s="1186"/>
      <c r="I218" s="1187">
        <f>SUM(I204,I212)</f>
        <v>65240</v>
      </c>
      <c r="J218" s="1188"/>
      <c r="K218" s="1188"/>
      <c r="L218" s="1189"/>
      <c r="M218" s="126">
        <f>SUM(M204,M212)</f>
        <v>48996.3</v>
      </c>
      <c r="N218" s="126">
        <f>SUM(N204,N212)</f>
        <v>53956.9</v>
      </c>
      <c r="O218" s="6"/>
      <c r="P218" s="6"/>
      <c r="Q218" s="6"/>
      <c r="R218" s="6"/>
    </row>
    <row r="220" spans="1:18" x14ac:dyDescent="0.2">
      <c r="I220" s="91"/>
      <c r="J220" s="91"/>
      <c r="K220" s="91"/>
      <c r="L220" s="91"/>
      <c r="M220" s="91"/>
      <c r="N220" s="91"/>
      <c r="O220" s="91"/>
    </row>
    <row r="221" spans="1:18" x14ac:dyDescent="0.2">
      <c r="I221" s="275"/>
      <c r="J221" s="275"/>
      <c r="K221" s="275"/>
      <c r="L221" s="275"/>
    </row>
    <row r="222" spans="1:18" x14ac:dyDescent="0.2">
      <c r="J222" s="91"/>
    </row>
    <row r="223" spans="1:18" x14ac:dyDescent="0.2">
      <c r="I223" s="276"/>
      <c r="J223" s="276"/>
      <c r="K223" s="276"/>
      <c r="L223" s="276"/>
    </row>
    <row r="224" spans="1:18" x14ac:dyDescent="0.2">
      <c r="A224" s="6"/>
      <c r="B224" s="6"/>
      <c r="C224" s="6"/>
      <c r="D224" s="6"/>
      <c r="E224" s="6"/>
      <c r="F224" s="6"/>
      <c r="G224" s="6"/>
      <c r="H224" s="6"/>
      <c r="I224" s="143"/>
      <c r="K224" s="6"/>
      <c r="L224" s="6"/>
      <c r="M224" s="6"/>
      <c r="N224" s="6"/>
      <c r="O224" s="6"/>
      <c r="P224" s="6"/>
      <c r="Q224" s="6"/>
      <c r="R224" s="6"/>
    </row>
    <row r="225" spans="1:18" x14ac:dyDescent="0.2">
      <c r="A225" s="6"/>
      <c r="B225" s="6"/>
      <c r="C225" s="6"/>
      <c r="D225" s="6"/>
      <c r="E225" s="6"/>
      <c r="F225" s="6"/>
      <c r="G225" s="6"/>
      <c r="H225" s="6"/>
      <c r="J225" s="91"/>
      <c r="K225" s="6"/>
      <c r="L225" s="6"/>
      <c r="M225" s="6"/>
      <c r="N225" s="6"/>
      <c r="O225" s="6"/>
      <c r="P225" s="6"/>
      <c r="Q225" s="6"/>
      <c r="R225" s="6"/>
    </row>
  </sheetData>
  <mergeCells count="424">
    <mergeCell ref="A34:A36"/>
    <mergeCell ref="B34:B36"/>
    <mergeCell ref="C34:C36"/>
    <mergeCell ref="D34:D36"/>
    <mergeCell ref="E34:E36"/>
    <mergeCell ref="F34:F36"/>
    <mergeCell ref="G34:G36"/>
    <mergeCell ref="O34:O35"/>
    <mergeCell ref="A201:R201"/>
    <mergeCell ref="C197:H197"/>
    <mergeCell ref="O197:R197"/>
    <mergeCell ref="B198:H198"/>
    <mergeCell ref="O198:R198"/>
    <mergeCell ref="R180:R181"/>
    <mergeCell ref="O182:O183"/>
    <mergeCell ref="P182:P183"/>
    <mergeCell ref="Q182:Q183"/>
    <mergeCell ref="R182:R183"/>
    <mergeCell ref="O184:O185"/>
    <mergeCell ref="D184:D186"/>
    <mergeCell ref="D176:D179"/>
    <mergeCell ref="O176:O177"/>
    <mergeCell ref="P176:P177"/>
    <mergeCell ref="D180:D182"/>
    <mergeCell ref="B194:B196"/>
    <mergeCell ref="C194:C196"/>
    <mergeCell ref="D194:D196"/>
    <mergeCell ref="E194:E196"/>
    <mergeCell ref="F194:F196"/>
    <mergeCell ref="A211:H211"/>
    <mergeCell ref="I211:L211"/>
    <mergeCell ref="A212:H212"/>
    <mergeCell ref="I212:L212"/>
    <mergeCell ref="A208:H208"/>
    <mergeCell ref="I208:L208"/>
    <mergeCell ref="A209:H209"/>
    <mergeCell ref="A202:N202"/>
    <mergeCell ref="A203:H203"/>
    <mergeCell ref="I203:L203"/>
    <mergeCell ref="B199:H199"/>
    <mergeCell ref="A210:H210"/>
    <mergeCell ref="I210:L210"/>
    <mergeCell ref="O194:O195"/>
    <mergeCell ref="A218:H218"/>
    <mergeCell ref="I218:L218"/>
    <mergeCell ref="A215:H215"/>
    <mergeCell ref="I215:L215"/>
    <mergeCell ref="A216:H216"/>
    <mergeCell ref="I216:L216"/>
    <mergeCell ref="A213:H213"/>
    <mergeCell ref="I213:L213"/>
    <mergeCell ref="A214:H214"/>
    <mergeCell ref="I214:L214"/>
    <mergeCell ref="A217:H217"/>
    <mergeCell ref="G194:G196"/>
    <mergeCell ref="I217:L217"/>
    <mergeCell ref="I209:L209"/>
    <mergeCell ref="A206:H206"/>
    <mergeCell ref="I206:L206"/>
    <mergeCell ref="A207:H207"/>
    <mergeCell ref="I207:L207"/>
    <mergeCell ref="A204:H204"/>
    <mergeCell ref="I204:L204"/>
    <mergeCell ref="A205:H205"/>
    <mergeCell ref="I205:L205"/>
    <mergeCell ref="A194:A196"/>
    <mergeCell ref="C168:H168"/>
    <mergeCell ref="O168:R168"/>
    <mergeCell ref="C169:R169"/>
    <mergeCell ref="F187:F190"/>
    <mergeCell ref="G187:G190"/>
    <mergeCell ref="A191:A193"/>
    <mergeCell ref="B191:B193"/>
    <mergeCell ref="C191:C193"/>
    <mergeCell ref="D191:D193"/>
    <mergeCell ref="E191:E193"/>
    <mergeCell ref="A187:A190"/>
    <mergeCell ref="B187:B190"/>
    <mergeCell ref="C187:C190"/>
    <mergeCell ref="D187:D190"/>
    <mergeCell ref="E187:E190"/>
    <mergeCell ref="F191:F193"/>
    <mergeCell ref="G191:G193"/>
    <mergeCell ref="O191:O192"/>
    <mergeCell ref="O199:R199"/>
    <mergeCell ref="A200:R200"/>
    <mergeCell ref="E163:E164"/>
    <mergeCell ref="A165:A167"/>
    <mergeCell ref="B165:B167"/>
    <mergeCell ref="C165:C167"/>
    <mergeCell ref="D165:D167"/>
    <mergeCell ref="F165:F167"/>
    <mergeCell ref="G165:G167"/>
    <mergeCell ref="Q176:Q177"/>
    <mergeCell ref="R176:R177"/>
    <mergeCell ref="O178:O179"/>
    <mergeCell ref="P178:P179"/>
    <mergeCell ref="Q178:Q179"/>
    <mergeCell ref="R178:R179"/>
    <mergeCell ref="O180:O181"/>
    <mergeCell ref="P180:P181"/>
    <mergeCell ref="Q180:Q181"/>
    <mergeCell ref="D170:D172"/>
    <mergeCell ref="O170:O172"/>
    <mergeCell ref="O173:O175"/>
    <mergeCell ref="D174:D175"/>
    <mergeCell ref="E166:E167"/>
    <mergeCell ref="O166:O167"/>
    <mergeCell ref="F159:F161"/>
    <mergeCell ref="G159:G161"/>
    <mergeCell ref="A162:A164"/>
    <mergeCell ref="B162:B164"/>
    <mergeCell ref="C162:C164"/>
    <mergeCell ref="D162:D164"/>
    <mergeCell ref="F162:F164"/>
    <mergeCell ref="G162:G164"/>
    <mergeCell ref="A159:A161"/>
    <mergeCell ref="B159:B161"/>
    <mergeCell ref="C159:C161"/>
    <mergeCell ref="D159:D161"/>
    <mergeCell ref="E159:E161"/>
    <mergeCell ref="F154:F156"/>
    <mergeCell ref="G154:G156"/>
    <mergeCell ref="C157:C158"/>
    <mergeCell ref="D157:D158"/>
    <mergeCell ref="E157:E158"/>
    <mergeCell ref="F157:F158"/>
    <mergeCell ref="G157:G158"/>
    <mergeCell ref="A154:A156"/>
    <mergeCell ref="B154:B156"/>
    <mergeCell ref="C154:C156"/>
    <mergeCell ref="D154:D156"/>
    <mergeCell ref="E154:E156"/>
    <mergeCell ref="A152:A153"/>
    <mergeCell ref="B152:B153"/>
    <mergeCell ref="C152:C153"/>
    <mergeCell ref="D152:D153"/>
    <mergeCell ref="E150:E151"/>
    <mergeCell ref="F150:F151"/>
    <mergeCell ref="G150:G151"/>
    <mergeCell ref="D150:D151"/>
    <mergeCell ref="R144:R145"/>
    <mergeCell ref="A146:A148"/>
    <mergeCell ref="B146:B148"/>
    <mergeCell ref="C146:C148"/>
    <mergeCell ref="D146:D148"/>
    <mergeCell ref="E147:E148"/>
    <mergeCell ref="O144:O145"/>
    <mergeCell ref="P144:P145"/>
    <mergeCell ref="Q144:Q145"/>
    <mergeCell ref="D140:D141"/>
    <mergeCell ref="P133:P134"/>
    <mergeCell ref="Q133:Q134"/>
    <mergeCell ref="R133:R134"/>
    <mergeCell ref="D135:D136"/>
    <mergeCell ref="E135:E136"/>
    <mergeCell ref="D133:D134"/>
    <mergeCell ref="O133:O134"/>
    <mergeCell ref="D138:D139"/>
    <mergeCell ref="C131:H131"/>
    <mergeCell ref="O131:R131"/>
    <mergeCell ref="C132:R132"/>
    <mergeCell ref="G129:G130"/>
    <mergeCell ref="A129:A130"/>
    <mergeCell ref="B129:B130"/>
    <mergeCell ref="C129:C130"/>
    <mergeCell ref="D129:D130"/>
    <mergeCell ref="E129:E130"/>
    <mergeCell ref="F129:F130"/>
    <mergeCell ref="A126:A128"/>
    <mergeCell ref="B126:B128"/>
    <mergeCell ref="C126:C128"/>
    <mergeCell ref="D126:D128"/>
    <mergeCell ref="E126:E128"/>
    <mergeCell ref="G124:G125"/>
    <mergeCell ref="O124:O125"/>
    <mergeCell ref="E122:E123"/>
    <mergeCell ref="F122:F123"/>
    <mergeCell ref="G122:G123"/>
    <mergeCell ref="O122:O123"/>
    <mergeCell ref="F126:F128"/>
    <mergeCell ref="G126:G128"/>
    <mergeCell ref="O126:O127"/>
    <mergeCell ref="A124:A125"/>
    <mergeCell ref="B124:B125"/>
    <mergeCell ref="C124:C125"/>
    <mergeCell ref="D124:D125"/>
    <mergeCell ref="E124:E125"/>
    <mergeCell ref="F124:F125"/>
    <mergeCell ref="A122:A123"/>
    <mergeCell ref="B122:B123"/>
    <mergeCell ref="C122:C123"/>
    <mergeCell ref="D122:D123"/>
    <mergeCell ref="C115:H115"/>
    <mergeCell ref="O115:R115"/>
    <mergeCell ref="R122:R123"/>
    <mergeCell ref="P122:P123"/>
    <mergeCell ref="Q122:Q123"/>
    <mergeCell ref="O103:O104"/>
    <mergeCell ref="D104:D105"/>
    <mergeCell ref="C107:H107"/>
    <mergeCell ref="C108:R108"/>
    <mergeCell ref="C109:C114"/>
    <mergeCell ref="O109:O111"/>
    <mergeCell ref="G109:G114"/>
    <mergeCell ref="E110:E114"/>
    <mergeCell ref="C116:R116"/>
    <mergeCell ref="O112:O113"/>
    <mergeCell ref="A102:A105"/>
    <mergeCell ref="B102:B105"/>
    <mergeCell ref="C102:C105"/>
    <mergeCell ref="D102:D103"/>
    <mergeCell ref="E102:E105"/>
    <mergeCell ref="F102:F105"/>
    <mergeCell ref="G102:G105"/>
    <mergeCell ref="E106:H106"/>
    <mergeCell ref="A109:A114"/>
    <mergeCell ref="B109:B114"/>
    <mergeCell ref="F109:F114"/>
    <mergeCell ref="D109:D111"/>
    <mergeCell ref="D112:D114"/>
    <mergeCell ref="O93:O95"/>
    <mergeCell ref="A98:A101"/>
    <mergeCell ref="B98:B101"/>
    <mergeCell ref="C98:C101"/>
    <mergeCell ref="D98:D101"/>
    <mergeCell ref="F98:F101"/>
    <mergeCell ref="G98:G101"/>
    <mergeCell ref="A93:A96"/>
    <mergeCell ref="B93:B96"/>
    <mergeCell ref="C93:C96"/>
    <mergeCell ref="D93:D96"/>
    <mergeCell ref="E93:E96"/>
    <mergeCell ref="F93:F96"/>
    <mergeCell ref="G93:G96"/>
    <mergeCell ref="E99:E101"/>
    <mergeCell ref="O99:O100"/>
    <mergeCell ref="F87:F92"/>
    <mergeCell ref="G87:G92"/>
    <mergeCell ref="O87:O92"/>
    <mergeCell ref="A87:A92"/>
    <mergeCell ref="B87:B92"/>
    <mergeCell ref="C87:C92"/>
    <mergeCell ref="D87:D88"/>
    <mergeCell ref="E87:E92"/>
    <mergeCell ref="D84:D85"/>
    <mergeCell ref="E84:E85"/>
    <mergeCell ref="F84:F85"/>
    <mergeCell ref="G84:G85"/>
    <mergeCell ref="D89:D91"/>
    <mergeCell ref="A84:A85"/>
    <mergeCell ref="B84:B85"/>
    <mergeCell ref="C84:C85"/>
    <mergeCell ref="E86:H86"/>
    <mergeCell ref="O76:O78"/>
    <mergeCell ref="D81:D83"/>
    <mergeCell ref="E81:E83"/>
    <mergeCell ref="F81:F83"/>
    <mergeCell ref="G81:G83"/>
    <mergeCell ref="O81:O83"/>
    <mergeCell ref="A76:A78"/>
    <mergeCell ref="B76:B78"/>
    <mergeCell ref="C76:C78"/>
    <mergeCell ref="D76:D78"/>
    <mergeCell ref="E76:E78"/>
    <mergeCell ref="F76:F78"/>
    <mergeCell ref="G76:G78"/>
    <mergeCell ref="E79:H79"/>
    <mergeCell ref="A82:A83"/>
    <mergeCell ref="B82:B83"/>
    <mergeCell ref="C82:C83"/>
    <mergeCell ref="E62:E65"/>
    <mergeCell ref="F70:F72"/>
    <mergeCell ref="G70:G72"/>
    <mergeCell ref="O70:O71"/>
    <mergeCell ref="A73:A75"/>
    <mergeCell ref="B73:B75"/>
    <mergeCell ref="C73:C75"/>
    <mergeCell ref="D73:D75"/>
    <mergeCell ref="F68:F69"/>
    <mergeCell ref="G68:G69"/>
    <mergeCell ref="O68:O69"/>
    <mergeCell ref="A70:A72"/>
    <mergeCell ref="B70:B72"/>
    <mergeCell ref="C70:C72"/>
    <mergeCell ref="D70:D72"/>
    <mergeCell ref="E70:E72"/>
    <mergeCell ref="O73:O74"/>
    <mergeCell ref="O55:O56"/>
    <mergeCell ref="O59:O61"/>
    <mergeCell ref="F60:F61"/>
    <mergeCell ref="G60:G61"/>
    <mergeCell ref="F66:F67"/>
    <mergeCell ref="G66:G67"/>
    <mergeCell ref="O66:O67"/>
    <mergeCell ref="A68:A69"/>
    <mergeCell ref="B68:B69"/>
    <mergeCell ref="C68:C69"/>
    <mergeCell ref="D68:D69"/>
    <mergeCell ref="E68:E69"/>
    <mergeCell ref="F62:F65"/>
    <mergeCell ref="G62:G65"/>
    <mergeCell ref="O62:O65"/>
    <mergeCell ref="A66:A67"/>
    <mergeCell ref="B66:B67"/>
    <mergeCell ref="C66:C67"/>
    <mergeCell ref="D66:D67"/>
    <mergeCell ref="E66:E67"/>
    <mergeCell ref="A62:A65"/>
    <mergeCell ref="B62:B65"/>
    <mergeCell ref="C62:C65"/>
    <mergeCell ref="D62:D65"/>
    <mergeCell ref="A55:A57"/>
    <mergeCell ref="B55:B57"/>
    <mergeCell ref="C55:C57"/>
    <mergeCell ref="D55:D57"/>
    <mergeCell ref="E55:E57"/>
    <mergeCell ref="F55:F57"/>
    <mergeCell ref="A60:A61"/>
    <mergeCell ref="B60:B61"/>
    <mergeCell ref="C60:C61"/>
    <mergeCell ref="D60:D61"/>
    <mergeCell ref="E60:E61"/>
    <mergeCell ref="E58:H58"/>
    <mergeCell ref="G55:G57"/>
    <mergeCell ref="F51:F52"/>
    <mergeCell ref="G51:G52"/>
    <mergeCell ref="O51:O52"/>
    <mergeCell ref="A53:A54"/>
    <mergeCell ref="B53:B54"/>
    <mergeCell ref="C53:C54"/>
    <mergeCell ref="D53:D54"/>
    <mergeCell ref="E53:E54"/>
    <mergeCell ref="F46:F50"/>
    <mergeCell ref="G46:G50"/>
    <mergeCell ref="A51:A52"/>
    <mergeCell ref="B51:B52"/>
    <mergeCell ref="C51:C52"/>
    <mergeCell ref="D51:D52"/>
    <mergeCell ref="E51:E52"/>
    <mergeCell ref="A46:A50"/>
    <mergeCell ref="B46:B50"/>
    <mergeCell ref="C46:C50"/>
    <mergeCell ref="D46:D50"/>
    <mergeCell ref="E46:E50"/>
    <mergeCell ref="F53:F54"/>
    <mergeCell ref="G53:G54"/>
    <mergeCell ref="O53:O54"/>
    <mergeCell ref="O48:O49"/>
    <mergeCell ref="O41:O45"/>
    <mergeCell ref="A42:A45"/>
    <mergeCell ref="B42:B45"/>
    <mergeCell ref="C42:C45"/>
    <mergeCell ref="D42:D45"/>
    <mergeCell ref="F42:F45"/>
    <mergeCell ref="G42:G45"/>
    <mergeCell ref="E43:E45"/>
    <mergeCell ref="F37:F39"/>
    <mergeCell ref="G37:G39"/>
    <mergeCell ref="O37:O38"/>
    <mergeCell ref="E40:H40"/>
    <mergeCell ref="A37:A39"/>
    <mergeCell ref="B37:B39"/>
    <mergeCell ref="C37:C39"/>
    <mergeCell ref="D37:D39"/>
    <mergeCell ref="E37:E39"/>
    <mergeCell ref="F29:F33"/>
    <mergeCell ref="G24:G28"/>
    <mergeCell ref="B19:B23"/>
    <mergeCell ref="C19:C23"/>
    <mergeCell ref="D19:D23"/>
    <mergeCell ref="E19:E23"/>
    <mergeCell ref="O19:O20"/>
    <mergeCell ref="O21:O22"/>
    <mergeCell ref="F19:F23"/>
    <mergeCell ref="G19:G23"/>
    <mergeCell ref="F24:F28"/>
    <mergeCell ref="O24:O26"/>
    <mergeCell ref="E24:E28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O13:O15"/>
    <mergeCell ref="E14:E18"/>
    <mergeCell ref="D17:D18"/>
    <mergeCell ref="D13:D16"/>
    <mergeCell ref="O188:O189"/>
    <mergeCell ref="A29:A33"/>
    <mergeCell ref="B29:B33"/>
    <mergeCell ref="C29:C33"/>
    <mergeCell ref="A8:R8"/>
    <mergeCell ref="A19:A23"/>
    <mergeCell ref="A9:R9"/>
    <mergeCell ref="B10:R10"/>
    <mergeCell ref="C11:R11"/>
    <mergeCell ref="A13:A18"/>
    <mergeCell ref="B13:B18"/>
    <mergeCell ref="C13:C18"/>
    <mergeCell ref="F13:F18"/>
    <mergeCell ref="G13:G18"/>
    <mergeCell ref="O17:O18"/>
    <mergeCell ref="D29:D33"/>
    <mergeCell ref="D24:D28"/>
    <mergeCell ref="G29:G33"/>
    <mergeCell ref="O29:O32"/>
    <mergeCell ref="E30:E33"/>
  </mergeCells>
  <pageMargins left="0.23622047244094491" right="0.23622047244094491" top="0.74803149606299213" bottom="0.74803149606299213" header="0.31496062992125984" footer="0.31496062992125984"/>
  <pageSetup paperSize="9" orientation="landscape" r:id="rId1"/>
  <rowBreaks count="5" manualBreakCount="5">
    <brk id="28" max="17" man="1"/>
    <brk id="52" max="17" man="1"/>
    <brk id="72" max="17" man="1"/>
    <brk id="96" max="17" man="1"/>
    <brk id="20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1246" t="s">
        <v>24</v>
      </c>
      <c r="B1" s="1246"/>
    </row>
    <row r="2" spans="1:2" ht="31.5" x14ac:dyDescent="0.25">
      <c r="A2" s="2" t="s">
        <v>4</v>
      </c>
      <c r="B2" s="1" t="s">
        <v>22</v>
      </c>
    </row>
    <row r="3" spans="1:2" ht="15.75" customHeight="1" x14ac:dyDescent="0.25">
      <c r="A3" s="97">
        <v>1</v>
      </c>
      <c r="B3" s="1" t="s">
        <v>25</v>
      </c>
    </row>
    <row r="4" spans="1:2" ht="15.75" customHeight="1" x14ac:dyDescent="0.25">
      <c r="A4" s="97">
        <v>2</v>
      </c>
      <c r="B4" s="1" t="s">
        <v>26</v>
      </c>
    </row>
    <row r="5" spans="1:2" ht="15.75" customHeight="1" x14ac:dyDescent="0.25">
      <c r="A5" s="97">
        <v>3</v>
      </c>
      <c r="B5" s="1" t="s">
        <v>27</v>
      </c>
    </row>
    <row r="6" spans="1:2" ht="15.75" customHeight="1" x14ac:dyDescent="0.25">
      <c r="A6" s="97">
        <v>4</v>
      </c>
      <c r="B6" s="1" t="s">
        <v>28</v>
      </c>
    </row>
    <row r="7" spans="1:2" ht="15.75" customHeight="1" x14ac:dyDescent="0.25">
      <c r="A7" s="97">
        <v>5</v>
      </c>
      <c r="B7" s="1" t="s">
        <v>29</v>
      </c>
    </row>
    <row r="8" spans="1:2" ht="15.75" customHeight="1" x14ac:dyDescent="0.25">
      <c r="A8" s="97">
        <v>6</v>
      </c>
      <c r="B8" s="1" t="s">
        <v>30</v>
      </c>
    </row>
    <row r="9" spans="1:2" ht="15.75" customHeight="1" x14ac:dyDescent="0.25"/>
    <row r="10" spans="1:2" ht="15.75" customHeight="1" x14ac:dyDescent="0.25">
      <c r="A10" s="1247" t="s">
        <v>33</v>
      </c>
      <c r="B10" s="124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28"/>
  <sheetViews>
    <sheetView view="pageBreakPreview" topLeftCell="A22" zoomScaleNormal="100" zoomScaleSheetLayoutView="100" workbookViewId="0">
      <selection activeCell="AC60" sqref="AC60"/>
    </sheetView>
  </sheetViews>
  <sheetFormatPr defaultRowHeight="12.75" x14ac:dyDescent="0.2"/>
  <cols>
    <col min="1" max="3" width="2.7109375" style="11" customWidth="1"/>
    <col min="4" max="4" width="32" style="11" customWidth="1"/>
    <col min="5" max="5" width="2.7109375" style="49" customWidth="1"/>
    <col min="6" max="6" width="2.7109375" style="11" customWidth="1"/>
    <col min="7" max="7" width="2.7109375" style="88" customWidth="1"/>
    <col min="8" max="8" width="8.42578125" style="12" customWidth="1"/>
    <col min="9" max="16" width="7.7109375" style="11" customWidth="1"/>
    <col min="17" max="17" width="8.140625" style="11" customWidth="1"/>
    <col min="18" max="18" width="6.42578125" style="11" customWidth="1"/>
    <col min="19" max="19" width="6.5703125" style="11" customWidth="1"/>
    <col min="20" max="20" width="7.28515625" style="11" customWidth="1"/>
    <col min="21" max="21" width="9" style="11" customWidth="1"/>
    <col min="22" max="22" width="7.7109375" style="11" customWidth="1"/>
    <col min="23" max="23" width="24.140625" style="11" customWidth="1"/>
    <col min="24" max="25" width="5.28515625" style="11" customWidth="1"/>
    <col min="26" max="26" width="5.140625" style="11" customWidth="1"/>
    <col min="27" max="27" width="5.140625" style="6" customWidth="1"/>
    <col min="28" max="16384" width="9.140625" style="6"/>
  </cols>
  <sheetData>
    <row r="1" spans="1:30" ht="15" x14ac:dyDescent="0.2">
      <c r="W1" s="1250" t="s">
        <v>235</v>
      </c>
      <c r="X1" s="1251"/>
      <c r="Y1" s="1251"/>
      <c r="Z1" s="1251"/>
    </row>
    <row r="2" spans="1:30" ht="15.75" x14ac:dyDescent="0.2">
      <c r="A2" s="944" t="s">
        <v>216</v>
      </c>
      <c r="B2" s="944"/>
      <c r="C2" s="944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  <c r="O2" s="944"/>
      <c r="P2" s="944"/>
      <c r="Q2" s="944"/>
      <c r="R2" s="944"/>
      <c r="S2" s="944"/>
      <c r="T2" s="944"/>
      <c r="U2" s="944"/>
      <c r="V2" s="944"/>
      <c r="W2" s="944"/>
      <c r="X2" s="944"/>
      <c r="Y2" s="944"/>
      <c r="Z2" s="944"/>
    </row>
    <row r="3" spans="1:30" ht="15.75" x14ac:dyDescent="0.2">
      <c r="A3" s="945" t="s">
        <v>46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945"/>
      <c r="S3" s="945"/>
      <c r="T3" s="945"/>
      <c r="U3" s="945"/>
      <c r="V3" s="945"/>
      <c r="W3" s="945"/>
      <c r="X3" s="945"/>
      <c r="Y3" s="945"/>
      <c r="Z3" s="945"/>
    </row>
    <row r="4" spans="1:30" ht="15.75" x14ac:dyDescent="0.2">
      <c r="A4" s="946" t="s">
        <v>31</v>
      </c>
      <c r="B4" s="946"/>
      <c r="C4" s="946"/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6"/>
      <c r="U4" s="946"/>
      <c r="V4" s="946"/>
      <c r="W4" s="946"/>
      <c r="X4" s="946"/>
      <c r="Y4" s="946"/>
      <c r="Z4" s="946"/>
      <c r="AA4" s="4"/>
      <c r="AB4" s="4"/>
      <c r="AC4" s="4"/>
      <c r="AD4" s="4"/>
    </row>
    <row r="5" spans="1:30" ht="13.5" thickBot="1" x14ac:dyDescent="0.25">
      <c r="A5" s="279"/>
      <c r="B5" s="279"/>
      <c r="C5" s="279"/>
      <c r="D5" s="279"/>
      <c r="E5" s="280"/>
      <c r="F5" s="279"/>
      <c r="G5" s="281"/>
      <c r="H5" s="580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588" t="s">
        <v>0</v>
      </c>
      <c r="U5" s="588"/>
      <c r="V5" s="588"/>
      <c r="W5" s="279"/>
      <c r="X5" s="947"/>
      <c r="Y5" s="947"/>
      <c r="Z5" s="947"/>
    </row>
    <row r="6" spans="1:30" ht="34.5" customHeight="1" x14ac:dyDescent="0.2">
      <c r="A6" s="948" t="s">
        <v>32</v>
      </c>
      <c r="B6" s="951" t="s">
        <v>1</v>
      </c>
      <c r="C6" s="951" t="s">
        <v>2</v>
      </c>
      <c r="D6" s="954" t="s">
        <v>16</v>
      </c>
      <c r="E6" s="957" t="s">
        <v>3</v>
      </c>
      <c r="F6" s="951" t="s">
        <v>178</v>
      </c>
      <c r="G6" s="978" t="s">
        <v>4</v>
      </c>
      <c r="H6" s="981" t="s">
        <v>5</v>
      </c>
      <c r="I6" s="969" t="s">
        <v>124</v>
      </c>
      <c r="J6" s="970"/>
      <c r="K6" s="970"/>
      <c r="L6" s="971"/>
      <c r="M6" s="969" t="s">
        <v>227</v>
      </c>
      <c r="N6" s="970"/>
      <c r="O6" s="970"/>
      <c r="P6" s="971"/>
      <c r="Q6" s="969" t="s">
        <v>228</v>
      </c>
      <c r="R6" s="970"/>
      <c r="S6" s="970"/>
      <c r="T6" s="971"/>
      <c r="U6" s="972" t="s">
        <v>221</v>
      </c>
      <c r="V6" s="972" t="s">
        <v>222</v>
      </c>
      <c r="W6" s="975" t="s">
        <v>15</v>
      </c>
      <c r="X6" s="976"/>
      <c r="Y6" s="976"/>
      <c r="Z6" s="977"/>
    </row>
    <row r="7" spans="1:30" ht="15" customHeight="1" x14ac:dyDescent="0.2">
      <c r="A7" s="949"/>
      <c r="B7" s="952"/>
      <c r="C7" s="952"/>
      <c r="D7" s="955"/>
      <c r="E7" s="958"/>
      <c r="F7" s="952"/>
      <c r="G7" s="979"/>
      <c r="H7" s="982"/>
      <c r="I7" s="960" t="s">
        <v>6</v>
      </c>
      <c r="J7" s="961" t="s">
        <v>7</v>
      </c>
      <c r="K7" s="962"/>
      <c r="L7" s="963" t="s">
        <v>23</v>
      </c>
      <c r="M7" s="960" t="s">
        <v>6</v>
      </c>
      <c r="N7" s="961" t="s">
        <v>7</v>
      </c>
      <c r="O7" s="962"/>
      <c r="P7" s="963" t="s">
        <v>23</v>
      </c>
      <c r="Q7" s="960" t="s">
        <v>6</v>
      </c>
      <c r="R7" s="961" t="s">
        <v>7</v>
      </c>
      <c r="S7" s="962"/>
      <c r="T7" s="963" t="s">
        <v>23</v>
      </c>
      <c r="U7" s="973"/>
      <c r="V7" s="973"/>
      <c r="W7" s="965" t="s">
        <v>16</v>
      </c>
      <c r="X7" s="961" t="s">
        <v>8</v>
      </c>
      <c r="Y7" s="967"/>
      <c r="Z7" s="968"/>
    </row>
    <row r="8" spans="1:30" ht="61.5" thickBot="1" x14ac:dyDescent="0.25">
      <c r="A8" s="950"/>
      <c r="B8" s="953"/>
      <c r="C8" s="953"/>
      <c r="D8" s="956"/>
      <c r="E8" s="959"/>
      <c r="F8" s="953"/>
      <c r="G8" s="980"/>
      <c r="H8" s="983"/>
      <c r="I8" s="950"/>
      <c r="J8" s="8" t="s">
        <v>6</v>
      </c>
      <c r="K8" s="7" t="s">
        <v>17</v>
      </c>
      <c r="L8" s="964"/>
      <c r="M8" s="950"/>
      <c r="N8" s="8" t="s">
        <v>6</v>
      </c>
      <c r="O8" s="7" t="s">
        <v>17</v>
      </c>
      <c r="P8" s="964"/>
      <c r="Q8" s="950"/>
      <c r="R8" s="8" t="s">
        <v>6</v>
      </c>
      <c r="S8" s="7" t="s">
        <v>17</v>
      </c>
      <c r="T8" s="964"/>
      <c r="U8" s="974"/>
      <c r="V8" s="974"/>
      <c r="W8" s="966"/>
      <c r="X8" s="9" t="s">
        <v>41</v>
      </c>
      <c r="Y8" s="9" t="s">
        <v>42</v>
      </c>
      <c r="Z8" s="10" t="s">
        <v>127</v>
      </c>
    </row>
    <row r="9" spans="1:30" s="78" customFormat="1" x14ac:dyDescent="0.2">
      <c r="A9" s="918" t="s">
        <v>122</v>
      </c>
      <c r="B9" s="919"/>
      <c r="C9" s="919"/>
      <c r="D9" s="919"/>
      <c r="E9" s="919"/>
      <c r="F9" s="919"/>
      <c r="G9" s="919"/>
      <c r="H9" s="919"/>
      <c r="I9" s="919"/>
      <c r="J9" s="919"/>
      <c r="K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20"/>
    </row>
    <row r="10" spans="1:30" s="78" customFormat="1" x14ac:dyDescent="0.2">
      <c r="A10" s="921" t="s">
        <v>44</v>
      </c>
      <c r="B10" s="922"/>
      <c r="C10" s="922"/>
      <c r="D10" s="922"/>
      <c r="E10" s="922"/>
      <c r="F10" s="922"/>
      <c r="G10" s="922"/>
      <c r="H10" s="922"/>
      <c r="I10" s="922"/>
      <c r="J10" s="922"/>
      <c r="K10" s="922"/>
      <c r="L10" s="922"/>
      <c r="M10" s="922"/>
      <c r="N10" s="922"/>
      <c r="O10" s="922"/>
      <c r="P10" s="922"/>
      <c r="Q10" s="922"/>
      <c r="R10" s="922"/>
      <c r="S10" s="922"/>
      <c r="T10" s="922"/>
      <c r="U10" s="922"/>
      <c r="V10" s="922"/>
      <c r="W10" s="922"/>
      <c r="X10" s="922"/>
      <c r="Y10" s="922"/>
      <c r="Z10" s="923"/>
    </row>
    <row r="11" spans="1:30" ht="15.75" customHeight="1" x14ac:dyDescent="0.2">
      <c r="A11" s="115" t="s">
        <v>9</v>
      </c>
      <c r="B11" s="924" t="s">
        <v>47</v>
      </c>
      <c r="C11" s="925"/>
      <c r="D11" s="925"/>
      <c r="E11" s="925"/>
      <c r="F11" s="925"/>
      <c r="G11" s="925"/>
      <c r="H11" s="925"/>
      <c r="I11" s="925"/>
      <c r="J11" s="925"/>
      <c r="K11" s="925"/>
      <c r="L11" s="925"/>
      <c r="M11" s="925"/>
      <c r="N11" s="925"/>
      <c r="O11" s="925"/>
      <c r="P11" s="925"/>
      <c r="Q11" s="925"/>
      <c r="R11" s="925"/>
      <c r="S11" s="925"/>
      <c r="T11" s="925"/>
      <c r="U11" s="925"/>
      <c r="V11" s="925"/>
      <c r="W11" s="925"/>
      <c r="X11" s="925"/>
      <c r="Y11" s="925"/>
      <c r="Z11" s="926"/>
    </row>
    <row r="12" spans="1:30" ht="18.75" customHeight="1" x14ac:dyDescent="0.2">
      <c r="A12" s="119" t="s">
        <v>9</v>
      </c>
      <c r="B12" s="602" t="s">
        <v>9</v>
      </c>
      <c r="C12" s="927" t="s">
        <v>48</v>
      </c>
      <c r="D12" s="928"/>
      <c r="E12" s="928"/>
      <c r="F12" s="928"/>
      <c r="G12" s="928"/>
      <c r="H12" s="928"/>
      <c r="I12" s="928"/>
      <c r="J12" s="928"/>
      <c r="K12" s="928"/>
      <c r="L12" s="928"/>
      <c r="M12" s="928"/>
      <c r="N12" s="928"/>
      <c r="O12" s="928"/>
      <c r="P12" s="928"/>
      <c r="Q12" s="928"/>
      <c r="R12" s="928"/>
      <c r="S12" s="928"/>
      <c r="T12" s="928"/>
      <c r="U12" s="928"/>
      <c r="V12" s="928"/>
      <c r="W12" s="928"/>
      <c r="X12" s="928"/>
      <c r="Y12" s="928"/>
      <c r="Z12" s="929"/>
    </row>
    <row r="13" spans="1:30" ht="33" x14ac:dyDescent="0.2">
      <c r="A13" s="530" t="s">
        <v>9</v>
      </c>
      <c r="B13" s="531" t="s">
        <v>9</v>
      </c>
      <c r="C13" s="549" t="s">
        <v>9</v>
      </c>
      <c r="D13" s="118" t="s">
        <v>88</v>
      </c>
      <c r="E13" s="189" t="s">
        <v>143</v>
      </c>
      <c r="F13" s="557" t="s">
        <v>51</v>
      </c>
      <c r="G13" s="533" t="s">
        <v>73</v>
      </c>
      <c r="H13" s="14"/>
      <c r="I13" s="322"/>
      <c r="J13" s="200"/>
      <c r="K13" s="200"/>
      <c r="L13" s="261"/>
      <c r="M13" s="603"/>
      <c r="N13" s="604"/>
      <c r="O13" s="604"/>
      <c r="P13" s="605"/>
      <c r="Q13" s="606"/>
      <c r="R13" s="604"/>
      <c r="S13" s="604"/>
      <c r="T13" s="607"/>
      <c r="U13" s="173"/>
      <c r="V13" s="63"/>
      <c r="W13" s="45"/>
      <c r="X13" s="71"/>
      <c r="Y13" s="102"/>
      <c r="Z13" s="103"/>
    </row>
    <row r="14" spans="1:30" x14ac:dyDescent="0.2">
      <c r="A14" s="913"/>
      <c r="B14" s="915"/>
      <c r="C14" s="917"/>
      <c r="D14" s="906" t="s">
        <v>180</v>
      </c>
      <c r="E14" s="98" t="s">
        <v>81</v>
      </c>
      <c r="F14" s="930" t="s">
        <v>51</v>
      </c>
      <c r="G14" s="932" t="s">
        <v>73</v>
      </c>
      <c r="H14" s="182" t="s">
        <v>79</v>
      </c>
      <c r="I14" s="205">
        <f>J14+L14</f>
        <v>135</v>
      </c>
      <c r="J14" s="203"/>
      <c r="K14" s="203"/>
      <c r="L14" s="227">
        <f>86.4+48.6</f>
        <v>135</v>
      </c>
      <c r="M14" s="608">
        <f>N14+P14</f>
        <v>135</v>
      </c>
      <c r="N14" s="609"/>
      <c r="O14" s="609"/>
      <c r="P14" s="610">
        <f>86.4+48.6</f>
        <v>135</v>
      </c>
      <c r="Q14" s="611"/>
      <c r="R14" s="609"/>
      <c r="S14" s="609"/>
      <c r="T14" s="612"/>
      <c r="U14" s="129"/>
      <c r="V14" s="62"/>
      <c r="W14" s="900" t="s">
        <v>214</v>
      </c>
      <c r="X14" s="341"/>
      <c r="Y14" s="56"/>
      <c r="Z14" s="57"/>
    </row>
    <row r="15" spans="1:30" x14ac:dyDescent="0.2">
      <c r="A15" s="913"/>
      <c r="B15" s="915"/>
      <c r="C15" s="917"/>
      <c r="D15" s="908"/>
      <c r="E15" s="903" t="s">
        <v>144</v>
      </c>
      <c r="F15" s="931"/>
      <c r="G15" s="933"/>
      <c r="H15" s="194" t="s">
        <v>43</v>
      </c>
      <c r="I15" s="205">
        <f>L15</f>
        <v>1</v>
      </c>
      <c r="J15" s="203"/>
      <c r="K15" s="203"/>
      <c r="L15" s="227">
        <v>1</v>
      </c>
      <c r="M15" s="608">
        <f>P15</f>
        <v>1</v>
      </c>
      <c r="N15" s="609"/>
      <c r="O15" s="609"/>
      <c r="P15" s="610">
        <v>1</v>
      </c>
      <c r="Q15" s="611"/>
      <c r="R15" s="609"/>
      <c r="S15" s="609"/>
      <c r="T15" s="612"/>
      <c r="U15" s="129"/>
      <c r="V15" s="62"/>
      <c r="W15" s="901"/>
      <c r="X15" s="144">
        <v>100</v>
      </c>
      <c r="Y15" s="35"/>
      <c r="Z15" s="36"/>
    </row>
    <row r="16" spans="1:30" x14ac:dyDescent="0.2">
      <c r="A16" s="913"/>
      <c r="B16" s="915"/>
      <c r="C16" s="917"/>
      <c r="D16" s="909"/>
      <c r="E16" s="904"/>
      <c r="F16" s="931"/>
      <c r="G16" s="933"/>
      <c r="H16" s="15" t="s">
        <v>75</v>
      </c>
      <c r="I16" s="205">
        <f>J16+L16</f>
        <v>369</v>
      </c>
      <c r="J16" s="203"/>
      <c r="K16" s="203"/>
      <c r="L16" s="227">
        <v>369</v>
      </c>
      <c r="M16" s="608">
        <f>N16+P16</f>
        <v>369</v>
      </c>
      <c r="N16" s="609"/>
      <c r="O16" s="609"/>
      <c r="P16" s="610">
        <v>369</v>
      </c>
      <c r="Q16" s="611"/>
      <c r="R16" s="609"/>
      <c r="S16" s="609"/>
      <c r="T16" s="612"/>
      <c r="U16" s="129"/>
      <c r="V16" s="62"/>
      <c r="W16" s="902"/>
      <c r="X16" s="35"/>
      <c r="Y16" s="35"/>
      <c r="Z16" s="36"/>
    </row>
    <row r="17" spans="1:29" x14ac:dyDescent="0.2">
      <c r="A17" s="913"/>
      <c r="B17" s="915"/>
      <c r="C17" s="917"/>
      <c r="D17" s="907"/>
      <c r="E17" s="904"/>
      <c r="F17" s="931"/>
      <c r="G17" s="933"/>
      <c r="H17" s="15" t="s">
        <v>80</v>
      </c>
      <c r="I17" s="228">
        <f>J17+L17</f>
        <v>45.6</v>
      </c>
      <c r="J17" s="200"/>
      <c r="K17" s="200"/>
      <c r="L17" s="261">
        <v>45.6</v>
      </c>
      <c r="M17" s="613">
        <f>N17+P17</f>
        <v>45.6</v>
      </c>
      <c r="N17" s="604"/>
      <c r="O17" s="604"/>
      <c r="P17" s="605">
        <v>45.6</v>
      </c>
      <c r="Q17" s="614"/>
      <c r="R17" s="604"/>
      <c r="S17" s="604"/>
      <c r="T17" s="607"/>
      <c r="U17" s="129"/>
      <c r="V17" s="62"/>
      <c r="W17" s="581"/>
      <c r="X17" s="47"/>
      <c r="Y17" s="47"/>
      <c r="Z17" s="48"/>
    </row>
    <row r="18" spans="1:29" x14ac:dyDescent="0.2">
      <c r="A18" s="913"/>
      <c r="B18" s="915"/>
      <c r="C18" s="917"/>
      <c r="D18" s="906" t="s">
        <v>181</v>
      </c>
      <c r="E18" s="904"/>
      <c r="F18" s="931"/>
      <c r="G18" s="933"/>
      <c r="H18" s="15" t="s">
        <v>43</v>
      </c>
      <c r="I18" s="205">
        <f>L18</f>
        <v>0</v>
      </c>
      <c r="J18" s="203"/>
      <c r="K18" s="203"/>
      <c r="L18" s="227"/>
      <c r="M18" s="608">
        <f>P18</f>
        <v>0</v>
      </c>
      <c r="N18" s="609"/>
      <c r="O18" s="609"/>
      <c r="P18" s="610"/>
      <c r="Q18" s="611"/>
      <c r="R18" s="609"/>
      <c r="S18" s="609"/>
      <c r="T18" s="612"/>
      <c r="U18" s="129">
        <v>50</v>
      </c>
      <c r="V18" s="129"/>
      <c r="W18" s="901" t="s">
        <v>165</v>
      </c>
      <c r="X18" s="144"/>
      <c r="Y18" s="35">
        <v>1</v>
      </c>
      <c r="Z18" s="36"/>
    </row>
    <row r="19" spans="1:29" x14ac:dyDescent="0.2">
      <c r="A19" s="913"/>
      <c r="B19" s="915"/>
      <c r="C19" s="917"/>
      <c r="D19" s="907"/>
      <c r="E19" s="905"/>
      <c r="F19" s="931"/>
      <c r="G19" s="933"/>
      <c r="H19" s="231" t="s">
        <v>10</v>
      </c>
      <c r="I19" s="220">
        <f t="shared" ref="I19:P19" si="0">SUM(I14:I18)</f>
        <v>550.6</v>
      </c>
      <c r="J19" s="207">
        <f t="shared" si="0"/>
        <v>0</v>
      </c>
      <c r="K19" s="207">
        <f t="shared" si="0"/>
        <v>0</v>
      </c>
      <c r="L19" s="221">
        <f t="shared" si="0"/>
        <v>550.6</v>
      </c>
      <c r="M19" s="615">
        <f t="shared" si="0"/>
        <v>550.6</v>
      </c>
      <c r="N19" s="615">
        <f t="shared" si="0"/>
        <v>0</v>
      </c>
      <c r="O19" s="615">
        <f t="shared" si="0"/>
        <v>0</v>
      </c>
      <c r="P19" s="616">
        <f t="shared" si="0"/>
        <v>550.6</v>
      </c>
      <c r="Q19" s="617"/>
      <c r="R19" s="615"/>
      <c r="S19" s="615"/>
      <c r="T19" s="618"/>
      <c r="U19" s="219">
        <f>SUM(U14:U18)</f>
        <v>50</v>
      </c>
      <c r="V19" s="219">
        <f>SUM(V14:V18)</f>
        <v>0</v>
      </c>
      <c r="W19" s="934"/>
      <c r="X19" s="47"/>
      <c r="Y19" s="47"/>
      <c r="Z19" s="36"/>
    </row>
    <row r="20" spans="1:29" x14ac:dyDescent="0.2">
      <c r="A20" s="913"/>
      <c r="B20" s="915"/>
      <c r="C20" s="917"/>
      <c r="D20" s="906" t="s">
        <v>218</v>
      </c>
      <c r="E20" s="989" t="s">
        <v>81</v>
      </c>
      <c r="F20" s="994" t="s">
        <v>51</v>
      </c>
      <c r="G20" s="932" t="s">
        <v>73</v>
      </c>
      <c r="H20" s="32" t="s">
        <v>79</v>
      </c>
      <c r="I20" s="205">
        <f>J20+L20</f>
        <v>0</v>
      </c>
      <c r="J20" s="203"/>
      <c r="K20" s="203"/>
      <c r="L20" s="227">
        <v>0</v>
      </c>
      <c r="M20" s="608">
        <f>N20+P20</f>
        <v>0</v>
      </c>
      <c r="N20" s="609"/>
      <c r="O20" s="609"/>
      <c r="P20" s="610">
        <v>0</v>
      </c>
      <c r="Q20" s="611"/>
      <c r="R20" s="609"/>
      <c r="S20" s="609"/>
      <c r="T20" s="612"/>
      <c r="U20" s="345"/>
      <c r="V20" s="134"/>
      <c r="W20" s="992" t="s">
        <v>212</v>
      </c>
      <c r="X20" s="342">
        <v>100</v>
      </c>
      <c r="Y20" s="342"/>
      <c r="Z20" s="343"/>
      <c r="AA20" s="100"/>
    </row>
    <row r="21" spans="1:29" x14ac:dyDescent="0.2">
      <c r="A21" s="913"/>
      <c r="B21" s="915"/>
      <c r="C21" s="917"/>
      <c r="D21" s="988"/>
      <c r="E21" s="990"/>
      <c r="F21" s="995"/>
      <c r="G21" s="933"/>
      <c r="H21" s="30" t="s">
        <v>43</v>
      </c>
      <c r="I21" s="205">
        <f>L21</f>
        <v>50.3</v>
      </c>
      <c r="J21" s="203"/>
      <c r="K21" s="203"/>
      <c r="L21" s="227">
        <v>50.3</v>
      </c>
      <c r="M21" s="608">
        <f>P21</f>
        <v>50.3</v>
      </c>
      <c r="N21" s="609"/>
      <c r="O21" s="609"/>
      <c r="P21" s="610">
        <v>50.3</v>
      </c>
      <c r="Q21" s="611"/>
      <c r="R21" s="609"/>
      <c r="S21" s="609"/>
      <c r="T21" s="612"/>
      <c r="U21" s="345"/>
      <c r="V21" s="134"/>
      <c r="W21" s="993"/>
      <c r="X21" s="35"/>
      <c r="Y21" s="35"/>
      <c r="Z21" s="36"/>
      <c r="AA21" s="100"/>
    </row>
    <row r="22" spans="1:29" x14ac:dyDescent="0.2">
      <c r="A22" s="913"/>
      <c r="B22" s="915"/>
      <c r="C22" s="917"/>
      <c r="D22" s="988"/>
      <c r="E22" s="990"/>
      <c r="F22" s="995"/>
      <c r="G22" s="933"/>
      <c r="H22" s="30" t="s">
        <v>58</v>
      </c>
      <c r="I22" s="205">
        <f>L22</f>
        <v>826.2</v>
      </c>
      <c r="J22" s="203"/>
      <c r="K22" s="203"/>
      <c r="L22" s="227">
        <v>826.2</v>
      </c>
      <c r="M22" s="608">
        <f>P22</f>
        <v>826.2</v>
      </c>
      <c r="N22" s="609"/>
      <c r="O22" s="609"/>
      <c r="P22" s="610">
        <v>826.2</v>
      </c>
      <c r="Q22" s="611"/>
      <c r="R22" s="609"/>
      <c r="S22" s="609"/>
      <c r="T22" s="612"/>
      <c r="U22" s="345"/>
      <c r="V22" s="134"/>
      <c r="W22" s="992"/>
      <c r="X22" s="342"/>
      <c r="Y22" s="342"/>
      <c r="Z22" s="343"/>
      <c r="AA22" s="100"/>
    </row>
    <row r="23" spans="1:29" x14ac:dyDescent="0.2">
      <c r="A23" s="913"/>
      <c r="B23" s="915"/>
      <c r="C23" s="917"/>
      <c r="D23" s="988"/>
      <c r="E23" s="990"/>
      <c r="F23" s="995"/>
      <c r="G23" s="933"/>
      <c r="H23" s="32" t="s">
        <v>76</v>
      </c>
      <c r="I23" s="322">
        <f>L23</f>
        <v>180.2</v>
      </c>
      <c r="J23" s="200"/>
      <c r="K23" s="200"/>
      <c r="L23" s="261">
        <v>180.2</v>
      </c>
      <c r="M23" s="603">
        <f>P23</f>
        <v>180.2</v>
      </c>
      <c r="N23" s="604"/>
      <c r="O23" s="604"/>
      <c r="P23" s="605">
        <v>180.2</v>
      </c>
      <c r="Q23" s="606"/>
      <c r="R23" s="604"/>
      <c r="S23" s="604"/>
      <c r="T23" s="607"/>
      <c r="U23" s="346"/>
      <c r="V23" s="76"/>
      <c r="W23" s="993"/>
      <c r="X23" s="35"/>
      <c r="Y23" s="35"/>
      <c r="Z23" s="36"/>
      <c r="AA23" s="100"/>
    </row>
    <row r="24" spans="1:29" x14ac:dyDescent="0.2">
      <c r="A24" s="913"/>
      <c r="B24" s="915"/>
      <c r="C24" s="917"/>
      <c r="D24" s="988"/>
      <c r="E24" s="991"/>
      <c r="F24" s="996"/>
      <c r="G24" s="939"/>
      <c r="H24" s="231" t="s">
        <v>10</v>
      </c>
      <c r="I24" s="217">
        <f t="shared" ref="I24:P24" si="1">SUM(I20:I23)</f>
        <v>1056.7</v>
      </c>
      <c r="J24" s="214">
        <f t="shared" si="1"/>
        <v>0</v>
      </c>
      <c r="K24" s="214">
        <f t="shared" si="1"/>
        <v>0</v>
      </c>
      <c r="L24" s="224">
        <f t="shared" si="1"/>
        <v>1056.7</v>
      </c>
      <c r="M24" s="619">
        <f t="shared" si="1"/>
        <v>1056.7</v>
      </c>
      <c r="N24" s="619">
        <f t="shared" si="1"/>
        <v>0</v>
      </c>
      <c r="O24" s="619">
        <f t="shared" si="1"/>
        <v>0</v>
      </c>
      <c r="P24" s="492">
        <f t="shared" si="1"/>
        <v>1056.7</v>
      </c>
      <c r="Q24" s="620"/>
      <c r="R24" s="619"/>
      <c r="S24" s="619"/>
      <c r="T24" s="621"/>
      <c r="U24" s="223">
        <f>SUM(U20:U23)</f>
        <v>0</v>
      </c>
      <c r="V24" s="223">
        <f>SUM(V20:V23)</f>
        <v>0</v>
      </c>
      <c r="W24" s="112"/>
      <c r="X24" s="35"/>
      <c r="Y24" s="35"/>
      <c r="Z24" s="36"/>
    </row>
    <row r="25" spans="1:29" x14ac:dyDescent="0.2">
      <c r="A25" s="530"/>
      <c r="B25" s="531"/>
      <c r="C25" s="532"/>
      <c r="D25" s="906" t="s">
        <v>89</v>
      </c>
      <c r="E25" s="989" t="s">
        <v>81</v>
      </c>
      <c r="F25" s="994" t="s">
        <v>51</v>
      </c>
      <c r="G25" s="932" t="s">
        <v>73</v>
      </c>
      <c r="H25" s="182" t="s">
        <v>79</v>
      </c>
      <c r="I25" s="205">
        <f>J25+L25</f>
        <v>3.2</v>
      </c>
      <c r="J25" s="203"/>
      <c r="K25" s="203"/>
      <c r="L25" s="227">
        <v>3.2</v>
      </c>
      <c r="M25" s="608">
        <f>N25+P25</f>
        <v>3.2</v>
      </c>
      <c r="N25" s="609"/>
      <c r="O25" s="609"/>
      <c r="P25" s="610">
        <v>3.2</v>
      </c>
      <c r="Q25" s="611"/>
      <c r="R25" s="609"/>
      <c r="S25" s="609"/>
      <c r="T25" s="612"/>
      <c r="U25" s="129"/>
      <c r="V25" s="129"/>
      <c r="W25" s="998" t="s">
        <v>215</v>
      </c>
      <c r="X25" s="84"/>
      <c r="Y25" s="84"/>
      <c r="Z25" s="108"/>
    </row>
    <row r="26" spans="1:29" x14ac:dyDescent="0.2">
      <c r="A26" s="530"/>
      <c r="B26" s="531"/>
      <c r="C26" s="532"/>
      <c r="D26" s="908"/>
      <c r="E26" s="990"/>
      <c r="F26" s="995"/>
      <c r="G26" s="933"/>
      <c r="H26" s="249" t="s">
        <v>43</v>
      </c>
      <c r="I26" s="228">
        <f>L26</f>
        <v>168.6</v>
      </c>
      <c r="J26" s="210"/>
      <c r="K26" s="210"/>
      <c r="L26" s="262">
        <v>168.6</v>
      </c>
      <c r="M26" s="613">
        <f>P26</f>
        <v>168.6</v>
      </c>
      <c r="N26" s="625"/>
      <c r="O26" s="625"/>
      <c r="P26" s="626">
        <v>168.6</v>
      </c>
      <c r="Q26" s="614"/>
      <c r="R26" s="625"/>
      <c r="S26" s="625"/>
      <c r="T26" s="627"/>
      <c r="U26" s="173"/>
      <c r="V26" s="67"/>
      <c r="W26" s="999"/>
      <c r="X26" s="102">
        <v>100</v>
      </c>
      <c r="Y26" s="102"/>
      <c r="Z26" s="103"/>
    </row>
    <row r="27" spans="1:29" x14ac:dyDescent="0.2">
      <c r="A27" s="530"/>
      <c r="B27" s="531"/>
      <c r="C27" s="532"/>
      <c r="D27" s="908"/>
      <c r="E27" s="990"/>
      <c r="F27" s="995"/>
      <c r="G27" s="933"/>
      <c r="H27" s="15" t="s">
        <v>75</v>
      </c>
      <c r="I27" s="228">
        <f>J27+L27</f>
        <v>191.9</v>
      </c>
      <c r="J27" s="210"/>
      <c r="K27" s="210"/>
      <c r="L27" s="262">
        <v>191.9</v>
      </c>
      <c r="M27" s="613">
        <f>N27+P27</f>
        <v>191.9</v>
      </c>
      <c r="N27" s="625"/>
      <c r="O27" s="625"/>
      <c r="P27" s="626">
        <v>191.9</v>
      </c>
      <c r="Q27" s="614"/>
      <c r="R27" s="625"/>
      <c r="S27" s="625"/>
      <c r="T27" s="627"/>
      <c r="U27" s="28"/>
      <c r="V27" s="28"/>
      <c r="W27" s="1000"/>
      <c r="X27" s="102"/>
      <c r="Y27" s="102"/>
      <c r="Z27" s="103"/>
    </row>
    <row r="28" spans="1:29" x14ac:dyDescent="0.2">
      <c r="A28" s="738"/>
      <c r="B28" s="739"/>
      <c r="C28" s="756"/>
      <c r="D28" s="908"/>
      <c r="E28" s="990"/>
      <c r="F28" s="995"/>
      <c r="G28" s="933"/>
      <c r="H28" s="15" t="s">
        <v>80</v>
      </c>
      <c r="I28" s="228">
        <f>J28+L28</f>
        <v>23.7</v>
      </c>
      <c r="J28" s="210"/>
      <c r="K28" s="210"/>
      <c r="L28" s="262">
        <v>23.7</v>
      </c>
      <c r="M28" s="613">
        <f>N28+P28</f>
        <v>23.7</v>
      </c>
      <c r="N28" s="625"/>
      <c r="O28" s="625"/>
      <c r="P28" s="626">
        <v>23.7</v>
      </c>
      <c r="Q28" s="614"/>
      <c r="R28" s="625"/>
      <c r="S28" s="625"/>
      <c r="T28" s="627"/>
      <c r="U28" s="28"/>
      <c r="V28" s="28"/>
      <c r="W28" s="777"/>
      <c r="X28" s="102"/>
      <c r="Y28" s="102"/>
      <c r="Z28" s="103"/>
    </row>
    <row r="29" spans="1:29" x14ac:dyDescent="0.2">
      <c r="A29" s="738"/>
      <c r="B29" s="739"/>
      <c r="C29" s="756"/>
      <c r="D29" s="936"/>
      <c r="E29" s="991"/>
      <c r="F29" s="996"/>
      <c r="G29" s="939"/>
      <c r="H29" s="231" t="s">
        <v>10</v>
      </c>
      <c r="I29" s="806">
        <f>SUM(I25:I28)</f>
        <v>387.4</v>
      </c>
      <c r="J29" s="213">
        <f>J26</f>
        <v>0</v>
      </c>
      <c r="K29" s="213">
        <f>K26</f>
        <v>0</v>
      </c>
      <c r="L29" s="224">
        <f>SUM(L25:L28)</f>
        <v>387.4</v>
      </c>
      <c r="M29" s="492">
        <f>SUM(M25:M28)</f>
        <v>387.4</v>
      </c>
      <c r="N29" s="637">
        <f>N26</f>
        <v>0</v>
      </c>
      <c r="O29" s="637">
        <f>O26</f>
        <v>0</v>
      </c>
      <c r="P29" s="492">
        <f>SUM(P25:P28)</f>
        <v>387.4</v>
      </c>
      <c r="Q29" s="807"/>
      <c r="R29" s="637"/>
      <c r="S29" s="637"/>
      <c r="T29" s="621"/>
      <c r="U29" s="217">
        <f>U28+U27+U25</f>
        <v>0</v>
      </c>
      <c r="V29" s="223">
        <f>V28+V27+V25</f>
        <v>0</v>
      </c>
      <c r="W29" s="282"/>
      <c r="X29" s="764"/>
      <c r="Y29" s="764"/>
      <c r="Z29" s="765"/>
      <c r="AC29" s="16"/>
    </row>
    <row r="30" spans="1:29" x14ac:dyDescent="0.2">
      <c r="A30" s="913"/>
      <c r="B30" s="915"/>
      <c r="C30" s="917"/>
      <c r="D30" s="908" t="s">
        <v>182</v>
      </c>
      <c r="E30" s="805" t="s">
        <v>81</v>
      </c>
      <c r="F30" s="985" t="s">
        <v>51</v>
      </c>
      <c r="G30" s="933" t="s">
        <v>73</v>
      </c>
      <c r="H30" s="250" t="s">
        <v>43</v>
      </c>
      <c r="I30" s="228"/>
      <c r="J30" s="229"/>
      <c r="K30" s="229"/>
      <c r="L30" s="230"/>
      <c r="M30" s="613"/>
      <c r="N30" s="622"/>
      <c r="O30" s="622"/>
      <c r="P30" s="623"/>
      <c r="Q30" s="614"/>
      <c r="R30" s="622"/>
      <c r="S30" s="622"/>
      <c r="T30" s="624"/>
      <c r="U30" s="177"/>
      <c r="V30" s="177"/>
      <c r="W30" s="941" t="s">
        <v>123</v>
      </c>
      <c r="X30" s="102"/>
      <c r="Y30" s="102">
        <v>1</v>
      </c>
      <c r="Z30" s="103"/>
    </row>
    <row r="31" spans="1:29" x14ac:dyDescent="0.2">
      <c r="A31" s="913"/>
      <c r="B31" s="915"/>
      <c r="C31" s="917"/>
      <c r="D31" s="908"/>
      <c r="E31" s="942"/>
      <c r="F31" s="985"/>
      <c r="G31" s="933"/>
      <c r="H31" s="14" t="s">
        <v>79</v>
      </c>
      <c r="I31" s="205"/>
      <c r="J31" s="200"/>
      <c r="K31" s="200"/>
      <c r="L31" s="261"/>
      <c r="M31" s="608"/>
      <c r="N31" s="604"/>
      <c r="O31" s="604"/>
      <c r="P31" s="605"/>
      <c r="Q31" s="611"/>
      <c r="R31" s="604"/>
      <c r="S31" s="604"/>
      <c r="T31" s="607"/>
      <c r="U31" s="173">
        <v>38.5</v>
      </c>
      <c r="V31" s="173">
        <v>25.7</v>
      </c>
      <c r="W31" s="941"/>
      <c r="X31" s="102"/>
      <c r="Y31" s="102"/>
      <c r="Z31" s="103"/>
    </row>
    <row r="32" spans="1:29" x14ac:dyDescent="0.2">
      <c r="A32" s="913"/>
      <c r="B32" s="915"/>
      <c r="C32" s="917"/>
      <c r="D32" s="908"/>
      <c r="E32" s="942"/>
      <c r="F32" s="985"/>
      <c r="G32" s="933"/>
      <c r="H32" s="15" t="s">
        <v>75</v>
      </c>
      <c r="I32" s="228"/>
      <c r="J32" s="210"/>
      <c r="K32" s="210"/>
      <c r="L32" s="262"/>
      <c r="M32" s="613"/>
      <c r="N32" s="625"/>
      <c r="O32" s="625"/>
      <c r="P32" s="626"/>
      <c r="Q32" s="614"/>
      <c r="R32" s="625"/>
      <c r="S32" s="625"/>
      <c r="T32" s="627"/>
      <c r="U32" s="73">
        <v>727.3</v>
      </c>
      <c r="V32" s="73">
        <v>484.9</v>
      </c>
      <c r="W32" s="941"/>
      <c r="X32" s="180"/>
      <c r="Y32" s="180"/>
      <c r="Z32" s="181"/>
      <c r="AC32" s="16"/>
    </row>
    <row r="33" spans="1:29" x14ac:dyDescent="0.2">
      <c r="A33" s="913"/>
      <c r="B33" s="915"/>
      <c r="C33" s="917"/>
      <c r="D33" s="908"/>
      <c r="E33" s="942"/>
      <c r="F33" s="985"/>
      <c r="G33" s="933"/>
      <c r="H33" s="15" t="s">
        <v>80</v>
      </c>
      <c r="I33" s="228"/>
      <c r="J33" s="210"/>
      <c r="K33" s="210"/>
      <c r="L33" s="262"/>
      <c r="M33" s="613"/>
      <c r="N33" s="625"/>
      <c r="O33" s="625"/>
      <c r="P33" s="626"/>
      <c r="Q33" s="614"/>
      <c r="R33" s="625"/>
      <c r="S33" s="625"/>
      <c r="T33" s="627"/>
      <c r="U33" s="73">
        <v>89.8</v>
      </c>
      <c r="V33" s="73">
        <v>59.9</v>
      </c>
      <c r="W33" s="941"/>
      <c r="X33" s="180"/>
      <c r="Y33" s="102">
        <v>1</v>
      </c>
      <c r="Z33" s="103"/>
      <c r="AC33" s="16"/>
    </row>
    <row r="34" spans="1:29" x14ac:dyDescent="0.2">
      <c r="A34" s="913"/>
      <c r="B34" s="915"/>
      <c r="C34" s="917"/>
      <c r="D34" s="936"/>
      <c r="E34" s="943"/>
      <c r="F34" s="986"/>
      <c r="G34" s="939"/>
      <c r="H34" s="231" t="s">
        <v>10</v>
      </c>
      <c r="I34" s="217">
        <f t="shared" ref="I34:P34" si="2">SUM(I30:I33)</f>
        <v>0</v>
      </c>
      <c r="J34" s="213">
        <f t="shared" si="2"/>
        <v>0</v>
      </c>
      <c r="K34" s="213">
        <f t="shared" si="2"/>
        <v>0</v>
      </c>
      <c r="L34" s="218">
        <f t="shared" si="2"/>
        <v>0</v>
      </c>
      <c r="M34" s="619">
        <f t="shared" si="2"/>
        <v>0</v>
      </c>
      <c r="N34" s="637">
        <f t="shared" si="2"/>
        <v>0</v>
      </c>
      <c r="O34" s="637">
        <f t="shared" si="2"/>
        <v>0</v>
      </c>
      <c r="P34" s="638">
        <f t="shared" si="2"/>
        <v>0</v>
      </c>
      <c r="Q34" s="620"/>
      <c r="R34" s="637"/>
      <c r="S34" s="637"/>
      <c r="T34" s="639"/>
      <c r="U34" s="223">
        <f>SUM(U30:U33)</f>
        <v>855.59999999999991</v>
      </c>
      <c r="V34" s="223">
        <f>SUM(V30:V33)</f>
        <v>570.5</v>
      </c>
      <c r="W34" s="282" t="s">
        <v>112</v>
      </c>
      <c r="X34" s="567"/>
      <c r="Y34" s="104"/>
      <c r="Z34" s="105">
        <v>60</v>
      </c>
      <c r="AA34" s="17"/>
      <c r="AC34" s="16"/>
    </row>
    <row r="35" spans="1:29" x14ac:dyDescent="0.2">
      <c r="A35" s="913"/>
      <c r="B35" s="915"/>
      <c r="C35" s="1011"/>
      <c r="D35" s="906" t="s">
        <v>219</v>
      </c>
      <c r="E35" s="989"/>
      <c r="F35" s="930" t="s">
        <v>51</v>
      </c>
      <c r="G35" s="932" t="s">
        <v>73</v>
      </c>
      <c r="H35" s="15" t="s">
        <v>76</v>
      </c>
      <c r="I35" s="205"/>
      <c r="J35" s="210"/>
      <c r="K35" s="210"/>
      <c r="L35" s="262"/>
      <c r="M35" s="608"/>
      <c r="N35" s="625"/>
      <c r="O35" s="625"/>
      <c r="P35" s="626"/>
      <c r="Q35" s="611"/>
      <c r="R35" s="625"/>
      <c r="S35" s="625"/>
      <c r="T35" s="627"/>
      <c r="U35" s="129"/>
      <c r="V35" s="129"/>
      <c r="W35" s="1006" t="s">
        <v>220</v>
      </c>
      <c r="X35" s="56"/>
      <c r="Y35" s="56">
        <v>1</v>
      </c>
      <c r="Z35" s="57"/>
    </row>
    <row r="36" spans="1:29" x14ac:dyDescent="0.2">
      <c r="A36" s="913"/>
      <c r="B36" s="915"/>
      <c r="C36" s="1011"/>
      <c r="D36" s="908"/>
      <c r="E36" s="990"/>
      <c r="F36" s="931"/>
      <c r="G36" s="933"/>
      <c r="H36" s="30"/>
      <c r="I36" s="205">
        <f>J36+L36</f>
        <v>0</v>
      </c>
      <c r="J36" s="203"/>
      <c r="K36" s="203"/>
      <c r="L36" s="227"/>
      <c r="M36" s="608">
        <f>N36+P36</f>
        <v>0</v>
      </c>
      <c r="N36" s="609"/>
      <c r="O36" s="609"/>
      <c r="P36" s="610"/>
      <c r="Q36" s="611"/>
      <c r="R36" s="609"/>
      <c r="S36" s="609"/>
      <c r="T36" s="612"/>
      <c r="U36" s="129"/>
      <c r="V36" s="129"/>
      <c r="W36" s="1007"/>
      <c r="X36" s="35"/>
      <c r="Y36" s="35"/>
      <c r="Z36" s="36"/>
    </row>
    <row r="37" spans="1:29" x14ac:dyDescent="0.2">
      <c r="A37" s="913"/>
      <c r="B37" s="915"/>
      <c r="C37" s="1011"/>
      <c r="D37" s="908"/>
      <c r="E37" s="991"/>
      <c r="F37" s="1005"/>
      <c r="G37" s="939"/>
      <c r="H37" s="231" t="s">
        <v>10</v>
      </c>
      <c r="I37" s="217">
        <f t="shared" ref="I37:P37" si="3">SUM(I35:I36)</f>
        <v>0</v>
      </c>
      <c r="J37" s="214">
        <f t="shared" si="3"/>
        <v>0</v>
      </c>
      <c r="K37" s="214">
        <f t="shared" si="3"/>
        <v>0</v>
      </c>
      <c r="L37" s="224">
        <f t="shared" si="3"/>
        <v>0</v>
      </c>
      <c r="M37" s="619">
        <f t="shared" si="3"/>
        <v>0</v>
      </c>
      <c r="N37" s="619">
        <f t="shared" si="3"/>
        <v>0</v>
      </c>
      <c r="O37" s="619">
        <f t="shared" si="3"/>
        <v>0</v>
      </c>
      <c r="P37" s="492">
        <f t="shared" si="3"/>
        <v>0</v>
      </c>
      <c r="Q37" s="620"/>
      <c r="R37" s="619"/>
      <c r="S37" s="619"/>
      <c r="T37" s="621"/>
      <c r="U37" s="223">
        <f>SUM(U35:U36)</f>
        <v>0</v>
      </c>
      <c r="V37" s="223">
        <f>SUM(V35:V36)</f>
        <v>0</v>
      </c>
      <c r="W37" s="576"/>
      <c r="X37" s="35"/>
      <c r="Y37" s="35"/>
      <c r="Z37" s="36"/>
    </row>
    <row r="38" spans="1:29" x14ac:dyDescent="0.2">
      <c r="A38" s="913"/>
      <c r="B38" s="915"/>
      <c r="C38" s="1011"/>
      <c r="D38" s="906" t="s">
        <v>102</v>
      </c>
      <c r="E38" s="989"/>
      <c r="F38" s="930" t="s">
        <v>51</v>
      </c>
      <c r="G38" s="932" t="s">
        <v>73</v>
      </c>
      <c r="H38" s="15" t="s">
        <v>76</v>
      </c>
      <c r="I38" s="205">
        <f>J38+L38</f>
        <v>127.5</v>
      </c>
      <c r="J38" s="210"/>
      <c r="K38" s="210"/>
      <c r="L38" s="262">
        <v>127.5</v>
      </c>
      <c r="M38" s="608">
        <f>N38+P38</f>
        <v>127.5</v>
      </c>
      <c r="N38" s="625"/>
      <c r="O38" s="625"/>
      <c r="P38" s="626">
        <v>127.5</v>
      </c>
      <c r="Q38" s="611"/>
      <c r="R38" s="625"/>
      <c r="S38" s="625"/>
      <c r="T38" s="627"/>
      <c r="U38" s="129"/>
      <c r="V38" s="129"/>
      <c r="W38" s="1006" t="s">
        <v>158</v>
      </c>
      <c r="X38" s="56">
        <v>1</v>
      </c>
      <c r="Y38" s="56"/>
      <c r="Z38" s="57"/>
    </row>
    <row r="39" spans="1:29" x14ac:dyDescent="0.2">
      <c r="A39" s="913"/>
      <c r="B39" s="915"/>
      <c r="C39" s="1011"/>
      <c r="D39" s="908"/>
      <c r="E39" s="990"/>
      <c r="F39" s="931"/>
      <c r="G39" s="933"/>
      <c r="H39" s="30" t="s">
        <v>58</v>
      </c>
      <c r="I39" s="205">
        <f>J39+L39</f>
        <v>0</v>
      </c>
      <c r="J39" s="203"/>
      <c r="K39" s="203"/>
      <c r="L39" s="227"/>
      <c r="M39" s="608">
        <f>N39+P39</f>
        <v>0</v>
      </c>
      <c r="N39" s="609"/>
      <c r="O39" s="609"/>
      <c r="P39" s="610"/>
      <c r="Q39" s="611"/>
      <c r="R39" s="609"/>
      <c r="S39" s="609"/>
      <c r="T39" s="612"/>
      <c r="U39" s="129"/>
      <c r="V39" s="129"/>
      <c r="W39" s="1007"/>
      <c r="X39" s="35"/>
      <c r="Y39" s="35"/>
      <c r="Z39" s="36"/>
    </row>
    <row r="40" spans="1:29" x14ac:dyDescent="0.2">
      <c r="A40" s="913"/>
      <c r="B40" s="915"/>
      <c r="C40" s="1011"/>
      <c r="D40" s="908"/>
      <c r="E40" s="991"/>
      <c r="F40" s="1005"/>
      <c r="G40" s="939"/>
      <c r="H40" s="231" t="s">
        <v>10</v>
      </c>
      <c r="I40" s="217">
        <f t="shared" ref="I40:P40" si="4">SUM(I38:I39)</f>
        <v>127.5</v>
      </c>
      <c r="J40" s="214">
        <f t="shared" si="4"/>
        <v>0</v>
      </c>
      <c r="K40" s="214">
        <f t="shared" si="4"/>
        <v>0</v>
      </c>
      <c r="L40" s="224">
        <f t="shared" si="4"/>
        <v>127.5</v>
      </c>
      <c r="M40" s="619">
        <f t="shared" si="4"/>
        <v>127.5</v>
      </c>
      <c r="N40" s="619">
        <f t="shared" si="4"/>
        <v>0</v>
      </c>
      <c r="O40" s="619">
        <f t="shared" si="4"/>
        <v>0</v>
      </c>
      <c r="P40" s="492">
        <f t="shared" si="4"/>
        <v>127.5</v>
      </c>
      <c r="Q40" s="620"/>
      <c r="R40" s="619"/>
      <c r="S40" s="619"/>
      <c r="T40" s="621"/>
      <c r="U40" s="223">
        <f>SUM(U38:U39)</f>
        <v>0</v>
      </c>
      <c r="V40" s="223">
        <f>SUM(V38:V39)</f>
        <v>0</v>
      </c>
      <c r="W40" s="576"/>
      <c r="X40" s="35"/>
      <c r="Y40" s="35"/>
      <c r="Z40" s="36"/>
    </row>
    <row r="41" spans="1:29" ht="13.5" thickBot="1" x14ac:dyDescent="0.25">
      <c r="A41" s="530"/>
      <c r="B41" s="531"/>
      <c r="C41" s="532"/>
      <c r="D41" s="292"/>
      <c r="E41" s="1008" t="s">
        <v>126</v>
      </c>
      <c r="F41" s="1009"/>
      <c r="G41" s="1009"/>
      <c r="H41" s="1010"/>
      <c r="I41" s="244">
        <f t="shared" ref="I41:P41" si="5">I29+I40+I34+I24+I19</f>
        <v>2122.1999999999998</v>
      </c>
      <c r="J41" s="244">
        <f t="shared" si="5"/>
        <v>0</v>
      </c>
      <c r="K41" s="244">
        <f t="shared" si="5"/>
        <v>0</v>
      </c>
      <c r="L41" s="246">
        <f t="shared" si="5"/>
        <v>2122.1999999999998</v>
      </c>
      <c r="M41" s="640">
        <f t="shared" si="5"/>
        <v>2122.1999999999998</v>
      </c>
      <c r="N41" s="641">
        <f t="shared" si="5"/>
        <v>0</v>
      </c>
      <c r="O41" s="641">
        <f t="shared" si="5"/>
        <v>0</v>
      </c>
      <c r="P41" s="630">
        <f t="shared" si="5"/>
        <v>2122.1999999999998</v>
      </c>
      <c r="Q41" s="641"/>
      <c r="R41" s="641"/>
      <c r="S41" s="641"/>
      <c r="T41" s="642"/>
      <c r="U41" s="244">
        <f>U29+U40+U34+U24+U19</f>
        <v>905.59999999999991</v>
      </c>
      <c r="V41" s="244">
        <f>V29+V40+V34+V24+V19</f>
        <v>570.5</v>
      </c>
      <c r="W41" s="155"/>
      <c r="X41" s="290"/>
      <c r="Y41" s="290"/>
      <c r="Z41" s="291"/>
    </row>
    <row r="42" spans="1:29" ht="33" x14ac:dyDescent="0.2">
      <c r="A42" s="544" t="s">
        <v>9</v>
      </c>
      <c r="B42" s="546" t="s">
        <v>9</v>
      </c>
      <c r="C42" s="548" t="s">
        <v>11</v>
      </c>
      <c r="D42" s="539" t="s">
        <v>90</v>
      </c>
      <c r="E42" s="190" t="s">
        <v>145</v>
      </c>
      <c r="F42" s="556"/>
      <c r="G42" s="559"/>
      <c r="H42" s="54"/>
      <c r="I42" s="225"/>
      <c r="J42" s="226"/>
      <c r="K42" s="226"/>
      <c r="L42" s="595"/>
      <c r="M42" s="643"/>
      <c r="N42" s="644"/>
      <c r="O42" s="644"/>
      <c r="P42" s="645"/>
      <c r="Q42" s="646"/>
      <c r="R42" s="644"/>
      <c r="S42" s="644"/>
      <c r="T42" s="647"/>
      <c r="U42" s="55"/>
      <c r="V42" s="74"/>
      <c r="W42" s="1002" t="s">
        <v>166</v>
      </c>
      <c r="X42" s="566">
        <v>1</v>
      </c>
      <c r="Y42" s="106"/>
      <c r="Z42" s="107"/>
      <c r="AA42" s="17"/>
      <c r="AC42" s="16"/>
    </row>
    <row r="43" spans="1:29" x14ac:dyDescent="0.2">
      <c r="A43" s="1004"/>
      <c r="B43" s="915"/>
      <c r="C43" s="917"/>
      <c r="D43" s="906" t="s">
        <v>113</v>
      </c>
      <c r="E43" s="99" t="s">
        <v>81</v>
      </c>
      <c r="F43" s="930" t="s">
        <v>51</v>
      </c>
      <c r="G43" s="932" t="s">
        <v>73</v>
      </c>
      <c r="H43" s="30"/>
      <c r="I43" s="205"/>
      <c r="J43" s="203"/>
      <c r="K43" s="203"/>
      <c r="L43" s="227"/>
      <c r="M43" s="608"/>
      <c r="N43" s="609"/>
      <c r="O43" s="609"/>
      <c r="P43" s="610"/>
      <c r="Q43" s="611"/>
      <c r="R43" s="609"/>
      <c r="S43" s="609"/>
      <c r="T43" s="612"/>
      <c r="U43" s="129"/>
      <c r="V43" s="62"/>
      <c r="W43" s="1003"/>
      <c r="X43" s="144"/>
      <c r="Y43" s="144"/>
      <c r="Z43" s="87"/>
    </row>
    <row r="44" spans="1:29" x14ac:dyDescent="0.2">
      <c r="A44" s="1004"/>
      <c r="B44" s="915"/>
      <c r="C44" s="917"/>
      <c r="D44" s="908"/>
      <c r="E44" s="942"/>
      <c r="F44" s="931"/>
      <c r="G44" s="933"/>
      <c r="H44" s="30" t="s">
        <v>79</v>
      </c>
      <c r="I44" s="205">
        <f>J44+L44</f>
        <v>0</v>
      </c>
      <c r="J44" s="203"/>
      <c r="K44" s="203"/>
      <c r="L44" s="227"/>
      <c r="M44" s="608">
        <f>N44+P44</f>
        <v>0</v>
      </c>
      <c r="N44" s="609"/>
      <c r="O44" s="609"/>
      <c r="P44" s="610"/>
      <c r="Q44" s="611"/>
      <c r="R44" s="609"/>
      <c r="S44" s="609"/>
      <c r="T44" s="612"/>
      <c r="U44" s="129">
        <v>1300</v>
      </c>
      <c r="V44" s="62"/>
      <c r="W44" s="1003"/>
      <c r="X44" s="144"/>
      <c r="Y44" s="144"/>
      <c r="Z44" s="87"/>
    </row>
    <row r="45" spans="1:29" x14ac:dyDescent="0.2">
      <c r="A45" s="1004"/>
      <c r="B45" s="915"/>
      <c r="C45" s="917"/>
      <c r="D45" s="908"/>
      <c r="E45" s="942"/>
      <c r="F45" s="931"/>
      <c r="G45" s="933"/>
      <c r="H45" s="32" t="s">
        <v>58</v>
      </c>
      <c r="I45" s="205">
        <f>J45+L45</f>
        <v>247</v>
      </c>
      <c r="J45" s="203"/>
      <c r="K45" s="203"/>
      <c r="L45" s="227">
        <v>247</v>
      </c>
      <c r="M45" s="608">
        <f>N45+P45</f>
        <v>247</v>
      </c>
      <c r="N45" s="609"/>
      <c r="O45" s="609"/>
      <c r="P45" s="610">
        <v>247</v>
      </c>
      <c r="Q45" s="611"/>
      <c r="R45" s="609"/>
      <c r="S45" s="609"/>
      <c r="T45" s="612"/>
      <c r="U45" s="173">
        <v>2742</v>
      </c>
      <c r="V45" s="63"/>
      <c r="W45" s="1003"/>
      <c r="X45" s="144">
        <v>25</v>
      </c>
      <c r="Y45" s="144">
        <v>100</v>
      </c>
      <c r="Z45" s="87"/>
    </row>
    <row r="46" spans="1:29" x14ac:dyDescent="0.2">
      <c r="A46" s="1004"/>
      <c r="B46" s="915"/>
      <c r="C46" s="917"/>
      <c r="D46" s="936"/>
      <c r="E46" s="943"/>
      <c r="F46" s="1005"/>
      <c r="G46" s="939"/>
      <c r="H46" s="231" t="s">
        <v>10</v>
      </c>
      <c r="I46" s="217">
        <f t="shared" ref="I46:P46" si="6">SUM(I43:I45)</f>
        <v>247</v>
      </c>
      <c r="J46" s="213">
        <f t="shared" si="6"/>
        <v>0</v>
      </c>
      <c r="K46" s="213">
        <f t="shared" si="6"/>
        <v>0</v>
      </c>
      <c r="L46" s="218">
        <f t="shared" si="6"/>
        <v>247</v>
      </c>
      <c r="M46" s="619">
        <f t="shared" si="6"/>
        <v>247</v>
      </c>
      <c r="N46" s="637">
        <f t="shared" si="6"/>
        <v>0</v>
      </c>
      <c r="O46" s="637">
        <f t="shared" si="6"/>
        <v>0</v>
      </c>
      <c r="P46" s="638">
        <f t="shared" si="6"/>
        <v>247</v>
      </c>
      <c r="Q46" s="620"/>
      <c r="R46" s="637"/>
      <c r="S46" s="637"/>
      <c r="T46" s="639"/>
      <c r="U46" s="223">
        <f>SUM(U43:U45)</f>
        <v>4042</v>
      </c>
      <c r="V46" s="214">
        <f>SUM(V43:V45)</f>
        <v>0</v>
      </c>
      <c r="W46" s="1003"/>
      <c r="X46" s="144"/>
      <c r="Y46" s="144"/>
      <c r="Z46" s="87"/>
    </row>
    <row r="47" spans="1:29" ht="25.5" x14ac:dyDescent="0.2">
      <c r="A47" s="1004"/>
      <c r="B47" s="915"/>
      <c r="C47" s="917"/>
      <c r="D47" s="908" t="s">
        <v>229</v>
      </c>
      <c r="E47" s="942"/>
      <c r="F47" s="931" t="s">
        <v>51</v>
      </c>
      <c r="G47" s="933" t="s">
        <v>73</v>
      </c>
      <c r="H47" s="32" t="s">
        <v>58</v>
      </c>
      <c r="I47" s="228">
        <f>J47+L47</f>
        <v>240</v>
      </c>
      <c r="J47" s="229"/>
      <c r="K47" s="229"/>
      <c r="L47" s="230">
        <v>240</v>
      </c>
      <c r="M47" s="613">
        <f>N47+P47</f>
        <v>240</v>
      </c>
      <c r="N47" s="622"/>
      <c r="O47" s="622"/>
      <c r="P47" s="623">
        <v>240</v>
      </c>
      <c r="Q47" s="614"/>
      <c r="R47" s="622"/>
      <c r="S47" s="622"/>
      <c r="T47" s="624"/>
      <c r="U47" s="37">
        <v>655</v>
      </c>
      <c r="V47" s="490">
        <v>2492.6</v>
      </c>
      <c r="W47" s="493" t="s">
        <v>177</v>
      </c>
      <c r="X47" s="494"/>
      <c r="Y47" s="495"/>
      <c r="Z47" s="496"/>
    </row>
    <row r="48" spans="1:29" x14ac:dyDescent="0.2">
      <c r="A48" s="1004"/>
      <c r="B48" s="915"/>
      <c r="C48" s="917"/>
      <c r="D48" s="908"/>
      <c r="E48" s="942"/>
      <c r="F48" s="931"/>
      <c r="G48" s="933"/>
      <c r="H48" s="30" t="s">
        <v>151</v>
      </c>
      <c r="I48" s="205">
        <f>J48+L48</f>
        <v>30</v>
      </c>
      <c r="J48" s="203"/>
      <c r="K48" s="203"/>
      <c r="L48" s="227">
        <v>30</v>
      </c>
      <c r="M48" s="608">
        <f>N48+P48</f>
        <v>30</v>
      </c>
      <c r="N48" s="609"/>
      <c r="O48" s="609"/>
      <c r="P48" s="610">
        <v>30</v>
      </c>
      <c r="Q48" s="611"/>
      <c r="R48" s="609"/>
      <c r="S48" s="609"/>
      <c r="T48" s="612"/>
      <c r="U48" s="129"/>
      <c r="V48" s="491"/>
      <c r="W48" s="152" t="s">
        <v>112</v>
      </c>
      <c r="X48" s="487">
        <v>20</v>
      </c>
      <c r="Y48" s="488">
        <v>100</v>
      </c>
      <c r="Z48" s="489"/>
    </row>
    <row r="49" spans="1:29" x14ac:dyDescent="0.2">
      <c r="A49" s="1004"/>
      <c r="B49" s="915"/>
      <c r="C49" s="917"/>
      <c r="D49" s="908"/>
      <c r="E49" s="942"/>
      <c r="F49" s="931"/>
      <c r="G49" s="933"/>
      <c r="H49" s="30" t="s">
        <v>43</v>
      </c>
      <c r="I49" s="205"/>
      <c r="J49" s="203"/>
      <c r="K49" s="203"/>
      <c r="L49" s="227"/>
      <c r="M49" s="608"/>
      <c r="N49" s="609"/>
      <c r="O49" s="609"/>
      <c r="P49" s="610"/>
      <c r="Q49" s="611"/>
      <c r="R49" s="609"/>
      <c r="S49" s="609"/>
      <c r="T49" s="612"/>
      <c r="U49" s="129">
        <v>175</v>
      </c>
      <c r="V49" s="491"/>
      <c r="W49" s="1022" t="s">
        <v>179</v>
      </c>
      <c r="X49" s="487"/>
      <c r="Y49" s="488"/>
      <c r="Z49" s="489"/>
    </row>
    <row r="50" spans="1:29" x14ac:dyDescent="0.2">
      <c r="A50" s="1004"/>
      <c r="B50" s="915"/>
      <c r="C50" s="917"/>
      <c r="D50" s="908"/>
      <c r="E50" s="942"/>
      <c r="F50" s="931"/>
      <c r="G50" s="933"/>
      <c r="H50" s="30"/>
      <c r="I50" s="205"/>
      <c r="J50" s="203"/>
      <c r="K50" s="203"/>
      <c r="L50" s="227"/>
      <c r="M50" s="608"/>
      <c r="N50" s="609"/>
      <c r="O50" s="609"/>
      <c r="P50" s="610"/>
      <c r="Q50" s="611"/>
      <c r="R50" s="609"/>
      <c r="S50" s="609"/>
      <c r="T50" s="612"/>
      <c r="U50" s="129"/>
      <c r="V50" s="491"/>
      <c r="W50" s="1022"/>
      <c r="X50" s="487"/>
      <c r="Y50" s="488"/>
      <c r="Z50" s="489"/>
    </row>
    <row r="51" spans="1:29" x14ac:dyDescent="0.2">
      <c r="A51" s="1004"/>
      <c r="B51" s="915"/>
      <c r="C51" s="917"/>
      <c r="D51" s="936"/>
      <c r="E51" s="943"/>
      <c r="F51" s="1005"/>
      <c r="G51" s="939"/>
      <c r="H51" s="231" t="s">
        <v>10</v>
      </c>
      <c r="I51" s="217">
        <f t="shared" ref="I51:P51" si="7">SUM(I47:I48)</f>
        <v>270</v>
      </c>
      <c r="J51" s="213">
        <f t="shared" si="7"/>
        <v>0</v>
      </c>
      <c r="K51" s="213">
        <f t="shared" si="7"/>
        <v>0</v>
      </c>
      <c r="L51" s="218">
        <f t="shared" si="7"/>
        <v>270</v>
      </c>
      <c r="M51" s="619">
        <f t="shared" si="7"/>
        <v>270</v>
      </c>
      <c r="N51" s="637">
        <f t="shared" si="7"/>
        <v>0</v>
      </c>
      <c r="O51" s="637">
        <f t="shared" si="7"/>
        <v>0</v>
      </c>
      <c r="P51" s="638">
        <f t="shared" si="7"/>
        <v>270</v>
      </c>
      <c r="Q51" s="620"/>
      <c r="R51" s="637"/>
      <c r="S51" s="637"/>
      <c r="T51" s="639"/>
      <c r="U51" s="223">
        <f>SUM(U47:U50)</f>
        <v>830</v>
      </c>
      <c r="V51" s="492">
        <f>SUM(V47:V48)</f>
        <v>2492.6</v>
      </c>
      <c r="W51" s="356" t="s">
        <v>112</v>
      </c>
      <c r="X51" s="497"/>
      <c r="Y51" s="498"/>
      <c r="Z51" s="499">
        <v>100</v>
      </c>
    </row>
    <row r="52" spans="1:29" x14ac:dyDescent="0.2">
      <c r="A52" s="913"/>
      <c r="B52" s="915"/>
      <c r="C52" s="917"/>
      <c r="D52" s="906" t="s">
        <v>114</v>
      </c>
      <c r="E52" s="989" t="s">
        <v>81</v>
      </c>
      <c r="F52" s="1012" t="s">
        <v>51</v>
      </c>
      <c r="G52" s="932" t="s">
        <v>73</v>
      </c>
      <c r="H52" s="15" t="s">
        <v>58</v>
      </c>
      <c r="I52" s="205"/>
      <c r="J52" s="203"/>
      <c r="K52" s="203"/>
      <c r="L52" s="227"/>
      <c r="M52" s="608"/>
      <c r="N52" s="609"/>
      <c r="O52" s="609"/>
      <c r="P52" s="610"/>
      <c r="Q52" s="611"/>
      <c r="R52" s="609"/>
      <c r="S52" s="609"/>
      <c r="T52" s="612"/>
      <c r="U52" s="28">
        <v>50</v>
      </c>
      <c r="V52" s="528">
        <v>2500</v>
      </c>
      <c r="W52" s="901" t="s">
        <v>157</v>
      </c>
      <c r="X52" s="102"/>
      <c r="Y52" s="102">
        <v>1</v>
      </c>
      <c r="Z52" s="103"/>
    </row>
    <row r="53" spans="1:29" ht="13.5" thickBot="1" x14ac:dyDescent="0.25">
      <c r="A53" s="913"/>
      <c r="B53" s="915"/>
      <c r="C53" s="917"/>
      <c r="D53" s="937"/>
      <c r="E53" s="1001"/>
      <c r="F53" s="1013"/>
      <c r="G53" s="987"/>
      <c r="H53" s="243" t="s">
        <v>10</v>
      </c>
      <c r="I53" s="244"/>
      <c r="J53" s="240"/>
      <c r="K53" s="240"/>
      <c r="L53" s="245"/>
      <c r="M53" s="640"/>
      <c r="N53" s="629"/>
      <c r="O53" s="629"/>
      <c r="P53" s="648"/>
      <c r="Q53" s="641"/>
      <c r="R53" s="629"/>
      <c r="S53" s="629"/>
      <c r="T53" s="649"/>
      <c r="U53" s="246">
        <f>SUM(U52:U52)</f>
        <v>50</v>
      </c>
      <c r="V53" s="247">
        <f>SUM(V52:V52)</f>
        <v>2500</v>
      </c>
      <c r="W53" s="1014"/>
      <c r="X53" s="178"/>
      <c r="Y53" s="178"/>
      <c r="Z53" s="179">
        <v>50</v>
      </c>
      <c r="AA53" s="17"/>
      <c r="AC53" s="16"/>
    </row>
    <row r="54" spans="1:29" ht="24" customHeight="1" x14ac:dyDescent="0.2">
      <c r="A54" s="913"/>
      <c r="B54" s="915"/>
      <c r="C54" s="917"/>
      <c r="D54" s="935" t="s">
        <v>213</v>
      </c>
      <c r="E54" s="1015" t="s">
        <v>81</v>
      </c>
      <c r="F54" s="984" t="s">
        <v>51</v>
      </c>
      <c r="G54" s="938" t="s">
        <v>73</v>
      </c>
      <c r="H54" s="381" t="s">
        <v>82</v>
      </c>
      <c r="I54" s="263"/>
      <c r="J54" s="264"/>
      <c r="K54" s="264"/>
      <c r="L54" s="266"/>
      <c r="M54" s="632"/>
      <c r="N54" s="633"/>
      <c r="O54" s="633"/>
      <c r="P54" s="634"/>
      <c r="Q54" s="635"/>
      <c r="R54" s="633"/>
      <c r="S54" s="633"/>
      <c r="T54" s="636"/>
      <c r="U54" s="386">
        <v>1000</v>
      </c>
      <c r="V54" s="501">
        <v>1000</v>
      </c>
      <c r="W54" s="1020" t="s">
        <v>199</v>
      </c>
      <c r="X54" s="106"/>
      <c r="Y54" s="106"/>
      <c r="Z54" s="107"/>
    </row>
    <row r="55" spans="1:29" ht="28.5" customHeight="1" x14ac:dyDescent="0.2">
      <c r="A55" s="913"/>
      <c r="B55" s="915"/>
      <c r="C55" s="917"/>
      <c r="D55" s="936"/>
      <c r="E55" s="1016"/>
      <c r="F55" s="986"/>
      <c r="G55" s="939"/>
      <c r="H55" s="231" t="s">
        <v>10</v>
      </c>
      <c r="I55" s="217"/>
      <c r="J55" s="213"/>
      <c r="K55" s="213"/>
      <c r="L55" s="218"/>
      <c r="M55" s="619"/>
      <c r="N55" s="637"/>
      <c r="O55" s="637"/>
      <c r="P55" s="638"/>
      <c r="Q55" s="620"/>
      <c r="R55" s="637"/>
      <c r="S55" s="637"/>
      <c r="T55" s="639"/>
      <c r="U55" s="223">
        <f>SUM(U54:U54)</f>
        <v>1000</v>
      </c>
      <c r="V55" s="224">
        <f>SUM(V54:V54)</f>
        <v>1000</v>
      </c>
      <c r="W55" s="1021"/>
      <c r="X55" s="567"/>
      <c r="Y55" s="567">
        <v>21</v>
      </c>
      <c r="Z55" s="569">
        <v>43</v>
      </c>
      <c r="AA55" s="17"/>
      <c r="AC55" s="16"/>
    </row>
    <row r="56" spans="1:29" x14ac:dyDescent="0.2">
      <c r="A56" s="1004"/>
      <c r="B56" s="915"/>
      <c r="C56" s="917"/>
      <c r="D56" s="908" t="s">
        <v>115</v>
      </c>
      <c r="E56" s="942"/>
      <c r="F56" s="931" t="s">
        <v>51</v>
      </c>
      <c r="G56" s="1027" t="s">
        <v>73</v>
      </c>
      <c r="H56" s="19" t="s">
        <v>58</v>
      </c>
      <c r="I56" s="322"/>
      <c r="J56" s="200"/>
      <c r="K56" s="200"/>
      <c r="L56" s="261"/>
      <c r="M56" s="603"/>
      <c r="N56" s="604"/>
      <c r="O56" s="604"/>
      <c r="P56" s="605"/>
      <c r="Q56" s="606"/>
      <c r="R56" s="604"/>
      <c r="S56" s="604"/>
      <c r="T56" s="607"/>
      <c r="U56" s="37">
        <v>200</v>
      </c>
      <c r="V56" s="37">
        <v>100</v>
      </c>
      <c r="W56" s="1007" t="s">
        <v>103</v>
      </c>
      <c r="X56" s="35"/>
      <c r="Y56" s="35">
        <v>1</v>
      </c>
      <c r="Z56" s="36">
        <v>1</v>
      </c>
    </row>
    <row r="57" spans="1:29" x14ac:dyDescent="0.2">
      <c r="A57" s="1004"/>
      <c r="B57" s="915"/>
      <c r="C57" s="917"/>
      <c r="D57" s="908"/>
      <c r="E57" s="942"/>
      <c r="F57" s="931"/>
      <c r="G57" s="1027"/>
      <c r="H57" s="32"/>
      <c r="I57" s="228"/>
      <c r="J57" s="229"/>
      <c r="K57" s="229"/>
      <c r="L57" s="230"/>
      <c r="M57" s="613"/>
      <c r="N57" s="622"/>
      <c r="O57" s="622"/>
      <c r="P57" s="623"/>
      <c r="Q57" s="614"/>
      <c r="R57" s="622"/>
      <c r="S57" s="622"/>
      <c r="T57" s="624"/>
      <c r="U57" s="177"/>
      <c r="V57" s="177"/>
      <c r="W57" s="1007"/>
      <c r="X57" s="35"/>
      <c r="Y57" s="35"/>
      <c r="Z57" s="36"/>
    </row>
    <row r="58" spans="1:29" ht="11.25" customHeight="1" x14ac:dyDescent="0.2">
      <c r="A58" s="1004"/>
      <c r="B58" s="915"/>
      <c r="C58" s="917"/>
      <c r="D58" s="908"/>
      <c r="E58" s="943"/>
      <c r="F58" s="1005"/>
      <c r="G58" s="1028"/>
      <c r="H58" s="231" t="s">
        <v>10</v>
      </c>
      <c r="I58" s="378"/>
      <c r="J58" s="237"/>
      <c r="K58" s="237"/>
      <c r="L58" s="596"/>
      <c r="M58" s="650"/>
      <c r="N58" s="651"/>
      <c r="O58" s="651"/>
      <c r="P58" s="652"/>
      <c r="Q58" s="653"/>
      <c r="R58" s="651"/>
      <c r="S58" s="651"/>
      <c r="T58" s="654"/>
      <c r="U58" s="380">
        <f>SUM(U56:U57)</f>
        <v>200</v>
      </c>
      <c r="V58" s="380">
        <f>SUM(V56:V57)</f>
        <v>100</v>
      </c>
      <c r="W58" s="112"/>
      <c r="X58" s="47"/>
      <c r="Y58" s="47"/>
      <c r="Z58" s="48"/>
    </row>
    <row r="59" spans="1:29" ht="13.5" thickBot="1" x14ac:dyDescent="0.25">
      <c r="A59" s="763"/>
      <c r="B59" s="754"/>
      <c r="C59" s="757"/>
      <c r="D59" s="292"/>
      <c r="E59" s="1008" t="s">
        <v>126</v>
      </c>
      <c r="F59" s="1009"/>
      <c r="G59" s="1009"/>
      <c r="H59" s="1010"/>
      <c r="I59" s="220">
        <f>J59+L59</f>
        <v>517</v>
      </c>
      <c r="J59" s="233">
        <f>J58+J55+J53+J46</f>
        <v>0</v>
      </c>
      <c r="K59" s="233">
        <f>K58+K55+K53+K46</f>
        <v>0</v>
      </c>
      <c r="L59" s="234">
        <f>L58+L55+L53+L46+L51</f>
        <v>517</v>
      </c>
      <c r="M59" s="615">
        <f>N59+P59</f>
        <v>517</v>
      </c>
      <c r="N59" s="655">
        <f>N58+N55+N53+N46</f>
        <v>0</v>
      </c>
      <c r="O59" s="655">
        <f>O58+O55+O53+O46</f>
        <v>0</v>
      </c>
      <c r="P59" s="656">
        <f>P58+P55+P53+P46+P51</f>
        <v>517</v>
      </c>
      <c r="Q59" s="617"/>
      <c r="R59" s="655"/>
      <c r="S59" s="655"/>
      <c r="T59" s="657"/>
      <c r="U59" s="246">
        <f>U58+U55+U53+U46+U51</f>
        <v>6122</v>
      </c>
      <c r="V59" s="246">
        <f>V58+V55+V53+V46+V51</f>
        <v>6092.6</v>
      </c>
      <c r="W59" s="379"/>
      <c r="X59" s="290"/>
      <c r="Y59" s="290"/>
      <c r="Z59" s="291"/>
    </row>
    <row r="60" spans="1:29" ht="30" customHeight="1" x14ac:dyDescent="0.2">
      <c r="A60" s="752" t="s">
        <v>9</v>
      </c>
      <c r="B60" s="753" t="s">
        <v>9</v>
      </c>
      <c r="C60" s="755" t="s">
        <v>45</v>
      </c>
      <c r="D60" s="419" t="s">
        <v>91</v>
      </c>
      <c r="E60" s="897" t="s">
        <v>146</v>
      </c>
      <c r="F60" s="895"/>
      <c r="G60" s="896"/>
      <c r="H60" s="851" t="s">
        <v>58</v>
      </c>
      <c r="I60" s="269">
        <f>J60+L60</f>
        <v>741.5</v>
      </c>
      <c r="J60" s="259"/>
      <c r="K60" s="259"/>
      <c r="L60" s="325">
        <v>741.5</v>
      </c>
      <c r="M60" s="658">
        <f>N60+P60</f>
        <v>525</v>
      </c>
      <c r="N60" s="659"/>
      <c r="O60" s="659"/>
      <c r="P60" s="660">
        <f>741.5-216.5</f>
        <v>525</v>
      </c>
      <c r="Q60" s="795">
        <f>M60-I60</f>
        <v>-216.5</v>
      </c>
      <c r="R60" s="707"/>
      <c r="S60" s="707"/>
      <c r="T60" s="802">
        <f t="shared" ref="T60" si="8">P60-L60</f>
        <v>-216.5</v>
      </c>
      <c r="U60" s="386">
        <f>620.7</f>
        <v>620.70000000000005</v>
      </c>
      <c r="V60" s="55"/>
      <c r="W60" s="1029" t="s">
        <v>200</v>
      </c>
      <c r="X60" s="59"/>
      <c r="Y60" s="59"/>
      <c r="Z60" s="60"/>
    </row>
    <row r="61" spans="1:29" ht="18.75" customHeight="1" x14ac:dyDescent="0.2">
      <c r="A61" s="913"/>
      <c r="B61" s="915"/>
      <c r="C61" s="917"/>
      <c r="D61" s="1023" t="s">
        <v>217</v>
      </c>
      <c r="E61" s="1025" t="s">
        <v>81</v>
      </c>
      <c r="F61" s="931" t="s">
        <v>51</v>
      </c>
      <c r="G61" s="1027" t="s">
        <v>73</v>
      </c>
      <c r="H61" s="19" t="s">
        <v>58</v>
      </c>
      <c r="I61" s="322"/>
      <c r="J61" s="200"/>
      <c r="K61" s="200"/>
      <c r="L61" s="261"/>
      <c r="M61" s="603"/>
      <c r="N61" s="604"/>
      <c r="O61" s="604"/>
      <c r="P61" s="605"/>
      <c r="Q61" s="729"/>
      <c r="R61" s="730"/>
      <c r="S61" s="730"/>
      <c r="T61" s="731"/>
      <c r="U61" s="898">
        <v>216.5</v>
      </c>
      <c r="V61" s="173"/>
      <c r="W61" s="1030"/>
      <c r="X61" s="252"/>
      <c r="Y61" s="252"/>
      <c r="Z61" s="87"/>
    </row>
    <row r="62" spans="1:29" ht="15" customHeight="1" x14ac:dyDescent="0.2">
      <c r="A62" s="913"/>
      <c r="B62" s="915"/>
      <c r="C62" s="917"/>
      <c r="D62" s="1024"/>
      <c r="E62" s="1026"/>
      <c r="F62" s="1005"/>
      <c r="G62" s="1028"/>
      <c r="H62" s="231" t="s">
        <v>10</v>
      </c>
      <c r="I62" s="212">
        <f t="shared" ref="I62:P62" si="9">I60</f>
        <v>741.5</v>
      </c>
      <c r="J62" s="215">
        <f t="shared" si="9"/>
        <v>0</v>
      </c>
      <c r="K62" s="213">
        <f t="shared" si="9"/>
        <v>0</v>
      </c>
      <c r="L62" s="221">
        <f t="shared" si="9"/>
        <v>741.5</v>
      </c>
      <c r="M62" s="616">
        <f t="shared" si="9"/>
        <v>525</v>
      </c>
      <c r="N62" s="638">
        <f t="shared" si="9"/>
        <v>0</v>
      </c>
      <c r="O62" s="637">
        <f t="shared" si="9"/>
        <v>0</v>
      </c>
      <c r="P62" s="616">
        <f t="shared" si="9"/>
        <v>525</v>
      </c>
      <c r="Q62" s="796">
        <f>Q60</f>
        <v>-216.5</v>
      </c>
      <c r="R62" s="797"/>
      <c r="S62" s="798"/>
      <c r="T62" s="799">
        <f>T60</f>
        <v>-216.5</v>
      </c>
      <c r="U62" s="899">
        <f>U60+U61</f>
        <v>837.2</v>
      </c>
      <c r="V62" s="219">
        <f>SUM(V61:V61)</f>
        <v>0</v>
      </c>
      <c r="W62" s="1031"/>
      <c r="X62" s="500">
        <v>55</v>
      </c>
      <c r="Y62" s="500">
        <v>100</v>
      </c>
      <c r="Z62" s="89"/>
    </row>
    <row r="63" spans="1:29" x14ac:dyDescent="0.2">
      <c r="A63" s="913"/>
      <c r="B63" s="915"/>
      <c r="C63" s="917"/>
      <c r="D63" s="906" t="s">
        <v>116</v>
      </c>
      <c r="E63" s="1042" t="s">
        <v>81</v>
      </c>
      <c r="F63" s="1038" t="s">
        <v>51</v>
      </c>
      <c r="G63" s="1039" t="s">
        <v>73</v>
      </c>
      <c r="H63" s="19" t="s">
        <v>58</v>
      </c>
      <c r="I63" s="268">
        <f>J63+L63</f>
        <v>100</v>
      </c>
      <c r="J63" s="210"/>
      <c r="K63" s="210"/>
      <c r="L63" s="262">
        <v>100</v>
      </c>
      <c r="M63" s="663">
        <f>N63+P63</f>
        <v>100</v>
      </c>
      <c r="N63" s="625"/>
      <c r="O63" s="625"/>
      <c r="P63" s="626">
        <f>100</f>
        <v>100</v>
      </c>
      <c r="Q63" s="701"/>
      <c r="R63" s="702"/>
      <c r="S63" s="702"/>
      <c r="T63" s="800"/>
      <c r="U63" s="73">
        <v>261</v>
      </c>
      <c r="V63" s="73"/>
      <c r="W63" s="1040" t="s">
        <v>211</v>
      </c>
      <c r="X63" s="84"/>
      <c r="Y63" s="84">
        <v>1</v>
      </c>
      <c r="Z63" s="108"/>
    </row>
    <row r="64" spans="1:29" x14ac:dyDescent="0.2">
      <c r="A64" s="913"/>
      <c r="B64" s="915"/>
      <c r="C64" s="917"/>
      <c r="D64" s="908"/>
      <c r="E64" s="1037"/>
      <c r="F64" s="1032"/>
      <c r="G64" s="1034"/>
      <c r="H64" s="19" t="s">
        <v>75</v>
      </c>
      <c r="I64" s="322"/>
      <c r="J64" s="200"/>
      <c r="K64" s="200"/>
      <c r="L64" s="261"/>
      <c r="M64" s="603"/>
      <c r="N64" s="604"/>
      <c r="O64" s="604"/>
      <c r="P64" s="605"/>
      <c r="Q64" s="729"/>
      <c r="R64" s="730"/>
      <c r="S64" s="730"/>
      <c r="T64" s="731"/>
      <c r="U64" s="173"/>
      <c r="V64" s="173">
        <v>4163</v>
      </c>
      <c r="W64" s="941"/>
      <c r="X64" s="102"/>
      <c r="Y64" s="102"/>
      <c r="Z64" s="103"/>
    </row>
    <row r="65" spans="1:29" x14ac:dyDescent="0.2">
      <c r="A65" s="913"/>
      <c r="B65" s="915"/>
      <c r="C65" s="917"/>
      <c r="D65" s="908"/>
      <c r="E65" s="1037"/>
      <c r="F65" s="1032"/>
      <c r="G65" s="1034"/>
      <c r="H65" s="32"/>
      <c r="I65" s="228"/>
      <c r="J65" s="229"/>
      <c r="K65" s="229"/>
      <c r="L65" s="230"/>
      <c r="M65" s="613"/>
      <c r="N65" s="622"/>
      <c r="O65" s="622"/>
      <c r="P65" s="623"/>
      <c r="Q65" s="711"/>
      <c r="R65" s="709"/>
      <c r="S65" s="709"/>
      <c r="T65" s="728"/>
      <c r="U65" s="109"/>
      <c r="V65" s="109"/>
      <c r="W65" s="941"/>
      <c r="X65" s="180"/>
      <c r="Y65" s="180"/>
      <c r="Z65" s="181"/>
      <c r="AC65" s="16"/>
    </row>
    <row r="66" spans="1:29" x14ac:dyDescent="0.2">
      <c r="A66" s="913"/>
      <c r="B66" s="915"/>
      <c r="C66" s="917"/>
      <c r="D66" s="936"/>
      <c r="E66" s="1041"/>
      <c r="F66" s="1033"/>
      <c r="G66" s="1035"/>
      <c r="H66" s="231" t="s">
        <v>10</v>
      </c>
      <c r="I66" s="375">
        <f t="shared" ref="I66:P66" si="10">SUM(I63:I65)</f>
        <v>100</v>
      </c>
      <c r="J66" s="376">
        <f t="shared" si="10"/>
        <v>0</v>
      </c>
      <c r="K66" s="376">
        <f t="shared" si="10"/>
        <v>0</v>
      </c>
      <c r="L66" s="414">
        <f t="shared" si="10"/>
        <v>100</v>
      </c>
      <c r="M66" s="665">
        <f t="shared" si="10"/>
        <v>100</v>
      </c>
      <c r="N66" s="666">
        <f t="shared" si="10"/>
        <v>0</v>
      </c>
      <c r="O66" s="666">
        <f t="shared" si="10"/>
        <v>0</v>
      </c>
      <c r="P66" s="667">
        <f t="shared" si="10"/>
        <v>100</v>
      </c>
      <c r="Q66" s="803"/>
      <c r="R66" s="801"/>
      <c r="S66" s="801"/>
      <c r="T66" s="804"/>
      <c r="U66" s="380">
        <f>SUM(U63:U65)</f>
        <v>261</v>
      </c>
      <c r="V66" s="380">
        <f>SUM(V63:V65)</f>
        <v>4163</v>
      </c>
      <c r="W66" s="1036"/>
      <c r="X66" s="567"/>
      <c r="Y66" s="567"/>
      <c r="Z66" s="569">
        <v>40</v>
      </c>
      <c r="AA66" s="17"/>
      <c r="AC66" s="16"/>
    </row>
    <row r="67" spans="1:29" x14ac:dyDescent="0.2">
      <c r="A67" s="913"/>
      <c r="B67" s="915"/>
      <c r="C67" s="917"/>
      <c r="D67" s="908" t="s">
        <v>201</v>
      </c>
      <c r="E67" s="1037" t="s">
        <v>81</v>
      </c>
      <c r="F67" s="1032" t="s">
        <v>51</v>
      </c>
      <c r="G67" s="1034" t="s">
        <v>73</v>
      </c>
      <c r="H67" s="19" t="s">
        <v>79</v>
      </c>
      <c r="I67" s="228"/>
      <c r="J67" s="200"/>
      <c r="K67" s="200"/>
      <c r="L67" s="261"/>
      <c r="M67" s="613"/>
      <c r="N67" s="604"/>
      <c r="O67" s="604"/>
      <c r="P67" s="605"/>
      <c r="Q67" s="614"/>
      <c r="R67" s="604"/>
      <c r="S67" s="604"/>
      <c r="T67" s="607"/>
      <c r="U67" s="76">
        <v>300</v>
      </c>
      <c r="V67" s="76"/>
      <c r="W67" s="941" t="s">
        <v>210</v>
      </c>
      <c r="X67" s="102"/>
      <c r="Y67" s="102"/>
      <c r="Z67" s="103"/>
    </row>
    <row r="68" spans="1:29" x14ac:dyDescent="0.2">
      <c r="A68" s="913"/>
      <c r="B68" s="915"/>
      <c r="C68" s="917"/>
      <c r="D68" s="936"/>
      <c r="E68" s="1041"/>
      <c r="F68" s="1033"/>
      <c r="G68" s="1035"/>
      <c r="H68" s="231" t="s">
        <v>10</v>
      </c>
      <c r="I68" s="217"/>
      <c r="J68" s="213"/>
      <c r="K68" s="213"/>
      <c r="L68" s="218"/>
      <c r="M68" s="619"/>
      <c r="N68" s="637"/>
      <c r="O68" s="637"/>
      <c r="P68" s="638"/>
      <c r="Q68" s="620"/>
      <c r="R68" s="637"/>
      <c r="S68" s="637"/>
      <c r="T68" s="639"/>
      <c r="U68" s="223">
        <f>SUM(U67:U67)</f>
        <v>300</v>
      </c>
      <c r="V68" s="223">
        <f>SUM(V67:V67)</f>
        <v>0</v>
      </c>
      <c r="W68" s="1036"/>
      <c r="X68" s="567"/>
      <c r="Y68" s="567">
        <v>100</v>
      </c>
      <c r="Z68" s="569"/>
      <c r="AA68" s="17"/>
      <c r="AC68" s="16"/>
    </row>
    <row r="69" spans="1:29" x14ac:dyDescent="0.2">
      <c r="A69" s="913"/>
      <c r="B69" s="915"/>
      <c r="C69" s="917"/>
      <c r="D69" s="908" t="s">
        <v>84</v>
      </c>
      <c r="E69" s="1037" t="s">
        <v>81</v>
      </c>
      <c r="F69" s="1032" t="s">
        <v>51</v>
      </c>
      <c r="G69" s="1034" t="s">
        <v>73</v>
      </c>
      <c r="H69" s="19" t="s">
        <v>76</v>
      </c>
      <c r="I69" s="228"/>
      <c r="J69" s="200"/>
      <c r="K69" s="200"/>
      <c r="L69" s="261"/>
      <c r="M69" s="613"/>
      <c r="N69" s="604"/>
      <c r="O69" s="604"/>
      <c r="P69" s="605"/>
      <c r="Q69" s="614"/>
      <c r="R69" s="604"/>
      <c r="S69" s="604"/>
      <c r="T69" s="607"/>
      <c r="U69" s="76">
        <v>6000</v>
      </c>
      <c r="V69" s="524">
        <v>6737.1</v>
      </c>
      <c r="W69" s="941" t="s">
        <v>202</v>
      </c>
      <c r="X69" s="102"/>
      <c r="Y69" s="102"/>
      <c r="Z69" s="103"/>
    </row>
    <row r="70" spans="1:29" x14ac:dyDescent="0.2">
      <c r="A70" s="913"/>
      <c r="B70" s="915"/>
      <c r="C70" s="917"/>
      <c r="D70" s="908"/>
      <c r="E70" s="1037"/>
      <c r="F70" s="1032"/>
      <c r="G70" s="1034"/>
      <c r="H70" s="232" t="s">
        <v>10</v>
      </c>
      <c r="I70" s="220"/>
      <c r="J70" s="233"/>
      <c r="K70" s="233"/>
      <c r="L70" s="234"/>
      <c r="M70" s="615"/>
      <c r="N70" s="655"/>
      <c r="O70" s="655"/>
      <c r="P70" s="656"/>
      <c r="Q70" s="617"/>
      <c r="R70" s="655"/>
      <c r="S70" s="655"/>
      <c r="T70" s="657"/>
      <c r="U70" s="219">
        <f>SUM(U69:U69)</f>
        <v>6000</v>
      </c>
      <c r="V70" s="219">
        <f>SUM(V69:V69)</f>
        <v>6737.1</v>
      </c>
      <c r="W70" s="1036"/>
      <c r="X70" s="180"/>
      <c r="Y70" s="180">
        <v>47</v>
      </c>
      <c r="Z70" s="181">
        <v>100</v>
      </c>
      <c r="AA70" s="17"/>
      <c r="AC70" s="16"/>
    </row>
    <row r="71" spans="1:29" x14ac:dyDescent="0.2">
      <c r="A71" s="913"/>
      <c r="B71" s="915"/>
      <c r="C71" s="917"/>
      <c r="D71" s="906" t="s">
        <v>117</v>
      </c>
      <c r="E71" s="1042" t="s">
        <v>81</v>
      </c>
      <c r="F71" s="1038" t="s">
        <v>51</v>
      </c>
      <c r="G71" s="1039" t="s">
        <v>73</v>
      </c>
      <c r="H71" s="15" t="s">
        <v>58</v>
      </c>
      <c r="I71" s="205"/>
      <c r="J71" s="210"/>
      <c r="K71" s="210"/>
      <c r="L71" s="262"/>
      <c r="M71" s="608"/>
      <c r="N71" s="625"/>
      <c r="O71" s="625"/>
      <c r="P71" s="626"/>
      <c r="Q71" s="611"/>
      <c r="R71" s="625"/>
      <c r="S71" s="625"/>
      <c r="T71" s="627"/>
      <c r="U71" s="73">
        <v>200</v>
      </c>
      <c r="V71" s="73">
        <v>232</v>
      </c>
      <c r="W71" s="1040" t="s">
        <v>78</v>
      </c>
      <c r="X71" s="84"/>
      <c r="Y71" s="84"/>
      <c r="Z71" s="108">
        <v>1</v>
      </c>
    </row>
    <row r="72" spans="1:29" x14ac:dyDescent="0.2">
      <c r="A72" s="913"/>
      <c r="B72" s="915"/>
      <c r="C72" s="917"/>
      <c r="D72" s="908"/>
      <c r="E72" s="1037"/>
      <c r="F72" s="1032"/>
      <c r="G72" s="1034"/>
      <c r="H72" s="15" t="s">
        <v>76</v>
      </c>
      <c r="I72" s="228"/>
      <c r="J72" s="210"/>
      <c r="K72" s="210"/>
      <c r="L72" s="262"/>
      <c r="M72" s="613"/>
      <c r="N72" s="625"/>
      <c r="O72" s="625"/>
      <c r="P72" s="626"/>
      <c r="Q72" s="614"/>
      <c r="R72" s="625"/>
      <c r="S72" s="625"/>
      <c r="T72" s="627"/>
      <c r="U72" s="73">
        <v>110</v>
      </c>
      <c r="V72" s="73"/>
      <c r="W72" s="941"/>
      <c r="X72" s="180"/>
      <c r="Y72" s="180"/>
      <c r="Z72" s="181"/>
      <c r="AC72" s="16"/>
    </row>
    <row r="73" spans="1:29" x14ac:dyDescent="0.2">
      <c r="A73" s="913"/>
      <c r="B73" s="915"/>
      <c r="C73" s="917"/>
      <c r="D73" s="936"/>
      <c r="E73" s="1041"/>
      <c r="F73" s="1033"/>
      <c r="G73" s="1035"/>
      <c r="H73" s="231" t="s">
        <v>10</v>
      </c>
      <c r="I73" s="217"/>
      <c r="J73" s="213"/>
      <c r="K73" s="213"/>
      <c r="L73" s="218"/>
      <c r="M73" s="619"/>
      <c r="N73" s="637"/>
      <c r="O73" s="637"/>
      <c r="P73" s="638"/>
      <c r="Q73" s="620"/>
      <c r="R73" s="637"/>
      <c r="S73" s="637"/>
      <c r="T73" s="639"/>
      <c r="U73" s="223">
        <f>SUM(U71:U72)</f>
        <v>310</v>
      </c>
      <c r="V73" s="223">
        <f>SUM(V71:V72)</f>
        <v>232</v>
      </c>
      <c r="W73" s="282"/>
      <c r="X73" s="793"/>
      <c r="Y73" s="793"/>
      <c r="Z73" s="794"/>
      <c r="AA73" s="17"/>
      <c r="AC73" s="16"/>
    </row>
    <row r="74" spans="1:29" x14ac:dyDescent="0.2">
      <c r="A74" s="913"/>
      <c r="B74" s="915"/>
      <c r="C74" s="917"/>
      <c r="D74" s="908" t="s">
        <v>118</v>
      </c>
      <c r="E74" s="848" t="s">
        <v>81</v>
      </c>
      <c r="F74" s="792" t="s">
        <v>51</v>
      </c>
      <c r="G74" s="791" t="s">
        <v>73</v>
      </c>
      <c r="H74" s="19" t="s">
        <v>58</v>
      </c>
      <c r="I74" s="322"/>
      <c r="J74" s="200"/>
      <c r="K74" s="200"/>
      <c r="L74" s="261"/>
      <c r="M74" s="603"/>
      <c r="N74" s="604"/>
      <c r="O74" s="604"/>
      <c r="P74" s="605"/>
      <c r="Q74" s="606"/>
      <c r="R74" s="604"/>
      <c r="S74" s="604"/>
      <c r="T74" s="607"/>
      <c r="U74" s="37">
        <v>400</v>
      </c>
      <c r="V74" s="76">
        <v>353</v>
      </c>
      <c r="W74" s="941" t="s">
        <v>103</v>
      </c>
      <c r="X74" s="102"/>
      <c r="Y74" s="102">
        <v>2</v>
      </c>
      <c r="Z74" s="103"/>
    </row>
    <row r="75" spans="1:29" x14ac:dyDescent="0.2">
      <c r="A75" s="913"/>
      <c r="B75" s="915"/>
      <c r="C75" s="917"/>
      <c r="D75" s="1045"/>
      <c r="E75" s="417"/>
      <c r="F75" s="114"/>
      <c r="G75" s="169"/>
      <c r="H75" s="32"/>
      <c r="I75" s="228"/>
      <c r="J75" s="229"/>
      <c r="K75" s="229"/>
      <c r="L75" s="230"/>
      <c r="M75" s="613"/>
      <c r="N75" s="622"/>
      <c r="O75" s="622"/>
      <c r="P75" s="623"/>
      <c r="Q75" s="614"/>
      <c r="R75" s="622"/>
      <c r="S75" s="622"/>
      <c r="T75" s="624"/>
      <c r="U75" s="324"/>
      <c r="V75" s="109"/>
      <c r="W75" s="941"/>
      <c r="X75" s="180"/>
      <c r="Y75" s="180"/>
      <c r="Z75" s="181"/>
      <c r="AC75" s="16"/>
    </row>
    <row r="76" spans="1:29" x14ac:dyDescent="0.2">
      <c r="A76" s="913"/>
      <c r="B76" s="915"/>
      <c r="C76" s="917"/>
      <c r="D76" s="1046"/>
      <c r="E76" s="418"/>
      <c r="F76" s="286"/>
      <c r="G76" s="287"/>
      <c r="H76" s="374" t="s">
        <v>10</v>
      </c>
      <c r="I76" s="378"/>
      <c r="J76" s="237"/>
      <c r="K76" s="237"/>
      <c r="L76" s="596"/>
      <c r="M76" s="650"/>
      <c r="N76" s="651"/>
      <c r="O76" s="651"/>
      <c r="P76" s="652"/>
      <c r="Q76" s="653"/>
      <c r="R76" s="651"/>
      <c r="S76" s="651"/>
      <c r="T76" s="654"/>
      <c r="U76" s="389">
        <f>SUM(U74:U75)</f>
        <v>400</v>
      </c>
      <c r="V76" s="389">
        <f>SUM(V74:V75)</f>
        <v>353</v>
      </c>
      <c r="W76" s="579"/>
      <c r="X76" s="180"/>
      <c r="Y76" s="180"/>
      <c r="Z76" s="181"/>
      <c r="AA76" s="17"/>
      <c r="AC76" s="16"/>
    </row>
    <row r="77" spans="1:29" x14ac:dyDescent="0.2">
      <c r="A77" s="913"/>
      <c r="B77" s="915"/>
      <c r="C77" s="1011"/>
      <c r="D77" s="906" t="s">
        <v>183</v>
      </c>
      <c r="E77" s="1060" t="s">
        <v>81</v>
      </c>
      <c r="F77" s="930" t="s">
        <v>51</v>
      </c>
      <c r="G77" s="1061" t="s">
        <v>73</v>
      </c>
      <c r="H77" s="849" t="s">
        <v>82</v>
      </c>
      <c r="I77" s="268">
        <f>J77+L77</f>
        <v>640</v>
      </c>
      <c r="J77" s="210"/>
      <c r="K77" s="210"/>
      <c r="L77" s="262">
        <v>640</v>
      </c>
      <c r="M77" s="663">
        <f>N77+P77</f>
        <v>665</v>
      </c>
      <c r="N77" s="625"/>
      <c r="O77" s="625"/>
      <c r="P77" s="626">
        <f>640+25</f>
        <v>665</v>
      </c>
      <c r="Q77" s="850">
        <f>M77-I77</f>
        <v>25</v>
      </c>
      <c r="R77" s="702"/>
      <c r="S77" s="702"/>
      <c r="T77" s="782">
        <f t="shared" ref="T77" si="11">P77-L77</f>
        <v>25</v>
      </c>
      <c r="U77" s="67"/>
      <c r="V77" s="67"/>
      <c r="W77" s="1006" t="s">
        <v>203</v>
      </c>
      <c r="X77" s="85"/>
      <c r="Y77" s="85"/>
      <c r="Z77" s="86"/>
    </row>
    <row r="78" spans="1:29" x14ac:dyDescent="0.2">
      <c r="A78" s="913"/>
      <c r="B78" s="915"/>
      <c r="C78" s="1011"/>
      <c r="D78" s="908"/>
      <c r="E78" s="1025"/>
      <c r="F78" s="931"/>
      <c r="G78" s="1027"/>
      <c r="H78" s="19"/>
      <c r="I78" s="228"/>
      <c r="J78" s="229"/>
      <c r="K78" s="229"/>
      <c r="L78" s="230"/>
      <c r="M78" s="613"/>
      <c r="N78" s="622"/>
      <c r="O78" s="622"/>
      <c r="P78" s="623"/>
      <c r="Q78" s="692"/>
      <c r="R78" s="622"/>
      <c r="S78" s="622"/>
      <c r="T78" s="693"/>
      <c r="U78" s="177"/>
      <c r="V78" s="177"/>
      <c r="W78" s="1007"/>
      <c r="X78" s="35">
        <v>100</v>
      </c>
      <c r="Y78" s="35"/>
      <c r="Z78" s="36"/>
    </row>
    <row r="79" spans="1:29" x14ac:dyDescent="0.2">
      <c r="A79" s="913"/>
      <c r="B79" s="915"/>
      <c r="C79" s="1011"/>
      <c r="D79" s="908"/>
      <c r="E79" s="1026"/>
      <c r="F79" s="1005"/>
      <c r="G79" s="1028"/>
      <c r="H79" s="231" t="s">
        <v>10</v>
      </c>
      <c r="I79" s="375">
        <f t="shared" ref="I79:P79" si="12">SUM(I77:I78)</f>
        <v>640</v>
      </c>
      <c r="J79" s="383">
        <f t="shared" si="12"/>
        <v>0</v>
      </c>
      <c r="K79" s="383">
        <f t="shared" si="12"/>
        <v>0</v>
      </c>
      <c r="L79" s="596">
        <f t="shared" si="12"/>
        <v>640</v>
      </c>
      <c r="M79" s="665">
        <f t="shared" si="12"/>
        <v>665</v>
      </c>
      <c r="N79" s="665">
        <f t="shared" si="12"/>
        <v>0</v>
      </c>
      <c r="O79" s="665">
        <f t="shared" si="12"/>
        <v>0</v>
      </c>
      <c r="P79" s="652">
        <f t="shared" si="12"/>
        <v>665</v>
      </c>
      <c r="Q79" s="695">
        <f>Q77</f>
        <v>25</v>
      </c>
      <c r="R79" s="637"/>
      <c r="S79" s="637"/>
      <c r="T79" s="681">
        <f t="shared" ref="T79" si="13">T77</f>
        <v>25</v>
      </c>
      <c r="U79" s="389">
        <f>SUM(U77:U78)</f>
        <v>0</v>
      </c>
      <c r="V79" s="389">
        <f>SUM(V77:V78)</f>
        <v>0</v>
      </c>
      <c r="W79" s="1048"/>
      <c r="X79" s="47"/>
      <c r="Y79" s="47"/>
      <c r="Z79" s="48"/>
    </row>
    <row r="80" spans="1:29" ht="13.5" thickBot="1" x14ac:dyDescent="0.25">
      <c r="A80" s="545"/>
      <c r="B80" s="547"/>
      <c r="C80" s="289"/>
      <c r="D80" s="292"/>
      <c r="E80" s="1062" t="s">
        <v>126</v>
      </c>
      <c r="F80" s="1009"/>
      <c r="G80" s="1009"/>
      <c r="H80" s="1009"/>
      <c r="I80" s="294">
        <f>I76+I73+I70+I68+I66+I79+I62</f>
        <v>1481.5</v>
      </c>
      <c r="J80" s="371">
        <f>J76+J73+J70+J68+J66+J62+J79</f>
        <v>0</v>
      </c>
      <c r="K80" s="371">
        <f>K76+K73+K70+K68+K66+K79+K62</f>
        <v>0</v>
      </c>
      <c r="L80" s="247">
        <f>L76+L73+L70+L68+L66+L79+L62</f>
        <v>1481.5</v>
      </c>
      <c r="M80" s="671">
        <f>M76+M73+M70+M68+M66+M79+M62</f>
        <v>1290</v>
      </c>
      <c r="N80" s="671">
        <f>N76+N73+N70+N68+N66+N62+N79</f>
        <v>0</v>
      </c>
      <c r="O80" s="671">
        <f>O76+O73+O70+O68+O66+O79+O62</f>
        <v>0</v>
      </c>
      <c r="P80" s="628">
        <f>P76+P73+P70+P68+P66+P79+P62</f>
        <v>1290</v>
      </c>
      <c r="Q80" s="630">
        <f t="shared" ref="Q80:T80" si="14">Q76+Q73+Q70+Q68+Q66+Q79+Q62</f>
        <v>-191.5</v>
      </c>
      <c r="R80" s="629">
        <f t="shared" si="14"/>
        <v>0</v>
      </c>
      <c r="S80" s="629">
        <f t="shared" si="14"/>
        <v>0</v>
      </c>
      <c r="T80" s="631">
        <f t="shared" si="14"/>
        <v>-191.5</v>
      </c>
      <c r="U80" s="246">
        <f>U76+U73+U70+U68+U66+U79+U62</f>
        <v>8108.2</v>
      </c>
      <c r="V80" s="246">
        <f>V76+V73+V70+V68+V66+V79+V62</f>
        <v>11485.1</v>
      </c>
      <c r="W80" s="379"/>
      <c r="X80" s="156"/>
      <c r="Y80" s="156"/>
      <c r="Z80" s="157"/>
      <c r="AA80" s="17"/>
      <c r="AC80" s="16"/>
    </row>
    <row r="81" spans="1:29" ht="25.5" x14ac:dyDescent="0.2">
      <c r="A81" s="530" t="s">
        <v>9</v>
      </c>
      <c r="B81" s="531" t="s">
        <v>9</v>
      </c>
      <c r="C81" s="549" t="s">
        <v>51</v>
      </c>
      <c r="D81" s="587" t="s">
        <v>92</v>
      </c>
      <c r="E81" s="390"/>
      <c r="F81" s="577"/>
      <c r="G81" s="391"/>
      <c r="H81" s="392"/>
      <c r="I81" s="375"/>
      <c r="J81" s="376"/>
      <c r="K81" s="376"/>
      <c r="L81" s="414"/>
      <c r="M81" s="665"/>
      <c r="N81" s="666"/>
      <c r="O81" s="666"/>
      <c r="P81" s="667"/>
      <c r="Q81" s="668"/>
      <c r="R81" s="666"/>
      <c r="S81" s="666"/>
      <c r="T81" s="669"/>
      <c r="U81" s="415"/>
      <c r="V81" s="109"/>
      <c r="W81" s="58"/>
      <c r="X81" s="567"/>
      <c r="Y81" s="567"/>
      <c r="Z81" s="569"/>
      <c r="AA81" s="17"/>
      <c r="AC81" s="16"/>
    </row>
    <row r="82" spans="1:29" x14ac:dyDescent="0.2">
      <c r="A82" s="530"/>
      <c r="B82" s="531"/>
      <c r="C82" s="549"/>
      <c r="D82" s="908" t="s">
        <v>120</v>
      </c>
      <c r="E82" s="1050" t="s">
        <v>81</v>
      </c>
      <c r="F82" s="1053" t="s">
        <v>51</v>
      </c>
      <c r="G82" s="1056" t="s">
        <v>73</v>
      </c>
      <c r="H82" s="166" t="s">
        <v>43</v>
      </c>
      <c r="I82" s="228">
        <f>L82</f>
        <v>0</v>
      </c>
      <c r="J82" s="229"/>
      <c r="K82" s="229"/>
      <c r="L82" s="230">
        <v>0</v>
      </c>
      <c r="M82" s="613">
        <f>P82</f>
        <v>0</v>
      </c>
      <c r="N82" s="622"/>
      <c r="O82" s="622"/>
      <c r="P82" s="623">
        <v>0</v>
      </c>
      <c r="Q82" s="614"/>
      <c r="R82" s="622"/>
      <c r="S82" s="622"/>
      <c r="T82" s="624"/>
      <c r="U82" s="76">
        <v>150</v>
      </c>
      <c r="V82" s="167"/>
      <c r="W82" s="901" t="s">
        <v>159</v>
      </c>
      <c r="X82" s="180"/>
      <c r="Y82" s="180">
        <v>1</v>
      </c>
      <c r="Z82" s="181"/>
      <c r="AA82" s="17"/>
      <c r="AC82" s="16"/>
    </row>
    <row r="83" spans="1:29" x14ac:dyDescent="0.2">
      <c r="A83" s="913"/>
      <c r="B83" s="915"/>
      <c r="C83" s="1063"/>
      <c r="D83" s="909"/>
      <c r="E83" s="1051"/>
      <c r="F83" s="1054"/>
      <c r="G83" s="1057"/>
      <c r="H83" s="145" t="s">
        <v>58</v>
      </c>
      <c r="I83" s="205">
        <f>J83+L83</f>
        <v>50</v>
      </c>
      <c r="J83" s="203"/>
      <c r="K83" s="203"/>
      <c r="L83" s="227">
        <v>50</v>
      </c>
      <c r="M83" s="608">
        <f>N83+P83</f>
        <v>50</v>
      </c>
      <c r="N83" s="609"/>
      <c r="O83" s="609"/>
      <c r="P83" s="610">
        <v>50</v>
      </c>
      <c r="Q83" s="611"/>
      <c r="R83" s="609"/>
      <c r="S83" s="609"/>
      <c r="T83" s="612"/>
      <c r="U83" s="73">
        <v>386</v>
      </c>
      <c r="V83" s="527">
        <v>5500</v>
      </c>
      <c r="W83" s="1003"/>
      <c r="X83" s="102"/>
      <c r="Y83" s="102"/>
      <c r="Z83" s="103"/>
    </row>
    <row r="84" spans="1:29" x14ac:dyDescent="0.2">
      <c r="A84" s="913"/>
      <c r="B84" s="915"/>
      <c r="C84" s="1063"/>
      <c r="D84" s="1049"/>
      <c r="E84" s="1052"/>
      <c r="F84" s="1055"/>
      <c r="G84" s="1058"/>
      <c r="H84" s="222" t="s">
        <v>10</v>
      </c>
      <c r="I84" s="217">
        <f t="shared" ref="I84:P84" si="15">I83+I82+I81</f>
        <v>50</v>
      </c>
      <c r="J84" s="213">
        <f t="shared" si="15"/>
        <v>0</v>
      </c>
      <c r="K84" s="213">
        <f t="shared" si="15"/>
        <v>0</v>
      </c>
      <c r="L84" s="218">
        <f t="shared" si="15"/>
        <v>50</v>
      </c>
      <c r="M84" s="619">
        <f t="shared" si="15"/>
        <v>50</v>
      </c>
      <c r="N84" s="637">
        <f t="shared" si="15"/>
        <v>0</v>
      </c>
      <c r="O84" s="637">
        <f t="shared" si="15"/>
        <v>0</v>
      </c>
      <c r="P84" s="638">
        <f t="shared" si="15"/>
        <v>50</v>
      </c>
      <c r="Q84" s="620"/>
      <c r="R84" s="637"/>
      <c r="S84" s="637"/>
      <c r="T84" s="639"/>
      <c r="U84" s="223">
        <f>U83+U82+U81</f>
        <v>536</v>
      </c>
      <c r="V84" s="223">
        <f>V83+V82+V81</f>
        <v>5500</v>
      </c>
      <c r="W84" s="1059"/>
      <c r="X84" s="180"/>
      <c r="Y84" s="180"/>
      <c r="Z84" s="181">
        <v>30</v>
      </c>
      <c r="AA84" s="17"/>
      <c r="AC84" s="16"/>
    </row>
    <row r="85" spans="1:29" ht="24.75" customHeight="1" x14ac:dyDescent="0.2">
      <c r="A85" s="913"/>
      <c r="B85" s="915"/>
      <c r="C85" s="1063"/>
      <c r="D85" s="906" t="s">
        <v>190</v>
      </c>
      <c r="E85" s="1069"/>
      <c r="F85" s="1012" t="s">
        <v>51</v>
      </c>
      <c r="G85" s="932" t="s">
        <v>73</v>
      </c>
      <c r="H85" s="15" t="s">
        <v>58</v>
      </c>
      <c r="I85" s="228">
        <f>J85+L85</f>
        <v>30</v>
      </c>
      <c r="J85" s="200"/>
      <c r="K85" s="200"/>
      <c r="L85" s="261">
        <v>30</v>
      </c>
      <c r="M85" s="613">
        <f>N85+P85</f>
        <v>30</v>
      </c>
      <c r="N85" s="604"/>
      <c r="O85" s="604"/>
      <c r="P85" s="605">
        <v>30</v>
      </c>
      <c r="Q85" s="614"/>
      <c r="R85" s="604"/>
      <c r="S85" s="604"/>
      <c r="T85" s="607"/>
      <c r="U85" s="37">
        <v>300</v>
      </c>
      <c r="V85" s="137">
        <v>156</v>
      </c>
      <c r="W85" s="584" t="s">
        <v>167</v>
      </c>
      <c r="X85" s="84"/>
      <c r="Y85" s="84">
        <v>1</v>
      </c>
      <c r="Z85" s="108"/>
    </row>
    <row r="86" spans="1:29" ht="25.5" x14ac:dyDescent="0.2">
      <c r="A86" s="913"/>
      <c r="B86" s="915"/>
      <c r="C86" s="1063"/>
      <c r="D86" s="908"/>
      <c r="E86" s="1016"/>
      <c r="F86" s="986"/>
      <c r="G86" s="939"/>
      <c r="H86" s="231" t="s">
        <v>10</v>
      </c>
      <c r="I86" s="217">
        <f t="shared" ref="I86:P86" si="16">SUM(I85:I85)</f>
        <v>30</v>
      </c>
      <c r="J86" s="213">
        <f t="shared" si="16"/>
        <v>0</v>
      </c>
      <c r="K86" s="213">
        <f t="shared" si="16"/>
        <v>0</v>
      </c>
      <c r="L86" s="218">
        <f t="shared" si="16"/>
        <v>30</v>
      </c>
      <c r="M86" s="619">
        <f t="shared" si="16"/>
        <v>30</v>
      </c>
      <c r="N86" s="637">
        <f t="shared" si="16"/>
        <v>0</v>
      </c>
      <c r="O86" s="637">
        <f t="shared" si="16"/>
        <v>0</v>
      </c>
      <c r="P86" s="638">
        <f t="shared" si="16"/>
        <v>30</v>
      </c>
      <c r="Q86" s="620"/>
      <c r="R86" s="637"/>
      <c r="S86" s="637"/>
      <c r="T86" s="639"/>
      <c r="U86" s="223">
        <f>SUM(U85:U85)</f>
        <v>300</v>
      </c>
      <c r="V86" s="221">
        <f>SUM(V85:V85)</f>
        <v>156</v>
      </c>
      <c r="W86" s="585" t="s">
        <v>160</v>
      </c>
      <c r="X86" s="180"/>
      <c r="Y86" s="180"/>
      <c r="Z86" s="181"/>
      <c r="AA86" s="17"/>
      <c r="AC86" s="16"/>
    </row>
    <row r="87" spans="1:29" ht="13.5" thickBot="1" x14ac:dyDescent="0.25">
      <c r="A87" s="545"/>
      <c r="B87" s="547"/>
      <c r="C87" s="532"/>
      <c r="D87" s="292"/>
      <c r="E87" s="1008" t="s">
        <v>126</v>
      </c>
      <c r="F87" s="1009"/>
      <c r="G87" s="1009"/>
      <c r="H87" s="1010"/>
      <c r="I87" s="294">
        <f t="shared" ref="I87:P87" si="17">I86+I84</f>
        <v>80</v>
      </c>
      <c r="J87" s="295">
        <f t="shared" si="17"/>
        <v>0</v>
      </c>
      <c r="K87" s="295">
        <f t="shared" si="17"/>
        <v>0</v>
      </c>
      <c r="L87" s="296">
        <f t="shared" si="17"/>
        <v>80</v>
      </c>
      <c r="M87" s="671">
        <f t="shared" si="17"/>
        <v>80</v>
      </c>
      <c r="N87" s="673">
        <f t="shared" si="17"/>
        <v>0</v>
      </c>
      <c r="O87" s="673">
        <f t="shared" si="17"/>
        <v>0</v>
      </c>
      <c r="P87" s="674">
        <f t="shared" si="17"/>
        <v>80</v>
      </c>
      <c r="Q87" s="672"/>
      <c r="R87" s="673"/>
      <c r="S87" s="673"/>
      <c r="T87" s="675"/>
      <c r="U87" s="297">
        <f>U86+U84</f>
        <v>836</v>
      </c>
      <c r="V87" s="239">
        <f>V86+V84</f>
        <v>5656</v>
      </c>
      <c r="W87" s="155" t="s">
        <v>112</v>
      </c>
      <c r="X87" s="156"/>
      <c r="Y87" s="156"/>
      <c r="Z87" s="157">
        <v>30</v>
      </c>
      <c r="AA87" s="17"/>
      <c r="AC87" s="16"/>
    </row>
    <row r="88" spans="1:29" ht="39" customHeight="1" x14ac:dyDescent="0.2">
      <c r="A88" s="912" t="s">
        <v>9</v>
      </c>
      <c r="B88" s="914" t="s">
        <v>9</v>
      </c>
      <c r="C88" s="916" t="s">
        <v>53</v>
      </c>
      <c r="D88" s="1067" t="s">
        <v>184</v>
      </c>
      <c r="E88" s="1068" t="s">
        <v>81</v>
      </c>
      <c r="F88" s="1064" t="s">
        <v>51</v>
      </c>
      <c r="G88" s="938" t="s">
        <v>73</v>
      </c>
      <c r="H88" s="866" t="s">
        <v>245</v>
      </c>
      <c r="I88" s="206"/>
      <c r="J88" s="200"/>
      <c r="K88" s="200"/>
      <c r="L88" s="201"/>
      <c r="M88" s="635">
        <f>P88</f>
        <v>7448.5</v>
      </c>
      <c r="N88" s="670"/>
      <c r="O88" s="670"/>
      <c r="P88" s="662">
        <v>7448.5</v>
      </c>
      <c r="Q88" s="711">
        <f>M88-I88</f>
        <v>7448.5</v>
      </c>
      <c r="R88" s="730"/>
      <c r="S88" s="730"/>
      <c r="T88" s="731">
        <f>P88-L88</f>
        <v>7448.5</v>
      </c>
      <c r="U88" s="73"/>
      <c r="V88" s="77"/>
      <c r="W88" s="1002" t="s">
        <v>242</v>
      </c>
      <c r="X88" s="96"/>
      <c r="Y88" s="96"/>
      <c r="Z88" s="196"/>
    </row>
    <row r="89" spans="1:29" ht="18" customHeight="1" x14ac:dyDescent="0.2">
      <c r="A89" s="913"/>
      <c r="B89" s="915"/>
      <c r="C89" s="917"/>
      <c r="D89" s="909"/>
      <c r="E89" s="990"/>
      <c r="F89" s="931"/>
      <c r="G89" s="933"/>
      <c r="H89" s="525" t="s">
        <v>79</v>
      </c>
      <c r="I89" s="206"/>
      <c r="J89" s="210"/>
      <c r="K89" s="210"/>
      <c r="L89" s="211"/>
      <c r="M89" s="614"/>
      <c r="N89" s="625"/>
      <c r="O89" s="625"/>
      <c r="P89" s="627"/>
      <c r="Q89" s="614"/>
      <c r="R89" s="625"/>
      <c r="S89" s="625"/>
      <c r="T89" s="627"/>
      <c r="U89" s="811" t="s">
        <v>239</v>
      </c>
      <c r="V89" s="77"/>
      <c r="W89" s="993"/>
      <c r="X89" s="344">
        <v>1</v>
      </c>
      <c r="Y89" s="344"/>
      <c r="Z89" s="197"/>
    </row>
    <row r="90" spans="1:29" x14ac:dyDescent="0.2">
      <c r="A90" s="913"/>
      <c r="B90" s="915"/>
      <c r="C90" s="917"/>
      <c r="D90" s="1070" t="s">
        <v>125</v>
      </c>
      <c r="E90" s="990"/>
      <c r="F90" s="931"/>
      <c r="G90" s="933"/>
      <c r="H90" s="525" t="s">
        <v>43</v>
      </c>
      <c r="I90" s="202">
        <f>L90</f>
        <v>2000</v>
      </c>
      <c r="J90" s="203"/>
      <c r="K90" s="203"/>
      <c r="L90" s="204">
        <v>2000</v>
      </c>
      <c r="M90" s="611">
        <f>P90</f>
        <v>2000</v>
      </c>
      <c r="N90" s="609"/>
      <c r="O90" s="609"/>
      <c r="P90" s="612">
        <v>2000</v>
      </c>
      <c r="Q90" s="611"/>
      <c r="R90" s="609"/>
      <c r="S90" s="609"/>
      <c r="T90" s="612"/>
      <c r="U90" s="812"/>
      <c r="V90" s="136"/>
      <c r="W90" s="993"/>
      <c r="X90" s="344">
        <v>1</v>
      </c>
      <c r="Y90" s="344"/>
      <c r="Z90" s="197"/>
    </row>
    <row r="91" spans="1:29" ht="18" customHeight="1" x14ac:dyDescent="0.2">
      <c r="A91" s="913"/>
      <c r="B91" s="915"/>
      <c r="C91" s="917"/>
      <c r="D91" s="1070"/>
      <c r="E91" s="990"/>
      <c r="F91" s="931"/>
      <c r="G91" s="933"/>
      <c r="H91" s="815" t="s">
        <v>75</v>
      </c>
      <c r="I91" s="202">
        <f>L91</f>
        <v>2472.5</v>
      </c>
      <c r="J91" s="203"/>
      <c r="K91" s="203"/>
      <c r="L91" s="204">
        <v>2472.5</v>
      </c>
      <c r="M91" s="611">
        <f>P91</f>
        <v>0</v>
      </c>
      <c r="N91" s="609"/>
      <c r="O91" s="609"/>
      <c r="P91" s="612">
        <f>2472.5-2472.5</f>
        <v>0</v>
      </c>
      <c r="Q91" s="808">
        <f>M91-I91</f>
        <v>-2472.5</v>
      </c>
      <c r="R91" s="726"/>
      <c r="S91" s="726"/>
      <c r="T91" s="809">
        <f>P91-L91</f>
        <v>-2472.5</v>
      </c>
      <c r="U91" s="812"/>
      <c r="V91" s="136"/>
      <c r="W91" s="993"/>
      <c r="X91" s="1248" t="s">
        <v>238</v>
      </c>
      <c r="Y91" s="810">
        <v>100</v>
      </c>
      <c r="Z91" s="197"/>
    </row>
    <row r="92" spans="1:29" ht="15" customHeight="1" x14ac:dyDescent="0.2">
      <c r="A92" s="913"/>
      <c r="B92" s="915"/>
      <c r="C92" s="917"/>
      <c r="D92" s="1071"/>
      <c r="E92" s="990"/>
      <c r="F92" s="931"/>
      <c r="G92" s="933"/>
      <c r="H92" s="525" t="s">
        <v>58</v>
      </c>
      <c r="I92" s="202">
        <f>L92</f>
        <v>2522</v>
      </c>
      <c r="J92" s="203"/>
      <c r="K92" s="203"/>
      <c r="L92" s="204">
        <v>2522</v>
      </c>
      <c r="M92" s="611">
        <f>P92</f>
        <v>2522</v>
      </c>
      <c r="N92" s="609"/>
      <c r="O92" s="609"/>
      <c r="P92" s="612">
        <v>2522</v>
      </c>
      <c r="Q92" s="611"/>
      <c r="R92" s="609"/>
      <c r="S92" s="609"/>
      <c r="T92" s="612"/>
      <c r="U92" s="814" t="s">
        <v>240</v>
      </c>
      <c r="V92" s="136"/>
      <c r="W92" s="993"/>
      <c r="X92" s="1249"/>
      <c r="Y92" s="810"/>
      <c r="Z92" s="197"/>
    </row>
    <row r="93" spans="1:29" ht="15" customHeight="1" thickBot="1" x14ac:dyDescent="0.25">
      <c r="A93" s="1017"/>
      <c r="B93" s="1018"/>
      <c r="C93" s="1019"/>
      <c r="D93" s="573"/>
      <c r="E93" s="1001"/>
      <c r="F93" s="1065"/>
      <c r="G93" s="987"/>
      <c r="H93" s="232" t="s">
        <v>10</v>
      </c>
      <c r="I93" s="207">
        <f>SUM(I88:I92)</f>
        <v>6994.5</v>
      </c>
      <c r="J93" s="207">
        <f>SUM(J88:J92)</f>
        <v>0</v>
      </c>
      <c r="K93" s="207">
        <f>SUM(K88:K92)</f>
        <v>0</v>
      </c>
      <c r="L93" s="208">
        <f>SUM(L88:L92)</f>
        <v>6994.5</v>
      </c>
      <c r="M93" s="617">
        <f>SUM(M88:M92)</f>
        <v>11970.5</v>
      </c>
      <c r="N93" s="617">
        <f t="shared" ref="N93:P93" si="18">SUM(N88:N92)</f>
        <v>0</v>
      </c>
      <c r="O93" s="617">
        <f t="shared" si="18"/>
        <v>0</v>
      </c>
      <c r="P93" s="617">
        <f t="shared" si="18"/>
        <v>11970.5</v>
      </c>
      <c r="Q93" s="816">
        <f>Q91+Q88</f>
        <v>4976</v>
      </c>
      <c r="R93" s="816">
        <f t="shared" ref="R93:T93" si="19">R91+R88</f>
        <v>0</v>
      </c>
      <c r="S93" s="816">
        <f t="shared" si="19"/>
        <v>0</v>
      </c>
      <c r="T93" s="816">
        <f t="shared" si="19"/>
        <v>4976</v>
      </c>
      <c r="U93" s="813" t="s">
        <v>241</v>
      </c>
      <c r="V93" s="207">
        <f>SUM(V88:V92)</f>
        <v>0</v>
      </c>
      <c r="W93" s="1066"/>
      <c r="X93" s="486"/>
      <c r="Y93" s="486"/>
      <c r="Z93" s="198"/>
    </row>
    <row r="94" spans="1:29" s="53" customFormat="1" x14ac:dyDescent="0.2">
      <c r="A94" s="912" t="s">
        <v>9</v>
      </c>
      <c r="B94" s="914" t="s">
        <v>9</v>
      </c>
      <c r="C94" s="916" t="s">
        <v>55</v>
      </c>
      <c r="D94" s="935" t="s">
        <v>185</v>
      </c>
      <c r="E94" s="1077"/>
      <c r="F94" s="1064" t="s">
        <v>51</v>
      </c>
      <c r="G94" s="1080" t="s">
        <v>73</v>
      </c>
      <c r="H94" s="397" t="s">
        <v>43</v>
      </c>
      <c r="I94" s="394">
        <f>J94+L94</f>
        <v>20</v>
      </c>
      <c r="J94" s="395"/>
      <c r="K94" s="395"/>
      <c r="L94" s="598">
        <v>20</v>
      </c>
      <c r="M94" s="676">
        <f>N94+P94</f>
        <v>20</v>
      </c>
      <c r="N94" s="677"/>
      <c r="O94" s="677"/>
      <c r="P94" s="678">
        <v>20</v>
      </c>
      <c r="Q94" s="676"/>
      <c r="R94" s="677"/>
      <c r="S94" s="677"/>
      <c r="T94" s="678"/>
      <c r="U94" s="393">
        <v>40</v>
      </c>
      <c r="V94" s="393">
        <v>40</v>
      </c>
      <c r="W94" s="1072"/>
      <c r="X94" s="51"/>
      <c r="Y94" s="51"/>
      <c r="Z94" s="52"/>
    </row>
    <row r="95" spans="1:29" x14ac:dyDescent="0.2">
      <c r="A95" s="913"/>
      <c r="B95" s="915"/>
      <c r="C95" s="917"/>
      <c r="D95" s="908"/>
      <c r="E95" s="1078"/>
      <c r="F95" s="931"/>
      <c r="G95" s="1027"/>
      <c r="H95" s="19"/>
      <c r="I95" s="322"/>
      <c r="J95" s="200"/>
      <c r="K95" s="200"/>
      <c r="L95" s="201"/>
      <c r="M95" s="606"/>
      <c r="N95" s="604"/>
      <c r="O95" s="604"/>
      <c r="P95" s="607"/>
      <c r="Q95" s="606"/>
      <c r="R95" s="604"/>
      <c r="S95" s="604"/>
      <c r="T95" s="607"/>
      <c r="U95" s="173"/>
      <c r="V95" s="173"/>
      <c r="W95" s="1073"/>
      <c r="X95" s="35"/>
      <c r="Y95" s="35"/>
      <c r="Z95" s="36"/>
      <c r="AA95" s="45"/>
    </row>
    <row r="96" spans="1:29" x14ac:dyDescent="0.2">
      <c r="A96" s="913"/>
      <c r="B96" s="915"/>
      <c r="C96" s="917"/>
      <c r="D96" s="908"/>
      <c r="E96" s="1078"/>
      <c r="F96" s="931"/>
      <c r="G96" s="1027"/>
      <c r="H96" s="32"/>
      <c r="I96" s="228"/>
      <c r="J96" s="229"/>
      <c r="K96" s="229"/>
      <c r="L96" s="248"/>
      <c r="M96" s="614"/>
      <c r="N96" s="622"/>
      <c r="O96" s="622"/>
      <c r="P96" s="624"/>
      <c r="Q96" s="614"/>
      <c r="R96" s="622"/>
      <c r="S96" s="622"/>
      <c r="T96" s="624"/>
      <c r="U96" s="324"/>
      <c r="V96" s="324"/>
      <c r="W96" s="1073"/>
      <c r="X96" s="35"/>
      <c r="Y96" s="35"/>
      <c r="Z96" s="36"/>
    </row>
    <row r="97" spans="1:29" ht="13.5" thickBot="1" x14ac:dyDescent="0.25">
      <c r="A97" s="1017"/>
      <c r="B97" s="1018"/>
      <c r="C97" s="1019"/>
      <c r="D97" s="937"/>
      <c r="E97" s="1079"/>
      <c r="F97" s="1065"/>
      <c r="G97" s="1081"/>
      <c r="H97" s="382" t="s">
        <v>10</v>
      </c>
      <c r="I97" s="294">
        <f t="shared" ref="I97:P97" si="20">SUM(I94:I96)</f>
        <v>20</v>
      </c>
      <c r="J97" s="295">
        <f t="shared" si="20"/>
        <v>0</v>
      </c>
      <c r="K97" s="295">
        <f t="shared" si="20"/>
        <v>0</v>
      </c>
      <c r="L97" s="597">
        <f t="shared" si="20"/>
        <v>20</v>
      </c>
      <c r="M97" s="672">
        <f t="shared" si="20"/>
        <v>20</v>
      </c>
      <c r="N97" s="673">
        <f t="shared" si="20"/>
        <v>0</v>
      </c>
      <c r="O97" s="673">
        <f t="shared" si="20"/>
        <v>0</v>
      </c>
      <c r="P97" s="675">
        <f t="shared" si="20"/>
        <v>20</v>
      </c>
      <c r="Q97" s="672"/>
      <c r="R97" s="673"/>
      <c r="S97" s="673"/>
      <c r="T97" s="675"/>
      <c r="U97" s="387">
        <f>SUM(U94:U96)</f>
        <v>40</v>
      </c>
      <c r="V97" s="387">
        <f>SUM(V94:V96)</f>
        <v>40</v>
      </c>
      <c r="W97" s="113"/>
      <c r="X97" s="41"/>
      <c r="Y97" s="41"/>
      <c r="Z97" s="42"/>
    </row>
    <row r="98" spans="1:29" x14ac:dyDescent="0.2">
      <c r="A98" s="544" t="s">
        <v>9</v>
      </c>
      <c r="B98" s="546" t="s">
        <v>9</v>
      </c>
      <c r="C98" s="548" t="s">
        <v>56</v>
      </c>
      <c r="D98" s="539" t="s">
        <v>138</v>
      </c>
      <c r="E98" s="191"/>
      <c r="F98" s="575"/>
      <c r="G98" s="541"/>
      <c r="H98" s="54"/>
      <c r="I98" s="384"/>
      <c r="J98" s="259"/>
      <c r="K98" s="259"/>
      <c r="L98" s="599"/>
      <c r="M98" s="679"/>
      <c r="N98" s="659"/>
      <c r="O98" s="659"/>
      <c r="P98" s="680"/>
      <c r="Q98" s="679"/>
      <c r="R98" s="659"/>
      <c r="S98" s="659"/>
      <c r="T98" s="680"/>
      <c r="U98" s="55"/>
      <c r="V98" s="74"/>
      <c r="W98" s="1264" t="s">
        <v>168</v>
      </c>
      <c r="X98" s="59"/>
      <c r="Y98" s="59"/>
      <c r="Z98" s="60"/>
    </row>
    <row r="99" spans="1:29" ht="15" customHeight="1" x14ac:dyDescent="0.2">
      <c r="A99" s="913"/>
      <c r="B99" s="915"/>
      <c r="C99" s="917"/>
      <c r="D99" s="1074" t="s">
        <v>83</v>
      </c>
      <c r="E99" s="61" t="s">
        <v>81</v>
      </c>
      <c r="F99" s="930" t="s">
        <v>51</v>
      </c>
      <c r="G99" s="1061" t="s">
        <v>73</v>
      </c>
      <c r="H99" s="32" t="s">
        <v>76</v>
      </c>
      <c r="I99" s="228">
        <f>J99+L99</f>
        <v>200</v>
      </c>
      <c r="J99" s="229"/>
      <c r="K99" s="229"/>
      <c r="L99" s="248">
        <v>200</v>
      </c>
      <c r="M99" s="614">
        <f>N99+P99</f>
        <v>200</v>
      </c>
      <c r="N99" s="622"/>
      <c r="O99" s="622"/>
      <c r="P99" s="624">
        <v>200</v>
      </c>
      <c r="Q99" s="614"/>
      <c r="R99" s="622"/>
      <c r="S99" s="622"/>
      <c r="T99" s="624"/>
      <c r="U99" s="177"/>
      <c r="V99" s="142"/>
      <c r="W99" s="1086"/>
      <c r="X99" s="35">
        <v>1</v>
      </c>
      <c r="Y99" s="35"/>
      <c r="Z99" s="36"/>
      <c r="AA99" s="45"/>
    </row>
    <row r="100" spans="1:29" x14ac:dyDescent="0.2">
      <c r="A100" s="913"/>
      <c r="B100" s="915"/>
      <c r="C100" s="917"/>
      <c r="D100" s="1075"/>
      <c r="E100" s="1082" t="s">
        <v>147</v>
      </c>
      <c r="F100" s="931"/>
      <c r="G100" s="1027"/>
      <c r="H100" s="30" t="s">
        <v>121</v>
      </c>
      <c r="I100" s="205"/>
      <c r="J100" s="203"/>
      <c r="K100" s="203"/>
      <c r="L100" s="204"/>
      <c r="M100" s="611">
        <f>N100+P100</f>
        <v>0.79999999999999993</v>
      </c>
      <c r="N100" s="609">
        <v>0.1</v>
      </c>
      <c r="O100" s="609"/>
      <c r="P100" s="612">
        <v>0.7</v>
      </c>
      <c r="Q100" s="867">
        <f>M100-I100</f>
        <v>0.79999999999999993</v>
      </c>
      <c r="R100" s="868">
        <f>N100-J100</f>
        <v>0.1</v>
      </c>
      <c r="S100" s="869"/>
      <c r="T100" s="870">
        <f>P100-L100</f>
        <v>0.7</v>
      </c>
      <c r="U100" s="129"/>
      <c r="V100" s="62"/>
      <c r="W100" s="1085" t="s">
        <v>169</v>
      </c>
      <c r="X100" s="35">
        <v>1</v>
      </c>
      <c r="Y100" s="35"/>
      <c r="Z100" s="36"/>
    </row>
    <row r="101" spans="1:29" ht="15.75" customHeight="1" x14ac:dyDescent="0.2">
      <c r="A101" s="913"/>
      <c r="B101" s="915"/>
      <c r="C101" s="917"/>
      <c r="D101" s="1075"/>
      <c r="E101" s="1083"/>
      <c r="F101" s="931"/>
      <c r="G101" s="1027"/>
      <c r="H101" s="32" t="s">
        <v>82</v>
      </c>
      <c r="I101" s="228"/>
      <c r="J101" s="229"/>
      <c r="K101" s="229"/>
      <c r="L101" s="248"/>
      <c r="M101" s="614">
        <f>P101</f>
        <v>80.099999999999994</v>
      </c>
      <c r="N101" s="622"/>
      <c r="O101" s="622"/>
      <c r="P101" s="624">
        <v>80.099999999999994</v>
      </c>
      <c r="Q101" s="871">
        <f>M101-I101</f>
        <v>80.099999999999994</v>
      </c>
      <c r="R101" s="868"/>
      <c r="S101" s="869"/>
      <c r="T101" s="872">
        <f t="shared" ref="T101" si="21">P101-L101</f>
        <v>80.099999999999994</v>
      </c>
      <c r="U101" s="324"/>
      <c r="V101" s="413"/>
      <c r="W101" s="1086"/>
      <c r="X101" s="35"/>
      <c r="Y101" s="35"/>
      <c r="Z101" s="36"/>
    </row>
    <row r="102" spans="1:29" x14ac:dyDescent="0.2">
      <c r="A102" s="913"/>
      <c r="B102" s="915"/>
      <c r="C102" s="917"/>
      <c r="D102" s="1076"/>
      <c r="E102" s="1084"/>
      <c r="F102" s="1005"/>
      <c r="G102" s="1028"/>
      <c r="H102" s="374" t="s">
        <v>10</v>
      </c>
      <c r="I102" s="375">
        <f t="shared" ref="I102:P102" si="22">SUM(I99:I101)</f>
        <v>200</v>
      </c>
      <c r="J102" s="383">
        <f t="shared" si="22"/>
        <v>0</v>
      </c>
      <c r="K102" s="383">
        <f t="shared" si="22"/>
        <v>0</v>
      </c>
      <c r="L102" s="594">
        <f t="shared" si="22"/>
        <v>200</v>
      </c>
      <c r="M102" s="668">
        <f t="shared" si="22"/>
        <v>280.89999999999998</v>
      </c>
      <c r="N102" s="665">
        <f t="shared" si="22"/>
        <v>0.1</v>
      </c>
      <c r="O102" s="665">
        <f t="shared" si="22"/>
        <v>0</v>
      </c>
      <c r="P102" s="681">
        <f t="shared" si="22"/>
        <v>280.79999999999995</v>
      </c>
      <c r="Q102" s="873">
        <f>Q101+Q100</f>
        <v>80.899999999999991</v>
      </c>
      <c r="R102" s="874">
        <f t="shared" ref="R102:T102" si="23">R101+R100</f>
        <v>0.1</v>
      </c>
      <c r="S102" s="875"/>
      <c r="T102" s="876">
        <f t="shared" si="23"/>
        <v>80.8</v>
      </c>
      <c r="U102" s="380">
        <f>SUM(U99:U101)</f>
        <v>0</v>
      </c>
      <c r="V102" s="504">
        <f>SUM(V99:V101)</f>
        <v>0</v>
      </c>
      <c r="W102" s="112"/>
      <c r="X102" s="47"/>
      <c r="Y102" s="47"/>
      <c r="Z102" s="48"/>
    </row>
    <row r="103" spans="1:29" x14ac:dyDescent="0.2">
      <c r="A103" s="913"/>
      <c r="B103" s="915"/>
      <c r="C103" s="917"/>
      <c r="D103" s="1075" t="s">
        <v>186</v>
      </c>
      <c r="E103" s="1078" t="s">
        <v>147</v>
      </c>
      <c r="F103" s="931" t="s">
        <v>51</v>
      </c>
      <c r="G103" s="933" t="s">
        <v>73</v>
      </c>
      <c r="H103" s="32"/>
      <c r="I103" s="206"/>
      <c r="J103" s="229"/>
      <c r="K103" s="229"/>
      <c r="L103" s="248"/>
      <c r="M103" s="614"/>
      <c r="N103" s="622"/>
      <c r="O103" s="622"/>
      <c r="P103" s="624"/>
      <c r="Q103" s="877"/>
      <c r="R103" s="878"/>
      <c r="S103" s="879"/>
      <c r="T103" s="880"/>
      <c r="U103" s="177"/>
      <c r="V103" s="142"/>
      <c r="W103" s="585"/>
      <c r="X103" s="144"/>
      <c r="Y103" s="144"/>
      <c r="Z103" s="87"/>
    </row>
    <row r="104" spans="1:29" ht="13.5" customHeight="1" x14ac:dyDescent="0.2">
      <c r="A104" s="913"/>
      <c r="B104" s="915"/>
      <c r="C104" s="917"/>
      <c r="D104" s="1075"/>
      <c r="E104" s="1078"/>
      <c r="F104" s="931"/>
      <c r="G104" s="933"/>
      <c r="H104" s="30" t="s">
        <v>75</v>
      </c>
      <c r="I104" s="206">
        <f>J104+L104</f>
        <v>5928.9</v>
      </c>
      <c r="J104" s="210"/>
      <c r="K104" s="210"/>
      <c r="L104" s="211">
        <v>5928.9</v>
      </c>
      <c r="M104" s="614">
        <f>N104+P104</f>
        <v>9274.0999999999985</v>
      </c>
      <c r="N104" s="625"/>
      <c r="O104" s="625"/>
      <c r="P104" s="627">
        <f>5928.9+3345.2</f>
        <v>9274.0999999999985</v>
      </c>
      <c r="Q104" s="871">
        <f>M104-I104</f>
        <v>3345.1999999999989</v>
      </c>
      <c r="R104" s="881"/>
      <c r="S104" s="882"/>
      <c r="T104" s="872">
        <f t="shared" ref="T104:T106" si="24">P104-L104</f>
        <v>3345.1999999999989</v>
      </c>
      <c r="U104" s="852">
        <v>6412.6</v>
      </c>
      <c r="V104" s="50"/>
      <c r="W104" s="901" t="s">
        <v>104</v>
      </c>
      <c r="X104" s="144">
        <v>30</v>
      </c>
      <c r="Y104" s="144">
        <v>100</v>
      </c>
      <c r="Z104" s="36"/>
    </row>
    <row r="105" spans="1:29" ht="13.5" customHeight="1" x14ac:dyDescent="0.2">
      <c r="A105" s="913"/>
      <c r="B105" s="915"/>
      <c r="C105" s="917"/>
      <c r="D105" s="772"/>
      <c r="E105" s="1078"/>
      <c r="F105" s="931"/>
      <c r="G105" s="933"/>
      <c r="H105" s="30" t="s">
        <v>75</v>
      </c>
      <c r="I105" s="206"/>
      <c r="J105" s="210"/>
      <c r="K105" s="210"/>
      <c r="L105" s="211"/>
      <c r="M105" s="614"/>
      <c r="N105" s="625"/>
      <c r="O105" s="625"/>
      <c r="P105" s="627"/>
      <c r="Q105" s="871"/>
      <c r="R105" s="881"/>
      <c r="S105" s="882"/>
      <c r="T105" s="872"/>
      <c r="U105" s="853">
        <v>3497.3</v>
      </c>
      <c r="V105" s="50"/>
      <c r="W105" s="901"/>
      <c r="X105" s="144"/>
      <c r="Y105" s="144"/>
      <c r="Z105" s="36"/>
    </row>
    <row r="106" spans="1:29" x14ac:dyDescent="0.2">
      <c r="A106" s="913"/>
      <c r="B106" s="915"/>
      <c r="C106" s="917"/>
      <c r="D106" s="908" t="s">
        <v>187</v>
      </c>
      <c r="E106" s="1078"/>
      <c r="F106" s="931"/>
      <c r="G106" s="933"/>
      <c r="H106" s="30" t="s">
        <v>82</v>
      </c>
      <c r="I106" s="206">
        <f>J106+L106</f>
        <v>4546.3</v>
      </c>
      <c r="J106" s="210"/>
      <c r="K106" s="210"/>
      <c r="L106" s="211">
        <v>4546.3</v>
      </c>
      <c r="M106" s="614">
        <f>N106+P106</f>
        <v>6094.4</v>
      </c>
      <c r="N106" s="625"/>
      <c r="O106" s="625"/>
      <c r="P106" s="627">
        <f>4546.3+1548.1</f>
        <v>6094.4</v>
      </c>
      <c r="Q106" s="871">
        <f>M106-I106</f>
        <v>1548.0999999999995</v>
      </c>
      <c r="R106" s="881"/>
      <c r="S106" s="882"/>
      <c r="T106" s="872">
        <f t="shared" si="24"/>
        <v>1548.0999999999995</v>
      </c>
      <c r="U106" s="854">
        <v>2956.8</v>
      </c>
      <c r="V106" s="50"/>
      <c r="W106" s="901"/>
      <c r="X106" s="35"/>
      <c r="Y106" s="35"/>
      <c r="Z106" s="36"/>
      <c r="AA106" s="45"/>
    </row>
    <row r="107" spans="1:29" x14ac:dyDescent="0.2">
      <c r="A107" s="913"/>
      <c r="B107" s="915"/>
      <c r="C107" s="917"/>
      <c r="D107" s="908"/>
      <c r="E107" s="1078"/>
      <c r="F107" s="931"/>
      <c r="G107" s="933"/>
      <c r="H107" s="30" t="s">
        <v>82</v>
      </c>
      <c r="I107" s="199"/>
      <c r="J107" s="209"/>
      <c r="K107" s="209"/>
      <c r="L107" s="211"/>
      <c r="M107" s="606"/>
      <c r="N107" s="663"/>
      <c r="O107" s="663"/>
      <c r="P107" s="627"/>
      <c r="Q107" s="883"/>
      <c r="R107" s="884"/>
      <c r="S107" s="885"/>
      <c r="T107" s="886"/>
      <c r="U107" s="855">
        <v>1512.6</v>
      </c>
      <c r="V107" s="819"/>
      <c r="W107" s="771"/>
      <c r="X107" s="35"/>
      <c r="Y107" s="35"/>
      <c r="Z107" s="36"/>
    </row>
    <row r="108" spans="1:29" x14ac:dyDescent="0.2">
      <c r="A108" s="913"/>
      <c r="B108" s="915"/>
      <c r="C108" s="917"/>
      <c r="D108" s="908"/>
      <c r="E108" s="1087"/>
      <c r="F108" s="1005"/>
      <c r="G108" s="939"/>
      <c r="H108" s="231" t="s">
        <v>10</v>
      </c>
      <c r="I108" s="207">
        <f t="shared" ref="I108:P108" si="25">SUM(I103:I106)</f>
        <v>10475.200000000001</v>
      </c>
      <c r="J108" s="207">
        <f t="shared" si="25"/>
        <v>0</v>
      </c>
      <c r="K108" s="207">
        <f t="shared" si="25"/>
        <v>0</v>
      </c>
      <c r="L108" s="235">
        <f t="shared" si="25"/>
        <v>10475.200000000001</v>
      </c>
      <c r="M108" s="617">
        <f t="shared" si="25"/>
        <v>15368.499999999998</v>
      </c>
      <c r="N108" s="615">
        <f t="shared" si="25"/>
        <v>0</v>
      </c>
      <c r="O108" s="615">
        <f t="shared" si="25"/>
        <v>0</v>
      </c>
      <c r="P108" s="657">
        <f t="shared" si="25"/>
        <v>15368.499999999998</v>
      </c>
      <c r="Q108" s="887">
        <f>Q106+Q104</f>
        <v>4893.2999999999984</v>
      </c>
      <c r="R108" s="888"/>
      <c r="S108" s="889"/>
      <c r="T108" s="890">
        <f>T106+T104</f>
        <v>4893.2999999999984</v>
      </c>
      <c r="U108" s="820">
        <f>U105+U107</f>
        <v>5009.8999999999996</v>
      </c>
      <c r="V108" s="207">
        <f>SUM(V103:V106)</f>
        <v>0</v>
      </c>
      <c r="W108" s="576"/>
      <c r="X108" s="35"/>
      <c r="Y108" s="35"/>
      <c r="Z108" s="36"/>
    </row>
    <row r="109" spans="1:29" ht="13.5" thickBot="1" x14ac:dyDescent="0.25">
      <c r="A109" s="545"/>
      <c r="B109" s="547"/>
      <c r="C109" s="289"/>
      <c r="D109" s="292"/>
      <c r="E109" s="1008" t="s">
        <v>126</v>
      </c>
      <c r="F109" s="1009"/>
      <c r="G109" s="1009"/>
      <c r="H109" s="1010"/>
      <c r="I109" s="239">
        <f t="shared" ref="I109:P109" si="26">I108+I102</f>
        <v>10675.2</v>
      </c>
      <c r="J109" s="239">
        <f t="shared" si="26"/>
        <v>0</v>
      </c>
      <c r="K109" s="239">
        <f t="shared" si="26"/>
        <v>0</v>
      </c>
      <c r="L109" s="251">
        <f t="shared" si="26"/>
        <v>10675.2</v>
      </c>
      <c r="M109" s="641">
        <f>M108+M102</f>
        <v>15649.399999999998</v>
      </c>
      <c r="N109" s="640">
        <f t="shared" si="26"/>
        <v>0.1</v>
      </c>
      <c r="O109" s="640">
        <f t="shared" si="26"/>
        <v>0</v>
      </c>
      <c r="P109" s="631">
        <f t="shared" si="26"/>
        <v>15649.299999999997</v>
      </c>
      <c r="Q109" s="891">
        <f>Q108+Q102</f>
        <v>4974.199999999998</v>
      </c>
      <c r="R109" s="892">
        <f t="shared" ref="R109:T109" si="27">R108+R102</f>
        <v>0.1</v>
      </c>
      <c r="S109" s="893">
        <f t="shared" si="27"/>
        <v>0</v>
      </c>
      <c r="T109" s="894">
        <f t="shared" si="27"/>
        <v>4974.0999999999985</v>
      </c>
      <c r="U109" s="246">
        <f>U108+U102</f>
        <v>5009.8999999999996</v>
      </c>
      <c r="V109" s="239">
        <f>V108+V102</f>
        <v>0</v>
      </c>
      <c r="W109" s="155"/>
      <c r="X109" s="290"/>
      <c r="Y109" s="290"/>
      <c r="Z109" s="291"/>
    </row>
    <row r="110" spans="1:29" ht="13.5" thickBot="1" x14ac:dyDescent="0.25">
      <c r="A110" s="116" t="s">
        <v>9</v>
      </c>
      <c r="B110" s="13" t="s">
        <v>9</v>
      </c>
      <c r="C110" s="1089" t="s">
        <v>12</v>
      </c>
      <c r="D110" s="1089"/>
      <c r="E110" s="1089"/>
      <c r="F110" s="1089"/>
      <c r="G110" s="1089"/>
      <c r="H110" s="1099"/>
      <c r="I110" s="29">
        <f>I109+I97+I93+I87+I80+I59+I41</f>
        <v>21890.400000000001</v>
      </c>
      <c r="J110" s="29">
        <f>J109+J97+J93+J87+J80+J59+J41</f>
        <v>0</v>
      </c>
      <c r="K110" s="29">
        <f>K109+K97+K93+K87+K80+K59+K41</f>
        <v>0</v>
      </c>
      <c r="L110" s="146">
        <f>L109+L97+L93+L87+L80+L59+L41</f>
        <v>21890.400000000001</v>
      </c>
      <c r="M110" s="856">
        <f t="shared" ref="M110:V110" si="28">M109+M97+M93+M87+M80+M59+M41</f>
        <v>31649.1</v>
      </c>
      <c r="N110" s="146">
        <f t="shared" si="28"/>
        <v>0.1</v>
      </c>
      <c r="O110" s="146">
        <f t="shared" si="28"/>
        <v>0</v>
      </c>
      <c r="P110" s="278">
        <f t="shared" si="28"/>
        <v>31648.999999999996</v>
      </c>
      <c r="Q110" s="856">
        <f t="shared" si="28"/>
        <v>9758.6999999999971</v>
      </c>
      <c r="R110" s="857">
        <f t="shared" si="28"/>
        <v>0.1</v>
      </c>
      <c r="S110" s="857">
        <f t="shared" si="28"/>
        <v>0</v>
      </c>
      <c r="T110" s="278">
        <f t="shared" si="28"/>
        <v>9758.5999999999985</v>
      </c>
      <c r="U110" s="148">
        <f>U109+U102+U97+U87+U80+U59+U41</f>
        <v>21021.699999999997</v>
      </c>
      <c r="V110" s="146">
        <f t="shared" si="28"/>
        <v>23844.199999999997</v>
      </c>
      <c r="W110" s="535"/>
      <c r="X110" s="43"/>
      <c r="Y110" s="43"/>
      <c r="Z110" s="44"/>
    </row>
    <row r="111" spans="1:29" ht="13.5" thickBot="1" x14ac:dyDescent="0.25">
      <c r="A111" s="116" t="s">
        <v>9</v>
      </c>
      <c r="B111" s="13" t="s">
        <v>11</v>
      </c>
      <c r="C111" s="1100" t="s">
        <v>49</v>
      </c>
      <c r="D111" s="1101"/>
      <c r="E111" s="1101"/>
      <c r="F111" s="1101"/>
      <c r="G111" s="1101"/>
      <c r="H111" s="1102"/>
      <c r="I111" s="1102"/>
      <c r="J111" s="1102"/>
      <c r="K111" s="1102"/>
      <c r="L111" s="1102"/>
      <c r="M111" s="1102"/>
      <c r="N111" s="1102"/>
      <c r="O111" s="1102"/>
      <c r="P111" s="1102"/>
      <c r="Q111" s="1102"/>
      <c r="R111" s="1102"/>
      <c r="S111" s="1102"/>
      <c r="T111" s="1102"/>
      <c r="U111" s="1102"/>
      <c r="V111" s="1102"/>
      <c r="W111" s="1101"/>
      <c r="X111" s="1101"/>
      <c r="Y111" s="1101"/>
      <c r="Z111" s="1103"/>
    </row>
    <row r="112" spans="1:29" x14ac:dyDescent="0.2">
      <c r="A112" s="912" t="s">
        <v>9</v>
      </c>
      <c r="B112" s="914" t="s">
        <v>11</v>
      </c>
      <c r="C112" s="1104" t="s">
        <v>9</v>
      </c>
      <c r="D112" s="1067" t="s">
        <v>189</v>
      </c>
      <c r="E112" s="75" t="s">
        <v>81</v>
      </c>
      <c r="F112" s="984" t="s">
        <v>51</v>
      </c>
      <c r="G112" s="1080" t="s">
        <v>73</v>
      </c>
      <c r="H112" s="171"/>
      <c r="I112" s="360"/>
      <c r="J112" s="255"/>
      <c r="K112" s="255"/>
      <c r="L112" s="255"/>
      <c r="M112" s="682"/>
      <c r="N112" s="660"/>
      <c r="O112" s="660"/>
      <c r="P112" s="660"/>
      <c r="Q112" s="682"/>
      <c r="R112" s="660"/>
      <c r="S112" s="660"/>
      <c r="T112" s="660"/>
      <c r="U112" s="70"/>
      <c r="V112" s="70"/>
      <c r="W112" s="1107" t="s">
        <v>205</v>
      </c>
      <c r="X112" s="566"/>
      <c r="Y112" s="566"/>
      <c r="Z112" s="568"/>
      <c r="AC112" s="16"/>
    </row>
    <row r="113" spans="1:29" x14ac:dyDescent="0.2">
      <c r="A113" s="913"/>
      <c r="B113" s="915"/>
      <c r="C113" s="1105"/>
      <c r="D113" s="1071"/>
      <c r="E113" s="1109" t="s">
        <v>144</v>
      </c>
      <c r="F113" s="985"/>
      <c r="G113" s="1027"/>
      <c r="H113" s="733" t="s">
        <v>151</v>
      </c>
      <c r="I113" s="400">
        <f>J113+L113</f>
        <v>31.3</v>
      </c>
      <c r="J113" s="399"/>
      <c r="K113" s="399"/>
      <c r="L113" s="399">
        <v>31.3</v>
      </c>
      <c r="M113" s="683">
        <f>N113+P113</f>
        <v>0</v>
      </c>
      <c r="N113" s="684"/>
      <c r="O113" s="684"/>
      <c r="P113" s="720">
        <v>0</v>
      </c>
      <c r="Q113" s="721">
        <f>M113-I113</f>
        <v>-31.3</v>
      </c>
      <c r="R113" s="709">
        <f>N113-J113</f>
        <v>0</v>
      </c>
      <c r="S113" s="709">
        <f>O113-K113</f>
        <v>0</v>
      </c>
      <c r="T113" s="722">
        <f>P113-L113</f>
        <v>-31.3</v>
      </c>
      <c r="U113" s="173"/>
      <c r="V113" s="173"/>
      <c r="W113" s="1108"/>
      <c r="X113" s="180">
        <v>100</v>
      </c>
      <c r="Y113" s="180"/>
      <c r="Z113" s="181"/>
      <c r="AC113" s="16"/>
    </row>
    <row r="114" spans="1:29" ht="27" customHeight="1" x14ac:dyDescent="0.2">
      <c r="A114" s="913"/>
      <c r="B114" s="915"/>
      <c r="C114" s="1105"/>
      <c r="D114" s="1071"/>
      <c r="E114" s="1110"/>
      <c r="F114" s="985"/>
      <c r="G114" s="1027"/>
      <c r="H114" s="170" t="s">
        <v>75</v>
      </c>
      <c r="I114" s="228">
        <f>J114+L114</f>
        <v>5590.2</v>
      </c>
      <c r="J114" s="229"/>
      <c r="K114" s="229"/>
      <c r="L114" s="248">
        <v>5590.2</v>
      </c>
      <c r="M114" s="614">
        <f>N114+P114</f>
        <v>5590.2</v>
      </c>
      <c r="N114" s="622"/>
      <c r="O114" s="622"/>
      <c r="P114" s="623">
        <v>5590.2</v>
      </c>
      <c r="Q114" s="614"/>
      <c r="R114" s="622"/>
      <c r="S114" s="622"/>
      <c r="T114" s="623"/>
      <c r="U114" s="129"/>
      <c r="V114" s="129"/>
      <c r="W114" s="1108"/>
      <c r="X114" s="180"/>
      <c r="Y114" s="180"/>
      <c r="Z114" s="181"/>
      <c r="AC114" s="16"/>
    </row>
    <row r="115" spans="1:29" x14ac:dyDescent="0.2">
      <c r="A115" s="913"/>
      <c r="B115" s="915"/>
      <c r="C115" s="1105"/>
      <c r="D115" s="1023" t="s">
        <v>188</v>
      </c>
      <c r="E115" s="1110"/>
      <c r="F115" s="985"/>
      <c r="G115" s="1027"/>
      <c r="H115" s="172" t="s">
        <v>58</v>
      </c>
      <c r="I115" s="205">
        <f>J115+L115</f>
        <v>0</v>
      </c>
      <c r="J115" s="203"/>
      <c r="K115" s="203"/>
      <c r="L115" s="204"/>
      <c r="M115" s="611">
        <f>N115+P115</f>
        <v>0</v>
      </c>
      <c r="N115" s="609"/>
      <c r="O115" s="609"/>
      <c r="P115" s="610"/>
      <c r="Q115" s="611"/>
      <c r="R115" s="609"/>
      <c r="S115" s="609"/>
      <c r="T115" s="610"/>
      <c r="U115" s="134">
        <v>50</v>
      </c>
      <c r="V115" s="135">
        <v>150</v>
      </c>
      <c r="W115" s="1022" t="s">
        <v>170</v>
      </c>
      <c r="X115" s="180"/>
      <c r="Y115" s="180"/>
      <c r="Z115" s="863">
        <v>1</v>
      </c>
      <c r="AC115" s="16"/>
    </row>
    <row r="116" spans="1:29" x14ac:dyDescent="0.2">
      <c r="A116" s="913"/>
      <c r="B116" s="915"/>
      <c r="C116" s="1105"/>
      <c r="D116" s="1023"/>
      <c r="E116" s="1110"/>
      <c r="F116" s="985"/>
      <c r="G116" s="1027"/>
      <c r="H116" s="306" t="s">
        <v>76</v>
      </c>
      <c r="I116" s="205">
        <f>J116+L116</f>
        <v>20.9</v>
      </c>
      <c r="J116" s="203"/>
      <c r="K116" s="203"/>
      <c r="L116" s="204">
        <v>20.9</v>
      </c>
      <c r="M116" s="611">
        <f>N116+P116</f>
        <v>20.9</v>
      </c>
      <c r="N116" s="609"/>
      <c r="O116" s="609"/>
      <c r="P116" s="610">
        <v>20.9</v>
      </c>
      <c r="Q116" s="611"/>
      <c r="R116" s="609"/>
      <c r="S116" s="609"/>
      <c r="T116" s="610"/>
      <c r="U116" s="76"/>
      <c r="V116" s="37"/>
      <c r="W116" s="1266"/>
      <c r="X116" s="180"/>
      <c r="Y116" s="180"/>
      <c r="Z116" s="181"/>
      <c r="AC116" s="16"/>
    </row>
    <row r="117" spans="1:29" ht="13.5" thickBot="1" x14ac:dyDescent="0.25">
      <c r="A117" s="1017"/>
      <c r="B117" s="1018"/>
      <c r="C117" s="1106"/>
      <c r="D117" s="1265"/>
      <c r="E117" s="1111"/>
      <c r="F117" s="1013"/>
      <c r="G117" s="1081"/>
      <c r="H117" s="388" t="s">
        <v>10</v>
      </c>
      <c r="I117" s="244">
        <f>SUM(I112:I116)</f>
        <v>5642.4</v>
      </c>
      <c r="J117" s="240">
        <f>SUM(J112:J115)</f>
        <v>0</v>
      </c>
      <c r="K117" s="240">
        <f>SUM(K112:K115)</f>
        <v>0</v>
      </c>
      <c r="L117" s="241">
        <f>SUM(L112:L116)</f>
        <v>5642.4</v>
      </c>
      <c r="M117" s="641">
        <f>SUM(M112:M116)</f>
        <v>5611.0999999999995</v>
      </c>
      <c r="N117" s="629">
        <f>SUM(N112:N115)</f>
        <v>0</v>
      </c>
      <c r="O117" s="629">
        <f>SUM(O112:O115)</f>
        <v>0</v>
      </c>
      <c r="P117" s="648">
        <f>SUM(P112:P116)</f>
        <v>5611.0999999999995</v>
      </c>
      <c r="Q117" s="641"/>
      <c r="R117" s="629"/>
      <c r="S117" s="629"/>
      <c r="T117" s="648"/>
      <c r="U117" s="246">
        <f>SUM(U112:U115)</f>
        <v>50</v>
      </c>
      <c r="V117" s="246">
        <f>SUM(V112:V115)</f>
        <v>150</v>
      </c>
      <c r="W117" s="561"/>
      <c r="X117" s="178"/>
      <c r="Y117" s="178"/>
      <c r="Z117" s="179"/>
      <c r="AC117" s="16"/>
    </row>
    <row r="118" spans="1:29" ht="13.5" thickBot="1" x14ac:dyDescent="0.25">
      <c r="A118" s="117" t="s">
        <v>9</v>
      </c>
      <c r="B118" s="13" t="s">
        <v>11</v>
      </c>
      <c r="C118" s="1089" t="s">
        <v>12</v>
      </c>
      <c r="D118" s="1089"/>
      <c r="E118" s="1089"/>
      <c r="F118" s="1089"/>
      <c r="G118" s="1089"/>
      <c r="H118" s="1089"/>
      <c r="I118" s="401">
        <f>J118+L118</f>
        <v>5642.4</v>
      </c>
      <c r="J118" s="398">
        <f>SUM(J117)</f>
        <v>0</v>
      </c>
      <c r="K118" s="398">
        <f>SUM(K117)</f>
        <v>0</v>
      </c>
      <c r="L118" s="402">
        <f>SUM(L117)</f>
        <v>5642.4</v>
      </c>
      <c r="M118" s="401">
        <f>N118+P118</f>
        <v>5611.0999999999995</v>
      </c>
      <c r="N118" s="398">
        <f>SUM(N117)</f>
        <v>0</v>
      </c>
      <c r="O118" s="398">
        <f>SUM(O117)</f>
        <v>0</v>
      </c>
      <c r="P118" s="402">
        <f>SUM(P117)</f>
        <v>5611.0999999999995</v>
      </c>
      <c r="Q118" s="723">
        <f>Q113</f>
        <v>-31.3</v>
      </c>
      <c r="R118" s="723">
        <f>R113</f>
        <v>0</v>
      </c>
      <c r="S118" s="723">
        <f>S113</f>
        <v>0</v>
      </c>
      <c r="T118" s="723">
        <f>T113</f>
        <v>-31.3</v>
      </c>
      <c r="U118" s="29">
        <f>SUM(U117)</f>
        <v>50</v>
      </c>
      <c r="V118" s="29">
        <f>SUM(V117)</f>
        <v>150</v>
      </c>
      <c r="W118" s="1090"/>
      <c r="X118" s="1091"/>
      <c r="Y118" s="1091"/>
      <c r="Z118" s="1092"/>
    </row>
    <row r="119" spans="1:29" ht="13.5" thickBot="1" x14ac:dyDescent="0.25">
      <c r="A119" s="116" t="s">
        <v>9</v>
      </c>
      <c r="B119" s="13" t="s">
        <v>45</v>
      </c>
      <c r="C119" s="1112" t="s">
        <v>50</v>
      </c>
      <c r="D119" s="1112"/>
      <c r="E119" s="1112"/>
      <c r="F119" s="1112"/>
      <c r="G119" s="1112"/>
      <c r="H119" s="1112"/>
      <c r="I119" s="1112"/>
      <c r="J119" s="1112"/>
      <c r="K119" s="1112"/>
      <c r="L119" s="1112"/>
      <c r="M119" s="1112"/>
      <c r="N119" s="1112"/>
      <c r="O119" s="1112"/>
      <c r="P119" s="1112"/>
      <c r="Q119" s="1112"/>
      <c r="R119" s="1112"/>
      <c r="S119" s="1112"/>
      <c r="T119" s="1112"/>
      <c r="U119" s="1112"/>
      <c r="V119" s="1112"/>
      <c r="W119" s="1112"/>
      <c r="X119" s="1112"/>
      <c r="Y119" s="1112"/>
      <c r="Z119" s="1113"/>
    </row>
    <row r="120" spans="1:29" ht="25.5" x14ac:dyDescent="0.2">
      <c r="A120" s="544" t="s">
        <v>9</v>
      </c>
      <c r="B120" s="546" t="s">
        <v>45</v>
      </c>
      <c r="C120" s="548" t="s">
        <v>9</v>
      </c>
      <c r="D120" s="256" t="s">
        <v>107</v>
      </c>
      <c r="E120" s="562"/>
      <c r="F120" s="302" t="s">
        <v>67</v>
      </c>
      <c r="G120" s="559" t="s">
        <v>57</v>
      </c>
      <c r="H120" s="288" t="s">
        <v>43</v>
      </c>
      <c r="I120" s="298">
        <f>J120+L120</f>
        <v>17828.3</v>
      </c>
      <c r="J120" s="303">
        <v>17828.3</v>
      </c>
      <c r="K120" s="305">
        <f>K122+K123+K124+K125+K129</f>
        <v>0</v>
      </c>
      <c r="L120" s="404">
        <f>L122+L123+L124+L125+L129</f>
        <v>0</v>
      </c>
      <c r="M120" s="685">
        <f>N120+P120</f>
        <v>17828.3</v>
      </c>
      <c r="N120" s="686">
        <v>17828.3</v>
      </c>
      <c r="O120" s="687">
        <f>O122+O123+O124+O125+O129</f>
        <v>0</v>
      </c>
      <c r="P120" s="688">
        <f>P122+P123+P124+P125+P129</f>
        <v>0</v>
      </c>
      <c r="Q120" s="685"/>
      <c r="R120" s="686"/>
      <c r="S120" s="687"/>
      <c r="T120" s="688"/>
      <c r="U120" s="403">
        <v>19615.400000000001</v>
      </c>
      <c r="V120" s="406">
        <v>19926.400000000001</v>
      </c>
      <c r="W120" s="101"/>
      <c r="X120" s="65"/>
      <c r="Y120" s="101"/>
      <c r="Z120" s="90"/>
      <c r="AC120" s="16"/>
    </row>
    <row r="121" spans="1:29" x14ac:dyDescent="0.2">
      <c r="A121" s="738"/>
      <c r="B121" s="739"/>
      <c r="C121" s="756"/>
      <c r="D121" s="761" t="s">
        <v>94</v>
      </c>
      <c r="E121" s="762"/>
      <c r="F121" s="40" t="s">
        <v>51</v>
      </c>
      <c r="G121" s="744"/>
      <c r="H121" s="306" t="s">
        <v>136</v>
      </c>
      <c r="I121" s="825">
        <f>J121</f>
        <v>1000</v>
      </c>
      <c r="J121" s="826">
        <v>1000</v>
      </c>
      <c r="K121" s="827">
        <f>K127+K132</f>
        <v>0</v>
      </c>
      <c r="L121" s="828">
        <f>L127+L132</f>
        <v>0</v>
      </c>
      <c r="M121" s="829">
        <f>N121</f>
        <v>1000</v>
      </c>
      <c r="N121" s="830">
        <v>1000</v>
      </c>
      <c r="O121" s="831">
        <f>O127+O132</f>
        <v>0</v>
      </c>
      <c r="P121" s="832">
        <f>P127+P132</f>
        <v>0</v>
      </c>
      <c r="Q121" s="829"/>
      <c r="R121" s="830"/>
      <c r="S121" s="831"/>
      <c r="T121" s="832"/>
      <c r="U121" s="833">
        <v>1245.2</v>
      </c>
      <c r="V121" s="834">
        <v>1445.2</v>
      </c>
      <c r="W121" s="6"/>
      <c r="X121" s="71"/>
      <c r="Y121" s="6"/>
      <c r="Z121" s="835"/>
      <c r="AC121" s="16"/>
    </row>
    <row r="122" spans="1:29" ht="25.5" x14ac:dyDescent="0.2">
      <c r="A122" s="738"/>
      <c r="B122" s="739"/>
      <c r="C122" s="756"/>
      <c r="D122" s="836" t="s">
        <v>191</v>
      </c>
      <c r="E122" s="775"/>
      <c r="F122" s="837"/>
      <c r="G122" s="743"/>
      <c r="H122" s="838" t="s">
        <v>121</v>
      </c>
      <c r="I122" s="839"/>
      <c r="J122" s="204"/>
      <c r="K122" s="203"/>
      <c r="L122" s="840"/>
      <c r="M122" s="817">
        <f>N122</f>
        <v>673.4</v>
      </c>
      <c r="N122" s="818">
        <v>673.4</v>
      </c>
      <c r="O122" s="726"/>
      <c r="P122" s="841"/>
      <c r="Q122" s="817">
        <f>M122-I122</f>
        <v>673.4</v>
      </c>
      <c r="R122" s="726">
        <f>N122-J122</f>
        <v>673.4</v>
      </c>
      <c r="S122" s="609"/>
      <c r="T122" s="842"/>
      <c r="U122" s="161"/>
      <c r="V122" s="129"/>
      <c r="W122" s="746" t="s">
        <v>68</v>
      </c>
      <c r="X122" s="779">
        <v>6</v>
      </c>
      <c r="Y122" s="779">
        <v>6</v>
      </c>
      <c r="Z122" s="778">
        <v>6</v>
      </c>
      <c r="AC122" s="16"/>
    </row>
    <row r="123" spans="1:29" ht="25.5" x14ac:dyDescent="0.2">
      <c r="A123" s="738"/>
      <c r="B123" s="739"/>
      <c r="C123" s="756"/>
      <c r="D123" s="766" t="s">
        <v>192</v>
      </c>
      <c r="E123" s="776"/>
      <c r="F123" s="514"/>
      <c r="G123" s="745"/>
      <c r="H123" s="306"/>
      <c r="I123" s="307"/>
      <c r="J123" s="201"/>
      <c r="K123" s="200"/>
      <c r="L123" s="304"/>
      <c r="M123" s="690"/>
      <c r="N123" s="605"/>
      <c r="O123" s="604"/>
      <c r="P123" s="691"/>
      <c r="Q123" s="690"/>
      <c r="R123" s="605"/>
      <c r="S123" s="604"/>
      <c r="T123" s="691"/>
      <c r="U123" s="160"/>
      <c r="V123" s="173"/>
      <c r="W123" s="147" t="s">
        <v>154</v>
      </c>
      <c r="X123" s="749">
        <v>2</v>
      </c>
      <c r="Y123" s="749">
        <v>2</v>
      </c>
      <c r="Z123" s="748">
        <v>2</v>
      </c>
      <c r="AC123" s="16"/>
    </row>
    <row r="124" spans="1:29" ht="38.25" x14ac:dyDescent="0.2">
      <c r="A124" s="738"/>
      <c r="B124" s="739"/>
      <c r="C124" s="756"/>
      <c r="D124" s="741" t="s">
        <v>193</v>
      </c>
      <c r="E124" s="742"/>
      <c r="F124" s="40"/>
      <c r="G124" s="744"/>
      <c r="H124" s="306"/>
      <c r="I124" s="307"/>
      <c r="J124" s="201"/>
      <c r="K124" s="200"/>
      <c r="L124" s="304"/>
      <c r="M124" s="690"/>
      <c r="N124" s="605"/>
      <c r="O124" s="604"/>
      <c r="P124" s="691"/>
      <c r="Q124" s="690"/>
      <c r="R124" s="605"/>
      <c r="S124" s="604"/>
      <c r="T124" s="691"/>
      <c r="U124" s="160"/>
      <c r="V124" s="173"/>
      <c r="W124" s="747" t="s">
        <v>153</v>
      </c>
      <c r="X124" s="180">
        <v>6</v>
      </c>
      <c r="Y124" s="180">
        <v>8</v>
      </c>
      <c r="Z124" s="181">
        <v>8</v>
      </c>
      <c r="AC124" s="16"/>
    </row>
    <row r="125" spans="1:29" x14ac:dyDescent="0.2">
      <c r="A125" s="913"/>
      <c r="B125" s="915"/>
      <c r="C125" s="917"/>
      <c r="D125" s="1120" t="s">
        <v>69</v>
      </c>
      <c r="E125" s="1117"/>
      <c r="F125" s="985"/>
      <c r="G125" s="933"/>
      <c r="H125" s="308"/>
      <c r="I125" s="307"/>
      <c r="J125" s="201"/>
      <c r="K125" s="200"/>
      <c r="L125" s="304"/>
      <c r="M125" s="690"/>
      <c r="N125" s="605"/>
      <c r="O125" s="604"/>
      <c r="P125" s="691"/>
      <c r="Q125" s="690"/>
      <c r="R125" s="605"/>
      <c r="S125" s="604"/>
      <c r="T125" s="691"/>
      <c r="U125" s="299"/>
      <c r="V125" s="309"/>
      <c r="W125" s="1006" t="s">
        <v>99</v>
      </c>
      <c r="X125" s="1095">
        <v>6.8</v>
      </c>
      <c r="Y125" s="1097">
        <v>7</v>
      </c>
      <c r="Z125" s="1093">
        <v>7</v>
      </c>
      <c r="AC125" s="16"/>
    </row>
    <row r="126" spans="1:29" x14ac:dyDescent="0.2">
      <c r="A126" s="913"/>
      <c r="B126" s="915"/>
      <c r="C126" s="917"/>
      <c r="D126" s="1116"/>
      <c r="E126" s="1117"/>
      <c r="F126" s="985"/>
      <c r="G126" s="933"/>
      <c r="H126" s="308"/>
      <c r="I126" s="307"/>
      <c r="J126" s="201"/>
      <c r="K126" s="200"/>
      <c r="L126" s="304"/>
      <c r="M126" s="690"/>
      <c r="N126" s="605"/>
      <c r="O126" s="604"/>
      <c r="P126" s="691"/>
      <c r="Q126" s="690"/>
      <c r="R126" s="605"/>
      <c r="S126" s="604"/>
      <c r="T126" s="691"/>
      <c r="U126" s="299"/>
      <c r="V126" s="309"/>
      <c r="W126" s="1007"/>
      <c r="X126" s="1096"/>
      <c r="Y126" s="1267"/>
      <c r="Z126" s="1268"/>
      <c r="AC126" s="16"/>
    </row>
    <row r="127" spans="1:29" x14ac:dyDescent="0.2">
      <c r="A127" s="913"/>
      <c r="B127" s="915"/>
      <c r="C127" s="917"/>
      <c r="D127" s="1115" t="s">
        <v>70</v>
      </c>
      <c r="E127" s="1118" t="s">
        <v>155</v>
      </c>
      <c r="F127" s="985"/>
      <c r="G127" s="933"/>
      <c r="H127" s="308"/>
      <c r="I127" s="307"/>
      <c r="J127" s="201"/>
      <c r="K127" s="200"/>
      <c r="L127" s="304"/>
      <c r="M127" s="690"/>
      <c r="N127" s="605"/>
      <c r="O127" s="604"/>
      <c r="P127" s="691"/>
      <c r="Q127" s="690"/>
      <c r="R127" s="605"/>
      <c r="S127" s="604"/>
      <c r="T127" s="691"/>
      <c r="U127" s="299"/>
      <c r="V127" s="309"/>
      <c r="W127" s="1040" t="s">
        <v>100</v>
      </c>
      <c r="X127" s="779">
        <v>0</v>
      </c>
      <c r="Y127" s="779">
        <v>8</v>
      </c>
      <c r="Z127" s="778">
        <v>8</v>
      </c>
      <c r="AC127" s="16"/>
    </row>
    <row r="128" spans="1:29" x14ac:dyDescent="0.2">
      <c r="A128" s="913"/>
      <c r="B128" s="915"/>
      <c r="C128" s="917"/>
      <c r="D128" s="1116"/>
      <c r="E128" s="1119"/>
      <c r="F128" s="986"/>
      <c r="G128" s="939"/>
      <c r="H128" s="362"/>
      <c r="I128" s="363"/>
      <c r="J128" s="248"/>
      <c r="K128" s="229"/>
      <c r="L128" s="364"/>
      <c r="M128" s="692"/>
      <c r="N128" s="623"/>
      <c r="O128" s="622"/>
      <c r="P128" s="693"/>
      <c r="Q128" s="692"/>
      <c r="R128" s="623"/>
      <c r="S128" s="622"/>
      <c r="T128" s="693"/>
      <c r="U128" s="300"/>
      <c r="V128" s="301"/>
      <c r="W128" s="1036"/>
      <c r="X128" s="764"/>
      <c r="Y128" s="764"/>
      <c r="Z128" s="765"/>
      <c r="AC128" s="16"/>
    </row>
    <row r="129" spans="1:29" x14ac:dyDescent="0.2">
      <c r="A129" s="913"/>
      <c r="B129" s="915"/>
      <c r="C129" s="917"/>
      <c r="D129" s="1115" t="s">
        <v>194</v>
      </c>
      <c r="E129" s="990"/>
      <c r="F129" s="985"/>
      <c r="G129" s="933"/>
      <c r="H129" s="515"/>
      <c r="I129" s="516"/>
      <c r="J129" s="211"/>
      <c r="K129" s="210"/>
      <c r="L129" s="517"/>
      <c r="M129" s="694"/>
      <c r="N129" s="626"/>
      <c r="O129" s="625"/>
      <c r="P129" s="528"/>
      <c r="Q129" s="694"/>
      <c r="R129" s="626"/>
      <c r="S129" s="625"/>
      <c r="T129" s="528"/>
      <c r="U129" s="518"/>
      <c r="V129" s="188"/>
      <c r="W129" s="941" t="s">
        <v>71</v>
      </c>
      <c r="X129" s="180">
        <v>2</v>
      </c>
      <c r="Y129" s="180">
        <v>2</v>
      </c>
      <c r="Z129" s="181">
        <v>2</v>
      </c>
      <c r="AC129" s="16"/>
    </row>
    <row r="130" spans="1:29" x14ac:dyDescent="0.2">
      <c r="A130" s="913"/>
      <c r="B130" s="915"/>
      <c r="C130" s="917"/>
      <c r="D130" s="1115"/>
      <c r="E130" s="990"/>
      <c r="F130" s="985"/>
      <c r="G130" s="933"/>
      <c r="H130" s="308" t="s">
        <v>121</v>
      </c>
      <c r="I130" s="307">
        <f>J130</f>
        <v>10.199999999999999</v>
      </c>
      <c r="J130" s="200">
        <v>10.199999999999999</v>
      </c>
      <c r="K130" s="199"/>
      <c r="L130" s="304"/>
      <c r="M130" s="690">
        <f>N130</f>
        <v>10.199999999999999</v>
      </c>
      <c r="N130" s="604">
        <v>10.199999999999999</v>
      </c>
      <c r="O130" s="603"/>
      <c r="P130" s="691"/>
      <c r="Q130" s="690"/>
      <c r="R130" s="604"/>
      <c r="S130" s="603"/>
      <c r="T130" s="691"/>
      <c r="U130" s="299"/>
      <c r="V130" s="309"/>
      <c r="W130" s="941"/>
      <c r="X130" s="180"/>
      <c r="Y130" s="180"/>
      <c r="Z130" s="181"/>
      <c r="AC130" s="16"/>
    </row>
    <row r="131" spans="1:29" x14ac:dyDescent="0.2">
      <c r="A131" s="913"/>
      <c r="B131" s="915"/>
      <c r="C131" s="917"/>
      <c r="D131" s="1116"/>
      <c r="E131" s="990"/>
      <c r="F131" s="985"/>
      <c r="G131" s="933"/>
      <c r="H131" s="519"/>
      <c r="I131" s="520"/>
      <c r="J131" s="376"/>
      <c r="K131" s="383"/>
      <c r="L131" s="504"/>
      <c r="M131" s="695"/>
      <c r="N131" s="666"/>
      <c r="O131" s="665"/>
      <c r="P131" s="681"/>
      <c r="Q131" s="695"/>
      <c r="R131" s="666"/>
      <c r="S131" s="665"/>
      <c r="T131" s="681"/>
      <c r="U131" s="521"/>
      <c r="V131" s="522"/>
      <c r="W131" s="112"/>
      <c r="X131" s="764"/>
      <c r="Y131" s="764"/>
      <c r="Z131" s="765"/>
      <c r="AC131" s="16"/>
    </row>
    <row r="132" spans="1:29" ht="23.25" customHeight="1" x14ac:dyDescent="0.2">
      <c r="A132" s="913"/>
      <c r="B132" s="915"/>
      <c r="C132" s="917"/>
      <c r="D132" s="1115" t="s">
        <v>195</v>
      </c>
      <c r="E132" s="1117"/>
      <c r="F132" s="985"/>
      <c r="G132" s="933"/>
      <c r="H132" s="732" t="s">
        <v>142</v>
      </c>
      <c r="I132" s="307"/>
      <c r="J132" s="200"/>
      <c r="K132" s="199"/>
      <c r="L132" s="304"/>
      <c r="M132" s="690">
        <f>N132</f>
        <v>245.4</v>
      </c>
      <c r="N132" s="604">
        <v>245.4</v>
      </c>
      <c r="O132" s="603"/>
      <c r="P132" s="691"/>
      <c r="Q132" s="725">
        <f>M132-I132</f>
        <v>245.4</v>
      </c>
      <c r="R132" s="726">
        <f>N132-J132</f>
        <v>245.4</v>
      </c>
      <c r="S132" s="609"/>
      <c r="T132" s="691"/>
      <c r="U132" s="299"/>
      <c r="V132" s="309"/>
      <c r="W132" s="767" t="s">
        <v>131</v>
      </c>
      <c r="X132" s="180">
        <v>36</v>
      </c>
      <c r="Y132" s="180">
        <v>37</v>
      </c>
      <c r="Z132" s="181">
        <v>38</v>
      </c>
      <c r="AC132" s="16"/>
    </row>
    <row r="133" spans="1:29" ht="25.5" customHeight="1" thickBot="1" x14ac:dyDescent="0.25">
      <c r="A133" s="1017"/>
      <c r="B133" s="1018"/>
      <c r="C133" s="1019"/>
      <c r="D133" s="1121"/>
      <c r="E133" s="1122"/>
      <c r="F133" s="1013"/>
      <c r="G133" s="987"/>
      <c r="H133" s="388" t="s">
        <v>10</v>
      </c>
      <c r="I133" s="220">
        <f>I121+I120+I130</f>
        <v>18838.5</v>
      </c>
      <c r="J133" s="233">
        <f>J121+J120+J130</f>
        <v>18838.5</v>
      </c>
      <c r="K133" s="233">
        <f>K121+K120</f>
        <v>0</v>
      </c>
      <c r="L133" s="234">
        <f>L121+L120</f>
        <v>0</v>
      </c>
      <c r="M133" s="617">
        <f>M121+M120+M130+M122+M132</f>
        <v>19757.300000000003</v>
      </c>
      <c r="N133" s="617">
        <f t="shared" ref="N133:T133" si="29">N121+N120+N130+N122+N132</f>
        <v>19757.300000000003</v>
      </c>
      <c r="O133" s="617">
        <f t="shared" si="29"/>
        <v>0</v>
      </c>
      <c r="P133" s="617">
        <f t="shared" si="29"/>
        <v>0</v>
      </c>
      <c r="Q133" s="727">
        <f>Q121+Q120+Q130+Q122+Q132</f>
        <v>918.8</v>
      </c>
      <c r="R133" s="727">
        <f t="shared" si="29"/>
        <v>918.8</v>
      </c>
      <c r="S133" s="641">
        <f t="shared" si="29"/>
        <v>0</v>
      </c>
      <c r="T133" s="642">
        <f t="shared" si="29"/>
        <v>0</v>
      </c>
      <c r="U133" s="208">
        <f>U121+U120</f>
        <v>20860.600000000002</v>
      </c>
      <c r="V133" s="223">
        <f>V121+V120</f>
        <v>21371.600000000002</v>
      </c>
      <c r="W133" s="113"/>
      <c r="X133" s="178"/>
      <c r="Y133" s="178"/>
      <c r="Z133" s="179"/>
      <c r="AC133" s="16"/>
    </row>
    <row r="134" spans="1:29" ht="13.5" thickBot="1" x14ac:dyDescent="0.25">
      <c r="A134" s="117" t="s">
        <v>9</v>
      </c>
      <c r="B134" s="13" t="s">
        <v>45</v>
      </c>
      <c r="C134" s="1089" t="s">
        <v>12</v>
      </c>
      <c r="D134" s="1089"/>
      <c r="E134" s="1089"/>
      <c r="F134" s="1089"/>
      <c r="G134" s="1089"/>
      <c r="H134" s="1089"/>
      <c r="I134" s="277">
        <f>I133</f>
        <v>18838.5</v>
      </c>
      <c r="J134" s="29">
        <f>J133</f>
        <v>18838.5</v>
      </c>
      <c r="K134" s="29">
        <f>K133</f>
        <v>0</v>
      </c>
      <c r="L134" s="278">
        <f>L133</f>
        <v>0</v>
      </c>
      <c r="M134" s="277">
        <f>M133</f>
        <v>19757.300000000003</v>
      </c>
      <c r="N134" s="277">
        <f t="shared" ref="N134:T134" si="30">N133</f>
        <v>19757.300000000003</v>
      </c>
      <c r="O134" s="277">
        <f t="shared" si="30"/>
        <v>0</v>
      </c>
      <c r="P134" s="277">
        <f t="shared" si="30"/>
        <v>0</v>
      </c>
      <c r="Q134" s="724">
        <f>Q133</f>
        <v>918.8</v>
      </c>
      <c r="R134" s="724">
        <f t="shared" si="30"/>
        <v>918.8</v>
      </c>
      <c r="S134" s="277">
        <f t="shared" si="30"/>
        <v>0</v>
      </c>
      <c r="T134" s="277">
        <f t="shared" si="30"/>
        <v>0</v>
      </c>
      <c r="U134" s="146">
        <f>U133</f>
        <v>20860.600000000002</v>
      </c>
      <c r="V134" s="405">
        <f>V133</f>
        <v>21371.600000000002</v>
      </c>
      <c r="W134" s="1091"/>
      <c r="X134" s="1091"/>
      <c r="Y134" s="1091"/>
      <c r="Z134" s="1092"/>
    </row>
    <row r="135" spans="1:29" ht="13.5" thickBot="1" x14ac:dyDescent="0.25">
      <c r="A135" s="116" t="s">
        <v>9</v>
      </c>
      <c r="B135" s="13" t="s">
        <v>51</v>
      </c>
      <c r="C135" s="1100" t="s">
        <v>52</v>
      </c>
      <c r="D135" s="1101"/>
      <c r="E135" s="1101"/>
      <c r="F135" s="1101"/>
      <c r="G135" s="1101"/>
      <c r="H135" s="1101"/>
      <c r="I135" s="1101"/>
      <c r="J135" s="1101"/>
      <c r="K135" s="1101"/>
      <c r="L135" s="1101"/>
      <c r="M135" s="1101"/>
      <c r="N135" s="1101"/>
      <c r="O135" s="1101"/>
      <c r="P135" s="1101"/>
      <c r="Q135" s="1101"/>
      <c r="R135" s="1101"/>
      <c r="S135" s="1101"/>
      <c r="T135" s="1101"/>
      <c r="U135" s="1101"/>
      <c r="V135" s="1101"/>
      <c r="W135" s="1101"/>
      <c r="X135" s="1101"/>
      <c r="Y135" s="1101"/>
      <c r="Z135" s="1103"/>
    </row>
    <row r="136" spans="1:29" x14ac:dyDescent="0.2">
      <c r="A136" s="752" t="s">
        <v>9</v>
      </c>
      <c r="B136" s="753" t="s">
        <v>51</v>
      </c>
      <c r="C136" s="317" t="s">
        <v>9</v>
      </c>
      <c r="D136" s="1131" t="s">
        <v>54</v>
      </c>
      <c r="E136" s="193"/>
      <c r="F136" s="759" t="s">
        <v>51</v>
      </c>
      <c r="G136" s="750" t="s">
        <v>57</v>
      </c>
      <c r="H136" s="22" t="s">
        <v>43</v>
      </c>
      <c r="I136" s="263">
        <f>J136+L136</f>
        <v>183</v>
      </c>
      <c r="J136" s="264">
        <v>183</v>
      </c>
      <c r="K136" s="264"/>
      <c r="L136" s="265"/>
      <c r="M136" s="635">
        <f>N136+P136</f>
        <v>183</v>
      </c>
      <c r="N136" s="633">
        <v>183</v>
      </c>
      <c r="O136" s="633"/>
      <c r="P136" s="636"/>
      <c r="Q136" s="632"/>
      <c r="R136" s="633"/>
      <c r="S136" s="633"/>
      <c r="T136" s="634"/>
      <c r="U136" s="310">
        <f>191.2+70</f>
        <v>261.2</v>
      </c>
      <c r="V136" s="316">
        <f>191.2+70</f>
        <v>261.2</v>
      </c>
      <c r="W136" s="1002" t="s">
        <v>171</v>
      </c>
      <c r="X136" s="1125">
        <v>2</v>
      </c>
      <c r="Y136" s="1125">
        <v>2</v>
      </c>
      <c r="Z136" s="1127">
        <v>2</v>
      </c>
      <c r="AC136" s="16"/>
    </row>
    <row r="137" spans="1:29" ht="29.25" customHeight="1" x14ac:dyDescent="0.2">
      <c r="A137" s="738"/>
      <c r="B137" s="739"/>
      <c r="C137" s="740"/>
      <c r="D137" s="1132"/>
      <c r="E137" s="758"/>
      <c r="F137" s="760"/>
      <c r="G137" s="751"/>
      <c r="H137" s="194" t="s">
        <v>142</v>
      </c>
      <c r="I137" s="268">
        <f>J137+L137</f>
        <v>191.2</v>
      </c>
      <c r="J137" s="210">
        <v>161.19999999999999</v>
      </c>
      <c r="K137" s="210"/>
      <c r="L137" s="211">
        <v>30</v>
      </c>
      <c r="M137" s="664">
        <f>N137+P137</f>
        <v>191.2</v>
      </c>
      <c r="N137" s="625">
        <f>161.2-5</f>
        <v>156.19999999999999</v>
      </c>
      <c r="O137" s="625"/>
      <c r="P137" s="627">
        <f>30+5</f>
        <v>35</v>
      </c>
      <c r="Q137" s="663">
        <f>M137-I137</f>
        <v>0</v>
      </c>
      <c r="R137" s="703">
        <f t="shared" ref="R137:T137" si="31">N137-J137</f>
        <v>-5</v>
      </c>
      <c r="S137" s="703"/>
      <c r="T137" s="703">
        <f t="shared" si="31"/>
        <v>5</v>
      </c>
      <c r="U137" s="129">
        <v>0</v>
      </c>
      <c r="V137" s="62">
        <v>0</v>
      </c>
      <c r="W137" s="1133"/>
      <c r="X137" s="1126"/>
      <c r="Y137" s="1126"/>
      <c r="Z137" s="1128"/>
      <c r="AC137" s="16"/>
    </row>
    <row r="138" spans="1:29" ht="38.25" x14ac:dyDescent="0.2">
      <c r="A138" s="738"/>
      <c r="B138" s="739"/>
      <c r="C138" s="740"/>
      <c r="D138" s="906" t="s">
        <v>128</v>
      </c>
      <c r="E138" s="1129" t="s">
        <v>148</v>
      </c>
      <c r="F138" s="760"/>
      <c r="G138" s="751"/>
      <c r="H138" s="705" t="s">
        <v>58</v>
      </c>
      <c r="I138" s="268">
        <f>J138+L138</f>
        <v>804.3</v>
      </c>
      <c r="J138" s="210">
        <v>804.3</v>
      </c>
      <c r="K138" s="210"/>
      <c r="L138" s="211"/>
      <c r="M138" s="864">
        <f>N138+P138</f>
        <v>794.9</v>
      </c>
      <c r="N138" s="865">
        <f>804.3-9.4</f>
        <v>794.9</v>
      </c>
      <c r="O138" s="625"/>
      <c r="P138" s="627"/>
      <c r="Q138" s="703">
        <f>M138-I138</f>
        <v>-9.3999999999999773</v>
      </c>
      <c r="R138" s="703">
        <f>N138-J138</f>
        <v>-9.3999999999999773</v>
      </c>
      <c r="S138" s="625"/>
      <c r="T138" s="626"/>
      <c r="U138" s="67">
        <v>804.3</v>
      </c>
      <c r="V138" s="192">
        <v>804.3</v>
      </c>
      <c r="W138" s="354" t="s">
        <v>198</v>
      </c>
      <c r="X138" s="770">
        <v>1</v>
      </c>
      <c r="Y138" s="770">
        <v>1</v>
      </c>
      <c r="Z138" s="769">
        <v>1</v>
      </c>
      <c r="AC138" s="16"/>
    </row>
    <row r="139" spans="1:29" ht="25.5" x14ac:dyDescent="0.2">
      <c r="A139" s="738"/>
      <c r="B139" s="739"/>
      <c r="C139" s="756"/>
      <c r="D139" s="936"/>
      <c r="E139" s="1130"/>
      <c r="F139" s="760"/>
      <c r="G139" s="751"/>
      <c r="H139" s="321"/>
      <c r="I139" s="322"/>
      <c r="J139" s="200"/>
      <c r="K139" s="200"/>
      <c r="L139" s="201"/>
      <c r="M139" s="606"/>
      <c r="N139" s="604"/>
      <c r="O139" s="604"/>
      <c r="P139" s="607"/>
      <c r="Q139" s="603"/>
      <c r="R139" s="604"/>
      <c r="S139" s="604"/>
      <c r="T139" s="607"/>
      <c r="U139" s="309"/>
      <c r="V139" s="323"/>
      <c r="W139" s="46" t="s">
        <v>59</v>
      </c>
      <c r="X139" s="780">
        <v>66</v>
      </c>
      <c r="Y139" s="780">
        <v>66</v>
      </c>
      <c r="Z139" s="781">
        <v>66</v>
      </c>
      <c r="AC139" s="16"/>
    </row>
    <row r="140" spans="1:29" ht="15.75" x14ac:dyDescent="0.2">
      <c r="A140" s="738"/>
      <c r="B140" s="739"/>
      <c r="C140" s="756"/>
      <c r="D140" s="766" t="s">
        <v>129</v>
      </c>
      <c r="E140" s="844"/>
      <c r="F140" s="768"/>
      <c r="G140" s="773"/>
      <c r="H140" s="174"/>
      <c r="I140" s="206"/>
      <c r="J140" s="229"/>
      <c r="K140" s="229"/>
      <c r="L140" s="248"/>
      <c r="M140" s="614"/>
      <c r="N140" s="622"/>
      <c r="O140" s="622"/>
      <c r="P140" s="624"/>
      <c r="Q140" s="613"/>
      <c r="R140" s="622"/>
      <c r="S140" s="622"/>
      <c r="T140" s="623"/>
      <c r="U140" s="177"/>
      <c r="V140" s="142"/>
      <c r="W140" s="46" t="s">
        <v>161</v>
      </c>
      <c r="X140" s="764">
        <v>7</v>
      </c>
      <c r="Y140" s="764">
        <v>7</v>
      </c>
      <c r="Z140" s="765">
        <v>7</v>
      </c>
      <c r="AC140" s="16"/>
    </row>
    <row r="141" spans="1:29" ht="35.25" x14ac:dyDescent="0.2">
      <c r="A141" s="738"/>
      <c r="B141" s="739"/>
      <c r="C141" s="740"/>
      <c r="D141" s="1269" t="s">
        <v>206</v>
      </c>
      <c r="E141" s="843" t="s">
        <v>149</v>
      </c>
      <c r="F141" s="760"/>
      <c r="G141" s="744"/>
      <c r="H141" s="23"/>
      <c r="I141" s="199"/>
      <c r="J141" s="200"/>
      <c r="K141" s="200"/>
      <c r="L141" s="201"/>
      <c r="M141" s="606"/>
      <c r="N141" s="604"/>
      <c r="O141" s="604"/>
      <c r="P141" s="607"/>
      <c r="Q141" s="603"/>
      <c r="R141" s="604"/>
      <c r="S141" s="604"/>
      <c r="T141" s="605"/>
      <c r="U141" s="173"/>
      <c r="V141" s="63"/>
      <c r="W141" s="774" t="s">
        <v>162</v>
      </c>
      <c r="X141" s="180">
        <v>5</v>
      </c>
      <c r="Y141" s="180"/>
      <c r="Z141" s="181"/>
      <c r="AC141" s="16"/>
    </row>
    <row r="142" spans="1:29" ht="44.25" customHeight="1" thickBot="1" x14ac:dyDescent="0.25">
      <c r="A142" s="545"/>
      <c r="B142" s="547"/>
      <c r="C142" s="289"/>
      <c r="D142" s="1135"/>
      <c r="E142" s="318"/>
      <c r="F142" s="319"/>
      <c r="G142" s="320"/>
      <c r="H142" s="243" t="s">
        <v>10</v>
      </c>
      <c r="I142" s="239">
        <f t="shared" ref="I142:P142" si="32">SUM(I136:I141)</f>
        <v>1178.5</v>
      </c>
      <c r="J142" s="239">
        <f t="shared" si="32"/>
        <v>1148.5</v>
      </c>
      <c r="K142" s="239">
        <f t="shared" si="32"/>
        <v>0</v>
      </c>
      <c r="L142" s="251">
        <f t="shared" si="32"/>
        <v>30</v>
      </c>
      <c r="M142" s="641">
        <f t="shared" si="32"/>
        <v>1169.0999999999999</v>
      </c>
      <c r="N142" s="640">
        <f t="shared" si="32"/>
        <v>1134.0999999999999</v>
      </c>
      <c r="O142" s="640">
        <f t="shared" si="32"/>
        <v>0</v>
      </c>
      <c r="P142" s="631">
        <f t="shared" si="32"/>
        <v>35</v>
      </c>
      <c r="Q142" s="704">
        <f>Q138</f>
        <v>-9.3999999999999773</v>
      </c>
      <c r="R142" s="704">
        <f>R138</f>
        <v>-9.3999999999999773</v>
      </c>
      <c r="S142" s="640"/>
      <c r="T142" s="628"/>
      <c r="U142" s="246">
        <f>SUM(U136:U141)</f>
        <v>1065.5</v>
      </c>
      <c r="V142" s="239">
        <f>SUM(V136:V141)</f>
        <v>1065.5</v>
      </c>
      <c r="W142" s="313"/>
      <c r="X142" s="314"/>
      <c r="Y142" s="314"/>
      <c r="Z142" s="315"/>
      <c r="AC142" s="16"/>
    </row>
    <row r="143" spans="1:29" ht="25.5" x14ac:dyDescent="0.2">
      <c r="A143" s="544" t="s">
        <v>9</v>
      </c>
      <c r="B143" s="546" t="s">
        <v>51</v>
      </c>
      <c r="C143" s="548" t="s">
        <v>11</v>
      </c>
      <c r="D143" s="1123" t="s">
        <v>60</v>
      </c>
      <c r="E143" s="553"/>
      <c r="F143" s="556" t="s">
        <v>51</v>
      </c>
      <c r="G143" s="559" t="s">
        <v>57</v>
      </c>
      <c r="H143" s="69" t="s">
        <v>136</v>
      </c>
      <c r="I143" s="269">
        <f>J143+L143</f>
        <v>1619</v>
      </c>
      <c r="J143" s="254">
        <v>1619</v>
      </c>
      <c r="K143" s="254"/>
      <c r="L143" s="255"/>
      <c r="M143" s="661">
        <f>N143+P143</f>
        <v>1619</v>
      </c>
      <c r="N143" s="670">
        <v>1619</v>
      </c>
      <c r="O143" s="670"/>
      <c r="P143" s="662"/>
      <c r="Q143" s="658"/>
      <c r="R143" s="670"/>
      <c r="S143" s="670"/>
      <c r="T143" s="662"/>
      <c r="U143" s="326">
        <v>1394</v>
      </c>
      <c r="V143" s="70">
        <v>1460</v>
      </c>
      <c r="W143" s="540" t="s">
        <v>93</v>
      </c>
      <c r="X143" s="128">
        <v>150</v>
      </c>
      <c r="Y143" s="128">
        <v>150</v>
      </c>
      <c r="Z143" s="133">
        <v>150</v>
      </c>
      <c r="AC143" s="16"/>
    </row>
    <row r="144" spans="1:29" x14ac:dyDescent="0.2">
      <c r="A144" s="530"/>
      <c r="B144" s="531"/>
      <c r="C144" s="549"/>
      <c r="D144" s="1124"/>
      <c r="E144" s="554"/>
      <c r="F144" s="557"/>
      <c r="G144" s="533"/>
      <c r="H144" s="23"/>
      <c r="I144" s="322"/>
      <c r="J144" s="200"/>
      <c r="K144" s="200"/>
      <c r="L144" s="201"/>
      <c r="M144" s="606"/>
      <c r="N144" s="604"/>
      <c r="O144" s="604"/>
      <c r="P144" s="607"/>
      <c r="Q144" s="603"/>
      <c r="R144" s="604"/>
      <c r="S144" s="604"/>
      <c r="T144" s="607"/>
      <c r="U144" s="63"/>
      <c r="V144" s="173"/>
      <c r="W144" s="571" t="s">
        <v>163</v>
      </c>
      <c r="X144" s="567">
        <v>40</v>
      </c>
      <c r="Y144" s="567">
        <v>50</v>
      </c>
      <c r="Z144" s="569">
        <v>50</v>
      </c>
      <c r="AC144" s="16"/>
    </row>
    <row r="145" spans="1:29" ht="25.5" x14ac:dyDescent="0.2">
      <c r="A145" s="530"/>
      <c r="B145" s="531"/>
      <c r="C145" s="549"/>
      <c r="D145" s="551"/>
      <c r="E145" s="554"/>
      <c r="F145" s="557"/>
      <c r="G145" s="533"/>
      <c r="H145" s="174"/>
      <c r="I145" s="228"/>
      <c r="J145" s="229"/>
      <c r="K145" s="229"/>
      <c r="L145" s="248"/>
      <c r="M145" s="614"/>
      <c r="N145" s="622"/>
      <c r="O145" s="622"/>
      <c r="P145" s="624"/>
      <c r="Q145" s="613"/>
      <c r="R145" s="622"/>
      <c r="S145" s="622"/>
      <c r="T145" s="624"/>
      <c r="U145" s="142"/>
      <c r="V145" s="177"/>
      <c r="W145" s="571" t="s">
        <v>164</v>
      </c>
      <c r="X145" s="130">
        <v>2</v>
      </c>
      <c r="Y145" s="130">
        <v>2</v>
      </c>
      <c r="Z145" s="131">
        <v>2</v>
      </c>
      <c r="AC145" s="16"/>
    </row>
    <row r="146" spans="1:29" ht="38.25" x14ac:dyDescent="0.2">
      <c r="A146" s="530"/>
      <c r="B146" s="531"/>
      <c r="C146" s="549"/>
      <c r="D146" s="551"/>
      <c r="E146" s="554"/>
      <c r="F146" s="557"/>
      <c r="G146" s="533"/>
      <c r="H146" s="31" t="s">
        <v>76</v>
      </c>
      <c r="I146" s="205">
        <f>J146</f>
        <v>20</v>
      </c>
      <c r="J146" s="203">
        <v>20</v>
      </c>
      <c r="K146" s="203"/>
      <c r="L146" s="204"/>
      <c r="M146" s="611">
        <f>N146</f>
        <v>20</v>
      </c>
      <c r="N146" s="609">
        <v>20</v>
      </c>
      <c r="O146" s="609"/>
      <c r="P146" s="612"/>
      <c r="Q146" s="608"/>
      <c r="R146" s="609"/>
      <c r="S146" s="609"/>
      <c r="T146" s="612"/>
      <c r="U146" s="62"/>
      <c r="V146" s="129"/>
      <c r="W146" s="578" t="s">
        <v>172</v>
      </c>
      <c r="X146" s="130">
        <v>1</v>
      </c>
      <c r="Y146" s="130"/>
      <c r="Z146" s="131"/>
      <c r="AC146" s="16"/>
    </row>
    <row r="147" spans="1:29" ht="20.25" customHeight="1" x14ac:dyDescent="0.2">
      <c r="A147" s="530"/>
      <c r="B147" s="531"/>
      <c r="C147" s="549"/>
      <c r="D147" s="551"/>
      <c r="E147" s="554"/>
      <c r="F147" s="557"/>
      <c r="G147" s="533"/>
      <c r="H147" s="735" t="s">
        <v>142</v>
      </c>
      <c r="I147" s="228"/>
      <c r="J147" s="229"/>
      <c r="K147" s="229"/>
      <c r="L147" s="248"/>
      <c r="M147" s="614">
        <f>N147</f>
        <v>83.3</v>
      </c>
      <c r="N147" s="622">
        <v>83.3</v>
      </c>
      <c r="O147" s="622"/>
      <c r="P147" s="624"/>
      <c r="Q147" s="708">
        <f>M147-I147</f>
        <v>83.3</v>
      </c>
      <c r="R147" s="708">
        <f>N147-J147</f>
        <v>83.3</v>
      </c>
      <c r="S147" s="622"/>
      <c r="T147" s="624"/>
      <c r="U147" s="413"/>
      <c r="V147" s="324"/>
      <c r="W147" s="993" t="s">
        <v>207</v>
      </c>
      <c r="X147" s="1146">
        <v>1724</v>
      </c>
      <c r="Y147" s="1271">
        <v>1724</v>
      </c>
      <c r="Z147" s="1270">
        <v>1724</v>
      </c>
      <c r="AC147" s="16"/>
    </row>
    <row r="148" spans="1:29" ht="25.5" customHeight="1" thickBot="1" x14ac:dyDescent="0.25">
      <c r="A148" s="545"/>
      <c r="B148" s="547"/>
      <c r="C148" s="550"/>
      <c r="D148" s="552"/>
      <c r="E148" s="555"/>
      <c r="F148" s="558"/>
      <c r="G148" s="560"/>
      <c r="H148" s="243" t="s">
        <v>10</v>
      </c>
      <c r="I148" s="244">
        <f t="shared" ref="I148:P148" si="33">SUM(I143:I147)</f>
        <v>1639</v>
      </c>
      <c r="J148" s="240">
        <f t="shared" si="33"/>
        <v>1639</v>
      </c>
      <c r="K148" s="240">
        <f t="shared" si="33"/>
        <v>0</v>
      </c>
      <c r="L148" s="241">
        <f t="shared" si="33"/>
        <v>0</v>
      </c>
      <c r="M148" s="641">
        <f>SUM(M143:M147)</f>
        <v>1722.3</v>
      </c>
      <c r="N148" s="629">
        <f t="shared" si="33"/>
        <v>1722.3</v>
      </c>
      <c r="O148" s="629">
        <f t="shared" si="33"/>
        <v>0</v>
      </c>
      <c r="P148" s="649">
        <f t="shared" si="33"/>
        <v>0</v>
      </c>
      <c r="Q148" s="704">
        <f>Q147</f>
        <v>83.3</v>
      </c>
      <c r="R148" s="704">
        <f>R147</f>
        <v>83.3</v>
      </c>
      <c r="S148" s="629"/>
      <c r="T148" s="649"/>
      <c r="U148" s="239">
        <f>SUM(U143:U147)</f>
        <v>1394</v>
      </c>
      <c r="V148" s="244">
        <f>SUM(V143:V147)</f>
        <v>1460</v>
      </c>
      <c r="W148" s="1066"/>
      <c r="X148" s="1147"/>
      <c r="Y148" s="1147"/>
      <c r="Z148" s="1142"/>
      <c r="AC148" s="16"/>
    </row>
    <row r="149" spans="1:29" x14ac:dyDescent="0.2">
      <c r="A149" s="913" t="s">
        <v>9</v>
      </c>
      <c r="B149" s="915" t="s">
        <v>51</v>
      </c>
      <c r="C149" s="917" t="s">
        <v>45</v>
      </c>
      <c r="D149" s="1143" t="s">
        <v>208</v>
      </c>
      <c r="E149" s="563" t="s">
        <v>81</v>
      </c>
      <c r="F149" s="557"/>
      <c r="G149" s="533" t="s">
        <v>57</v>
      </c>
      <c r="H149" s="174" t="s">
        <v>136</v>
      </c>
      <c r="I149" s="228">
        <f>J149+L149</f>
        <v>251</v>
      </c>
      <c r="J149" s="229"/>
      <c r="K149" s="229"/>
      <c r="L149" s="248">
        <v>251</v>
      </c>
      <c r="M149" s="614">
        <f>N149+P149</f>
        <v>251</v>
      </c>
      <c r="N149" s="622"/>
      <c r="O149" s="622"/>
      <c r="P149" s="624">
        <v>251</v>
      </c>
      <c r="Q149" s="613"/>
      <c r="R149" s="622"/>
      <c r="S149" s="622"/>
      <c r="T149" s="623"/>
      <c r="U149" s="324">
        <v>500</v>
      </c>
      <c r="V149" s="137">
        <v>500</v>
      </c>
      <c r="W149" s="538" t="s">
        <v>132</v>
      </c>
      <c r="X149" s="180">
        <v>1</v>
      </c>
      <c r="Y149" s="180">
        <v>1</v>
      </c>
      <c r="Z149" s="181">
        <v>1</v>
      </c>
      <c r="AC149" s="16"/>
    </row>
    <row r="150" spans="1:29" x14ac:dyDescent="0.2">
      <c r="A150" s="913"/>
      <c r="B150" s="915"/>
      <c r="C150" s="917"/>
      <c r="D150" s="1143"/>
      <c r="E150" s="1144" t="s">
        <v>156</v>
      </c>
      <c r="F150" s="557"/>
      <c r="G150" s="533"/>
      <c r="H150" s="31" t="s">
        <v>142</v>
      </c>
      <c r="I150" s="205">
        <f>L150</f>
        <v>249.9</v>
      </c>
      <c r="J150" s="203"/>
      <c r="K150" s="203"/>
      <c r="L150" s="204">
        <v>249.9</v>
      </c>
      <c r="M150" s="611">
        <f>P150</f>
        <v>249.9</v>
      </c>
      <c r="N150" s="609"/>
      <c r="O150" s="609"/>
      <c r="P150" s="612">
        <v>249.9</v>
      </c>
      <c r="Q150" s="608"/>
      <c r="R150" s="609"/>
      <c r="S150" s="609"/>
      <c r="T150" s="610"/>
      <c r="U150" s="135"/>
      <c r="V150" s="77"/>
      <c r="W150" s="538"/>
      <c r="X150" s="180"/>
      <c r="Y150" s="180"/>
      <c r="Z150" s="181"/>
      <c r="AC150" s="16"/>
    </row>
    <row r="151" spans="1:29" ht="13.5" thickBot="1" x14ac:dyDescent="0.25">
      <c r="A151" s="913"/>
      <c r="B151" s="915"/>
      <c r="C151" s="917"/>
      <c r="D151" s="1124"/>
      <c r="E151" s="1145"/>
      <c r="F151" s="557"/>
      <c r="G151" s="533"/>
      <c r="H151" s="232" t="s">
        <v>10</v>
      </c>
      <c r="I151" s="220">
        <f>SUM(I149:I150)</f>
        <v>500.9</v>
      </c>
      <c r="J151" s="233">
        <f>SUM(J149:J149)</f>
        <v>0</v>
      </c>
      <c r="K151" s="233">
        <f>SUM(K149:K149)</f>
        <v>0</v>
      </c>
      <c r="L151" s="235">
        <f>SUM(L149:L150)</f>
        <v>500.9</v>
      </c>
      <c r="M151" s="617">
        <f>SUM(M149:M150)</f>
        <v>500.9</v>
      </c>
      <c r="N151" s="655">
        <f>SUM(N149:N149)</f>
        <v>0</v>
      </c>
      <c r="O151" s="655">
        <f>SUM(O149:O149)</f>
        <v>0</v>
      </c>
      <c r="P151" s="657">
        <f>SUM(P149:P150)</f>
        <v>500.9</v>
      </c>
      <c r="Q151" s="615"/>
      <c r="R151" s="655"/>
      <c r="S151" s="655"/>
      <c r="T151" s="656"/>
      <c r="U151" s="219">
        <f>U149</f>
        <v>500</v>
      </c>
      <c r="V151" s="221">
        <f>V149</f>
        <v>500</v>
      </c>
      <c r="W151" s="538"/>
      <c r="X151" s="180"/>
      <c r="Y151" s="180"/>
      <c r="Z151" s="181"/>
      <c r="AC151" s="16"/>
    </row>
    <row r="152" spans="1:29" ht="25.5" x14ac:dyDescent="0.2">
      <c r="A152" s="544" t="s">
        <v>9</v>
      </c>
      <c r="B152" s="546" t="s">
        <v>51</v>
      </c>
      <c r="C152" s="548" t="s">
        <v>51</v>
      </c>
      <c r="D152" s="408" t="s">
        <v>108</v>
      </c>
      <c r="E152" s="562"/>
      <c r="F152" s="556" t="s">
        <v>51</v>
      </c>
      <c r="G152" s="523" t="s">
        <v>73</v>
      </c>
      <c r="H152" s="22" t="s">
        <v>43</v>
      </c>
      <c r="I152" s="263">
        <f>J152</f>
        <v>61.2</v>
      </c>
      <c r="J152" s="264">
        <v>61.2</v>
      </c>
      <c r="K152" s="264">
        <v>19.2</v>
      </c>
      <c r="L152" s="265"/>
      <c r="M152" s="635">
        <f>N152</f>
        <v>61.2</v>
      </c>
      <c r="N152" s="633">
        <v>61.2</v>
      </c>
      <c r="O152" s="633">
        <v>19.2</v>
      </c>
      <c r="P152" s="634"/>
      <c r="Q152" s="635"/>
      <c r="R152" s="633"/>
      <c r="S152" s="633"/>
      <c r="T152" s="636"/>
      <c r="U152" s="27"/>
      <c r="V152" s="27"/>
      <c r="W152" s="409" t="s">
        <v>74</v>
      </c>
      <c r="X152" s="410">
        <v>1</v>
      </c>
      <c r="Y152" s="128"/>
      <c r="Z152" s="133"/>
      <c r="AC152" s="16"/>
    </row>
    <row r="153" spans="1:29" ht="25.5" x14ac:dyDescent="0.2">
      <c r="A153" s="565"/>
      <c r="B153" s="531"/>
      <c r="C153" s="549"/>
      <c r="D153" s="1120" t="s">
        <v>77</v>
      </c>
      <c r="E153" s="1139"/>
      <c r="F153" s="985"/>
      <c r="G153" s="933"/>
      <c r="H153" s="348" t="s">
        <v>75</v>
      </c>
      <c r="I153" s="205">
        <f>J153</f>
        <v>29.9</v>
      </c>
      <c r="J153" s="203">
        <v>29.9</v>
      </c>
      <c r="K153" s="203"/>
      <c r="L153" s="204"/>
      <c r="M153" s="611">
        <f>N153</f>
        <v>29.9</v>
      </c>
      <c r="N153" s="609">
        <v>29.9</v>
      </c>
      <c r="O153" s="609"/>
      <c r="P153" s="610"/>
      <c r="Q153" s="846"/>
      <c r="R153" s="610"/>
      <c r="S153" s="609"/>
      <c r="T153" s="842"/>
      <c r="U153" s="129"/>
      <c r="V153" s="129"/>
      <c r="W153" s="327" t="s">
        <v>226</v>
      </c>
      <c r="X153" s="328">
        <v>2</v>
      </c>
      <c r="Y153" s="180"/>
      <c r="Z153" s="181"/>
      <c r="AC153" s="16"/>
    </row>
    <row r="154" spans="1:29" ht="25.5" x14ac:dyDescent="0.2">
      <c r="A154" s="565"/>
      <c r="B154" s="531"/>
      <c r="C154" s="549"/>
      <c r="D154" s="1140"/>
      <c r="E154" s="1139"/>
      <c r="F154" s="985"/>
      <c r="G154" s="933"/>
      <c r="H154" s="858" t="s">
        <v>58</v>
      </c>
      <c r="I154" s="322">
        <f>J154</f>
        <v>104.7</v>
      </c>
      <c r="J154" s="200">
        <v>104.7</v>
      </c>
      <c r="K154" s="200"/>
      <c r="L154" s="201"/>
      <c r="M154" s="606">
        <f>P154+N154</f>
        <v>104.7</v>
      </c>
      <c r="N154" s="604"/>
      <c r="O154" s="604"/>
      <c r="P154" s="605">
        <v>104.7</v>
      </c>
      <c r="Q154" s="725">
        <f>M154-I154</f>
        <v>0</v>
      </c>
      <c r="R154" s="823">
        <f t="shared" ref="R154:T154" si="34">N154-J154</f>
        <v>-104.7</v>
      </c>
      <c r="S154" s="730"/>
      <c r="T154" s="845">
        <f t="shared" si="34"/>
        <v>104.7</v>
      </c>
      <c r="U154" s="309"/>
      <c r="V154" s="309"/>
      <c r="W154" s="186" t="s">
        <v>173</v>
      </c>
      <c r="X154" s="185">
        <v>2</v>
      </c>
      <c r="Y154" s="537"/>
      <c r="Z154" s="536"/>
      <c r="AC154" s="16"/>
    </row>
    <row r="155" spans="1:29" ht="25.5" x14ac:dyDescent="0.2">
      <c r="A155" s="1004"/>
      <c r="B155" s="915"/>
      <c r="C155" s="917"/>
      <c r="D155" s="1137" t="s">
        <v>72</v>
      </c>
      <c r="E155" s="563"/>
      <c r="F155" s="557"/>
      <c r="G155" s="533"/>
      <c r="H155" s="321"/>
      <c r="I155" s="322"/>
      <c r="J155" s="200"/>
      <c r="K155" s="200"/>
      <c r="L155" s="201"/>
      <c r="M155" s="606"/>
      <c r="N155" s="604"/>
      <c r="O155" s="604"/>
      <c r="P155" s="605"/>
      <c r="Q155" s="725"/>
      <c r="R155" s="823"/>
      <c r="S155" s="730"/>
      <c r="T155" s="845"/>
      <c r="U155" s="309"/>
      <c r="V155" s="309"/>
      <c r="W155" s="583" t="s">
        <v>74</v>
      </c>
      <c r="X155" s="357">
        <v>1</v>
      </c>
      <c r="Y155" s="164"/>
      <c r="Z155" s="165"/>
      <c r="AC155" s="16"/>
    </row>
    <row r="156" spans="1:29" ht="13.5" thickBot="1" x14ac:dyDescent="0.25">
      <c r="A156" s="1136"/>
      <c r="B156" s="1018"/>
      <c r="C156" s="1019"/>
      <c r="D156" s="1138"/>
      <c r="E156" s="564"/>
      <c r="F156" s="558"/>
      <c r="G156" s="560"/>
      <c r="H156" s="243" t="s">
        <v>10</v>
      </c>
      <c r="I156" s="267">
        <f>I154+I153+I152</f>
        <v>195.8</v>
      </c>
      <c r="J156" s="240">
        <f>J154+J153+J152</f>
        <v>195.8</v>
      </c>
      <c r="K156" s="240">
        <f>K152</f>
        <v>19.2</v>
      </c>
      <c r="L156" s="251">
        <f>L152</f>
        <v>0</v>
      </c>
      <c r="M156" s="630">
        <f>M154+M153+M152</f>
        <v>195.8</v>
      </c>
      <c r="N156" s="630">
        <f t="shared" ref="N156:P156" si="35">N154+N153+N152</f>
        <v>91.1</v>
      </c>
      <c r="O156" s="630">
        <f t="shared" si="35"/>
        <v>19.2</v>
      </c>
      <c r="P156" s="630">
        <f t="shared" si="35"/>
        <v>104.7</v>
      </c>
      <c r="Q156" s="821">
        <f>Q154</f>
        <v>0</v>
      </c>
      <c r="R156" s="824">
        <f t="shared" ref="R156:T156" si="36">R154</f>
        <v>-104.7</v>
      </c>
      <c r="S156" s="822"/>
      <c r="T156" s="847">
        <f t="shared" si="36"/>
        <v>104.7</v>
      </c>
      <c r="U156" s="246">
        <f>U152</f>
        <v>0</v>
      </c>
      <c r="V156" s="244">
        <f>V152</f>
        <v>0</v>
      </c>
      <c r="W156" s="367"/>
      <c r="X156" s="368"/>
      <c r="Y156" s="178"/>
      <c r="Z156" s="179"/>
      <c r="AC156" s="16"/>
    </row>
    <row r="157" spans="1:29" ht="25.5" x14ac:dyDescent="0.2">
      <c r="A157" s="912" t="s">
        <v>9</v>
      </c>
      <c r="B157" s="914" t="s">
        <v>51</v>
      </c>
      <c r="C157" s="916" t="s">
        <v>53</v>
      </c>
      <c r="D157" s="1123" t="s">
        <v>85</v>
      </c>
      <c r="E157" s="1153" t="s">
        <v>225</v>
      </c>
      <c r="F157" s="984" t="s">
        <v>45</v>
      </c>
      <c r="G157" s="1080" t="s">
        <v>106</v>
      </c>
      <c r="H157" s="22" t="s">
        <v>43</v>
      </c>
      <c r="I157" s="263">
        <f>J157+L157</f>
        <v>200</v>
      </c>
      <c r="J157" s="264">
        <v>200</v>
      </c>
      <c r="K157" s="264"/>
      <c r="L157" s="265"/>
      <c r="M157" s="635">
        <f>N157+P157</f>
        <v>200</v>
      </c>
      <c r="N157" s="633">
        <v>200</v>
      </c>
      <c r="O157" s="633"/>
      <c r="P157" s="636"/>
      <c r="Q157" s="632"/>
      <c r="R157" s="633"/>
      <c r="S157" s="633"/>
      <c r="T157" s="636"/>
      <c r="U157" s="27">
        <v>221.7</v>
      </c>
      <c r="V157" s="27">
        <v>221.7</v>
      </c>
      <c r="W157" s="111" t="s">
        <v>134</v>
      </c>
      <c r="X157" s="566">
        <v>18</v>
      </c>
      <c r="Y157" s="566">
        <v>18</v>
      </c>
      <c r="Z157" s="568">
        <v>18</v>
      </c>
      <c r="AC157" s="16"/>
    </row>
    <row r="158" spans="1:29" x14ac:dyDescent="0.2">
      <c r="A158" s="913"/>
      <c r="B158" s="915"/>
      <c r="C158" s="917"/>
      <c r="D158" s="1115"/>
      <c r="E158" s="1154"/>
      <c r="F158" s="985"/>
      <c r="G158" s="1027"/>
      <c r="H158" s="734" t="s">
        <v>121</v>
      </c>
      <c r="I158" s="228"/>
      <c r="J158" s="229"/>
      <c r="K158" s="229"/>
      <c r="L158" s="248"/>
      <c r="M158" s="614">
        <f>N158</f>
        <v>16.600000000000001</v>
      </c>
      <c r="N158" s="622">
        <v>16.600000000000001</v>
      </c>
      <c r="O158" s="622"/>
      <c r="P158" s="624"/>
      <c r="Q158" s="708">
        <f>M158-I158</f>
        <v>16.600000000000001</v>
      </c>
      <c r="R158" s="708">
        <f>N158-J158</f>
        <v>16.600000000000001</v>
      </c>
      <c r="S158" s="622"/>
      <c r="T158" s="624"/>
      <c r="U158" s="177"/>
      <c r="V158" s="177"/>
      <c r="W158" s="110"/>
      <c r="X158" s="180"/>
      <c r="Y158" s="180"/>
      <c r="Z158" s="181"/>
      <c r="AC158" s="16"/>
    </row>
    <row r="159" spans="1:29" ht="13.5" thickBot="1" x14ac:dyDescent="0.25">
      <c r="A159" s="1017"/>
      <c r="B159" s="1018"/>
      <c r="C159" s="1019"/>
      <c r="D159" s="1121"/>
      <c r="E159" s="1155"/>
      <c r="F159" s="1013"/>
      <c r="G159" s="1081"/>
      <c r="H159" s="382" t="s">
        <v>10</v>
      </c>
      <c r="I159" s="294">
        <f t="shared" ref="I159:P159" si="37">SUM(I157:I158)</f>
        <v>200</v>
      </c>
      <c r="J159" s="295">
        <f t="shared" si="37"/>
        <v>200</v>
      </c>
      <c r="K159" s="295">
        <f t="shared" si="37"/>
        <v>0</v>
      </c>
      <c r="L159" s="597">
        <f t="shared" si="37"/>
        <v>0</v>
      </c>
      <c r="M159" s="672">
        <f t="shared" si="37"/>
        <v>216.6</v>
      </c>
      <c r="N159" s="673">
        <f t="shared" si="37"/>
        <v>216.6</v>
      </c>
      <c r="O159" s="673">
        <f t="shared" si="37"/>
        <v>0</v>
      </c>
      <c r="P159" s="675">
        <f t="shared" si="37"/>
        <v>0</v>
      </c>
      <c r="Q159" s="710">
        <f>Q158</f>
        <v>16.600000000000001</v>
      </c>
      <c r="R159" s="710">
        <f>R158</f>
        <v>16.600000000000001</v>
      </c>
      <c r="S159" s="673"/>
      <c r="T159" s="675"/>
      <c r="U159" s="387">
        <f>SUM(U157:U158)</f>
        <v>221.7</v>
      </c>
      <c r="V159" s="387">
        <f>SUM(V157:V158)</f>
        <v>221.7</v>
      </c>
      <c r="W159" s="113"/>
      <c r="X159" s="178"/>
      <c r="Y159" s="178"/>
      <c r="Z159" s="179"/>
      <c r="AC159" s="16"/>
    </row>
    <row r="160" spans="1:29" x14ac:dyDescent="0.2">
      <c r="A160" s="544" t="s">
        <v>9</v>
      </c>
      <c r="B160" s="93" t="s">
        <v>51</v>
      </c>
      <c r="C160" s="916" t="s">
        <v>55</v>
      </c>
      <c r="D160" s="1134" t="s">
        <v>110</v>
      </c>
      <c r="E160" s="1149"/>
      <c r="F160" s="1151" t="s">
        <v>55</v>
      </c>
      <c r="G160" s="938" t="s">
        <v>57</v>
      </c>
      <c r="H160" s="92" t="s">
        <v>58</v>
      </c>
      <c r="I160" s="269">
        <f>J160+L160</f>
        <v>87.9</v>
      </c>
      <c r="J160" s="270">
        <v>87.9</v>
      </c>
      <c r="K160" s="270"/>
      <c r="L160" s="593"/>
      <c r="M160" s="661">
        <f>N160+P160</f>
        <v>87.9</v>
      </c>
      <c r="N160" s="658">
        <v>87.9</v>
      </c>
      <c r="O160" s="658"/>
      <c r="P160" s="689"/>
      <c r="Q160" s="658"/>
      <c r="R160" s="658"/>
      <c r="S160" s="658"/>
      <c r="T160" s="689"/>
      <c r="U160" s="163">
        <v>101.5</v>
      </c>
      <c r="V160" s="95">
        <v>92.6</v>
      </c>
      <c r="W160" s="18" t="s">
        <v>111</v>
      </c>
      <c r="X160" s="358">
        <v>4</v>
      </c>
      <c r="Y160" s="96">
        <v>5</v>
      </c>
      <c r="Z160" s="568">
        <v>4</v>
      </c>
      <c r="AC160" s="16"/>
    </row>
    <row r="161" spans="1:29" ht="13.5" thickBot="1" x14ac:dyDescent="0.25">
      <c r="A161" s="545"/>
      <c r="B161" s="94"/>
      <c r="C161" s="1019"/>
      <c r="D161" s="1148"/>
      <c r="E161" s="1150"/>
      <c r="F161" s="1152"/>
      <c r="G161" s="987"/>
      <c r="H161" s="242" t="s">
        <v>10</v>
      </c>
      <c r="I161" s="220">
        <f t="shared" ref="I161:P161" si="38">I160</f>
        <v>87.9</v>
      </c>
      <c r="J161" s="207">
        <f t="shared" si="38"/>
        <v>87.9</v>
      </c>
      <c r="K161" s="207">
        <f t="shared" si="38"/>
        <v>0</v>
      </c>
      <c r="L161" s="208">
        <f t="shared" si="38"/>
        <v>0</v>
      </c>
      <c r="M161" s="617">
        <f t="shared" si="38"/>
        <v>87.9</v>
      </c>
      <c r="N161" s="615">
        <f t="shared" si="38"/>
        <v>87.9</v>
      </c>
      <c r="O161" s="615">
        <f t="shared" si="38"/>
        <v>0</v>
      </c>
      <c r="P161" s="618">
        <f t="shared" si="38"/>
        <v>0</v>
      </c>
      <c r="Q161" s="615"/>
      <c r="R161" s="615"/>
      <c r="S161" s="615"/>
      <c r="T161" s="618"/>
      <c r="U161" s="208">
        <f>U160</f>
        <v>101.5</v>
      </c>
      <c r="V161" s="219">
        <f>V160</f>
        <v>92.6</v>
      </c>
      <c r="W161" s="64"/>
      <c r="X161" s="127"/>
      <c r="Y161" s="127"/>
      <c r="Z161" s="179"/>
      <c r="AC161" s="16"/>
    </row>
    <row r="162" spans="1:29" ht="25.5" x14ac:dyDescent="0.2">
      <c r="A162" s="912" t="s">
        <v>9</v>
      </c>
      <c r="B162" s="914" t="s">
        <v>51</v>
      </c>
      <c r="C162" s="916" t="s">
        <v>56</v>
      </c>
      <c r="D162" s="1131" t="s">
        <v>98</v>
      </c>
      <c r="E162" s="1015" t="s">
        <v>81</v>
      </c>
      <c r="F162" s="984" t="s">
        <v>45</v>
      </c>
      <c r="G162" s="1080" t="s">
        <v>73</v>
      </c>
      <c r="H162" s="69" t="s">
        <v>58</v>
      </c>
      <c r="I162" s="269">
        <f>J162+L162</f>
        <v>50</v>
      </c>
      <c r="J162" s="254"/>
      <c r="K162" s="254"/>
      <c r="L162" s="255">
        <v>50</v>
      </c>
      <c r="M162" s="661">
        <f>N162+P162</f>
        <v>50</v>
      </c>
      <c r="N162" s="670"/>
      <c r="O162" s="670"/>
      <c r="P162" s="662">
        <v>50</v>
      </c>
      <c r="Q162" s="658"/>
      <c r="R162" s="670"/>
      <c r="S162" s="670"/>
      <c r="T162" s="662"/>
      <c r="U162" s="70">
        <v>150</v>
      </c>
      <c r="V162" s="70">
        <v>250</v>
      </c>
      <c r="W162" s="411" t="s">
        <v>174</v>
      </c>
      <c r="X162" s="150"/>
      <c r="Y162" s="150">
        <v>1</v>
      </c>
      <c r="Z162" s="151"/>
      <c r="AC162" s="16"/>
    </row>
    <row r="163" spans="1:29" x14ac:dyDescent="0.2">
      <c r="A163" s="913"/>
      <c r="B163" s="915"/>
      <c r="C163" s="917"/>
      <c r="D163" s="1143"/>
      <c r="E163" s="1117"/>
      <c r="F163" s="985"/>
      <c r="G163" s="1027"/>
      <c r="H163" s="66"/>
      <c r="I163" s="228"/>
      <c r="J163" s="229"/>
      <c r="K163" s="229"/>
      <c r="L163" s="248"/>
      <c r="M163" s="614"/>
      <c r="N163" s="622"/>
      <c r="O163" s="622"/>
      <c r="P163" s="624"/>
      <c r="Q163" s="613"/>
      <c r="R163" s="622"/>
      <c r="S163" s="622"/>
      <c r="T163" s="624"/>
      <c r="U163" s="177"/>
      <c r="V163" s="177"/>
      <c r="W163" s="412" t="s">
        <v>105</v>
      </c>
      <c r="X163" s="153"/>
      <c r="Y163" s="153">
        <v>4</v>
      </c>
      <c r="Z163" s="154">
        <v>6</v>
      </c>
      <c r="AC163" s="16"/>
    </row>
    <row r="164" spans="1:29" ht="13.5" thickBot="1" x14ac:dyDescent="0.25">
      <c r="A164" s="1017"/>
      <c r="B164" s="1018"/>
      <c r="C164" s="1019"/>
      <c r="D164" s="1156"/>
      <c r="E164" s="1122"/>
      <c r="F164" s="1013"/>
      <c r="G164" s="1081"/>
      <c r="H164" s="382" t="s">
        <v>10</v>
      </c>
      <c r="I164" s="294">
        <f t="shared" ref="I164:P164" si="39">SUM(I162:I163)</f>
        <v>50</v>
      </c>
      <c r="J164" s="295">
        <f t="shared" si="39"/>
        <v>0</v>
      </c>
      <c r="K164" s="295">
        <f t="shared" si="39"/>
        <v>0</v>
      </c>
      <c r="L164" s="597">
        <f t="shared" si="39"/>
        <v>50</v>
      </c>
      <c r="M164" s="672">
        <f t="shared" si="39"/>
        <v>50</v>
      </c>
      <c r="N164" s="673">
        <f t="shared" si="39"/>
        <v>0</v>
      </c>
      <c r="O164" s="673">
        <f t="shared" si="39"/>
        <v>0</v>
      </c>
      <c r="P164" s="675">
        <f t="shared" si="39"/>
        <v>50</v>
      </c>
      <c r="Q164" s="671"/>
      <c r="R164" s="673"/>
      <c r="S164" s="673"/>
      <c r="T164" s="675"/>
      <c r="U164" s="387">
        <f>SUM(U162:U163)</f>
        <v>150</v>
      </c>
      <c r="V164" s="387">
        <f>SUM(V162:V163)</f>
        <v>250</v>
      </c>
      <c r="W164" s="379"/>
      <c r="X164" s="156"/>
      <c r="Y164" s="156"/>
      <c r="Z164" s="157"/>
      <c r="AC164" s="16"/>
    </row>
    <row r="165" spans="1:29" ht="51" x14ac:dyDescent="0.2">
      <c r="A165" s="912" t="s">
        <v>9</v>
      </c>
      <c r="B165" s="914" t="s">
        <v>51</v>
      </c>
      <c r="C165" s="916" t="s">
        <v>95</v>
      </c>
      <c r="D165" s="1131" t="s">
        <v>119</v>
      </c>
      <c r="E165" s="562" t="s">
        <v>81</v>
      </c>
      <c r="F165" s="984" t="s">
        <v>51</v>
      </c>
      <c r="G165" s="938" t="s">
        <v>73</v>
      </c>
      <c r="H165" s="22" t="s">
        <v>43</v>
      </c>
      <c r="I165" s="263">
        <f>J165+L165</f>
        <v>0</v>
      </c>
      <c r="J165" s="264"/>
      <c r="K165" s="264"/>
      <c r="L165" s="265"/>
      <c r="M165" s="635">
        <f>N165+P165</f>
        <v>0</v>
      </c>
      <c r="N165" s="633"/>
      <c r="O165" s="633"/>
      <c r="P165" s="636"/>
      <c r="Q165" s="632"/>
      <c r="R165" s="633"/>
      <c r="S165" s="633"/>
      <c r="T165" s="634"/>
      <c r="U165" s="27"/>
      <c r="V165" s="27"/>
      <c r="W165" s="355" t="s">
        <v>175</v>
      </c>
      <c r="X165" s="158">
        <v>1</v>
      </c>
      <c r="Y165" s="158"/>
      <c r="Z165" s="159"/>
      <c r="AC165" s="16"/>
    </row>
    <row r="166" spans="1:29" x14ac:dyDescent="0.2">
      <c r="A166" s="913"/>
      <c r="B166" s="915"/>
      <c r="C166" s="917"/>
      <c r="D166" s="1143"/>
      <c r="E166" s="1161" t="s">
        <v>150</v>
      </c>
      <c r="F166" s="985"/>
      <c r="G166" s="933"/>
      <c r="H166" s="23" t="s">
        <v>76</v>
      </c>
      <c r="I166" s="206">
        <f>J166+L166</f>
        <v>108</v>
      </c>
      <c r="J166" s="210"/>
      <c r="K166" s="210"/>
      <c r="L166" s="211">
        <v>108</v>
      </c>
      <c r="M166" s="614">
        <f>N166+P166</f>
        <v>108</v>
      </c>
      <c r="N166" s="625"/>
      <c r="O166" s="625"/>
      <c r="P166" s="627">
        <v>108</v>
      </c>
      <c r="Q166" s="613"/>
      <c r="R166" s="625"/>
      <c r="S166" s="625"/>
      <c r="T166" s="626"/>
      <c r="U166" s="28">
        <v>200</v>
      </c>
      <c r="V166" s="73">
        <v>1470</v>
      </c>
      <c r="W166" s="152" t="s">
        <v>176</v>
      </c>
      <c r="X166" s="153"/>
      <c r="Y166" s="153">
        <v>50</v>
      </c>
      <c r="Z166" s="154">
        <v>100</v>
      </c>
      <c r="AC166" s="16"/>
    </row>
    <row r="167" spans="1:29" ht="13.5" thickBot="1" x14ac:dyDescent="0.25">
      <c r="A167" s="1017"/>
      <c r="B167" s="1018"/>
      <c r="C167" s="1019"/>
      <c r="D167" s="1156"/>
      <c r="E167" s="1162"/>
      <c r="F167" s="1013"/>
      <c r="G167" s="987"/>
      <c r="H167" s="243" t="s">
        <v>10</v>
      </c>
      <c r="I167" s="239">
        <f t="shared" ref="I167:P167" si="40">SUM(I165:I166)</f>
        <v>108</v>
      </c>
      <c r="J167" s="240">
        <f t="shared" si="40"/>
        <v>0</v>
      </c>
      <c r="K167" s="240">
        <f t="shared" si="40"/>
        <v>0</v>
      </c>
      <c r="L167" s="241">
        <f t="shared" si="40"/>
        <v>108</v>
      </c>
      <c r="M167" s="641">
        <f t="shared" si="40"/>
        <v>108</v>
      </c>
      <c r="N167" s="629">
        <f t="shared" si="40"/>
        <v>0</v>
      </c>
      <c r="O167" s="629">
        <f t="shared" si="40"/>
        <v>0</v>
      </c>
      <c r="P167" s="649">
        <f t="shared" si="40"/>
        <v>108</v>
      </c>
      <c r="Q167" s="640"/>
      <c r="R167" s="629"/>
      <c r="S167" s="629"/>
      <c r="T167" s="629"/>
      <c r="U167" s="246">
        <f>SUM(U165:U166)</f>
        <v>200</v>
      </c>
      <c r="V167" s="246">
        <f>SUM(V165:V166)</f>
        <v>1470</v>
      </c>
      <c r="W167" s="155"/>
      <c r="X167" s="156"/>
      <c r="Y167" s="156"/>
      <c r="Z167" s="157"/>
      <c r="AC167" s="16"/>
    </row>
    <row r="168" spans="1:29" ht="25.5" x14ac:dyDescent="0.2">
      <c r="A168" s="912" t="s">
        <v>9</v>
      </c>
      <c r="B168" s="914" t="s">
        <v>51</v>
      </c>
      <c r="C168" s="916" t="s">
        <v>243</v>
      </c>
      <c r="D168" s="1131" t="s">
        <v>139</v>
      </c>
      <c r="E168" s="562" t="s">
        <v>81</v>
      </c>
      <c r="F168" s="984" t="s">
        <v>51</v>
      </c>
      <c r="G168" s="938" t="s">
        <v>73</v>
      </c>
      <c r="H168" s="22" t="s">
        <v>43</v>
      </c>
      <c r="I168" s="263">
        <f>J168+L168</f>
        <v>0</v>
      </c>
      <c r="J168" s="264"/>
      <c r="K168" s="264"/>
      <c r="L168" s="265"/>
      <c r="M168" s="635">
        <f>N168+P168</f>
        <v>0</v>
      </c>
      <c r="N168" s="633"/>
      <c r="O168" s="633"/>
      <c r="P168" s="636"/>
      <c r="Q168" s="632"/>
      <c r="R168" s="633"/>
      <c r="S168" s="633"/>
      <c r="T168" s="634"/>
      <c r="U168" s="27">
        <v>50</v>
      </c>
      <c r="V168" s="27">
        <v>150</v>
      </c>
      <c r="W168" s="149" t="s">
        <v>78</v>
      </c>
      <c r="X168" s="150"/>
      <c r="Y168" s="150"/>
      <c r="Z168" s="151">
        <v>1</v>
      </c>
      <c r="AC168" s="16"/>
    </row>
    <row r="169" spans="1:29" x14ac:dyDescent="0.2">
      <c r="A169" s="913"/>
      <c r="B169" s="915"/>
      <c r="C169" s="917"/>
      <c r="D169" s="1143"/>
      <c r="E169" s="1161" t="s">
        <v>150</v>
      </c>
      <c r="F169" s="985"/>
      <c r="G169" s="933"/>
      <c r="H169" s="23" t="s">
        <v>76</v>
      </c>
      <c r="I169" s="206">
        <f>J169+L169</f>
        <v>0</v>
      </c>
      <c r="J169" s="210"/>
      <c r="K169" s="210"/>
      <c r="L169" s="211"/>
      <c r="M169" s="614">
        <f>N169+P169</f>
        <v>0</v>
      </c>
      <c r="N169" s="625"/>
      <c r="O169" s="625"/>
      <c r="P169" s="627"/>
      <c r="Q169" s="613"/>
      <c r="R169" s="625"/>
      <c r="S169" s="625"/>
      <c r="T169" s="626"/>
      <c r="U169" s="73"/>
      <c r="V169" s="73"/>
      <c r="W169" s="1177" t="s">
        <v>209</v>
      </c>
      <c r="X169" s="153"/>
      <c r="Y169" s="153"/>
      <c r="Z169" s="154"/>
      <c r="AC169" s="16"/>
    </row>
    <row r="170" spans="1:29" ht="13.5" thickBot="1" x14ac:dyDescent="0.25">
      <c r="A170" s="1017"/>
      <c r="B170" s="1018"/>
      <c r="C170" s="1019"/>
      <c r="D170" s="1156"/>
      <c r="E170" s="1162"/>
      <c r="F170" s="1013"/>
      <c r="G170" s="987"/>
      <c r="H170" s="243" t="s">
        <v>10</v>
      </c>
      <c r="I170" s="239">
        <f t="shared" ref="I170:P170" si="41">SUM(I168:I169)</f>
        <v>0</v>
      </c>
      <c r="J170" s="240">
        <f t="shared" si="41"/>
        <v>0</v>
      </c>
      <c r="K170" s="240">
        <f t="shared" si="41"/>
        <v>0</v>
      </c>
      <c r="L170" s="241">
        <f t="shared" si="41"/>
        <v>0</v>
      </c>
      <c r="M170" s="641">
        <f t="shared" si="41"/>
        <v>0</v>
      </c>
      <c r="N170" s="629">
        <f t="shared" si="41"/>
        <v>0</v>
      </c>
      <c r="O170" s="629">
        <f t="shared" si="41"/>
        <v>0</v>
      </c>
      <c r="P170" s="649">
        <f t="shared" si="41"/>
        <v>0</v>
      </c>
      <c r="Q170" s="640"/>
      <c r="R170" s="629"/>
      <c r="S170" s="629"/>
      <c r="T170" s="629"/>
      <c r="U170" s="246">
        <f>SUM(U168:U169)</f>
        <v>50</v>
      </c>
      <c r="V170" s="246">
        <f>SUM(V168:V169)</f>
        <v>150</v>
      </c>
      <c r="W170" s="1178"/>
      <c r="X170" s="156"/>
      <c r="Y170" s="156"/>
      <c r="Z170" s="157">
        <v>10</v>
      </c>
      <c r="AC170" s="16"/>
    </row>
    <row r="171" spans="1:29" ht="13.5" thickBot="1" x14ac:dyDescent="0.25">
      <c r="A171" s="117" t="s">
        <v>9</v>
      </c>
      <c r="B171" s="13" t="s">
        <v>51</v>
      </c>
      <c r="C171" s="1089" t="s">
        <v>12</v>
      </c>
      <c r="D171" s="1089"/>
      <c r="E171" s="1089"/>
      <c r="F171" s="1089"/>
      <c r="G171" s="1089"/>
      <c r="H171" s="1099"/>
      <c r="I171" s="277">
        <f t="shared" ref="I171:L171" si="42">I161+I170+I164+I159+I167+I148+I142+I151+I156</f>
        <v>3960.1000000000004</v>
      </c>
      <c r="J171" s="29">
        <f t="shared" si="42"/>
        <v>3271.2000000000003</v>
      </c>
      <c r="K171" s="29">
        <f t="shared" si="42"/>
        <v>19.2</v>
      </c>
      <c r="L171" s="146">
        <f t="shared" si="42"/>
        <v>688.9</v>
      </c>
      <c r="M171" s="277">
        <f>M161+M170+M164+M159+M167+M148+M142+M151+M156</f>
        <v>4050.6000000000004</v>
      </c>
      <c r="N171" s="277">
        <f t="shared" ref="N171:V171" si="43">N161+N170+N164+N159+N167+N148+N142+N151+N156</f>
        <v>3251.9999999999995</v>
      </c>
      <c r="O171" s="277">
        <f t="shared" si="43"/>
        <v>19.2</v>
      </c>
      <c r="P171" s="277">
        <f t="shared" si="43"/>
        <v>798.6</v>
      </c>
      <c r="Q171" s="724">
        <f>Q161+Q170+Q164+Q159+Q167+Q148+Q142+Q151+Q156</f>
        <v>90.500000000000028</v>
      </c>
      <c r="R171" s="724">
        <f t="shared" si="43"/>
        <v>-14.199999999999974</v>
      </c>
      <c r="S171" s="724">
        <f t="shared" si="43"/>
        <v>0</v>
      </c>
      <c r="T171" s="724">
        <f t="shared" si="43"/>
        <v>104.7</v>
      </c>
      <c r="U171" s="277">
        <f t="shared" si="43"/>
        <v>3682.7</v>
      </c>
      <c r="V171" s="277">
        <f t="shared" si="43"/>
        <v>5209.8</v>
      </c>
      <c r="W171" s="1090"/>
      <c r="X171" s="1091"/>
      <c r="Y171" s="1091"/>
      <c r="Z171" s="1092"/>
    </row>
    <row r="172" spans="1:29" ht="13.5" thickBot="1" x14ac:dyDescent="0.25">
      <c r="A172" s="116" t="s">
        <v>9</v>
      </c>
      <c r="B172" s="13" t="s">
        <v>53</v>
      </c>
      <c r="C172" s="1100" t="s">
        <v>54</v>
      </c>
      <c r="D172" s="1101"/>
      <c r="E172" s="1101"/>
      <c r="F172" s="1101"/>
      <c r="G172" s="1101"/>
      <c r="H172" s="1102"/>
      <c r="I172" s="1102"/>
      <c r="J172" s="1102"/>
      <c r="K172" s="1102"/>
      <c r="L172" s="1102"/>
      <c r="M172" s="1102"/>
      <c r="N172" s="1102"/>
      <c r="O172" s="1102"/>
      <c r="P172" s="1102"/>
      <c r="Q172" s="1102"/>
      <c r="R172" s="1102"/>
      <c r="S172" s="1102"/>
      <c r="T172" s="1102"/>
      <c r="U172" s="1102"/>
      <c r="V172" s="1102"/>
      <c r="W172" s="1101"/>
      <c r="X172" s="1101"/>
      <c r="Y172" s="1101"/>
      <c r="Z172" s="1103"/>
    </row>
    <row r="173" spans="1:29" x14ac:dyDescent="0.2">
      <c r="A173" s="530" t="s">
        <v>9</v>
      </c>
      <c r="B173" s="531" t="s">
        <v>53</v>
      </c>
      <c r="C173" s="329" t="s">
        <v>9</v>
      </c>
      <c r="D173" s="1171" t="s">
        <v>141</v>
      </c>
      <c r="E173" s="553"/>
      <c r="F173" s="556" t="s">
        <v>51</v>
      </c>
      <c r="G173" s="541" t="s">
        <v>73</v>
      </c>
      <c r="H173" s="69"/>
      <c r="I173" s="269"/>
      <c r="J173" s="254"/>
      <c r="K173" s="254"/>
      <c r="L173" s="255"/>
      <c r="M173" s="661"/>
      <c r="N173" s="670"/>
      <c r="O173" s="670"/>
      <c r="P173" s="662"/>
      <c r="Q173" s="658"/>
      <c r="R173" s="670"/>
      <c r="S173" s="670"/>
      <c r="T173" s="662"/>
      <c r="U173" s="70"/>
      <c r="V173" s="70"/>
      <c r="W173" s="1002"/>
      <c r="X173" s="38"/>
      <c r="Y173" s="38"/>
      <c r="Z173" s="39"/>
      <c r="AC173" s="16"/>
    </row>
    <row r="174" spans="1:29" x14ac:dyDescent="0.2">
      <c r="A174" s="530"/>
      <c r="B174" s="531"/>
      <c r="C174" s="330"/>
      <c r="D174" s="1172"/>
      <c r="E174" s="554"/>
      <c r="F174" s="557"/>
      <c r="G174" s="542"/>
      <c r="H174" s="23" t="s">
        <v>58</v>
      </c>
      <c r="I174" s="322">
        <f>J174+L174</f>
        <v>10</v>
      </c>
      <c r="J174" s="200"/>
      <c r="K174" s="200"/>
      <c r="L174" s="201">
        <v>10</v>
      </c>
      <c r="M174" s="606">
        <f>N174+P174</f>
        <v>10</v>
      </c>
      <c r="N174" s="604"/>
      <c r="O174" s="604"/>
      <c r="P174" s="607">
        <v>10</v>
      </c>
      <c r="Q174" s="603"/>
      <c r="R174" s="604"/>
      <c r="S174" s="604"/>
      <c r="T174" s="607"/>
      <c r="U174" s="173">
        <v>10</v>
      </c>
      <c r="V174" s="173">
        <v>10</v>
      </c>
      <c r="W174" s="993"/>
      <c r="X174" s="180"/>
      <c r="Y174" s="180"/>
      <c r="Z174" s="181"/>
      <c r="AC174" s="16"/>
    </row>
    <row r="175" spans="1:29" x14ac:dyDescent="0.2">
      <c r="A175" s="530"/>
      <c r="B175" s="531"/>
      <c r="C175" s="330"/>
      <c r="D175" s="1173"/>
      <c r="E175" s="184"/>
      <c r="F175" s="572"/>
      <c r="G175" s="574"/>
      <c r="H175" s="174"/>
      <c r="I175" s="228"/>
      <c r="J175" s="229"/>
      <c r="K175" s="229"/>
      <c r="L175" s="248"/>
      <c r="M175" s="614"/>
      <c r="N175" s="622"/>
      <c r="O175" s="622"/>
      <c r="P175" s="624"/>
      <c r="Q175" s="613"/>
      <c r="R175" s="622"/>
      <c r="S175" s="622"/>
      <c r="T175" s="624"/>
      <c r="U175" s="177"/>
      <c r="V175" s="177"/>
      <c r="W175" s="1274"/>
      <c r="X175" s="590"/>
      <c r="Y175" s="590"/>
      <c r="Z175" s="592"/>
      <c r="AC175" s="16"/>
    </row>
    <row r="176" spans="1:29" ht="38.25" x14ac:dyDescent="0.2">
      <c r="A176" s="530"/>
      <c r="B176" s="531"/>
      <c r="C176" s="329"/>
      <c r="D176" s="586" t="s">
        <v>196</v>
      </c>
      <c r="E176" s="554"/>
      <c r="F176" s="557" t="s">
        <v>51</v>
      </c>
      <c r="G176" s="542" t="s">
        <v>57</v>
      </c>
      <c r="H176" s="23" t="s">
        <v>58</v>
      </c>
      <c r="I176" s="322">
        <f>L176</f>
        <v>1058.4000000000001</v>
      </c>
      <c r="J176" s="200"/>
      <c r="K176" s="200"/>
      <c r="L176" s="201">
        <v>1058.4000000000001</v>
      </c>
      <c r="M176" s="606">
        <f>P176</f>
        <v>1058.4000000000001</v>
      </c>
      <c r="N176" s="604"/>
      <c r="O176" s="604"/>
      <c r="P176" s="607">
        <v>1058.4000000000001</v>
      </c>
      <c r="Q176" s="603"/>
      <c r="R176" s="604"/>
      <c r="S176" s="604"/>
      <c r="T176" s="607"/>
      <c r="U176" s="309">
        <v>500</v>
      </c>
      <c r="V176" s="173">
        <v>500</v>
      </c>
      <c r="W176" s="993" t="s">
        <v>133</v>
      </c>
      <c r="X176" s="859" t="s">
        <v>244</v>
      </c>
      <c r="Y176" s="180">
        <v>1</v>
      </c>
      <c r="Z176" s="181">
        <v>1</v>
      </c>
      <c r="AA176" s="100"/>
      <c r="AB176" s="100"/>
      <c r="AC176" s="16"/>
    </row>
    <row r="177" spans="1:29" x14ac:dyDescent="0.2">
      <c r="A177" s="530"/>
      <c r="B177" s="531"/>
      <c r="C177" s="329"/>
      <c r="D177" s="1176" t="s">
        <v>140</v>
      </c>
      <c r="E177" s="554"/>
      <c r="F177" s="557"/>
      <c r="G177" s="542"/>
      <c r="H177" s="23"/>
      <c r="I177" s="322"/>
      <c r="J177" s="200"/>
      <c r="K177" s="200"/>
      <c r="L177" s="201"/>
      <c r="M177" s="606"/>
      <c r="N177" s="604"/>
      <c r="O177" s="604"/>
      <c r="P177" s="607"/>
      <c r="Q177" s="603"/>
      <c r="R177" s="604"/>
      <c r="S177" s="604"/>
      <c r="T177" s="607"/>
      <c r="U177" s="173"/>
      <c r="V177" s="173"/>
      <c r="W177" s="993"/>
      <c r="X177" s="175"/>
      <c r="Y177" s="180"/>
      <c r="Z177" s="181"/>
      <c r="AC177" s="16"/>
    </row>
    <row r="178" spans="1:29" ht="13.5" thickBot="1" x14ac:dyDescent="0.25">
      <c r="A178" s="545"/>
      <c r="B178" s="547"/>
      <c r="C178" s="369"/>
      <c r="D178" s="1148"/>
      <c r="E178" s="555"/>
      <c r="F178" s="558"/>
      <c r="G178" s="543"/>
      <c r="H178" s="243" t="s">
        <v>10</v>
      </c>
      <c r="I178" s="244">
        <f>SUM(I173:I177)</f>
        <v>1068.4000000000001</v>
      </c>
      <c r="J178" s="240">
        <f>SUM(J176:J177)</f>
        <v>0</v>
      </c>
      <c r="K178" s="240">
        <f>SUM(K176:K177)</f>
        <v>0</v>
      </c>
      <c r="L178" s="241">
        <f>SUM(L173:L177)</f>
        <v>1068.4000000000001</v>
      </c>
      <c r="M178" s="641">
        <f>SUM(M173:M177)</f>
        <v>1068.4000000000001</v>
      </c>
      <c r="N178" s="629">
        <f>SUM(N176:N177)</f>
        <v>0</v>
      </c>
      <c r="O178" s="629">
        <f>SUM(O176:O177)</f>
        <v>0</v>
      </c>
      <c r="P178" s="649">
        <f>SUM(P173:P177)</f>
        <v>1068.4000000000001</v>
      </c>
      <c r="Q178" s="640"/>
      <c r="R178" s="629"/>
      <c r="S178" s="629"/>
      <c r="T178" s="649"/>
      <c r="U178" s="246">
        <f>U174+U176</f>
        <v>510</v>
      </c>
      <c r="V178" s="246">
        <f>SUM(V173:V177)</f>
        <v>510</v>
      </c>
      <c r="W178" s="1066"/>
      <c r="X178" s="178"/>
      <c r="Y178" s="178"/>
      <c r="Z178" s="179"/>
      <c r="AB178" s="132"/>
      <c r="AC178" s="16"/>
    </row>
    <row r="179" spans="1:29" ht="12.75" customHeight="1" x14ac:dyDescent="0.2">
      <c r="A179" s="544" t="s">
        <v>9</v>
      </c>
      <c r="B179" s="546" t="s">
        <v>53</v>
      </c>
      <c r="C179" s="317" t="s">
        <v>11</v>
      </c>
      <c r="D179" s="1242" t="s">
        <v>97</v>
      </c>
      <c r="E179" s="333"/>
      <c r="F179" s="556" t="s">
        <v>51</v>
      </c>
      <c r="G179" s="559" t="s">
        <v>57</v>
      </c>
      <c r="H179" s="69"/>
      <c r="I179" s="270"/>
      <c r="J179" s="254"/>
      <c r="K179" s="254"/>
      <c r="L179" s="255"/>
      <c r="M179" s="661"/>
      <c r="N179" s="670"/>
      <c r="O179" s="670"/>
      <c r="P179" s="662"/>
      <c r="Q179" s="658"/>
      <c r="R179" s="670"/>
      <c r="S179" s="670"/>
      <c r="T179" s="660"/>
      <c r="U179" s="70"/>
      <c r="V179" s="326"/>
      <c r="W179" s="1245" t="s">
        <v>66</v>
      </c>
      <c r="X179" s="1272" t="s">
        <v>234</v>
      </c>
      <c r="Y179" s="1272" t="s">
        <v>234</v>
      </c>
      <c r="Z179" s="1272" t="s">
        <v>234</v>
      </c>
      <c r="AB179" s="17"/>
      <c r="AC179" s="16"/>
    </row>
    <row r="180" spans="1:29" x14ac:dyDescent="0.2">
      <c r="A180" s="530"/>
      <c r="B180" s="531"/>
      <c r="C180" s="532"/>
      <c r="D180" s="1243"/>
      <c r="E180" s="334"/>
      <c r="F180" s="557"/>
      <c r="G180" s="533"/>
      <c r="H180" s="14"/>
      <c r="I180" s="272"/>
      <c r="J180" s="273"/>
      <c r="K180" s="273"/>
      <c r="L180" s="274"/>
      <c r="M180" s="696"/>
      <c r="N180" s="697"/>
      <c r="O180" s="697"/>
      <c r="P180" s="698"/>
      <c r="Q180" s="699"/>
      <c r="R180" s="697"/>
      <c r="S180" s="697"/>
      <c r="T180" s="700"/>
      <c r="U180" s="72"/>
      <c r="V180" s="339"/>
      <c r="W180" s="1167"/>
      <c r="X180" s="1273"/>
      <c r="Y180" s="1273"/>
      <c r="Z180" s="1273"/>
      <c r="AC180" s="16"/>
    </row>
    <row r="181" spans="1:29" x14ac:dyDescent="0.2">
      <c r="A181" s="530"/>
      <c r="B181" s="531"/>
      <c r="C181" s="532"/>
      <c r="D181" s="1243"/>
      <c r="E181" s="334"/>
      <c r="F181" s="557"/>
      <c r="G181" s="533"/>
      <c r="H181" s="68"/>
      <c r="I181" s="199"/>
      <c r="J181" s="200"/>
      <c r="K181" s="200"/>
      <c r="L181" s="201"/>
      <c r="M181" s="606"/>
      <c r="N181" s="604"/>
      <c r="O181" s="604"/>
      <c r="P181" s="607"/>
      <c r="Q181" s="603"/>
      <c r="R181" s="604"/>
      <c r="S181" s="604"/>
      <c r="T181" s="605"/>
      <c r="U181" s="173"/>
      <c r="V181" s="63"/>
      <c r="W181" s="1275" t="s">
        <v>65</v>
      </c>
      <c r="X181" s="1168">
        <v>2.1</v>
      </c>
      <c r="Y181" s="1282">
        <v>2.1</v>
      </c>
      <c r="Z181" s="1280">
        <v>2.1</v>
      </c>
    </row>
    <row r="182" spans="1:29" x14ac:dyDescent="0.2">
      <c r="A182" s="530"/>
      <c r="B182" s="531"/>
      <c r="C182" s="532"/>
      <c r="D182" s="1244"/>
      <c r="E182" s="334"/>
      <c r="F182" s="557"/>
      <c r="G182" s="533"/>
      <c r="H182" s="66"/>
      <c r="I182" s="206"/>
      <c r="J182" s="229"/>
      <c r="K182" s="229"/>
      <c r="L182" s="248"/>
      <c r="M182" s="614"/>
      <c r="N182" s="622"/>
      <c r="O182" s="622"/>
      <c r="P182" s="624"/>
      <c r="Q182" s="613"/>
      <c r="R182" s="622"/>
      <c r="S182" s="622"/>
      <c r="T182" s="623"/>
      <c r="U182" s="177"/>
      <c r="V182" s="142"/>
      <c r="W182" s="1275"/>
      <c r="X182" s="1168"/>
      <c r="Y182" s="1283"/>
      <c r="Z182" s="1281"/>
    </row>
    <row r="183" spans="1:29" x14ac:dyDescent="0.2">
      <c r="A183" s="530"/>
      <c r="B183" s="531"/>
      <c r="C183" s="532"/>
      <c r="D183" s="908" t="s">
        <v>197</v>
      </c>
      <c r="E183" s="334"/>
      <c r="F183" s="557"/>
      <c r="G183" s="533"/>
      <c r="H183" s="705" t="s">
        <v>58</v>
      </c>
      <c r="I183" s="209">
        <f>J183+L183</f>
        <v>1750.1</v>
      </c>
      <c r="J183" s="210">
        <v>1750.1</v>
      </c>
      <c r="K183" s="210"/>
      <c r="L183" s="211"/>
      <c r="M183" s="701">
        <f>N183+P183</f>
        <v>1895.1</v>
      </c>
      <c r="N183" s="702">
        <f>1750.1+145</f>
        <v>1895.1</v>
      </c>
      <c r="O183" s="625"/>
      <c r="P183" s="627"/>
      <c r="Q183" s="703">
        <f>M183-I183</f>
        <v>145</v>
      </c>
      <c r="R183" s="703">
        <f>N183-J183</f>
        <v>145</v>
      </c>
      <c r="S183" s="625"/>
      <c r="T183" s="626"/>
      <c r="U183" s="67">
        <v>1500</v>
      </c>
      <c r="V183" s="192">
        <v>1500</v>
      </c>
      <c r="W183" s="1275" t="s">
        <v>130</v>
      </c>
      <c r="X183" s="1276" t="s">
        <v>231</v>
      </c>
      <c r="Y183" s="1279">
        <v>17</v>
      </c>
      <c r="Z183" s="1278">
        <v>17</v>
      </c>
    </row>
    <row r="184" spans="1:29" x14ac:dyDescent="0.2">
      <c r="A184" s="530"/>
      <c r="B184" s="531"/>
      <c r="C184" s="532"/>
      <c r="D184" s="908"/>
      <c r="E184" s="334"/>
      <c r="F184" s="557"/>
      <c r="G184" s="533"/>
      <c r="H184" s="68"/>
      <c r="I184" s="199"/>
      <c r="J184" s="200"/>
      <c r="K184" s="200"/>
      <c r="L184" s="201"/>
      <c r="M184" s="606"/>
      <c r="N184" s="604"/>
      <c r="O184" s="604"/>
      <c r="P184" s="607"/>
      <c r="Q184" s="603"/>
      <c r="R184" s="604"/>
      <c r="S184" s="604"/>
      <c r="T184" s="605"/>
      <c r="U184" s="173"/>
      <c r="V184" s="63"/>
      <c r="W184" s="1275"/>
      <c r="X184" s="1277"/>
      <c r="Y184" s="1126"/>
      <c r="Z184" s="1128"/>
    </row>
    <row r="185" spans="1:29" x14ac:dyDescent="0.2">
      <c r="A185" s="530"/>
      <c r="B185" s="531"/>
      <c r="C185" s="549"/>
      <c r="D185" s="908"/>
      <c r="E185" s="334"/>
      <c r="F185" s="557"/>
      <c r="G185" s="533"/>
      <c r="H185" s="68"/>
      <c r="I185" s="199"/>
      <c r="J185" s="200"/>
      <c r="K185" s="200"/>
      <c r="L185" s="201"/>
      <c r="M185" s="606"/>
      <c r="N185" s="604"/>
      <c r="O185" s="604"/>
      <c r="P185" s="607"/>
      <c r="Q185" s="603"/>
      <c r="R185" s="604"/>
      <c r="S185" s="604"/>
      <c r="T185" s="605"/>
      <c r="U185" s="173"/>
      <c r="V185" s="63"/>
      <c r="W185" s="1275" t="s">
        <v>135</v>
      </c>
      <c r="X185" s="1284" t="s">
        <v>232</v>
      </c>
      <c r="Y185" s="1279">
        <v>5</v>
      </c>
      <c r="Z185" s="1278">
        <v>5</v>
      </c>
    </row>
    <row r="186" spans="1:29" x14ac:dyDescent="0.2">
      <c r="A186" s="530"/>
      <c r="B186" s="531"/>
      <c r="C186" s="549"/>
      <c r="D186" s="570"/>
      <c r="E186" s="359"/>
      <c r="F186" s="572"/>
      <c r="G186" s="534"/>
      <c r="H186" s="66"/>
      <c r="I186" s="206"/>
      <c r="J186" s="229"/>
      <c r="K186" s="229"/>
      <c r="L186" s="248"/>
      <c r="M186" s="614"/>
      <c r="N186" s="622"/>
      <c r="O186" s="622"/>
      <c r="P186" s="624"/>
      <c r="Q186" s="613"/>
      <c r="R186" s="622"/>
      <c r="S186" s="622"/>
      <c r="T186" s="623"/>
      <c r="U186" s="177"/>
      <c r="V186" s="142"/>
      <c r="W186" s="1275"/>
      <c r="X186" s="1284"/>
      <c r="Y186" s="1126"/>
      <c r="Z186" s="1128"/>
    </row>
    <row r="187" spans="1:29" ht="25.5" x14ac:dyDescent="0.2">
      <c r="A187" s="530"/>
      <c r="B187" s="531"/>
      <c r="C187" s="532"/>
      <c r="D187" s="908" t="s">
        <v>96</v>
      </c>
      <c r="E187" s="334"/>
      <c r="F187" s="557"/>
      <c r="G187" s="533"/>
      <c r="H187" s="23" t="s">
        <v>43</v>
      </c>
      <c r="I187" s="199">
        <f>J187+L187</f>
        <v>500</v>
      </c>
      <c r="J187" s="200">
        <v>500</v>
      </c>
      <c r="K187" s="200"/>
      <c r="L187" s="201"/>
      <c r="M187" s="606">
        <f>N187+P187</f>
        <v>500</v>
      </c>
      <c r="N187" s="604">
        <v>500</v>
      </c>
      <c r="O187" s="604"/>
      <c r="P187" s="607"/>
      <c r="Q187" s="603"/>
      <c r="R187" s="604"/>
      <c r="S187" s="604"/>
      <c r="T187" s="605"/>
      <c r="U187" s="173">
        <v>500</v>
      </c>
      <c r="V187" s="63">
        <v>500</v>
      </c>
      <c r="W187" s="993" t="s">
        <v>64</v>
      </c>
      <c r="X187" s="716" t="s">
        <v>233</v>
      </c>
      <c r="Y187" s="175">
        <v>0.3</v>
      </c>
      <c r="Z187" s="176">
        <v>0.3</v>
      </c>
    </row>
    <row r="188" spans="1:29" x14ac:dyDescent="0.2">
      <c r="A188" s="530"/>
      <c r="B188" s="531"/>
      <c r="C188" s="532"/>
      <c r="D188" s="908"/>
      <c r="E188" s="334"/>
      <c r="F188" s="557"/>
      <c r="G188" s="533"/>
      <c r="H188" s="174"/>
      <c r="I188" s="206"/>
      <c r="J188" s="229"/>
      <c r="K188" s="229"/>
      <c r="L188" s="248"/>
      <c r="M188" s="614"/>
      <c r="N188" s="622"/>
      <c r="O188" s="622"/>
      <c r="P188" s="624"/>
      <c r="Q188" s="613"/>
      <c r="R188" s="622"/>
      <c r="S188" s="622"/>
      <c r="T188" s="623"/>
      <c r="U188" s="177"/>
      <c r="V188" s="142"/>
      <c r="W188" s="1240"/>
      <c r="X188" s="717"/>
      <c r="Y188" s="175"/>
      <c r="Z188" s="176"/>
    </row>
    <row r="189" spans="1:29" ht="13.5" thickBot="1" x14ac:dyDescent="0.25">
      <c r="A189" s="545"/>
      <c r="B189" s="547"/>
      <c r="C189" s="289"/>
      <c r="D189" s="1241"/>
      <c r="E189" s="335"/>
      <c r="F189" s="336"/>
      <c r="G189" s="337"/>
      <c r="H189" s="243" t="s">
        <v>10</v>
      </c>
      <c r="I189" s="239">
        <f t="shared" ref="I189:P189" si="44">I187+I183</f>
        <v>2250.1</v>
      </c>
      <c r="J189" s="239">
        <f t="shared" si="44"/>
        <v>2250.1</v>
      </c>
      <c r="K189" s="239">
        <f t="shared" si="44"/>
        <v>0</v>
      </c>
      <c r="L189" s="251">
        <f t="shared" si="44"/>
        <v>0</v>
      </c>
      <c r="M189" s="641">
        <f t="shared" si="44"/>
        <v>2395.1</v>
      </c>
      <c r="N189" s="640">
        <f t="shared" si="44"/>
        <v>2395.1</v>
      </c>
      <c r="O189" s="640">
        <f t="shared" si="44"/>
        <v>0</v>
      </c>
      <c r="P189" s="631">
        <f t="shared" si="44"/>
        <v>0</v>
      </c>
      <c r="Q189" s="704">
        <f>Q183</f>
        <v>145</v>
      </c>
      <c r="R189" s="704">
        <f>R183</f>
        <v>145</v>
      </c>
      <c r="S189" s="640"/>
      <c r="T189" s="628"/>
      <c r="U189" s="246">
        <f>U187+U183</f>
        <v>2000</v>
      </c>
      <c r="V189" s="239">
        <f>V187+V183</f>
        <v>2000</v>
      </c>
      <c r="W189" s="582"/>
      <c r="X189" s="718"/>
      <c r="Y189" s="331"/>
      <c r="Z189" s="332"/>
      <c r="AC189" s="16"/>
    </row>
    <row r="190" spans="1:29" x14ac:dyDescent="0.2">
      <c r="A190" s="912" t="s">
        <v>9</v>
      </c>
      <c r="B190" s="914" t="s">
        <v>53</v>
      </c>
      <c r="C190" s="916" t="s">
        <v>45</v>
      </c>
      <c r="D190" s="1123" t="s">
        <v>61</v>
      </c>
      <c r="E190" s="1179"/>
      <c r="F190" s="984" t="s">
        <v>51</v>
      </c>
      <c r="G190" s="1080" t="s">
        <v>57</v>
      </c>
      <c r="H190" s="69" t="s">
        <v>43</v>
      </c>
      <c r="I190" s="269">
        <f>J190+L190</f>
        <v>45</v>
      </c>
      <c r="J190" s="254">
        <v>45</v>
      </c>
      <c r="K190" s="254"/>
      <c r="L190" s="255"/>
      <c r="M190" s="661">
        <f>N190+P190</f>
        <v>45</v>
      </c>
      <c r="N190" s="670">
        <v>45</v>
      </c>
      <c r="O190" s="670"/>
      <c r="P190" s="660"/>
      <c r="Q190" s="786"/>
      <c r="R190" s="707"/>
      <c r="S190" s="670"/>
      <c r="T190" s="662"/>
      <c r="U190" s="70">
        <v>45</v>
      </c>
      <c r="V190" s="70">
        <v>45</v>
      </c>
      <c r="W190" s="1002" t="s">
        <v>63</v>
      </c>
      <c r="X190" s="719">
        <v>0.5</v>
      </c>
      <c r="Y190" s="38">
        <v>0.38</v>
      </c>
      <c r="Z190" s="39">
        <v>0.38</v>
      </c>
      <c r="AC190" s="16"/>
    </row>
    <row r="191" spans="1:29" x14ac:dyDescent="0.2">
      <c r="A191" s="913"/>
      <c r="B191" s="915"/>
      <c r="C191" s="917"/>
      <c r="D191" s="1115"/>
      <c r="E191" s="1180"/>
      <c r="F191" s="985"/>
      <c r="G191" s="1027"/>
      <c r="H191" s="705" t="s">
        <v>58</v>
      </c>
      <c r="I191" s="268">
        <f>J191</f>
        <v>455</v>
      </c>
      <c r="J191" s="210">
        <v>455</v>
      </c>
      <c r="K191" s="210"/>
      <c r="L191" s="211"/>
      <c r="M191" s="664">
        <f>N191+P191</f>
        <v>313.5</v>
      </c>
      <c r="N191" s="625">
        <v>310</v>
      </c>
      <c r="O191" s="625"/>
      <c r="P191" s="626">
        <v>3.5</v>
      </c>
      <c r="Q191" s="701">
        <f>M191-I191</f>
        <v>-141.5</v>
      </c>
      <c r="R191" s="703">
        <f>N191-J191</f>
        <v>-145</v>
      </c>
      <c r="S191" s="703"/>
      <c r="T191" s="782">
        <f t="shared" ref="T191" si="45">P191-L191</f>
        <v>3.5</v>
      </c>
      <c r="U191" s="67">
        <v>455</v>
      </c>
      <c r="V191" s="67">
        <v>455</v>
      </c>
      <c r="W191" s="993"/>
      <c r="X191" s="715">
        <v>0.3</v>
      </c>
      <c r="Y191" s="175"/>
      <c r="Z191" s="176"/>
      <c r="AC191" s="16"/>
    </row>
    <row r="192" spans="1:29" ht="24" customHeight="1" x14ac:dyDescent="0.2">
      <c r="A192" s="913"/>
      <c r="B192" s="915"/>
      <c r="C192" s="917"/>
      <c r="D192" s="1115"/>
      <c r="E192" s="1180"/>
      <c r="F192" s="985"/>
      <c r="G192" s="1027"/>
      <c r="H192" s="174"/>
      <c r="I192" s="228"/>
      <c r="J192" s="229"/>
      <c r="K192" s="200"/>
      <c r="L192" s="248"/>
      <c r="M192" s="614"/>
      <c r="N192" s="622"/>
      <c r="O192" s="622"/>
      <c r="P192" s="623"/>
      <c r="Q192" s="711"/>
      <c r="R192" s="709"/>
      <c r="S192" s="622"/>
      <c r="T192" s="624"/>
      <c r="U192" s="324"/>
      <c r="V192" s="324"/>
      <c r="W192" s="789" t="s">
        <v>237</v>
      </c>
      <c r="X192" s="790">
        <v>1</v>
      </c>
      <c r="Y192" s="180"/>
      <c r="Z192" s="181"/>
      <c r="AC192" s="16"/>
    </row>
    <row r="193" spans="1:48" ht="18.75" customHeight="1" thickBot="1" x14ac:dyDescent="0.25">
      <c r="A193" s="1017"/>
      <c r="B193" s="1018"/>
      <c r="C193" s="1019"/>
      <c r="D193" s="1121"/>
      <c r="E193" s="1181"/>
      <c r="F193" s="1013"/>
      <c r="G193" s="1081"/>
      <c r="H193" s="382" t="s">
        <v>10</v>
      </c>
      <c r="I193" s="294">
        <f t="shared" ref="I193:P193" si="46">SUM(I190:I192)</f>
        <v>500</v>
      </c>
      <c r="J193" s="295">
        <f t="shared" si="46"/>
        <v>500</v>
      </c>
      <c r="K193" s="240">
        <f t="shared" si="46"/>
        <v>0</v>
      </c>
      <c r="L193" s="251">
        <f t="shared" si="46"/>
        <v>0</v>
      </c>
      <c r="M193" s="672">
        <f>SUM(M190:M192)</f>
        <v>358.5</v>
      </c>
      <c r="N193" s="672">
        <f>SUM(N190:N192)</f>
        <v>355</v>
      </c>
      <c r="O193" s="672">
        <f t="shared" si="46"/>
        <v>0</v>
      </c>
      <c r="P193" s="785">
        <f t="shared" si="46"/>
        <v>3.5</v>
      </c>
      <c r="Q193" s="787">
        <f>Q191</f>
        <v>-141.5</v>
      </c>
      <c r="R193" s="710">
        <f t="shared" ref="R193:T193" si="47">R191</f>
        <v>-145</v>
      </c>
      <c r="S193" s="710"/>
      <c r="T193" s="788">
        <f t="shared" si="47"/>
        <v>3.5</v>
      </c>
      <c r="U193" s="387">
        <f>U190+U191+U192</f>
        <v>500</v>
      </c>
      <c r="V193" s="387">
        <f>SUM(V190:V192)</f>
        <v>500</v>
      </c>
      <c r="W193" s="21"/>
      <c r="X193" s="178"/>
      <c r="Y193" s="178"/>
      <c r="Z193" s="179"/>
      <c r="AC193" s="16"/>
    </row>
    <row r="194" spans="1:48" x14ac:dyDescent="0.2">
      <c r="A194" s="912" t="s">
        <v>9</v>
      </c>
      <c r="B194" s="914" t="s">
        <v>53</v>
      </c>
      <c r="C194" s="916" t="s">
        <v>51</v>
      </c>
      <c r="D194" s="1123" t="s">
        <v>86</v>
      </c>
      <c r="E194" s="1179"/>
      <c r="F194" s="984" t="s">
        <v>51</v>
      </c>
      <c r="G194" s="938" t="s">
        <v>57</v>
      </c>
      <c r="H194" s="22" t="s">
        <v>43</v>
      </c>
      <c r="I194" s="206"/>
      <c r="J194" s="229"/>
      <c r="K194" s="229"/>
      <c r="L194" s="248"/>
      <c r="M194" s="614"/>
      <c r="N194" s="622"/>
      <c r="O194" s="622"/>
      <c r="P194" s="624"/>
      <c r="Q194" s="613"/>
      <c r="R194" s="622"/>
      <c r="S194" s="622"/>
      <c r="T194" s="623"/>
      <c r="U194" s="27">
        <v>50</v>
      </c>
      <c r="V194" s="27">
        <v>50</v>
      </c>
      <c r="W194" s="1182" t="s">
        <v>87</v>
      </c>
      <c r="X194" s="79">
        <v>8</v>
      </c>
      <c r="Y194" s="80">
        <v>4</v>
      </c>
      <c r="Z194" s="81">
        <v>4</v>
      </c>
      <c r="AC194" s="16"/>
    </row>
    <row r="195" spans="1:48" x14ac:dyDescent="0.2">
      <c r="A195" s="913"/>
      <c r="B195" s="915"/>
      <c r="C195" s="917"/>
      <c r="D195" s="1115"/>
      <c r="E195" s="1180"/>
      <c r="F195" s="985"/>
      <c r="G195" s="933"/>
      <c r="H195" s="31"/>
      <c r="I195" s="202"/>
      <c r="J195" s="200"/>
      <c r="K195" s="200"/>
      <c r="L195" s="201"/>
      <c r="M195" s="611"/>
      <c r="N195" s="604"/>
      <c r="O195" s="604"/>
      <c r="P195" s="607"/>
      <c r="Q195" s="608"/>
      <c r="R195" s="604"/>
      <c r="S195" s="604"/>
      <c r="T195" s="605"/>
      <c r="U195" s="173"/>
      <c r="V195" s="173"/>
      <c r="W195" s="1183"/>
      <c r="X195" s="24"/>
      <c r="Y195" s="82"/>
      <c r="Z195" s="83"/>
      <c r="AC195" s="16"/>
    </row>
    <row r="196" spans="1:48" ht="14.25" customHeight="1" thickBot="1" x14ac:dyDescent="0.25">
      <c r="A196" s="1017"/>
      <c r="B196" s="1018"/>
      <c r="C196" s="1019"/>
      <c r="D196" s="1121"/>
      <c r="E196" s="1181"/>
      <c r="F196" s="1013"/>
      <c r="G196" s="987"/>
      <c r="H196" s="232" t="s">
        <v>10</v>
      </c>
      <c r="I196" s="207">
        <f t="shared" ref="I196:P196" si="48">SUM(I194:I195)</f>
        <v>0</v>
      </c>
      <c r="J196" s="233">
        <f t="shared" si="48"/>
        <v>0</v>
      </c>
      <c r="K196" s="233">
        <f t="shared" si="48"/>
        <v>0</v>
      </c>
      <c r="L196" s="235">
        <f t="shared" si="48"/>
        <v>0</v>
      </c>
      <c r="M196" s="617">
        <f t="shared" si="48"/>
        <v>0</v>
      </c>
      <c r="N196" s="655">
        <f t="shared" si="48"/>
        <v>0</v>
      </c>
      <c r="O196" s="655">
        <f t="shared" si="48"/>
        <v>0</v>
      </c>
      <c r="P196" s="657">
        <f t="shared" si="48"/>
        <v>0</v>
      </c>
      <c r="Q196" s="615"/>
      <c r="R196" s="655"/>
      <c r="S196" s="655"/>
      <c r="T196" s="655"/>
      <c r="U196" s="246">
        <f>SUM(U194:U195)</f>
        <v>50</v>
      </c>
      <c r="V196" s="246">
        <f>SUM(V194:V195)</f>
        <v>50</v>
      </c>
      <c r="W196" s="21"/>
      <c r="X196" s="178"/>
      <c r="Y196" s="178"/>
      <c r="Z196" s="179"/>
      <c r="AC196" s="16"/>
    </row>
    <row r="197" spans="1:48" ht="14.25" customHeight="1" x14ac:dyDescent="0.2">
      <c r="A197" s="912" t="s">
        <v>9</v>
      </c>
      <c r="B197" s="914" t="s">
        <v>53</v>
      </c>
      <c r="C197" s="916" t="s">
        <v>53</v>
      </c>
      <c r="D197" s="1123" t="s">
        <v>62</v>
      </c>
      <c r="E197" s="1179"/>
      <c r="F197" s="984" t="s">
        <v>51</v>
      </c>
      <c r="G197" s="1080" t="s">
        <v>57</v>
      </c>
      <c r="H197" s="736" t="s">
        <v>58</v>
      </c>
      <c r="I197" s="270">
        <f>J197+L197</f>
        <v>409.9</v>
      </c>
      <c r="J197" s="270">
        <v>409.9</v>
      </c>
      <c r="K197" s="254"/>
      <c r="L197" s="255"/>
      <c r="M197" s="661">
        <f>N197+P197</f>
        <v>349.9</v>
      </c>
      <c r="N197" s="658">
        <f>409.9-60</f>
        <v>349.9</v>
      </c>
      <c r="O197" s="670"/>
      <c r="P197" s="662"/>
      <c r="Q197" s="706">
        <f>M197-I197</f>
        <v>-60</v>
      </c>
      <c r="R197" s="706">
        <f>N197-J197</f>
        <v>-60</v>
      </c>
      <c r="S197" s="670"/>
      <c r="T197" s="662"/>
      <c r="U197" s="173">
        <v>321.3</v>
      </c>
      <c r="V197" s="63">
        <v>321.3</v>
      </c>
      <c r="W197" s="1002" t="s">
        <v>101</v>
      </c>
      <c r="X197" s="589">
        <v>14</v>
      </c>
      <c r="Y197" s="589">
        <v>14</v>
      </c>
      <c r="Z197" s="591">
        <v>14</v>
      </c>
      <c r="AC197" s="16"/>
    </row>
    <row r="198" spans="1:48" ht="14.25" customHeight="1" x14ac:dyDescent="0.2">
      <c r="A198" s="913"/>
      <c r="B198" s="915"/>
      <c r="C198" s="917"/>
      <c r="D198" s="1115"/>
      <c r="E198" s="1180"/>
      <c r="F198" s="985"/>
      <c r="G198" s="1027"/>
      <c r="H198" s="174"/>
      <c r="I198" s="206"/>
      <c r="J198" s="199"/>
      <c r="K198" s="200"/>
      <c r="L198" s="201"/>
      <c r="M198" s="614"/>
      <c r="N198" s="603"/>
      <c r="O198" s="604"/>
      <c r="P198" s="607"/>
      <c r="Q198" s="711"/>
      <c r="R198" s="708"/>
      <c r="S198" s="604"/>
      <c r="T198" s="607"/>
      <c r="U198" s="173"/>
      <c r="V198" s="63"/>
      <c r="W198" s="993"/>
      <c r="X198" s="180"/>
      <c r="Y198" s="180"/>
      <c r="Z198" s="181"/>
      <c r="AC198" s="16"/>
    </row>
    <row r="199" spans="1:48" ht="14.25" customHeight="1" thickBot="1" x14ac:dyDescent="0.25">
      <c r="A199" s="1017"/>
      <c r="B199" s="1018"/>
      <c r="C199" s="1019"/>
      <c r="D199" s="1121"/>
      <c r="E199" s="1181"/>
      <c r="F199" s="1013"/>
      <c r="G199" s="1081"/>
      <c r="H199" s="382" t="s">
        <v>10</v>
      </c>
      <c r="I199" s="371">
        <f t="shared" ref="I199:P199" si="49">SUM(I197:I198)</f>
        <v>409.9</v>
      </c>
      <c r="J199" s="239">
        <f t="shared" si="49"/>
        <v>409.9</v>
      </c>
      <c r="K199" s="239">
        <f t="shared" si="49"/>
        <v>0</v>
      </c>
      <c r="L199" s="251">
        <f t="shared" si="49"/>
        <v>0</v>
      </c>
      <c r="M199" s="672">
        <f t="shared" si="49"/>
        <v>349.9</v>
      </c>
      <c r="N199" s="640">
        <f t="shared" si="49"/>
        <v>349.9</v>
      </c>
      <c r="O199" s="640">
        <f t="shared" si="49"/>
        <v>0</v>
      </c>
      <c r="P199" s="631">
        <f t="shared" si="49"/>
        <v>0</v>
      </c>
      <c r="Q199" s="710">
        <f>Q197</f>
        <v>-60</v>
      </c>
      <c r="R199" s="710">
        <f>R197</f>
        <v>-60</v>
      </c>
      <c r="S199" s="640"/>
      <c r="T199" s="631"/>
      <c r="U199" s="246">
        <f>SUM(U197:U198)</f>
        <v>321.3</v>
      </c>
      <c r="V199" s="239">
        <f>SUM(V197:V198)</f>
        <v>321.3</v>
      </c>
      <c r="W199" s="21"/>
      <c r="X199" s="178"/>
      <c r="Y199" s="178"/>
      <c r="Z199" s="179"/>
      <c r="AC199" s="16"/>
    </row>
    <row r="200" spans="1:48" ht="14.25" customHeight="1" thickBot="1" x14ac:dyDescent="0.25">
      <c r="A200" s="117" t="s">
        <v>9</v>
      </c>
      <c r="B200" s="13" t="s">
        <v>53</v>
      </c>
      <c r="C200" s="1089" t="s">
        <v>12</v>
      </c>
      <c r="D200" s="1089"/>
      <c r="E200" s="1089"/>
      <c r="F200" s="1089"/>
      <c r="G200" s="1089"/>
      <c r="H200" s="1099"/>
      <c r="I200" s="29">
        <f t="shared" ref="I200:V200" si="50">I199+I196+I193+I189+I178</f>
        <v>4228.3999999999996</v>
      </c>
      <c r="J200" s="29">
        <f t="shared" si="50"/>
        <v>3160</v>
      </c>
      <c r="K200" s="29">
        <f t="shared" si="50"/>
        <v>0</v>
      </c>
      <c r="L200" s="146">
        <f t="shared" si="50"/>
        <v>1068.4000000000001</v>
      </c>
      <c r="M200" s="277">
        <f>M199+M196+M193+M189+M178</f>
        <v>4171.8999999999996</v>
      </c>
      <c r="N200" s="29">
        <f t="shared" si="50"/>
        <v>3100</v>
      </c>
      <c r="O200" s="29">
        <f t="shared" si="50"/>
        <v>0</v>
      </c>
      <c r="P200" s="278">
        <f t="shared" si="50"/>
        <v>1071.9000000000001</v>
      </c>
      <c r="Q200" s="278">
        <f>Q199+Q196+Q193+Q189+Q178</f>
        <v>-56.5</v>
      </c>
      <c r="R200" s="278">
        <f t="shared" si="50"/>
        <v>-60</v>
      </c>
      <c r="S200" s="278">
        <f t="shared" si="50"/>
        <v>0</v>
      </c>
      <c r="T200" s="278">
        <f t="shared" si="50"/>
        <v>3.5</v>
      </c>
      <c r="U200" s="29">
        <f t="shared" si="50"/>
        <v>3381.3</v>
      </c>
      <c r="V200" s="29">
        <f t="shared" si="50"/>
        <v>3381.3</v>
      </c>
      <c r="W200" s="1090"/>
      <c r="X200" s="1091"/>
      <c r="Y200" s="1091"/>
      <c r="Z200" s="1092"/>
    </row>
    <row r="201" spans="1:48" ht="14.25" customHeight="1" thickBot="1" x14ac:dyDescent="0.25">
      <c r="A201" s="117" t="s">
        <v>9</v>
      </c>
      <c r="B201" s="1233" t="s">
        <v>13</v>
      </c>
      <c r="C201" s="1234"/>
      <c r="D201" s="1234"/>
      <c r="E201" s="1234"/>
      <c r="F201" s="1234"/>
      <c r="G201" s="1234"/>
      <c r="H201" s="1235"/>
      <c r="I201" s="121">
        <f>I200+I171+I134+I118+I110</f>
        <v>54559.8</v>
      </c>
      <c r="J201" s="121">
        <f>J200+J171+J134+J118+J110</f>
        <v>25269.7</v>
      </c>
      <c r="K201" s="121">
        <f>K200+K171+K134+K118+K110</f>
        <v>19.2</v>
      </c>
      <c r="L201" s="257">
        <f>L200+L171+L134+L118+L110</f>
        <v>29290.100000000002</v>
      </c>
      <c r="M201" s="600">
        <f t="shared" ref="M201:T201" si="51">M200+M171+M134+M118+M110</f>
        <v>65240</v>
      </c>
      <c r="N201" s="121">
        <f t="shared" si="51"/>
        <v>26109.4</v>
      </c>
      <c r="O201" s="121">
        <f t="shared" si="51"/>
        <v>19.2</v>
      </c>
      <c r="P201" s="601">
        <f t="shared" si="51"/>
        <v>39130.6</v>
      </c>
      <c r="Q201" s="712">
        <f>Q200+Q171+Q134+Q118+Q110</f>
        <v>10680.199999999997</v>
      </c>
      <c r="R201" s="712">
        <f t="shared" si="51"/>
        <v>844.7</v>
      </c>
      <c r="S201" s="121">
        <f t="shared" si="51"/>
        <v>0</v>
      </c>
      <c r="T201" s="783">
        <f t="shared" si="51"/>
        <v>9835.4999999999982</v>
      </c>
      <c r="U201" s="258">
        <f>U200+U171+U134+U118+U110</f>
        <v>48996.3</v>
      </c>
      <c r="V201" s="121">
        <f>V200+V171+V134+V118+V110</f>
        <v>53956.9</v>
      </c>
      <c r="W201" s="1236"/>
      <c r="X201" s="1237"/>
      <c r="Y201" s="1237"/>
      <c r="Z201" s="1238"/>
    </row>
    <row r="202" spans="1:48" ht="14.25" customHeight="1" thickBot="1" x14ac:dyDescent="0.25">
      <c r="A202" s="122" t="s">
        <v>55</v>
      </c>
      <c r="B202" s="1229" t="s">
        <v>109</v>
      </c>
      <c r="C202" s="1230"/>
      <c r="D202" s="1230"/>
      <c r="E202" s="1230"/>
      <c r="F202" s="1230"/>
      <c r="G202" s="1230"/>
      <c r="H202" s="1231"/>
      <c r="I202" s="140">
        <f>SUM(I201)</f>
        <v>54559.8</v>
      </c>
      <c r="J202" s="123">
        <f>SUM(J201)</f>
        <v>25269.7</v>
      </c>
      <c r="K202" s="123">
        <f>SUM(K201)</f>
        <v>19.2</v>
      </c>
      <c r="L202" s="139">
        <f>SUM(L201)</f>
        <v>29290.100000000002</v>
      </c>
      <c r="M202" s="123">
        <f t="shared" ref="M202:T202" si="52">SUM(M201)</f>
        <v>65240</v>
      </c>
      <c r="N202" s="123">
        <f t="shared" si="52"/>
        <v>26109.4</v>
      </c>
      <c r="O202" s="123">
        <f t="shared" si="52"/>
        <v>19.2</v>
      </c>
      <c r="P202" s="141">
        <f t="shared" si="52"/>
        <v>39130.6</v>
      </c>
      <c r="Q202" s="713">
        <f t="shared" si="52"/>
        <v>10680.199999999997</v>
      </c>
      <c r="R202" s="714">
        <f t="shared" si="52"/>
        <v>844.7</v>
      </c>
      <c r="S202" s="123">
        <f t="shared" si="52"/>
        <v>0</v>
      </c>
      <c r="T202" s="784">
        <f t="shared" si="52"/>
        <v>9835.4999999999982</v>
      </c>
      <c r="U202" s="141">
        <f>SUM(U201)</f>
        <v>48996.3</v>
      </c>
      <c r="V202" s="140">
        <f>SUM(V201)</f>
        <v>53956.9</v>
      </c>
      <c r="W202" s="1157"/>
      <c r="X202" s="1158"/>
      <c r="Y202" s="1158"/>
      <c r="Z202" s="1159"/>
    </row>
    <row r="203" spans="1:48" s="26" customFormat="1" ht="9" customHeight="1" x14ac:dyDescent="0.2">
      <c r="A203" s="1160"/>
      <c r="B203" s="1160"/>
      <c r="C203" s="1160"/>
      <c r="D203" s="1160"/>
      <c r="E203" s="1160"/>
      <c r="F203" s="1160"/>
      <c r="G203" s="1160"/>
      <c r="H203" s="1160"/>
      <c r="I203" s="1160"/>
      <c r="J203" s="1160"/>
      <c r="K203" s="1160"/>
      <c r="L203" s="1160"/>
      <c r="M203" s="1160"/>
      <c r="N203" s="1160"/>
      <c r="O203" s="1160"/>
      <c r="P203" s="1160"/>
      <c r="Q203" s="1160"/>
      <c r="R203" s="1160"/>
      <c r="S203" s="1160"/>
      <c r="T203" s="1160"/>
      <c r="U203" s="1160"/>
      <c r="V203" s="1160"/>
      <c r="W203" s="1160"/>
      <c r="X203" s="1160"/>
      <c r="Y203" s="1160"/>
      <c r="Z203" s="1160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</row>
    <row r="204" spans="1:48" s="26" customFormat="1" ht="26.25" customHeight="1" x14ac:dyDescent="0.2">
      <c r="A204" s="1232"/>
      <c r="B204" s="1232"/>
      <c r="C204" s="1232"/>
      <c r="D204" s="1232"/>
      <c r="E204" s="1232"/>
      <c r="F204" s="1232"/>
      <c r="G204" s="1232"/>
      <c r="H204" s="1232"/>
      <c r="I204" s="1232"/>
      <c r="J204" s="1232"/>
      <c r="K204" s="1232"/>
      <c r="L204" s="1232"/>
      <c r="M204" s="1232"/>
      <c r="N204" s="1232"/>
      <c r="O204" s="1232"/>
      <c r="P204" s="1232"/>
      <c r="Q204" s="1232"/>
      <c r="R204" s="1232"/>
      <c r="S204" s="1232"/>
      <c r="T204" s="1232"/>
      <c r="U204" s="1232"/>
      <c r="V204" s="1232"/>
      <c r="W204" s="1232"/>
      <c r="X204" s="1232"/>
      <c r="Y204" s="1232"/>
      <c r="Z204" s="1232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</row>
    <row r="205" spans="1:48" s="26" customFormat="1" ht="15" customHeight="1" thickBot="1" x14ac:dyDescent="0.25">
      <c r="A205" s="1225" t="s">
        <v>18</v>
      </c>
      <c r="B205" s="1225"/>
      <c r="C205" s="1225"/>
      <c r="D205" s="1225"/>
      <c r="E205" s="1225"/>
      <c r="F205" s="1225"/>
      <c r="G205" s="1225"/>
      <c r="H205" s="1225"/>
      <c r="I205" s="1225"/>
      <c r="J205" s="1225"/>
      <c r="K205" s="1225"/>
      <c r="L205" s="1225"/>
      <c r="M205" s="1225"/>
      <c r="N205" s="1225"/>
      <c r="O205" s="1225"/>
      <c r="P205" s="1225"/>
      <c r="Q205" s="1225"/>
      <c r="R205" s="1225"/>
      <c r="S205" s="1225"/>
      <c r="T205" s="1225"/>
      <c r="U205" s="1225"/>
      <c r="V205" s="1225"/>
      <c r="W205" s="5"/>
      <c r="X205" s="5"/>
      <c r="Y205" s="5"/>
      <c r="Z205" s="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</row>
    <row r="206" spans="1:48" ht="45" customHeight="1" thickBot="1" x14ac:dyDescent="0.25">
      <c r="A206" s="1226" t="s">
        <v>14</v>
      </c>
      <c r="B206" s="1227"/>
      <c r="C206" s="1227"/>
      <c r="D206" s="1227"/>
      <c r="E206" s="1227"/>
      <c r="F206" s="1227"/>
      <c r="G206" s="1227"/>
      <c r="H206" s="1228"/>
      <c r="I206" s="969" t="s">
        <v>124</v>
      </c>
      <c r="J206" s="970"/>
      <c r="K206" s="970"/>
      <c r="L206" s="971"/>
      <c r="M206" s="969" t="s">
        <v>124</v>
      </c>
      <c r="N206" s="970"/>
      <c r="O206" s="970"/>
      <c r="P206" s="971"/>
      <c r="Q206" s="969" t="s">
        <v>124</v>
      </c>
      <c r="R206" s="970"/>
      <c r="S206" s="970"/>
      <c r="T206" s="971"/>
      <c r="U206" s="33" t="s">
        <v>223</v>
      </c>
      <c r="V206" s="33" t="s">
        <v>224</v>
      </c>
    </row>
    <row r="207" spans="1:48" ht="14.25" customHeight="1" x14ac:dyDescent="0.2">
      <c r="A207" s="1202" t="s">
        <v>19</v>
      </c>
      <c r="B207" s="1203"/>
      <c r="C207" s="1203"/>
      <c r="D207" s="1203"/>
      <c r="E207" s="1203"/>
      <c r="F207" s="1203"/>
      <c r="G207" s="1203"/>
      <c r="H207" s="1204"/>
      <c r="I207" s="1205">
        <f>SUM(I208:L214)</f>
        <v>24578.2</v>
      </c>
      <c r="J207" s="1206"/>
      <c r="K207" s="1206"/>
      <c r="L207" s="1207"/>
      <c r="M207" s="1205">
        <f>SUM(M208:P214)</f>
        <v>33014.9</v>
      </c>
      <c r="N207" s="1206"/>
      <c r="O207" s="1206"/>
      <c r="P207" s="1207"/>
      <c r="Q207" s="1205">
        <f>SUM(Q208:T214)</f>
        <v>8436.7000000000007</v>
      </c>
      <c r="R207" s="1206"/>
      <c r="S207" s="1206"/>
      <c r="T207" s="1207"/>
      <c r="U207" s="124">
        <f>U208+U209+U210+U212</f>
        <v>25936.000000000004</v>
      </c>
      <c r="V207" s="124">
        <f>SUM(V208:V212)</f>
        <v>24625.200000000004</v>
      </c>
    </row>
    <row r="208" spans="1:48" ht="14.25" customHeight="1" x14ac:dyDescent="0.2">
      <c r="A208" s="1208" t="s">
        <v>34</v>
      </c>
      <c r="B208" s="1209"/>
      <c r="C208" s="1209"/>
      <c r="D208" s="1209"/>
      <c r="E208" s="1209"/>
      <c r="F208" s="1209"/>
      <c r="G208" s="1209"/>
      <c r="H208" s="1210"/>
      <c r="I208" s="1193">
        <f>SUMIF(H13:H202,"SB",I13:I202)</f>
        <v>21057.4</v>
      </c>
      <c r="J208" s="1194"/>
      <c r="K208" s="1194"/>
      <c r="L208" s="1195"/>
      <c r="M208" s="1193">
        <f>SUMIF(H13:H202,"SB",M13:M202)</f>
        <v>21057.4</v>
      </c>
      <c r="N208" s="1194"/>
      <c r="O208" s="1194"/>
      <c r="P208" s="1195"/>
      <c r="Q208" s="1193">
        <f>SUMIF(H13:H202,"SB",Q13:Q202)</f>
        <v>0</v>
      </c>
      <c r="R208" s="1194"/>
      <c r="S208" s="1194"/>
      <c r="T208" s="1195"/>
      <c r="U208" s="34">
        <f>SUMIF(H13:H202,"SB",U13:U202)</f>
        <v>21158.300000000003</v>
      </c>
      <c r="V208" s="34">
        <f>SUMIF(H13:H202,"SB",V13:V202)</f>
        <v>21194.300000000003</v>
      </c>
      <c r="W208" s="91"/>
    </row>
    <row r="209" spans="1:26" ht="14.25" customHeight="1" x14ac:dyDescent="0.2">
      <c r="A209" s="1196" t="s">
        <v>35</v>
      </c>
      <c r="B209" s="1197"/>
      <c r="C209" s="1197"/>
      <c r="D209" s="1197"/>
      <c r="E209" s="1197"/>
      <c r="F209" s="1197"/>
      <c r="G209" s="1197"/>
      <c r="H209" s="1198"/>
      <c r="I209" s="1193">
        <f>SUMIF(H13:H202,"SB(P)",I13:I202)</f>
        <v>138.19999999999999</v>
      </c>
      <c r="J209" s="1194"/>
      <c r="K209" s="1194"/>
      <c r="L209" s="1195"/>
      <c r="M209" s="1193">
        <f>SUMIF(H13:H202,"SB(P)",M13:M202)</f>
        <v>138.19999999999999</v>
      </c>
      <c r="N209" s="1194"/>
      <c r="O209" s="1194"/>
      <c r="P209" s="1195"/>
      <c r="Q209" s="1193">
        <f>SUMIF(P13:P202,"SB(P)",Q13:Q202)</f>
        <v>0</v>
      </c>
      <c r="R209" s="1194"/>
      <c r="S209" s="1194"/>
      <c r="T209" s="1195"/>
      <c r="U209" s="34">
        <f>SUMIF(H13:H202,"SB(P)",U13:U202)</f>
        <v>1638.5</v>
      </c>
      <c r="V209" s="34">
        <f>SUMIF(H13:H202,"SB(P)",V13:V202)</f>
        <v>25.7</v>
      </c>
      <c r="W209" s="91"/>
    </row>
    <row r="210" spans="1:26" x14ac:dyDescent="0.2">
      <c r="A210" s="1196" t="s">
        <v>137</v>
      </c>
      <c r="B210" s="1197"/>
      <c r="C210" s="1197"/>
      <c r="D210" s="1197"/>
      <c r="E210" s="1197"/>
      <c r="F210" s="1197"/>
      <c r="G210" s="1197"/>
      <c r="H210" s="1198"/>
      <c r="I210" s="1193">
        <f>SUMIF(H13:H202,"SB(VR)",I13:I202)</f>
        <v>2870</v>
      </c>
      <c r="J210" s="1194"/>
      <c r="K210" s="1194"/>
      <c r="L210" s="1195"/>
      <c r="M210" s="1193">
        <f>SUMIF(H13:H202,"SB(VR)",M13:M202)</f>
        <v>2870</v>
      </c>
      <c r="N210" s="1194"/>
      <c r="O210" s="1194"/>
      <c r="P210" s="1195"/>
      <c r="Q210" s="1193">
        <f>SUMIF(H13:H202,"SB(VR)",Q13:Q202)</f>
        <v>0</v>
      </c>
      <c r="R210" s="1194"/>
      <c r="S210" s="1194"/>
      <c r="T210" s="1195"/>
      <c r="U210" s="34">
        <f>SUMIF(H13:H202,"SB(VR)",U13:U202)</f>
        <v>3139.2</v>
      </c>
      <c r="V210" s="34">
        <f>SUMIF(H13:H202,"SB(VR)",V13:V202)</f>
        <v>3405.2</v>
      </c>
      <c r="W210" s="91"/>
    </row>
    <row r="211" spans="1:26" x14ac:dyDescent="0.2">
      <c r="A211" s="1222" t="s">
        <v>247</v>
      </c>
      <c r="B211" s="1223"/>
      <c r="C211" s="1223"/>
      <c r="D211" s="1223"/>
      <c r="E211" s="1223"/>
      <c r="F211" s="1223"/>
      <c r="G211" s="1223"/>
      <c r="H211" s="1224"/>
      <c r="I211" s="1193">
        <f>SUMIF(H13:H202,"SB(VRL)",I13:I202)</f>
        <v>441.1</v>
      </c>
      <c r="J211" s="1194"/>
      <c r="K211" s="1194"/>
      <c r="L211" s="1195"/>
      <c r="M211" s="1193">
        <f>SUMIF(H13:H202,"SB(VRL)",M13:M202)</f>
        <v>769.8</v>
      </c>
      <c r="N211" s="1194"/>
      <c r="O211" s="1194"/>
      <c r="P211" s="1195"/>
      <c r="Q211" s="1252">
        <f>SUMIF(H13:H202,"SB(VRL)",Q13:Q202)</f>
        <v>328.7</v>
      </c>
      <c r="R211" s="1253"/>
      <c r="S211" s="1253"/>
      <c r="T211" s="1254"/>
      <c r="U211" s="34">
        <f>SUMIF(H13:H203,"SB(VRL)",U13:U203)</f>
        <v>0</v>
      </c>
      <c r="V211" s="34">
        <f>SUMIF(H13:H203,"SB(VRL)",V13:V203)</f>
        <v>0</v>
      </c>
      <c r="W211" s="91"/>
    </row>
    <row r="212" spans="1:26" x14ac:dyDescent="0.2">
      <c r="A212" s="1190" t="s">
        <v>236</v>
      </c>
      <c r="B212" s="1191"/>
      <c r="C212" s="1191"/>
      <c r="D212" s="1191"/>
      <c r="E212" s="1191"/>
      <c r="F212" s="1191"/>
      <c r="G212" s="1191"/>
      <c r="H212" s="1192"/>
      <c r="I212" s="1193">
        <f>SUMIF(H13:H202,"SB(L)",I13:I202)</f>
        <v>10.199999999999999</v>
      </c>
      <c r="J212" s="1194"/>
      <c r="K212" s="1194"/>
      <c r="L212" s="1195"/>
      <c r="M212" s="1193">
        <f>SUMIF(H13:H202,"SB(L)",M13:M202)</f>
        <v>701</v>
      </c>
      <c r="N212" s="1194"/>
      <c r="O212" s="1194"/>
      <c r="P212" s="1195"/>
      <c r="Q212" s="1252">
        <f>SUMIF(H13:H202,"SB(L)",Q13:Q202)</f>
        <v>690.8</v>
      </c>
      <c r="R212" s="1253"/>
      <c r="S212" s="1253"/>
      <c r="T212" s="1254"/>
      <c r="U212" s="109"/>
      <c r="V212" s="109"/>
    </row>
    <row r="213" spans="1:26" x14ac:dyDescent="0.2">
      <c r="A213" s="1190" t="s">
        <v>246</v>
      </c>
      <c r="B213" s="1191"/>
      <c r="C213" s="1191"/>
      <c r="D213" s="1191"/>
      <c r="E213" s="1191"/>
      <c r="F213" s="1191"/>
      <c r="G213" s="1191"/>
      <c r="H213" s="1192"/>
      <c r="I213" s="1193">
        <f>SUMIF(H14:H203,"SB(VP)",I14:I203)</f>
        <v>0</v>
      </c>
      <c r="J213" s="1194"/>
      <c r="K213" s="1194"/>
      <c r="L213" s="1195"/>
      <c r="M213" s="1193">
        <f>SUMIF(H14:H203,"SB(VP)",M14:M203)</f>
        <v>7448.5</v>
      </c>
      <c r="N213" s="1194"/>
      <c r="O213" s="1194"/>
      <c r="P213" s="1195"/>
      <c r="Q213" s="1252">
        <f>SUMIF(H14:H203,"SB(VP)",Q14:Q203)</f>
        <v>7448.5</v>
      </c>
      <c r="R213" s="1253"/>
      <c r="S213" s="1253"/>
      <c r="T213" s="1254"/>
      <c r="U213" s="109"/>
      <c r="V213" s="109"/>
    </row>
    <row r="214" spans="1:26" x14ac:dyDescent="0.2">
      <c r="A214" s="1190" t="s">
        <v>152</v>
      </c>
      <c r="B214" s="1211"/>
      <c r="C214" s="1211"/>
      <c r="D214" s="1211"/>
      <c r="E214" s="1211"/>
      <c r="F214" s="1211"/>
      <c r="G214" s="1211"/>
      <c r="H214" s="1212"/>
      <c r="I214" s="1213">
        <f>SUMIF(H14:H202,"PF",I14:I202)</f>
        <v>61.3</v>
      </c>
      <c r="J214" s="1214"/>
      <c r="K214" s="1214"/>
      <c r="L214" s="1215"/>
      <c r="M214" s="1213">
        <f>SUMIF(H14:H202,"PF",M14:M202)</f>
        <v>30</v>
      </c>
      <c r="N214" s="1214"/>
      <c r="O214" s="1214"/>
      <c r="P214" s="1215"/>
      <c r="Q214" s="1255">
        <f>SUMIF(H14:H202,"PF",Q14:Q202)</f>
        <v>-31.3</v>
      </c>
      <c r="R214" s="1256"/>
      <c r="S214" s="1256"/>
      <c r="T214" s="1257"/>
      <c r="U214" s="109"/>
      <c r="V214" s="109"/>
      <c r="W214" s="91"/>
    </row>
    <row r="215" spans="1:26" x14ac:dyDescent="0.2">
      <c r="A215" s="1216" t="s">
        <v>20</v>
      </c>
      <c r="B215" s="1217"/>
      <c r="C215" s="1217"/>
      <c r="D215" s="1217"/>
      <c r="E215" s="1217"/>
      <c r="F215" s="1217"/>
      <c r="G215" s="1217"/>
      <c r="H215" s="1218"/>
      <c r="I215" s="1219">
        <f>SUM(I216:L220)</f>
        <v>29981.599999999999</v>
      </c>
      <c r="J215" s="1220"/>
      <c r="K215" s="1220"/>
      <c r="L215" s="1221"/>
      <c r="M215" s="1219">
        <f>SUM(M216:P220)</f>
        <v>32225.099999999995</v>
      </c>
      <c r="N215" s="1220"/>
      <c r="O215" s="1220"/>
      <c r="P215" s="1221"/>
      <c r="Q215" s="1258">
        <f>SUM(Q216:T220)</f>
        <v>2243.4999999999982</v>
      </c>
      <c r="R215" s="1259"/>
      <c r="S215" s="1259"/>
      <c r="T215" s="1260"/>
      <c r="U215" s="125">
        <f>U216+U217+U218+U219+U220</f>
        <v>23060.3</v>
      </c>
      <c r="V215" s="125">
        <f>V216+V217+V218+V219+V220</f>
        <v>29331.699999999997</v>
      </c>
    </row>
    <row r="216" spans="1:26" x14ac:dyDescent="0.2">
      <c r="A216" s="1199" t="s">
        <v>36</v>
      </c>
      <c r="B216" s="1200"/>
      <c r="C216" s="1200"/>
      <c r="D216" s="1200"/>
      <c r="E216" s="1200"/>
      <c r="F216" s="1200"/>
      <c r="G216" s="1200"/>
      <c r="H216" s="1201"/>
      <c r="I216" s="1193">
        <f>SUMIF(H13:H202,"ES",I13:I202)</f>
        <v>14582.4</v>
      </c>
      <c r="J216" s="1194"/>
      <c r="K216" s="1194"/>
      <c r="L216" s="1195"/>
      <c r="M216" s="1193">
        <f>SUMIF(H13:H202,"ES",M13:M202)</f>
        <v>15455.099999999997</v>
      </c>
      <c r="N216" s="1194"/>
      <c r="O216" s="1194"/>
      <c r="P216" s="1195"/>
      <c r="Q216" s="1252">
        <f>SUMIF(H13:H202,"ES",Q13:Q202)</f>
        <v>872.69999999999891</v>
      </c>
      <c r="R216" s="1253"/>
      <c r="S216" s="1253"/>
      <c r="T216" s="1254"/>
      <c r="U216" s="34">
        <f>SUMIF(H13:H202,"ES",U13:U202)</f>
        <v>10637.2</v>
      </c>
      <c r="V216" s="34">
        <f>SUMIF(H13:H202,"ES",V13:V202)</f>
        <v>4647.8999999999996</v>
      </c>
      <c r="W216" s="91"/>
    </row>
    <row r="217" spans="1:26" x14ac:dyDescent="0.2">
      <c r="A217" s="1190" t="s">
        <v>37</v>
      </c>
      <c r="B217" s="1191"/>
      <c r="C217" s="1191"/>
      <c r="D217" s="1191"/>
      <c r="E217" s="1191"/>
      <c r="F217" s="1191"/>
      <c r="G217" s="1191"/>
      <c r="H217" s="1192"/>
      <c r="I217" s="1193">
        <f>SUMIF(H13:H202,"KPP",I13:I202)</f>
        <v>9487</v>
      </c>
      <c r="J217" s="1194"/>
      <c r="K217" s="1194"/>
      <c r="L217" s="1195"/>
      <c r="M217" s="1193">
        <f>SUMIF(H13:H202,"KPP",M13:M202)</f>
        <v>9204.5999999999985</v>
      </c>
      <c r="N217" s="1194"/>
      <c r="O217" s="1194"/>
      <c r="P217" s="1195"/>
      <c r="Q217" s="1252">
        <f>SUMIF(H13:H202,"KPP",Q13:Q202)</f>
        <v>-282.39999999999998</v>
      </c>
      <c r="R217" s="1253"/>
      <c r="S217" s="1253"/>
      <c r="T217" s="1254"/>
      <c r="U217" s="34">
        <f>SUMIF(H13:H202,"KPP",U13:U202)</f>
        <v>9923.2999999999993</v>
      </c>
      <c r="V217" s="34">
        <f>SUMIF(H13:H202,"KPP",V13:V202)</f>
        <v>15416.8</v>
      </c>
      <c r="W217" s="91"/>
    </row>
    <row r="218" spans="1:26" x14ac:dyDescent="0.2">
      <c r="A218" s="1190" t="s">
        <v>38</v>
      </c>
      <c r="B218" s="1191"/>
      <c r="C218" s="1191"/>
      <c r="D218" s="1191"/>
      <c r="E218" s="1191"/>
      <c r="F218" s="1191"/>
      <c r="G218" s="1191"/>
      <c r="H218" s="1192"/>
      <c r="I218" s="1193">
        <f>SUMIF(H13:H202,"KVJUD",I13:I202)</f>
        <v>5186.3</v>
      </c>
      <c r="J218" s="1194"/>
      <c r="K218" s="1194"/>
      <c r="L218" s="1195"/>
      <c r="M218" s="1193">
        <f>SUMIF(H13:H202,"KVJUD",M13:M202)</f>
        <v>6839.5</v>
      </c>
      <c r="N218" s="1194"/>
      <c r="O218" s="1194"/>
      <c r="P218" s="1195"/>
      <c r="Q218" s="1252">
        <f>SUMIF(H13:H202,"KVJUD",Q13:Q202)</f>
        <v>1653.1999999999994</v>
      </c>
      <c r="R218" s="1253"/>
      <c r="S218" s="1253"/>
      <c r="T218" s="1254"/>
      <c r="U218" s="34">
        <f>SUMIF(H13:H202,"KVJUD",U13:U202)-9369.4</f>
        <v>-3900</v>
      </c>
      <c r="V218" s="34">
        <f>SUMIF(H13:H202,"KVJUD",V13:V202)</f>
        <v>1000</v>
      </c>
      <c r="W218" s="100"/>
      <c r="X218" s="6"/>
      <c r="Y218" s="6"/>
      <c r="Z218" s="6"/>
    </row>
    <row r="219" spans="1:26" x14ac:dyDescent="0.2">
      <c r="A219" s="1196" t="s">
        <v>39</v>
      </c>
      <c r="B219" s="1197"/>
      <c r="C219" s="1197"/>
      <c r="D219" s="1197"/>
      <c r="E219" s="1197"/>
      <c r="F219" s="1197"/>
      <c r="G219" s="1197"/>
      <c r="H219" s="1198"/>
      <c r="I219" s="1193">
        <f>SUMIF(H13:H202,"LRVB",I13:I202)</f>
        <v>69.3</v>
      </c>
      <c r="J219" s="1194"/>
      <c r="K219" s="1194"/>
      <c r="L219" s="1195"/>
      <c r="M219" s="1193">
        <f>SUMIF(H13:H202,"LRVB",M13:M202)</f>
        <v>69.3</v>
      </c>
      <c r="N219" s="1194"/>
      <c r="O219" s="1194"/>
      <c r="P219" s="1195"/>
      <c r="Q219" s="1252">
        <f>SUMIF(H13:H202,"LRVB",Q13:Q202)</f>
        <v>0</v>
      </c>
      <c r="R219" s="1253"/>
      <c r="S219" s="1253"/>
      <c r="T219" s="1254"/>
      <c r="U219" s="34">
        <f>SUMIF(H13:H202,"LRVB",U13:U202)</f>
        <v>89.8</v>
      </c>
      <c r="V219" s="34">
        <f>SUMIF(H13:H202,"LRVB",V13:V202)</f>
        <v>59.9</v>
      </c>
      <c r="W219" s="100"/>
      <c r="X219" s="6"/>
      <c r="Y219" s="6"/>
      <c r="Z219" s="6"/>
    </row>
    <row r="220" spans="1:26" x14ac:dyDescent="0.2">
      <c r="A220" s="1196" t="s">
        <v>40</v>
      </c>
      <c r="B220" s="1197"/>
      <c r="C220" s="1197"/>
      <c r="D220" s="1197"/>
      <c r="E220" s="1197"/>
      <c r="F220" s="1197"/>
      <c r="G220" s="1197"/>
      <c r="H220" s="1198"/>
      <c r="I220" s="1193">
        <f>SUMIF(H13:H202,"Kt",I13:I202)</f>
        <v>656.6</v>
      </c>
      <c r="J220" s="1194"/>
      <c r="K220" s="1194"/>
      <c r="L220" s="1195"/>
      <c r="M220" s="1193">
        <f>SUMIF(H13:H202,"Kt",M13:M202)</f>
        <v>656.6</v>
      </c>
      <c r="N220" s="1194"/>
      <c r="O220" s="1194"/>
      <c r="P220" s="1195"/>
      <c r="Q220" s="1252">
        <f>SUMIF(H13:H202,"Kt",Q13:Q202)</f>
        <v>0</v>
      </c>
      <c r="R220" s="1253"/>
      <c r="S220" s="1253"/>
      <c r="T220" s="1254"/>
      <c r="U220" s="34">
        <f>SUMIF(H13:H202,"Kt",U13:U202)</f>
        <v>6310</v>
      </c>
      <c r="V220" s="34">
        <f>SUMIF(H13:H202,"Kt",V13:V202)</f>
        <v>8207.1</v>
      </c>
      <c r="W220" s="100"/>
      <c r="X220" s="6"/>
      <c r="Y220" s="6"/>
      <c r="Z220" s="6"/>
    </row>
    <row r="221" spans="1:26" ht="13.5" thickBot="1" x14ac:dyDescent="0.25">
      <c r="A221" s="1184" t="s">
        <v>21</v>
      </c>
      <c r="B221" s="1185"/>
      <c r="C221" s="1185"/>
      <c r="D221" s="1185"/>
      <c r="E221" s="1185"/>
      <c r="F221" s="1185"/>
      <c r="G221" s="1185"/>
      <c r="H221" s="1186"/>
      <c r="I221" s="1187">
        <f>SUM(I207,I215)</f>
        <v>54559.8</v>
      </c>
      <c r="J221" s="1188"/>
      <c r="K221" s="1188"/>
      <c r="L221" s="1189"/>
      <c r="M221" s="1187">
        <f>SUM(M207,M215)</f>
        <v>65240</v>
      </c>
      <c r="N221" s="1188"/>
      <c r="O221" s="1188"/>
      <c r="P221" s="1189"/>
      <c r="Q221" s="1261">
        <f>SUM(Q207,Q215)</f>
        <v>10680.199999999999</v>
      </c>
      <c r="R221" s="1262"/>
      <c r="S221" s="1262"/>
      <c r="T221" s="1263"/>
      <c r="U221" s="126">
        <f>SUM(U207,U215)</f>
        <v>48996.3</v>
      </c>
      <c r="V221" s="126">
        <f>SUM(V207,V215)</f>
        <v>53956.9</v>
      </c>
      <c r="W221" s="6"/>
      <c r="X221" s="6"/>
      <c r="Y221" s="6"/>
      <c r="Z221" s="6"/>
    </row>
    <row r="222" spans="1:26" x14ac:dyDescent="0.2">
      <c r="R222" s="275"/>
    </row>
    <row r="223" spans="1:26" x14ac:dyDescent="0.2"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</row>
    <row r="224" spans="1:26" x14ac:dyDescent="0.2"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</row>
    <row r="225" spans="1:26" x14ac:dyDescent="0.2">
      <c r="J225" s="91"/>
      <c r="N225" s="91"/>
      <c r="R225" s="91"/>
    </row>
    <row r="226" spans="1:26" x14ac:dyDescent="0.2"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</row>
    <row r="227" spans="1:26" x14ac:dyDescent="0.2">
      <c r="A227" s="6"/>
      <c r="B227" s="6"/>
      <c r="C227" s="6"/>
      <c r="D227" s="6"/>
      <c r="E227" s="6"/>
      <c r="F227" s="6"/>
      <c r="G227" s="6"/>
      <c r="H227" s="6"/>
      <c r="I227" s="143"/>
      <c r="K227" s="6"/>
      <c r="L227" s="6"/>
      <c r="M227" s="143"/>
      <c r="O227" s="6"/>
      <c r="P227" s="6"/>
      <c r="Q227" s="143"/>
      <c r="S227" s="6"/>
      <c r="T227" s="6"/>
      <c r="U227" s="6"/>
      <c r="V227" s="6"/>
      <c r="W227" s="6"/>
      <c r="X227" s="6"/>
      <c r="Y227" s="6"/>
      <c r="Z227" s="6"/>
    </row>
    <row r="228" spans="1:26" x14ac:dyDescent="0.2">
      <c r="A228" s="6"/>
      <c r="B228" s="6"/>
      <c r="C228" s="6"/>
      <c r="D228" s="6"/>
      <c r="E228" s="6"/>
      <c r="F228" s="6"/>
      <c r="G228" s="6"/>
      <c r="H228" s="6"/>
      <c r="J228" s="91"/>
      <c r="K228" s="6"/>
      <c r="L228" s="6"/>
      <c r="N228" s="91"/>
      <c r="O228" s="6"/>
      <c r="P228" s="6"/>
      <c r="R228" s="91"/>
      <c r="S228" s="6"/>
      <c r="T228" s="6"/>
      <c r="U228" s="6"/>
      <c r="V228" s="6"/>
      <c r="W228" s="6"/>
      <c r="X228" s="6"/>
      <c r="Y228" s="6"/>
      <c r="Z228" s="6"/>
    </row>
  </sheetData>
  <mergeCells count="467">
    <mergeCell ref="C200:H200"/>
    <mergeCell ref="W200:Z200"/>
    <mergeCell ref="B201:H201"/>
    <mergeCell ref="W201:Z201"/>
    <mergeCell ref="A197:A199"/>
    <mergeCell ref="B197:B199"/>
    <mergeCell ref="C197:C199"/>
    <mergeCell ref="D197:D199"/>
    <mergeCell ref="E197:E199"/>
    <mergeCell ref="F197:F199"/>
    <mergeCell ref="G197:G199"/>
    <mergeCell ref="Z185:Z186"/>
    <mergeCell ref="Y185:Y186"/>
    <mergeCell ref="Z183:Z184"/>
    <mergeCell ref="Y183:Y184"/>
    <mergeCell ref="Z181:Z182"/>
    <mergeCell ref="Y181:Y182"/>
    <mergeCell ref="M207:P207"/>
    <mergeCell ref="M208:P208"/>
    <mergeCell ref="M209:P209"/>
    <mergeCell ref="W197:W198"/>
    <mergeCell ref="W185:W186"/>
    <mergeCell ref="X185:X186"/>
    <mergeCell ref="B202:H202"/>
    <mergeCell ref="W202:Z202"/>
    <mergeCell ref="A203:Z203"/>
    <mergeCell ref="A204:Z204"/>
    <mergeCell ref="A205:V205"/>
    <mergeCell ref="A206:H206"/>
    <mergeCell ref="I206:L206"/>
    <mergeCell ref="M206:P206"/>
    <mergeCell ref="A213:H213"/>
    <mergeCell ref="I213:L213"/>
    <mergeCell ref="M213:P213"/>
    <mergeCell ref="Q213:T213"/>
    <mergeCell ref="A210:H210"/>
    <mergeCell ref="I210:L210"/>
    <mergeCell ref="A211:H211"/>
    <mergeCell ref="I211:L211"/>
    <mergeCell ref="A212:H212"/>
    <mergeCell ref="I212:L212"/>
    <mergeCell ref="A207:H207"/>
    <mergeCell ref="I207:L207"/>
    <mergeCell ref="A208:H208"/>
    <mergeCell ref="I208:L208"/>
    <mergeCell ref="A209:H209"/>
    <mergeCell ref="I209:L209"/>
    <mergeCell ref="A221:H221"/>
    <mergeCell ref="I221:L221"/>
    <mergeCell ref="A217:H217"/>
    <mergeCell ref="I217:L217"/>
    <mergeCell ref="A218:H218"/>
    <mergeCell ref="I218:L218"/>
    <mergeCell ref="A219:H219"/>
    <mergeCell ref="I219:L219"/>
    <mergeCell ref="A214:H214"/>
    <mergeCell ref="I214:L214"/>
    <mergeCell ref="A215:H215"/>
    <mergeCell ref="I215:L215"/>
    <mergeCell ref="A216:H216"/>
    <mergeCell ref="I216:L216"/>
    <mergeCell ref="A220:H220"/>
    <mergeCell ref="I220:L220"/>
    <mergeCell ref="G190:G193"/>
    <mergeCell ref="W190:W191"/>
    <mergeCell ref="A194:A196"/>
    <mergeCell ref="B194:B196"/>
    <mergeCell ref="C194:C196"/>
    <mergeCell ref="D194:D196"/>
    <mergeCell ref="E194:E196"/>
    <mergeCell ref="F194:F196"/>
    <mergeCell ref="G194:G196"/>
    <mergeCell ref="W194:W195"/>
    <mergeCell ref="A190:A193"/>
    <mergeCell ref="B190:B193"/>
    <mergeCell ref="C190:C193"/>
    <mergeCell ref="D190:D193"/>
    <mergeCell ref="E190:E193"/>
    <mergeCell ref="F190:F193"/>
    <mergeCell ref="D187:D189"/>
    <mergeCell ref="W187:W188"/>
    <mergeCell ref="W181:W182"/>
    <mergeCell ref="X181:X182"/>
    <mergeCell ref="D183:D185"/>
    <mergeCell ref="W183:W184"/>
    <mergeCell ref="X183:X184"/>
    <mergeCell ref="W176:W178"/>
    <mergeCell ref="D177:D178"/>
    <mergeCell ref="D179:D182"/>
    <mergeCell ref="W179:W180"/>
    <mergeCell ref="X179:X180"/>
    <mergeCell ref="Y179:Y180"/>
    <mergeCell ref="W169:W170"/>
    <mergeCell ref="C171:H171"/>
    <mergeCell ref="W171:Z171"/>
    <mergeCell ref="C172:Z172"/>
    <mergeCell ref="D173:D175"/>
    <mergeCell ref="W173:W175"/>
    <mergeCell ref="Z179:Z180"/>
    <mergeCell ref="A168:A170"/>
    <mergeCell ref="B168:B170"/>
    <mergeCell ref="C168:C170"/>
    <mergeCell ref="D168:D170"/>
    <mergeCell ref="F168:F170"/>
    <mergeCell ref="G168:G170"/>
    <mergeCell ref="E169:E170"/>
    <mergeCell ref="G162:G164"/>
    <mergeCell ref="A165:A167"/>
    <mergeCell ref="B165:B167"/>
    <mergeCell ref="C165:C167"/>
    <mergeCell ref="D165:D167"/>
    <mergeCell ref="F165:F167"/>
    <mergeCell ref="G165:G167"/>
    <mergeCell ref="E166:E167"/>
    <mergeCell ref="A162:A164"/>
    <mergeCell ref="B162:B164"/>
    <mergeCell ref="C162:C164"/>
    <mergeCell ref="D162:D164"/>
    <mergeCell ref="E162:E164"/>
    <mergeCell ref="F162:F164"/>
    <mergeCell ref="G157:G159"/>
    <mergeCell ref="C160:C161"/>
    <mergeCell ref="D160:D161"/>
    <mergeCell ref="E160:E161"/>
    <mergeCell ref="F160:F161"/>
    <mergeCell ref="G160:G161"/>
    <mergeCell ref="A157:A159"/>
    <mergeCell ref="B157:B159"/>
    <mergeCell ref="C157:C159"/>
    <mergeCell ref="D157:D159"/>
    <mergeCell ref="E157:E159"/>
    <mergeCell ref="F157:F159"/>
    <mergeCell ref="D153:D154"/>
    <mergeCell ref="E153:E154"/>
    <mergeCell ref="F153:F154"/>
    <mergeCell ref="G153:G154"/>
    <mergeCell ref="A155:A156"/>
    <mergeCell ref="B155:B156"/>
    <mergeCell ref="C155:C156"/>
    <mergeCell ref="D155:D156"/>
    <mergeCell ref="Z147:Z148"/>
    <mergeCell ref="A149:A151"/>
    <mergeCell ref="B149:B151"/>
    <mergeCell ref="C149:C151"/>
    <mergeCell ref="D149:D151"/>
    <mergeCell ref="E150:E151"/>
    <mergeCell ref="Y147:Y148"/>
    <mergeCell ref="D138:D139"/>
    <mergeCell ref="E138:E139"/>
    <mergeCell ref="D141:D142"/>
    <mergeCell ref="D143:D144"/>
    <mergeCell ref="W147:W148"/>
    <mergeCell ref="X147:X148"/>
    <mergeCell ref="C134:H134"/>
    <mergeCell ref="W134:Z134"/>
    <mergeCell ref="C135:Z135"/>
    <mergeCell ref="D136:D137"/>
    <mergeCell ref="W136:W137"/>
    <mergeCell ref="X136:X137"/>
    <mergeCell ref="Y136:Y137"/>
    <mergeCell ref="Z136:Z137"/>
    <mergeCell ref="W129:W130"/>
    <mergeCell ref="A127:A128"/>
    <mergeCell ref="B127:B128"/>
    <mergeCell ref="C127:C128"/>
    <mergeCell ref="D127:D128"/>
    <mergeCell ref="E127:E128"/>
    <mergeCell ref="F127:F128"/>
    <mergeCell ref="G127:G128"/>
    <mergeCell ref="W127:W128"/>
    <mergeCell ref="A132:A133"/>
    <mergeCell ref="B132:B133"/>
    <mergeCell ref="C132:C133"/>
    <mergeCell ref="D132:D133"/>
    <mergeCell ref="E132:E133"/>
    <mergeCell ref="F132:F133"/>
    <mergeCell ref="G132:G133"/>
    <mergeCell ref="A129:A131"/>
    <mergeCell ref="B129:B131"/>
    <mergeCell ref="C129:C131"/>
    <mergeCell ref="D129:D131"/>
    <mergeCell ref="E129:E131"/>
    <mergeCell ref="F129:F131"/>
    <mergeCell ref="G129:G131"/>
    <mergeCell ref="C119:Z119"/>
    <mergeCell ref="A125:A126"/>
    <mergeCell ref="B125:B126"/>
    <mergeCell ref="C125:C126"/>
    <mergeCell ref="D125:D126"/>
    <mergeCell ref="E125:E126"/>
    <mergeCell ref="F125:F126"/>
    <mergeCell ref="G125:G126"/>
    <mergeCell ref="W125:W126"/>
    <mergeCell ref="X125:X126"/>
    <mergeCell ref="Y125:Y126"/>
    <mergeCell ref="Z125:Z126"/>
    <mergeCell ref="W112:W114"/>
    <mergeCell ref="E113:E117"/>
    <mergeCell ref="D115:D117"/>
    <mergeCell ref="W115:W116"/>
    <mergeCell ref="C118:H118"/>
    <mergeCell ref="W118:Z118"/>
    <mergeCell ref="A112:A117"/>
    <mergeCell ref="B112:B117"/>
    <mergeCell ref="C112:C117"/>
    <mergeCell ref="D112:D114"/>
    <mergeCell ref="F112:F117"/>
    <mergeCell ref="G112:G117"/>
    <mergeCell ref="G103:G108"/>
    <mergeCell ref="W104:W106"/>
    <mergeCell ref="D106:D108"/>
    <mergeCell ref="E109:H109"/>
    <mergeCell ref="C110:H110"/>
    <mergeCell ref="C111:Z111"/>
    <mergeCell ref="A103:A108"/>
    <mergeCell ref="B103:B108"/>
    <mergeCell ref="C103:C108"/>
    <mergeCell ref="D103:D104"/>
    <mergeCell ref="E103:E108"/>
    <mergeCell ref="F103:F108"/>
    <mergeCell ref="A94:A97"/>
    <mergeCell ref="B94:B97"/>
    <mergeCell ref="C94:C97"/>
    <mergeCell ref="D94:D97"/>
    <mergeCell ref="E94:E97"/>
    <mergeCell ref="F94:F97"/>
    <mergeCell ref="G94:G97"/>
    <mergeCell ref="W94:W96"/>
    <mergeCell ref="A99:A102"/>
    <mergeCell ref="B99:B102"/>
    <mergeCell ref="C99:C102"/>
    <mergeCell ref="D99:D102"/>
    <mergeCell ref="F99:F102"/>
    <mergeCell ref="G99:G102"/>
    <mergeCell ref="E100:E102"/>
    <mergeCell ref="W100:W101"/>
    <mergeCell ref="W98:W99"/>
    <mergeCell ref="E87:H87"/>
    <mergeCell ref="A88:A93"/>
    <mergeCell ref="B88:B93"/>
    <mergeCell ref="C88:C93"/>
    <mergeCell ref="D88:D89"/>
    <mergeCell ref="E88:E93"/>
    <mergeCell ref="F88:F93"/>
    <mergeCell ref="G88:G93"/>
    <mergeCell ref="W88:W93"/>
    <mergeCell ref="D90:D92"/>
    <mergeCell ref="A83:A84"/>
    <mergeCell ref="B83:B84"/>
    <mergeCell ref="C83:C84"/>
    <mergeCell ref="A85:A86"/>
    <mergeCell ref="B85:B86"/>
    <mergeCell ref="C85:C86"/>
    <mergeCell ref="F77:F79"/>
    <mergeCell ref="G77:G79"/>
    <mergeCell ref="W77:W79"/>
    <mergeCell ref="E80:H80"/>
    <mergeCell ref="D82:D84"/>
    <mergeCell ref="E82:E84"/>
    <mergeCell ref="F82:F84"/>
    <mergeCell ref="G82:G84"/>
    <mergeCell ref="W82:W84"/>
    <mergeCell ref="D85:D86"/>
    <mergeCell ref="E85:E86"/>
    <mergeCell ref="F85:F86"/>
    <mergeCell ref="G85:G86"/>
    <mergeCell ref="A74:A76"/>
    <mergeCell ref="B74:B76"/>
    <mergeCell ref="C74:C76"/>
    <mergeCell ref="D74:D76"/>
    <mergeCell ref="W74:W75"/>
    <mergeCell ref="A77:A79"/>
    <mergeCell ref="B77:B79"/>
    <mergeCell ref="C77:C79"/>
    <mergeCell ref="D77:D79"/>
    <mergeCell ref="E77:E79"/>
    <mergeCell ref="A71:A73"/>
    <mergeCell ref="B71:B73"/>
    <mergeCell ref="C71:C73"/>
    <mergeCell ref="D71:D73"/>
    <mergeCell ref="E71:E73"/>
    <mergeCell ref="F71:F73"/>
    <mergeCell ref="G71:G73"/>
    <mergeCell ref="W71:W72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G67:G68"/>
    <mergeCell ref="W67:W68"/>
    <mergeCell ref="G69:G70"/>
    <mergeCell ref="W69:W70"/>
    <mergeCell ref="A63:A66"/>
    <mergeCell ref="B63:B66"/>
    <mergeCell ref="C63:C66"/>
    <mergeCell ref="D63:D66"/>
    <mergeCell ref="E63:E66"/>
    <mergeCell ref="F63:F66"/>
    <mergeCell ref="G63:G66"/>
    <mergeCell ref="G56:G58"/>
    <mergeCell ref="W63:W66"/>
    <mergeCell ref="E59:H59"/>
    <mergeCell ref="W60:W62"/>
    <mergeCell ref="A61:A62"/>
    <mergeCell ref="B61:B62"/>
    <mergeCell ref="C61:C62"/>
    <mergeCell ref="D61:D62"/>
    <mergeCell ref="E61:E62"/>
    <mergeCell ref="F61:F62"/>
    <mergeCell ref="A56:A58"/>
    <mergeCell ref="B56:B58"/>
    <mergeCell ref="C56:C58"/>
    <mergeCell ref="D56:D58"/>
    <mergeCell ref="E56:E58"/>
    <mergeCell ref="F56:F58"/>
    <mergeCell ref="G61:G62"/>
    <mergeCell ref="A54:A55"/>
    <mergeCell ref="B54:B55"/>
    <mergeCell ref="C54:C55"/>
    <mergeCell ref="D54:D55"/>
    <mergeCell ref="E54:E55"/>
    <mergeCell ref="F54:F55"/>
    <mergeCell ref="G54:G55"/>
    <mergeCell ref="W54:W55"/>
    <mergeCell ref="W56:W57"/>
    <mergeCell ref="W49:W50"/>
    <mergeCell ref="A52:A53"/>
    <mergeCell ref="B52:B53"/>
    <mergeCell ref="C52:C53"/>
    <mergeCell ref="D52:D53"/>
    <mergeCell ref="E52:E53"/>
    <mergeCell ref="F52:F53"/>
    <mergeCell ref="G52:G53"/>
    <mergeCell ref="W52:W53"/>
    <mergeCell ref="E44:E46"/>
    <mergeCell ref="A47:A51"/>
    <mergeCell ref="B47:B51"/>
    <mergeCell ref="C47:C51"/>
    <mergeCell ref="D47:D51"/>
    <mergeCell ref="E47:E51"/>
    <mergeCell ref="G38:G40"/>
    <mergeCell ref="W38:W39"/>
    <mergeCell ref="E41:H41"/>
    <mergeCell ref="W42:W46"/>
    <mergeCell ref="A43:A46"/>
    <mergeCell ref="B43:B46"/>
    <mergeCell ref="C43:C46"/>
    <mergeCell ref="D43:D46"/>
    <mergeCell ref="F43:F46"/>
    <mergeCell ref="G43:G46"/>
    <mergeCell ref="A38:A40"/>
    <mergeCell ref="B38:B40"/>
    <mergeCell ref="C38:C40"/>
    <mergeCell ref="D38:D40"/>
    <mergeCell ref="E38:E40"/>
    <mergeCell ref="F38:F40"/>
    <mergeCell ref="F47:F51"/>
    <mergeCell ref="G47:G51"/>
    <mergeCell ref="D25:D29"/>
    <mergeCell ref="E25:E29"/>
    <mergeCell ref="F25:F29"/>
    <mergeCell ref="G25:G29"/>
    <mergeCell ref="W25:W27"/>
    <mergeCell ref="W30:W33"/>
    <mergeCell ref="E31:E34"/>
    <mergeCell ref="A35:A37"/>
    <mergeCell ref="B35:B37"/>
    <mergeCell ref="C35:C37"/>
    <mergeCell ref="D35:D37"/>
    <mergeCell ref="E35:E37"/>
    <mergeCell ref="F35:F37"/>
    <mergeCell ref="G35:G37"/>
    <mergeCell ref="W35:W36"/>
    <mergeCell ref="A30:A34"/>
    <mergeCell ref="B30:B34"/>
    <mergeCell ref="C30:C34"/>
    <mergeCell ref="D30:D34"/>
    <mergeCell ref="F30:F34"/>
    <mergeCell ref="G30:G34"/>
    <mergeCell ref="A20:A24"/>
    <mergeCell ref="B20:B24"/>
    <mergeCell ref="C20:C24"/>
    <mergeCell ref="D20:D24"/>
    <mergeCell ref="E20:E24"/>
    <mergeCell ref="F20:F24"/>
    <mergeCell ref="G20:G24"/>
    <mergeCell ref="W20:W21"/>
    <mergeCell ref="W22:W23"/>
    <mergeCell ref="A10:Z10"/>
    <mergeCell ref="B11:Z11"/>
    <mergeCell ref="C12:Z12"/>
    <mergeCell ref="A14:A19"/>
    <mergeCell ref="B14:B19"/>
    <mergeCell ref="C14:C19"/>
    <mergeCell ref="D14:D17"/>
    <mergeCell ref="F14:F19"/>
    <mergeCell ref="G6:G8"/>
    <mergeCell ref="H6:H8"/>
    <mergeCell ref="I6:L6"/>
    <mergeCell ref="U6:U8"/>
    <mergeCell ref="V6:V8"/>
    <mergeCell ref="W6:Z6"/>
    <mergeCell ref="I7:I8"/>
    <mergeCell ref="J7:K7"/>
    <mergeCell ref="L7:L8"/>
    <mergeCell ref="W7:W8"/>
    <mergeCell ref="G14:G19"/>
    <mergeCell ref="W14:W16"/>
    <mergeCell ref="E15:E19"/>
    <mergeCell ref="D18:D19"/>
    <mergeCell ref="W18:W19"/>
    <mergeCell ref="M211:P211"/>
    <mergeCell ref="M212:P212"/>
    <mergeCell ref="M214:P214"/>
    <mergeCell ref="M215:P215"/>
    <mergeCell ref="M216:P216"/>
    <mergeCell ref="M217:P217"/>
    <mergeCell ref="M218:P218"/>
    <mergeCell ref="M219:P219"/>
    <mergeCell ref="A2:Z2"/>
    <mergeCell ref="A3:Z3"/>
    <mergeCell ref="A4:Z4"/>
    <mergeCell ref="X5:Z5"/>
    <mergeCell ref="A6:A8"/>
    <mergeCell ref="B6:B8"/>
    <mergeCell ref="C6:C8"/>
    <mergeCell ref="D6:D8"/>
    <mergeCell ref="E6:E8"/>
    <mergeCell ref="F6:F8"/>
    <mergeCell ref="M6:P6"/>
    <mergeCell ref="M7:M8"/>
    <mergeCell ref="N7:O7"/>
    <mergeCell ref="P7:P8"/>
    <mergeCell ref="X7:Z7"/>
    <mergeCell ref="A9:Z9"/>
    <mergeCell ref="X91:X92"/>
    <mergeCell ref="W1:Z1"/>
    <mergeCell ref="M220:P220"/>
    <mergeCell ref="M221:P221"/>
    <mergeCell ref="Q6:T6"/>
    <mergeCell ref="Q7:Q8"/>
    <mergeCell ref="R7:S7"/>
    <mergeCell ref="T7:T8"/>
    <mergeCell ref="Q206:T206"/>
    <mergeCell ref="Q207:T207"/>
    <mergeCell ref="Q208:T208"/>
    <mergeCell ref="Q209:T209"/>
    <mergeCell ref="Q210:T210"/>
    <mergeCell ref="Q211:T211"/>
    <mergeCell ref="Q212:T212"/>
    <mergeCell ref="Q214:T214"/>
    <mergeCell ref="Q215:T215"/>
    <mergeCell ref="Q216:T216"/>
    <mergeCell ref="Q217:T217"/>
    <mergeCell ref="Q218:T218"/>
    <mergeCell ref="Q219:T219"/>
    <mergeCell ref="Q220:T220"/>
    <mergeCell ref="Q221:T221"/>
    <mergeCell ref="M210:P210"/>
  </mergeCells>
  <pageMargins left="0.25" right="0.25" top="0.75" bottom="0.75" header="0.3" footer="0.3"/>
  <pageSetup paperSize="9" scale="71" orientation="landscape" r:id="rId1"/>
  <rowBreaks count="5" manualBreakCount="5">
    <brk id="41" max="25" man="1"/>
    <brk id="86" max="25" man="1"/>
    <brk id="128" max="25" man="1"/>
    <brk id="161" max="25" man="1"/>
    <brk id="204" max="2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2014-2016 SVP</vt:lpstr>
      <vt:lpstr>Asignavimų valdytojų kodai</vt:lpstr>
      <vt:lpstr>Rengimo medžiaga</vt:lpstr>
      <vt:lpstr>Lapas1</vt:lpstr>
      <vt:lpstr>'2014-2016 SVP'!Print_Area</vt:lpstr>
      <vt:lpstr>'Rengimo medžiaga'!Print_Area</vt:lpstr>
      <vt:lpstr>'2014-2016 SVP'!Print_Titles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2014-01-13T07:08:26Z</cp:lastPrinted>
  <dcterms:created xsi:type="dcterms:W3CDTF">2007-07-27T10:32:34Z</dcterms:created>
  <dcterms:modified xsi:type="dcterms:W3CDTF">2014-06-02T12:43:01Z</dcterms:modified>
</cp:coreProperties>
</file>