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" yWindow="1005" windowWidth="15480" windowHeight="10380"/>
  </bookViews>
  <sheets>
    <sheet name="2014-2016 SVP" sheetId="7" r:id="rId1"/>
    <sheet name="Lyginamasis variantas " sheetId="6" state="hidden" r:id="rId2"/>
    <sheet name="Rengimo medžiaga" sheetId="8" state="hidden" r:id="rId3"/>
  </sheets>
  <definedNames>
    <definedName name="_xlnm.Print_Area" localSheetId="0">'2014-2016 SVP'!$A$1:$R$198</definedName>
    <definedName name="_xlnm.Print_Area" localSheetId="1">'Lyginamasis variantas '!$A$1:$R$179</definedName>
    <definedName name="_xlnm.Print_Area" localSheetId="2">'Rengimo medžiaga'!$A$1:$U$188</definedName>
    <definedName name="_xlnm.Print_Titles" localSheetId="0">'2014-2016 SVP'!$5:$7</definedName>
    <definedName name="_xlnm.Print_Titles" localSheetId="1">'Lyginamasis variantas '!$6:$8</definedName>
  </definedNames>
  <calcPr calcId="145621"/>
</workbook>
</file>

<file path=xl/calcChain.xml><?xml version="1.0" encoding="utf-8"?>
<calcChain xmlns="http://schemas.openxmlformats.org/spreadsheetml/2006/main">
  <c r="K44" i="7" l="1"/>
  <c r="L12" i="7" l="1"/>
  <c r="M171" i="8"/>
  <c r="L32" i="7" l="1"/>
  <c r="J32" i="7"/>
  <c r="R127" i="8" l="1"/>
  <c r="S127" i="8"/>
  <c r="T127" i="8"/>
  <c r="Q127" i="8"/>
  <c r="Q131" i="8"/>
  <c r="R125" i="8"/>
  <c r="S125" i="8"/>
  <c r="T125" i="8"/>
  <c r="Q125" i="8"/>
  <c r="R56" i="8"/>
  <c r="S56" i="8"/>
  <c r="T56" i="8"/>
  <c r="Q56" i="8"/>
  <c r="R40" i="8"/>
  <c r="S40" i="8"/>
  <c r="T40" i="8"/>
  <c r="Q40" i="8"/>
  <c r="O40" i="8"/>
  <c r="R28" i="8"/>
  <c r="T28" i="8"/>
  <c r="Q28" i="8"/>
  <c r="P28" i="8"/>
  <c r="N28" i="8"/>
  <c r="T13" i="8"/>
  <c r="Q13" i="8"/>
  <c r="Q27" i="8" l="1"/>
  <c r="P13" i="8"/>
  <c r="R27" i="8" l="1"/>
  <c r="S27" i="8"/>
  <c r="T27" i="8"/>
  <c r="Q184" i="8" l="1"/>
  <c r="N27" i="8" l="1"/>
  <c r="O27" i="8"/>
  <c r="P27" i="8"/>
  <c r="J87" i="7" l="1"/>
  <c r="K87" i="7"/>
  <c r="L87" i="7"/>
  <c r="R82" i="8"/>
  <c r="S82" i="8"/>
  <c r="R79" i="8" l="1"/>
  <c r="S79" i="8"/>
  <c r="Q79" i="8"/>
  <c r="I162" i="7" l="1"/>
  <c r="Q157" i="8"/>
  <c r="M157" i="8"/>
  <c r="R116" i="8" l="1"/>
  <c r="R118" i="8" s="1"/>
  <c r="Q116" i="8"/>
  <c r="Q118" i="8" s="1"/>
  <c r="M116" i="8"/>
  <c r="Q182" i="8"/>
  <c r="O163" i="8"/>
  <c r="P163" i="8"/>
  <c r="R163" i="8"/>
  <c r="N163" i="8"/>
  <c r="Q163" i="8"/>
  <c r="Q170" i="8" s="1"/>
  <c r="I168" i="7"/>
  <c r="J155" i="7"/>
  <c r="I155" i="7"/>
  <c r="N150" i="8"/>
  <c r="O150" i="8"/>
  <c r="P150" i="8"/>
  <c r="R147" i="8"/>
  <c r="R150" i="8" s="1"/>
  <c r="M147" i="8"/>
  <c r="Q147" i="8" s="1"/>
  <c r="Q150" i="8" s="1"/>
  <c r="Q154" i="8" s="1"/>
  <c r="I152" i="7"/>
  <c r="N136" i="8"/>
  <c r="O136" i="8"/>
  <c r="P136" i="8"/>
  <c r="R136" i="8"/>
  <c r="Q134" i="8"/>
  <c r="Q136" i="8" s="1"/>
  <c r="Q145" i="8" s="1"/>
  <c r="M134" i="8"/>
  <c r="I139" i="7"/>
  <c r="I141" i="7"/>
  <c r="J141" i="7"/>
  <c r="K141" i="7"/>
  <c r="N118" i="8"/>
  <c r="O118" i="8"/>
  <c r="P118" i="8"/>
  <c r="I123" i="7"/>
  <c r="I120" i="7"/>
  <c r="N113" i="8"/>
  <c r="O113" i="8"/>
  <c r="P113" i="8"/>
  <c r="R112" i="8"/>
  <c r="R113" i="8" s="1"/>
  <c r="Q112" i="8"/>
  <c r="Q113" i="8" s="1"/>
  <c r="M112" i="8"/>
  <c r="J118" i="7"/>
  <c r="I118" i="7"/>
  <c r="I117" i="7"/>
  <c r="N110" i="8"/>
  <c r="O110" i="8"/>
  <c r="P110" i="8"/>
  <c r="S110" i="8"/>
  <c r="R108" i="8"/>
  <c r="R110" i="8" s="1"/>
  <c r="M108" i="8"/>
  <c r="I115" i="7"/>
  <c r="I113" i="7"/>
  <c r="R81" i="8"/>
  <c r="I86" i="7"/>
  <c r="M81" i="8"/>
  <c r="Q81" i="8" s="1"/>
  <c r="I77" i="7"/>
  <c r="J77" i="7"/>
  <c r="I63" i="7"/>
  <c r="N72" i="8"/>
  <c r="R58" i="8"/>
  <c r="R72" i="8" s="1"/>
  <c r="M58" i="8"/>
  <c r="Q58" i="8" s="1"/>
  <c r="Q72" i="8" s="1"/>
  <c r="N39" i="8"/>
  <c r="O39" i="8"/>
  <c r="P39" i="8"/>
  <c r="R30" i="8"/>
  <c r="R39" i="8" s="1"/>
  <c r="M30" i="8"/>
  <c r="Q30" i="8" s="1"/>
  <c r="I34" i="7"/>
  <c r="R20" i="8"/>
  <c r="S20" i="8"/>
  <c r="T20" i="8"/>
  <c r="J31" i="7"/>
  <c r="K31" i="7"/>
  <c r="L31" i="7"/>
  <c r="I27" i="7"/>
  <c r="I18" i="7"/>
  <c r="M20" i="8"/>
  <c r="Q20" i="8" s="1"/>
  <c r="U118" i="8" l="1"/>
  <c r="M185" i="8" l="1"/>
  <c r="I185" i="7"/>
  <c r="J61" i="7"/>
  <c r="K61" i="7"/>
  <c r="L61" i="7"/>
  <c r="I61" i="7"/>
  <c r="I46" i="7"/>
  <c r="O56" i="8"/>
  <c r="R42" i="8"/>
  <c r="M42" i="8"/>
  <c r="M179" i="8" s="1"/>
  <c r="J43" i="7"/>
  <c r="K43" i="7"/>
  <c r="L43" i="7"/>
  <c r="Q42" i="8" l="1"/>
  <c r="R105" i="8"/>
  <c r="P153" i="8"/>
  <c r="O153" i="8"/>
  <c r="N153" i="8"/>
  <c r="M153" i="8"/>
  <c r="M151" i="8"/>
  <c r="M148" i="8"/>
  <c r="M150" i="8" s="1"/>
  <c r="P144" i="8"/>
  <c r="N144" i="8"/>
  <c r="M143" i="8"/>
  <c r="P142" i="8"/>
  <c r="O142" i="8"/>
  <c r="N142" i="8"/>
  <c r="M141" i="8"/>
  <c r="M140" i="8"/>
  <c r="P139" i="8"/>
  <c r="O139" i="8"/>
  <c r="N139" i="8"/>
  <c r="M138" i="8"/>
  <c r="M137" i="8"/>
  <c r="M135" i="8"/>
  <c r="M133" i="8"/>
  <c r="M156" i="8"/>
  <c r="M163" i="8" s="1"/>
  <c r="M164" i="8"/>
  <c r="M166" i="8" s="1"/>
  <c r="N166" i="8"/>
  <c r="O166" i="8"/>
  <c r="O170" i="8" s="1"/>
  <c r="P166" i="8"/>
  <c r="M167" i="8"/>
  <c r="M169" i="8" s="1"/>
  <c r="N169" i="8"/>
  <c r="P169" i="8"/>
  <c r="T170" i="8"/>
  <c r="S170" i="8"/>
  <c r="R170" i="8"/>
  <c r="T154" i="8"/>
  <c r="S154" i="8"/>
  <c r="R154" i="8"/>
  <c r="T145" i="8"/>
  <c r="S145" i="8"/>
  <c r="R145" i="8"/>
  <c r="T131" i="8"/>
  <c r="S131" i="8"/>
  <c r="R131" i="8"/>
  <c r="S105" i="8"/>
  <c r="P154" i="8"/>
  <c r="N154" i="8"/>
  <c r="P130" i="8"/>
  <c r="O130" i="8"/>
  <c r="N130" i="8"/>
  <c r="M129" i="8"/>
  <c r="M128" i="8"/>
  <c r="P127" i="8"/>
  <c r="O127" i="8"/>
  <c r="N127" i="8"/>
  <c r="M126" i="8"/>
  <c r="M125" i="8"/>
  <c r="P124" i="8"/>
  <c r="O124" i="8"/>
  <c r="N124" i="8"/>
  <c r="M123" i="8"/>
  <c r="M180" i="8" s="1"/>
  <c r="M122" i="8"/>
  <c r="P121" i="8"/>
  <c r="O121" i="8"/>
  <c r="N121" i="8"/>
  <c r="M120" i="8"/>
  <c r="M119" i="8"/>
  <c r="M114" i="8"/>
  <c r="M118" i="8" s="1"/>
  <c r="M111" i="8"/>
  <c r="M113" i="8" s="1"/>
  <c r="M109" i="8"/>
  <c r="M107" i="8"/>
  <c r="P104" i="8"/>
  <c r="O104" i="8"/>
  <c r="N104" i="8"/>
  <c r="M92" i="8"/>
  <c r="M90" i="8"/>
  <c r="P89" i="8"/>
  <c r="O89" i="8"/>
  <c r="N89" i="8"/>
  <c r="M88" i="8"/>
  <c r="M186" i="8" s="1"/>
  <c r="M87" i="8"/>
  <c r="M86" i="8"/>
  <c r="P85" i="8"/>
  <c r="O85" i="8"/>
  <c r="N85" i="8"/>
  <c r="M83" i="8"/>
  <c r="M85" i="8" s="1"/>
  <c r="P82" i="8"/>
  <c r="O82" i="8"/>
  <c r="M80" i="8"/>
  <c r="Q82" i="8" s="1"/>
  <c r="M79" i="8"/>
  <c r="M184" i="8" s="1"/>
  <c r="M78" i="8"/>
  <c r="M182" i="8" s="1"/>
  <c r="N77" i="8"/>
  <c r="N82" i="8" s="1"/>
  <c r="P76" i="8"/>
  <c r="O76" i="8"/>
  <c r="N76" i="8"/>
  <c r="M75" i="8"/>
  <c r="M74" i="8"/>
  <c r="M73" i="8"/>
  <c r="M68" i="8"/>
  <c r="P57" i="8"/>
  <c r="P72" i="8" s="1"/>
  <c r="O57" i="8"/>
  <c r="O72" i="8" s="1"/>
  <c r="M57" i="8"/>
  <c r="P41" i="8"/>
  <c r="M41" i="8" s="1"/>
  <c r="P40" i="8"/>
  <c r="N40" i="8"/>
  <c r="N56" i="8" s="1"/>
  <c r="M38" i="8"/>
  <c r="M181" i="8" s="1"/>
  <c r="M37" i="8"/>
  <c r="M29" i="8"/>
  <c r="M28" i="8"/>
  <c r="Q39" i="8" s="1"/>
  <c r="M25" i="8"/>
  <c r="M23" i="8"/>
  <c r="M187" i="8" s="1"/>
  <c r="N13" i="8"/>
  <c r="U187" i="8"/>
  <c r="U186" i="8"/>
  <c r="U185" i="8"/>
  <c r="I185" i="8"/>
  <c r="U184" i="8"/>
  <c r="U182" i="8"/>
  <c r="U179" i="8"/>
  <c r="I179" i="8"/>
  <c r="U178" i="8"/>
  <c r="U169" i="8"/>
  <c r="L169" i="8"/>
  <c r="J169" i="8"/>
  <c r="I167" i="8"/>
  <c r="I169" i="8" s="1"/>
  <c r="U166" i="8"/>
  <c r="L166" i="8"/>
  <c r="K166" i="8"/>
  <c r="J166" i="8"/>
  <c r="I164" i="8"/>
  <c r="I166" i="8" s="1"/>
  <c r="U163" i="8"/>
  <c r="L163" i="8"/>
  <c r="K163" i="8"/>
  <c r="J163" i="8"/>
  <c r="I156" i="8"/>
  <c r="I163" i="8" s="1"/>
  <c r="U153" i="8"/>
  <c r="L153" i="8"/>
  <c r="K153" i="8"/>
  <c r="J153" i="8"/>
  <c r="I151" i="8"/>
  <c r="I153" i="8" s="1"/>
  <c r="U150" i="8"/>
  <c r="L150" i="8"/>
  <c r="K150" i="8"/>
  <c r="J150" i="8"/>
  <c r="I148" i="8"/>
  <c r="I150" i="8" s="1"/>
  <c r="U144" i="8"/>
  <c r="L144" i="8"/>
  <c r="J144" i="8"/>
  <c r="I143" i="8"/>
  <c r="U142" i="8"/>
  <c r="L142" i="8"/>
  <c r="K142" i="8"/>
  <c r="J142" i="8"/>
  <c r="I141" i="8"/>
  <c r="I140" i="8"/>
  <c r="U139" i="8"/>
  <c r="L139" i="8"/>
  <c r="K139" i="8"/>
  <c r="J139" i="8"/>
  <c r="I138" i="8"/>
  <c r="I137" i="8"/>
  <c r="U136" i="8"/>
  <c r="L136" i="8"/>
  <c r="K136" i="8"/>
  <c r="J136" i="8"/>
  <c r="I135" i="8"/>
  <c r="I134" i="8"/>
  <c r="I133" i="8"/>
  <c r="U130" i="8"/>
  <c r="L130" i="8"/>
  <c r="K130" i="8"/>
  <c r="J130" i="8"/>
  <c r="I129" i="8"/>
  <c r="I128" i="8"/>
  <c r="U127" i="8"/>
  <c r="L127" i="8"/>
  <c r="K127" i="8"/>
  <c r="J127" i="8"/>
  <c r="I126" i="8"/>
  <c r="I125" i="8"/>
  <c r="U124" i="8"/>
  <c r="L124" i="8"/>
  <c r="K124" i="8"/>
  <c r="J124" i="8"/>
  <c r="I123" i="8"/>
  <c r="I180" i="8" s="1"/>
  <c r="I122" i="8"/>
  <c r="U121" i="8"/>
  <c r="L121" i="8"/>
  <c r="K121" i="8"/>
  <c r="J121" i="8"/>
  <c r="I120" i="8"/>
  <c r="I119" i="8"/>
  <c r="L118" i="8"/>
  <c r="K118" i="8"/>
  <c r="J118" i="8"/>
  <c r="I114" i="8"/>
  <c r="I118" i="8" s="1"/>
  <c r="U113" i="8"/>
  <c r="L113" i="8"/>
  <c r="K113" i="8"/>
  <c r="J113" i="8"/>
  <c r="I111" i="8"/>
  <c r="I113" i="8" s="1"/>
  <c r="U110" i="8"/>
  <c r="L110" i="8"/>
  <c r="K110" i="8"/>
  <c r="J110" i="8"/>
  <c r="I109" i="8"/>
  <c r="I108" i="8"/>
  <c r="Q108" i="8" s="1"/>
  <c r="I107" i="8"/>
  <c r="U104" i="8"/>
  <c r="L104" i="8"/>
  <c r="K104" i="8"/>
  <c r="J104" i="8"/>
  <c r="I92" i="8"/>
  <c r="I90" i="8"/>
  <c r="U89" i="8"/>
  <c r="L89" i="8"/>
  <c r="K89" i="8"/>
  <c r="J89" i="8"/>
  <c r="I88" i="8"/>
  <c r="I186" i="8" s="1"/>
  <c r="I87" i="8"/>
  <c r="I86" i="8"/>
  <c r="U85" i="8"/>
  <c r="L85" i="8"/>
  <c r="K85" i="8"/>
  <c r="J85" i="8"/>
  <c r="I83" i="8"/>
  <c r="I85" i="8" s="1"/>
  <c r="U82" i="8"/>
  <c r="L82" i="8"/>
  <c r="K82" i="8"/>
  <c r="I80" i="8"/>
  <c r="I79" i="8"/>
  <c r="I78" i="8"/>
  <c r="I182" i="8" s="1"/>
  <c r="J77" i="8"/>
  <c r="I77" i="8" s="1"/>
  <c r="L76" i="8"/>
  <c r="K76" i="8"/>
  <c r="J76" i="8"/>
  <c r="I75" i="8"/>
  <c r="I74" i="8"/>
  <c r="U73" i="8"/>
  <c r="U76" i="8" s="1"/>
  <c r="I73" i="8"/>
  <c r="U72" i="8"/>
  <c r="L72" i="8"/>
  <c r="K72" i="8"/>
  <c r="J72" i="8"/>
  <c r="I68" i="8"/>
  <c r="L57" i="8"/>
  <c r="K57" i="8"/>
  <c r="I57" i="8"/>
  <c r="U56" i="8"/>
  <c r="K56" i="8"/>
  <c r="L41" i="8"/>
  <c r="I41" i="8" s="1"/>
  <c r="L40" i="8"/>
  <c r="J40" i="8"/>
  <c r="J56" i="8" s="1"/>
  <c r="L39" i="8"/>
  <c r="K39" i="8"/>
  <c r="J39" i="8"/>
  <c r="I38" i="8"/>
  <c r="I181" i="8" s="1"/>
  <c r="I37" i="8"/>
  <c r="I29" i="8"/>
  <c r="I178" i="8" s="1"/>
  <c r="U28" i="8"/>
  <c r="U39" i="8" s="1"/>
  <c r="I28" i="8"/>
  <c r="U27" i="8"/>
  <c r="K27" i="8"/>
  <c r="I25" i="8"/>
  <c r="I23" i="8"/>
  <c r="I187" i="8" s="1"/>
  <c r="L13" i="8"/>
  <c r="L27" i="8" s="1"/>
  <c r="J13" i="8"/>
  <c r="J27" i="8" s="1"/>
  <c r="I121" i="8" l="1"/>
  <c r="M110" i="8"/>
  <c r="O145" i="8"/>
  <c r="L154" i="8"/>
  <c r="J170" i="8"/>
  <c r="M104" i="8"/>
  <c r="N145" i="8"/>
  <c r="M72" i="8"/>
  <c r="M39" i="8"/>
  <c r="M130" i="8"/>
  <c r="P170" i="8"/>
  <c r="M76" i="8"/>
  <c r="Q110" i="8"/>
  <c r="Q180" i="8"/>
  <c r="I144" i="8"/>
  <c r="I82" i="8"/>
  <c r="Q179" i="8"/>
  <c r="I184" i="8"/>
  <c r="I183" i="8" s="1"/>
  <c r="I139" i="8"/>
  <c r="I136" i="8"/>
  <c r="N170" i="8"/>
  <c r="P145" i="8"/>
  <c r="M144" i="8"/>
  <c r="O154" i="8"/>
  <c r="I124" i="8"/>
  <c r="M124" i="8"/>
  <c r="M89" i="8"/>
  <c r="P131" i="8"/>
  <c r="I89" i="8"/>
  <c r="I110" i="8"/>
  <c r="M127" i="8"/>
  <c r="M139" i="8"/>
  <c r="M142" i="8"/>
  <c r="M145" i="8" s="1"/>
  <c r="M154" i="8"/>
  <c r="I13" i="8"/>
  <c r="I27" i="8" s="1"/>
  <c r="M13" i="8"/>
  <c r="P56" i="8"/>
  <c r="P105" i="8" s="1"/>
  <c r="O105" i="8"/>
  <c r="N131" i="8"/>
  <c r="M136" i="8"/>
  <c r="M178" i="8"/>
  <c r="M121" i="8"/>
  <c r="O131" i="8"/>
  <c r="U183" i="8"/>
  <c r="M170" i="8"/>
  <c r="M183" i="8"/>
  <c r="R171" i="8"/>
  <c r="R172" i="8" s="1"/>
  <c r="S171" i="8"/>
  <c r="S172" i="8" s="1"/>
  <c r="T105" i="8"/>
  <c r="T171" i="8" s="1"/>
  <c r="T172" i="8" s="1"/>
  <c r="N105" i="8"/>
  <c r="M40" i="8"/>
  <c r="M56" i="8" s="1"/>
  <c r="M77" i="8"/>
  <c r="M82" i="8" s="1"/>
  <c r="I104" i="8"/>
  <c r="I130" i="8"/>
  <c r="L170" i="8"/>
  <c r="I39" i="8"/>
  <c r="I72" i="8"/>
  <c r="I127" i="8"/>
  <c r="U170" i="8"/>
  <c r="I40" i="8"/>
  <c r="I56" i="8" s="1"/>
  <c r="I76" i="8"/>
  <c r="I142" i="8"/>
  <c r="I145" i="8" s="1"/>
  <c r="K170" i="8"/>
  <c r="L145" i="8"/>
  <c r="U145" i="8"/>
  <c r="J131" i="8"/>
  <c r="J145" i="8"/>
  <c r="I154" i="8"/>
  <c r="U154" i="8"/>
  <c r="J154" i="8"/>
  <c r="K105" i="8"/>
  <c r="U131" i="8"/>
  <c r="K131" i="8"/>
  <c r="K145" i="8"/>
  <c r="K154" i="8"/>
  <c r="L131" i="8"/>
  <c r="U105" i="8"/>
  <c r="I170" i="8"/>
  <c r="L56" i="8"/>
  <c r="L105" i="8" s="1"/>
  <c r="U177" i="8"/>
  <c r="U176" i="8" s="1"/>
  <c r="J82" i="8"/>
  <c r="J105" i="8" s="1"/>
  <c r="I29" i="7"/>
  <c r="M27" i="8" l="1"/>
  <c r="M105" i="8" s="1"/>
  <c r="I177" i="8"/>
  <c r="I176" i="8" s="1"/>
  <c r="I188" i="8" s="1"/>
  <c r="I131" i="8"/>
  <c r="M131" i="8"/>
  <c r="L171" i="8"/>
  <c r="L172" i="8" s="1"/>
  <c r="N171" i="8"/>
  <c r="N172" i="8" s="1"/>
  <c r="U188" i="8"/>
  <c r="O171" i="8"/>
  <c r="O172" i="8" s="1"/>
  <c r="P171" i="8"/>
  <c r="P172" i="8" s="1"/>
  <c r="Q186" i="8" s="1"/>
  <c r="Q181" i="8"/>
  <c r="I105" i="8"/>
  <c r="M177" i="8"/>
  <c r="M176" i="8" s="1"/>
  <c r="M188" i="8" s="1"/>
  <c r="Q178" i="8"/>
  <c r="Q185" i="8"/>
  <c r="U171" i="8"/>
  <c r="U172" i="8" s="1"/>
  <c r="J171" i="8"/>
  <c r="J172" i="8" s="1"/>
  <c r="K171" i="8"/>
  <c r="K172" i="8" s="1"/>
  <c r="I30" i="6"/>
  <c r="K155" i="7"/>
  <c r="L155" i="7"/>
  <c r="M155" i="7"/>
  <c r="N155" i="7"/>
  <c r="N193" i="7"/>
  <c r="M193" i="7"/>
  <c r="N192" i="7"/>
  <c r="M192" i="7"/>
  <c r="N191" i="7"/>
  <c r="M191" i="7"/>
  <c r="I191" i="7"/>
  <c r="N190" i="7"/>
  <c r="M190" i="7"/>
  <c r="N188" i="7"/>
  <c r="M188" i="7"/>
  <c r="N185" i="7"/>
  <c r="M185" i="7"/>
  <c r="N184" i="7"/>
  <c r="M184" i="7"/>
  <c r="N174" i="7"/>
  <c r="M174" i="7"/>
  <c r="L174" i="7"/>
  <c r="J174" i="7"/>
  <c r="I172" i="7"/>
  <c r="I174" i="7" s="1"/>
  <c r="N171" i="7"/>
  <c r="M171" i="7"/>
  <c r="L171" i="7"/>
  <c r="L175" i="7" s="1"/>
  <c r="K171" i="7"/>
  <c r="J171" i="7"/>
  <c r="I169" i="7"/>
  <c r="I171" i="7" s="1"/>
  <c r="N168" i="7"/>
  <c r="M168" i="7"/>
  <c r="L168" i="7"/>
  <c r="K168" i="7"/>
  <c r="J168" i="7"/>
  <c r="I161" i="7"/>
  <c r="N158" i="7"/>
  <c r="M158" i="7"/>
  <c r="L158" i="7"/>
  <c r="L159" i="7" s="1"/>
  <c r="K158" i="7"/>
  <c r="K159" i="7" s="1"/>
  <c r="J158" i="7"/>
  <c r="I156" i="7"/>
  <c r="I158" i="7" s="1"/>
  <c r="I153" i="7"/>
  <c r="N149" i="7"/>
  <c r="M149" i="7"/>
  <c r="L149" i="7"/>
  <c r="J149" i="7"/>
  <c r="I148" i="7"/>
  <c r="N147" i="7"/>
  <c r="M147" i="7"/>
  <c r="L147" i="7"/>
  <c r="K147" i="7"/>
  <c r="J147" i="7"/>
  <c r="I146" i="7"/>
  <c r="I145" i="7"/>
  <c r="N144" i="7"/>
  <c r="M144" i="7"/>
  <c r="L144" i="7"/>
  <c r="K144" i="7"/>
  <c r="J144" i="7"/>
  <c r="I143" i="7"/>
  <c r="I142" i="7"/>
  <c r="I144" i="7" s="1"/>
  <c r="N141" i="7"/>
  <c r="M141" i="7"/>
  <c r="L141" i="7"/>
  <c r="I140" i="7"/>
  <c r="I138" i="7"/>
  <c r="N135" i="7"/>
  <c r="M135" i="7"/>
  <c r="L135" i="7"/>
  <c r="K135" i="7"/>
  <c r="J135" i="7"/>
  <c r="I134" i="7"/>
  <c r="I133" i="7"/>
  <c r="N132" i="7"/>
  <c r="M132" i="7"/>
  <c r="L132" i="7"/>
  <c r="K132" i="7"/>
  <c r="J132" i="7"/>
  <c r="I131" i="7"/>
  <c r="I130" i="7"/>
  <c r="N129" i="7"/>
  <c r="M129" i="7"/>
  <c r="L129" i="7"/>
  <c r="K129" i="7"/>
  <c r="J129" i="7"/>
  <c r="I128" i="7"/>
  <c r="I127" i="7"/>
  <c r="N126" i="7"/>
  <c r="M126" i="7"/>
  <c r="L126" i="7"/>
  <c r="K126" i="7"/>
  <c r="J126" i="7"/>
  <c r="I125" i="7"/>
  <c r="I124" i="7"/>
  <c r="N123" i="7"/>
  <c r="M123" i="7"/>
  <c r="L123" i="7"/>
  <c r="K123" i="7"/>
  <c r="J123" i="7"/>
  <c r="I119" i="7"/>
  <c r="N118" i="7"/>
  <c r="M118" i="7"/>
  <c r="L118" i="7"/>
  <c r="K118" i="7"/>
  <c r="I116" i="7"/>
  <c r="N115" i="7"/>
  <c r="M115" i="7"/>
  <c r="L115" i="7"/>
  <c r="K115" i="7"/>
  <c r="J115" i="7"/>
  <c r="I114" i="7"/>
  <c r="I112" i="7"/>
  <c r="N109" i="7"/>
  <c r="M109" i="7"/>
  <c r="L109" i="7"/>
  <c r="K109" i="7"/>
  <c r="J109" i="7"/>
  <c r="I97" i="7"/>
  <c r="P95" i="7"/>
  <c r="I95" i="7"/>
  <c r="N94" i="7"/>
  <c r="M94" i="7"/>
  <c r="L94" i="7"/>
  <c r="K94" i="7"/>
  <c r="J94" i="7"/>
  <c r="I93" i="7"/>
  <c r="I192" i="7" s="1"/>
  <c r="I92" i="7"/>
  <c r="I91" i="7"/>
  <c r="N90" i="7"/>
  <c r="M90" i="7"/>
  <c r="L90" i="7"/>
  <c r="K90" i="7"/>
  <c r="J90" i="7"/>
  <c r="I88" i="7"/>
  <c r="I90" i="7" s="1"/>
  <c r="N87" i="7"/>
  <c r="M87" i="7"/>
  <c r="I85" i="7"/>
  <c r="I87" i="7" s="1"/>
  <c r="I84" i="7"/>
  <c r="I83" i="7"/>
  <c r="I188" i="7" s="1"/>
  <c r="J82" i="7"/>
  <c r="I82" i="7" s="1"/>
  <c r="L81" i="7"/>
  <c r="K81" i="7"/>
  <c r="J81" i="7"/>
  <c r="I80" i="7"/>
  <c r="I79" i="7"/>
  <c r="R78" i="7"/>
  <c r="Q78" i="7"/>
  <c r="P78" i="7"/>
  <c r="N78" i="7"/>
  <c r="N81" i="7" s="1"/>
  <c r="M78" i="7"/>
  <c r="M81" i="7" s="1"/>
  <c r="I78" i="7"/>
  <c r="N77" i="7"/>
  <c r="M77" i="7"/>
  <c r="L77" i="7"/>
  <c r="K77" i="7"/>
  <c r="I73" i="7"/>
  <c r="L62" i="7"/>
  <c r="K62" i="7"/>
  <c r="I62" i="7"/>
  <c r="N61" i="7"/>
  <c r="M61" i="7"/>
  <c r="L45" i="7"/>
  <c r="I45" i="7" s="1"/>
  <c r="L44" i="7"/>
  <c r="J44" i="7"/>
  <c r="I44" i="7" s="1"/>
  <c r="I42" i="7"/>
  <c r="I187" i="7" s="1"/>
  <c r="I41" i="7"/>
  <c r="I33" i="7"/>
  <c r="I184" i="7" s="1"/>
  <c r="N32" i="7"/>
  <c r="N183" i="7" s="1"/>
  <c r="M32" i="7"/>
  <c r="M43" i="7" s="1"/>
  <c r="I32" i="7"/>
  <c r="N31" i="7"/>
  <c r="M31" i="7"/>
  <c r="I193" i="7"/>
  <c r="J12" i="7"/>
  <c r="Q105" i="8" l="1"/>
  <c r="Q171" i="8" s="1"/>
  <c r="Q172" i="8" s="1"/>
  <c r="Q177" i="8"/>
  <c r="M172" i="8"/>
  <c r="I171" i="8"/>
  <c r="I172" i="8" s="1"/>
  <c r="Q187" i="8"/>
  <c r="N182" i="7"/>
  <c r="N189" i="7"/>
  <c r="N194" i="7" s="1"/>
  <c r="M189" i="7"/>
  <c r="I147" i="7"/>
  <c r="I159" i="7"/>
  <c r="I43" i="7"/>
  <c r="I81" i="7"/>
  <c r="I126" i="7"/>
  <c r="N136" i="7"/>
  <c r="M175" i="7"/>
  <c r="I109" i="7"/>
  <c r="N175" i="7"/>
  <c r="I12" i="7"/>
  <c r="I31" i="7" s="1"/>
  <c r="I190" i="7"/>
  <c r="I189" i="7" s="1"/>
  <c r="K136" i="7"/>
  <c r="I135" i="7"/>
  <c r="K150" i="7"/>
  <c r="K110" i="7"/>
  <c r="I94" i="7"/>
  <c r="J136" i="7"/>
  <c r="L136" i="7"/>
  <c r="I132" i="7"/>
  <c r="L150" i="7"/>
  <c r="J175" i="7"/>
  <c r="L110" i="7"/>
  <c r="I110" i="7"/>
  <c r="I176" i="7" s="1"/>
  <c r="J110" i="7"/>
  <c r="I129" i="7"/>
  <c r="M136" i="7"/>
  <c r="M150" i="7"/>
  <c r="I149" i="7"/>
  <c r="I150" i="7" s="1"/>
  <c r="M159" i="7"/>
  <c r="J159" i="7"/>
  <c r="N159" i="7"/>
  <c r="K175" i="7"/>
  <c r="J150" i="7"/>
  <c r="N150" i="7"/>
  <c r="I175" i="7"/>
  <c r="M110" i="7"/>
  <c r="M183" i="7"/>
  <c r="M182" i="7" s="1"/>
  <c r="M194" i="7" s="1"/>
  <c r="I186" i="7"/>
  <c r="N43" i="7"/>
  <c r="N110" i="7" s="1"/>
  <c r="J44" i="6"/>
  <c r="Q183" i="8" l="1"/>
  <c r="Q176" i="8"/>
  <c r="M176" i="7"/>
  <c r="M177" i="7" s="1"/>
  <c r="K176" i="7"/>
  <c r="K177" i="7" s="1"/>
  <c r="I136" i="7"/>
  <c r="I177" i="7" s="1"/>
  <c r="L176" i="7"/>
  <c r="L177" i="7" s="1"/>
  <c r="N176" i="7"/>
  <c r="N177" i="7" s="1"/>
  <c r="I183" i="7"/>
  <c r="I182" i="7" s="1"/>
  <c r="I194" i="7" s="1"/>
  <c r="J176" i="7"/>
  <c r="J177" i="7" s="1"/>
  <c r="I43" i="6"/>
  <c r="Q188" i="8" l="1"/>
  <c r="M32" i="6"/>
  <c r="I95" i="6"/>
  <c r="J45" i="6" l="1"/>
  <c r="L45" i="6"/>
  <c r="J13" i="6"/>
  <c r="L13" i="6"/>
  <c r="P95" i="6" l="1"/>
  <c r="J77" i="6"/>
  <c r="I73" i="6"/>
  <c r="I28" i="6"/>
  <c r="J82" i="6" l="1"/>
  <c r="J109" i="6"/>
  <c r="K109" i="6"/>
  <c r="L109" i="6"/>
  <c r="I97" i="6"/>
  <c r="K158" i="6" l="1"/>
  <c r="N158" i="6"/>
  <c r="I13" i="6"/>
  <c r="M109" i="6"/>
  <c r="N109" i="6"/>
  <c r="I109" i="6"/>
  <c r="N77" i="6"/>
  <c r="M77" i="6"/>
  <c r="I62" i="6"/>
  <c r="I77" i="6" s="1"/>
  <c r="K62" i="6"/>
  <c r="L62" i="6"/>
  <c r="J61" i="6"/>
  <c r="K61" i="6"/>
  <c r="M61" i="6"/>
  <c r="N61" i="6"/>
  <c r="L46" i="6"/>
  <c r="I46" i="6" s="1"/>
  <c r="I45" i="6"/>
  <c r="K44" i="6"/>
  <c r="L44" i="6"/>
  <c r="I34" i="6"/>
  <c r="I42" i="6"/>
  <c r="N33" i="6"/>
  <c r="N44" i="6" s="1"/>
  <c r="M33" i="6"/>
  <c r="M44" i="6" s="1"/>
  <c r="I33" i="6"/>
  <c r="N32" i="6"/>
  <c r="K32" i="6"/>
  <c r="L32" i="6"/>
  <c r="I44" i="6" l="1"/>
  <c r="I61" i="6"/>
  <c r="L61" i="6"/>
  <c r="N176" i="6"/>
  <c r="M176" i="6"/>
  <c r="L176" i="6"/>
  <c r="J176" i="6"/>
  <c r="I174" i="6"/>
  <c r="I176" i="6" s="1"/>
  <c r="N173" i="6"/>
  <c r="M173" i="6"/>
  <c r="L173" i="6"/>
  <c r="K173" i="6"/>
  <c r="J173" i="6"/>
  <c r="I171" i="6"/>
  <c r="I173" i="6" s="1"/>
  <c r="N170" i="6"/>
  <c r="M170" i="6"/>
  <c r="L170" i="6"/>
  <c r="K170" i="6"/>
  <c r="J170" i="6"/>
  <c r="I164" i="6"/>
  <c r="N161" i="6"/>
  <c r="N162" i="6" s="1"/>
  <c r="M161" i="6"/>
  <c r="L161" i="6"/>
  <c r="K161" i="6"/>
  <c r="K162" i="6" s="1"/>
  <c r="J161" i="6"/>
  <c r="J162" i="6" s="1"/>
  <c r="I159" i="6"/>
  <c r="I161" i="6" s="1"/>
  <c r="I156" i="6"/>
  <c r="N149" i="6"/>
  <c r="M149" i="6"/>
  <c r="L149" i="6"/>
  <c r="J149" i="6"/>
  <c r="I148" i="6"/>
  <c r="N147" i="6"/>
  <c r="M147" i="6"/>
  <c r="L147" i="6"/>
  <c r="K147" i="6"/>
  <c r="J147" i="6"/>
  <c r="I146" i="6"/>
  <c r="I145" i="6"/>
  <c r="N144" i="6"/>
  <c r="M144" i="6"/>
  <c r="M150" i="6" s="1"/>
  <c r="L144" i="6"/>
  <c r="K144" i="6"/>
  <c r="J144" i="6"/>
  <c r="I143" i="6"/>
  <c r="I142" i="6"/>
  <c r="N141" i="6"/>
  <c r="M141" i="6"/>
  <c r="L141" i="6"/>
  <c r="K141" i="6"/>
  <c r="J141" i="6"/>
  <c r="I140" i="6"/>
  <c r="I139" i="6"/>
  <c r="I138" i="6"/>
  <c r="N135" i="6"/>
  <c r="M135" i="6"/>
  <c r="L135" i="6"/>
  <c r="K135" i="6"/>
  <c r="J135" i="6"/>
  <c r="I134" i="6"/>
  <c r="I133" i="6"/>
  <c r="N132" i="6"/>
  <c r="M132" i="6"/>
  <c r="L132" i="6"/>
  <c r="K132" i="6"/>
  <c r="J132" i="6"/>
  <c r="I131" i="6"/>
  <c r="I130" i="6"/>
  <c r="N129" i="6"/>
  <c r="M129" i="6"/>
  <c r="L129" i="6"/>
  <c r="K129" i="6"/>
  <c r="J129" i="6"/>
  <c r="I128" i="6"/>
  <c r="I127" i="6"/>
  <c r="N126" i="6"/>
  <c r="M126" i="6"/>
  <c r="L126" i="6"/>
  <c r="K126" i="6"/>
  <c r="J126" i="6"/>
  <c r="I125" i="6"/>
  <c r="I124" i="6"/>
  <c r="N123" i="6"/>
  <c r="M123" i="6"/>
  <c r="L123" i="6"/>
  <c r="K123" i="6"/>
  <c r="J123" i="6"/>
  <c r="I119" i="6"/>
  <c r="N118" i="6"/>
  <c r="M118" i="6"/>
  <c r="L118" i="6"/>
  <c r="K118" i="6"/>
  <c r="J118" i="6"/>
  <c r="I116" i="6"/>
  <c r="N115" i="6"/>
  <c r="M115" i="6"/>
  <c r="L115" i="6"/>
  <c r="K115" i="6"/>
  <c r="J115" i="6"/>
  <c r="I114" i="6"/>
  <c r="I113" i="6"/>
  <c r="I112" i="6"/>
  <c r="N94" i="6"/>
  <c r="M94" i="6"/>
  <c r="L94" i="6"/>
  <c r="K94" i="6"/>
  <c r="J94" i="6"/>
  <c r="I93" i="6"/>
  <c r="I92" i="6"/>
  <c r="I91" i="6"/>
  <c r="N90" i="6"/>
  <c r="M90" i="6"/>
  <c r="L90" i="6"/>
  <c r="K90" i="6"/>
  <c r="J90" i="6"/>
  <c r="I88" i="6"/>
  <c r="N87" i="6"/>
  <c r="M87" i="6"/>
  <c r="L87" i="6"/>
  <c r="K87" i="6"/>
  <c r="J87" i="6"/>
  <c r="I85" i="6"/>
  <c r="I84" i="6"/>
  <c r="I83" i="6"/>
  <c r="I82" i="6"/>
  <c r="L81" i="6"/>
  <c r="K81" i="6"/>
  <c r="J81" i="6"/>
  <c r="I80" i="6"/>
  <c r="I79" i="6"/>
  <c r="R78" i="6"/>
  <c r="Q78" i="6"/>
  <c r="P78" i="6"/>
  <c r="N78" i="6"/>
  <c r="M78" i="6"/>
  <c r="I78" i="6"/>
  <c r="L77" i="6"/>
  <c r="K77" i="6"/>
  <c r="I87" i="6" l="1"/>
  <c r="J136" i="6"/>
  <c r="M81" i="6"/>
  <c r="M110" i="6" s="1"/>
  <c r="L110" i="6"/>
  <c r="K110" i="6"/>
  <c r="I81" i="6"/>
  <c r="I132" i="6"/>
  <c r="I118" i="6"/>
  <c r="I147" i="6"/>
  <c r="I90" i="6"/>
  <c r="I115" i="6"/>
  <c r="M136" i="6"/>
  <c r="J150" i="6"/>
  <c r="N150" i="6"/>
  <c r="L150" i="6"/>
  <c r="N177" i="6"/>
  <c r="I94" i="6"/>
  <c r="N136" i="6"/>
  <c r="K177" i="6"/>
  <c r="I126" i="6"/>
  <c r="I141" i="6"/>
  <c r="I144" i="6"/>
  <c r="K150" i="6"/>
  <c r="M177" i="6"/>
  <c r="I123" i="6"/>
  <c r="I129" i="6"/>
  <c r="L136" i="6"/>
  <c r="L177" i="6"/>
  <c r="N81" i="6"/>
  <c r="N110" i="6" s="1"/>
  <c r="I135" i="6"/>
  <c r="I149" i="6"/>
  <c r="I170" i="6"/>
  <c r="I177" i="6" s="1"/>
  <c r="K136" i="6"/>
  <c r="J177" i="6"/>
  <c r="I136" i="6" l="1"/>
  <c r="N178" i="6"/>
  <c r="N179" i="6" s="1"/>
  <c r="K178" i="6"/>
  <c r="K179" i="6" s="1"/>
  <c r="I150" i="6"/>
  <c r="I179" i="6" l="1"/>
</calcChain>
</file>

<file path=xl/comments1.xml><?xml version="1.0" encoding="utf-8"?>
<comments xmlns="http://schemas.openxmlformats.org/spreadsheetml/2006/main">
  <authors>
    <author>Audra Cepiene</author>
  </authors>
  <commentList>
    <comment ref="E100" authorId="0">
      <text>
        <r>
          <rPr>
            <sz val="9"/>
            <color indexed="81"/>
            <rFont val="Tahoma"/>
            <family val="2"/>
            <charset val="186"/>
          </rPr>
          <t xml:space="preserve">Pertvarkyti II vandenvietę, pritaikant buvusią infrastruktūrą švietimo, sporto, saviraiškos reikmėms (naudojant pažangias technologijas ir atsinaujinančius energijos šaltinius)
</t>
        </r>
      </text>
    </comment>
  </commentList>
</comments>
</file>

<file path=xl/comments2.xml><?xml version="1.0" encoding="utf-8"?>
<comments xmlns="http://schemas.openxmlformats.org/spreadsheetml/2006/main">
  <authors>
    <author>Audra Cepiene</author>
  </authors>
  <commentList>
    <comment ref="E100" authorId="0">
      <text>
        <r>
          <rPr>
            <sz val="9"/>
            <color indexed="81"/>
            <rFont val="Tahoma"/>
            <family val="2"/>
            <charset val="186"/>
          </rPr>
          <t xml:space="preserve">Pertvarkyti II vandenvietę, pritaikant buvusią infrastruktūrą švietimo, sporto, saviraiškos reikmėms (naudojant pažangias technologijas ir atsinaujinančius energijos šaltinius)
</t>
        </r>
      </text>
    </comment>
  </commentList>
</comments>
</file>

<file path=xl/comments3.xml><?xml version="1.0" encoding="utf-8"?>
<comments xmlns="http://schemas.openxmlformats.org/spreadsheetml/2006/main">
  <authors>
    <author>Audra Cepiene</author>
  </authors>
  <commentList>
    <comment ref="E95" authorId="0">
      <text>
        <r>
          <rPr>
            <sz val="9"/>
            <color indexed="81"/>
            <rFont val="Tahoma"/>
            <family val="2"/>
            <charset val="186"/>
          </rPr>
          <t xml:space="preserve">Pertvarkyti II vandenvietę, pritaikant buvusią infrastruktūrą švietimo, sporto, saviraiškos reikmėms (naudojant pažangias technologijas ir atsinaujinančius energijos šaltinius)
</t>
        </r>
      </text>
    </comment>
  </commentList>
</comments>
</file>

<file path=xl/sharedStrings.xml><?xml version="1.0" encoding="utf-8"?>
<sst xmlns="http://schemas.openxmlformats.org/spreadsheetml/2006/main" count="1230" uniqueCount="233">
  <si>
    <t>tūkst. Lt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</si>
  <si>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</si>
  <si>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</si>
  <si>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</si>
  <si>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</si>
  <si>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</si>
  <si>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</si>
  <si>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</si>
  <si>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planas</t>
  </si>
  <si>
    <t>01</t>
  </si>
  <si>
    <t>Iš viso:</t>
  </si>
  <si>
    <t>02</t>
  </si>
  <si>
    <t>Iš viso uždaviniui:</t>
  </si>
  <si>
    <t>Iš viso tikslui:</t>
  </si>
  <si>
    <t>Finansavimo šaltiniai</t>
  </si>
  <si>
    <t>Produkto kriterijaus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</si>
  <si>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</si>
  <si>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</si>
  <si>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</si>
  <si>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</si>
  <si>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</si>
  <si>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</si>
  <si>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>Turtui įsigyti ir finansiniams įsipareigojimams vykdyti</t>
  </si>
  <si>
    <t xml:space="preserve"> TIKSLŲ, UŽDAVINIŲ, PRIEMONIŲ, PRIEMONIŲ IŠLAIDŲ IR PRODUKTO KRITERIJŲ SUVESTINĖ</t>
  </si>
  <si>
    <t>Veiklos plano tikslo kodas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</si>
  <si>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</si>
  <si>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Specialiosios programos lėšos (pajamos už atsitiktines paslaugas) </t>
    </r>
    <r>
      <rPr>
        <b/>
        <sz val="10"/>
        <rFont val="Times New Roman"/>
        <family val="1"/>
        <charset val="186"/>
      </rPr>
      <t>SB(SP)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</si>
  <si>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</si>
  <si>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</si>
  <si>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 xml:space="preserve">Kelių priežiūros ir plėtros programos lėšos </t>
    </r>
    <r>
      <rPr>
        <b/>
        <sz val="10"/>
        <rFont val="Times New Roman"/>
        <family val="1"/>
        <charset val="186"/>
      </rPr>
      <t>KPP</t>
    </r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</si>
  <si>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</si>
  <si>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</si>
  <si>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>2015-ųjų metų lėšų projektas</t>
  </si>
  <si>
    <t>2014-ieji metai</t>
  </si>
  <si>
    <t>2015-ieji metai</t>
  </si>
  <si>
    <t>SB</t>
  </si>
  <si>
    <t>MIESTO INFRASTRUKTŪROS OBJEKTŲ PRIEŽIŪROS IR MODERNIZAVIMO PROGRAMOS (NR. 07)</t>
  </si>
  <si>
    <t>03</t>
  </si>
  <si>
    <t>Daugiabučių namų savininkų bendrijų (DNSB), modernizuojančių bendrojo naudojimo objektus, rėmimas</t>
  </si>
  <si>
    <t>6</t>
  </si>
  <si>
    <t>06</t>
  </si>
  <si>
    <t>10</t>
  </si>
  <si>
    <t>Vaikų žaidimo aikštelių daugiabučių namų kiemuose atnaujinimas ir remontas</t>
  </si>
  <si>
    <t>08</t>
  </si>
  <si>
    <t>Atnaujinta vaikų žaidimo aikštelių, vnt.</t>
  </si>
  <si>
    <t>Gėlynų atnaujinimas ir įrengimas</t>
  </si>
  <si>
    <t>Fontanų priežiūra, remontas ir atnaujinimas</t>
  </si>
  <si>
    <t>Miesto viešų teritorijų inventoriaus priežiūra, įrengimas ir įsigijimas</t>
  </si>
  <si>
    <t>Prižiūrima fontanų, vnt.</t>
  </si>
  <si>
    <t>Įrengta suoliukų, vnt.</t>
  </si>
  <si>
    <t>Įsigyta gėlinių, vnt.</t>
  </si>
  <si>
    <t>Įsigyta šiukšliadėžių, vnt.</t>
  </si>
  <si>
    <t>04</t>
  </si>
  <si>
    <t>05</t>
  </si>
  <si>
    <t>07</t>
  </si>
  <si>
    <t>Miesto viešųjų tualetų remontas, priežiūra ir nuoma</t>
  </si>
  <si>
    <t>Nugriauta statinių, vnt.</t>
  </si>
  <si>
    <t>Prižiūrima viešųjų tualetų, vnt.</t>
  </si>
  <si>
    <t>Viešojo tualeto paslaugų teikimas Melnragės paplūdimyje</t>
  </si>
  <si>
    <t>Etatų skaičius tualeto priežiūrai, vnt.</t>
  </si>
  <si>
    <t>SB(SP)</t>
  </si>
  <si>
    <t>Sezoninių darbuotojų skaičius, vnt.</t>
  </si>
  <si>
    <t>Nuolatinių darbuotojų skaičius, vnt.</t>
  </si>
  <si>
    <t>Apšvietimo tinklų ir įrangos eksploatacija, avarinių gedimų likvidavimas ir radiofikacijos linijų remontas</t>
  </si>
  <si>
    <t>Elektros energijos įsigijimas miesto viešosioms erdvėms ir gatvėms apšviesti, šviesoforams</t>
  </si>
  <si>
    <t>Pėsčiųjų perėjų papildomas apšvietimas ar modernizavimas</t>
  </si>
  <si>
    <t>Gatvių ir kiemų apšvietimo galios reguliatorių įdiegimas</t>
  </si>
  <si>
    <t>Įdiegta reguliatorių, vnt.</t>
  </si>
  <si>
    <t>Įrengta apšvietimo tinklų, km</t>
  </si>
  <si>
    <t>Siekti, kad miesto viešosios erdvės būtų tvarkingos, jaukios ir saugios</t>
  </si>
  <si>
    <t>Užtikrinti laidojimo paslaugų teikimą, miesto kapinių priežiūrą ir poreikius atitinkantį laidojimo vietų skaičių</t>
  </si>
  <si>
    <t>Užtikrinti švarą ir tvarką daugiabučių gyvenamųjų namų kvartaluose, skatinti gyventojus renovuoti ir prižiūrėti savo turtą</t>
  </si>
  <si>
    <t>Eksploatuoti, remontuoti ir plėtoti inžinerinio aprūpinimo sistemas</t>
  </si>
  <si>
    <t>Prižiūrima kapinių (tarp jų ir senųjų kapinaičių 16 vnt.), vnt.</t>
  </si>
  <si>
    <t>Senųjų kapinaičių sutvarkymas</t>
  </si>
  <si>
    <t>Išvežta mirusiųjų iš įvykio vietos, vnt.</t>
  </si>
  <si>
    <t>Mirusiųjų palaikų laikinas laikymas (saugojimas), vnt.</t>
  </si>
  <si>
    <t>Renovuota vamzdynų, km</t>
  </si>
  <si>
    <t>Suremontuota takų, m</t>
  </si>
  <si>
    <t>Kapaviečių ženklų įsigijimas ir įrengimas</t>
  </si>
  <si>
    <t>Įrengta kapaviečių ženklų, vnt.</t>
  </si>
  <si>
    <t>Savivaldybei priskirtų daugiabučių namų kiemų teritorijų sanitarinis valymas (šaligatvių, asfaltuotų, žvyruotų dangų, žaliųjų plotų valymas ir šienavimas)</t>
  </si>
  <si>
    <t>Lietaus nuotekų tinklų eksploatacija ir einamasis remontas</t>
  </si>
  <si>
    <t>Eksploatuojama lietaus nuotekų tinklų, km</t>
  </si>
  <si>
    <t>07 Miesto infrastruktūros objektų priežiūros ir modernizavimo programa</t>
  </si>
  <si>
    <t>Valoma jūros pakrantė, ha</t>
  </si>
  <si>
    <t>Valoma Danės upės pakrantė (poilsio zona), ha</t>
  </si>
  <si>
    <t>SB(P)</t>
  </si>
  <si>
    <t>Lėbartų kapinių V-B, VI, VIII-A, VII-B eilės ir kolumbariumo statybos techninio projekto parengimas ir įgyvendinimas</t>
  </si>
  <si>
    <t>5</t>
  </si>
  <si>
    <t>I</t>
  </si>
  <si>
    <t>ES</t>
  </si>
  <si>
    <t>LRVB</t>
  </si>
  <si>
    <t>Kt</t>
  </si>
  <si>
    <t>1</t>
  </si>
  <si>
    <t>Lėbartų kapinių vandentiekio sistemos remontas</t>
  </si>
  <si>
    <r>
      <t>Tvarkomų gėlynų plotas, tūkst. m</t>
    </r>
    <r>
      <rPr>
        <vertAlign val="superscript"/>
        <sz val="10"/>
        <rFont val="Times New Roman"/>
        <family val="1"/>
        <charset val="186"/>
      </rPr>
      <t>2</t>
    </r>
  </si>
  <si>
    <t>Prižūrima ekskrementų dėžių, vnt.</t>
  </si>
  <si>
    <t>Naminių gyvūnų (šunų, kačių) inden-tifikavimas, beglobių  gyvūnų gaudymas, karantinavimas ir utilizavimas</t>
  </si>
  <si>
    <t>Suvartota el. energijos, tūkst. MWh</t>
  </si>
  <si>
    <t>Aptarnaujama naminių gyvūnų ir jų savininkų duomenų bazė, vnt.</t>
  </si>
  <si>
    <t>Sutvarkyta perėjų, vnt.</t>
  </si>
  <si>
    <t>Eksploatuojama kamerų, sk.</t>
  </si>
  <si>
    <t>Mirusių (žuvusių) žmonių palaikų pervežimas iš įvykio vietų, neatpažintų, vienišų ir mirusių, kuriuos artimieji atsisako laidoti, žmonių palaikų laikinas laikymas (saugojimas), palaidojimas savivaldybės lėšomis</t>
  </si>
  <si>
    <t>Įrengta informacinių stendų, vnt.</t>
  </si>
  <si>
    <t>Patenkinta paraiškų, vnt.</t>
  </si>
  <si>
    <t>Joniškės kapinių takų remontas</t>
  </si>
  <si>
    <t>Kapinių priežiūra (valymas, apsauga, administravimas, elektros energijos pirkimas, vandens įrenginių priežiūra, kvartalinių žymeklių įrengimas, kapinių inventorizavimas)</t>
  </si>
  <si>
    <t xml:space="preserve">05 </t>
  </si>
  <si>
    <t>Racionaliai ir taupiai naudoti energetinius išteklius savivaldybės biudžetinėse įstaigose</t>
  </si>
  <si>
    <t>Įsigyta viešųjų konteinerinių tualetų, vnt.</t>
  </si>
  <si>
    <t>Miesto aikščių, skverų ir kitų bendro naudojimo teritorijų priežiūra:</t>
  </si>
  <si>
    <t>Įsigyta autobusų stotelių paviljonų, vnt.</t>
  </si>
  <si>
    <t>Švaros ir tvarkos užtikrinimas bendro naudojimo teritorijose:</t>
  </si>
  <si>
    <t>Miesto paplūdimių priežiūros organizavimas:</t>
  </si>
  <si>
    <t>Miesto viešųjų erdvių ir gatvių apšvietimo užtikrinimas:</t>
  </si>
  <si>
    <t>Apšviesta kiemų, sk.</t>
  </si>
  <si>
    <t>Biudžetinių įstaigų patalpų šildymas:</t>
  </si>
  <si>
    <t xml:space="preserve">Klaipėdos skęstančiųjų gelbėjimo tarnybos </t>
  </si>
  <si>
    <t xml:space="preserve">Kultūros įstaigų </t>
  </si>
  <si>
    <t xml:space="preserve">Sporto įstaigų </t>
  </si>
  <si>
    <t xml:space="preserve">Socialinių įstaigų </t>
  </si>
  <si>
    <t xml:space="preserve">Švietimo įstaigų </t>
  </si>
  <si>
    <t xml:space="preserve">Šîldoma įstaigų, sk. </t>
  </si>
  <si>
    <t>Paplūdimių elektrifikacijos ir radiofikacijos linijų eksploatacija ir remontas</t>
  </si>
  <si>
    <t>Pastatyta atramų, vnt.</t>
  </si>
  <si>
    <t>Sumontuota garsiakalbių, vnt.</t>
  </si>
  <si>
    <t xml:space="preserve">Iš viso  programai: </t>
  </si>
  <si>
    <t xml:space="preserve">Statinių, keliančių pavojų gyvybei ir sveikatai, griovimas </t>
  </si>
  <si>
    <t>SB(L)</t>
  </si>
  <si>
    <t>Švietimo įstaigų kiemų apšvietimo tinklų išplėtimas ar įrengimas</t>
  </si>
  <si>
    <t>Viešųjų erdvių, gatvių ir kiemų apšvietimo tinklų išplėtimas ar įrengimas</t>
  </si>
  <si>
    <t>Bendrojo naudojimo lietaus nuotekų tinklų tiesimas teritorijoje ties Bangų g. 5A, Klaipėdoje</t>
  </si>
  <si>
    <t>Strateginis tikslas 02. Kurti mieste patrauklią, švarią ir saugią gyvenamąją aplinką</t>
  </si>
  <si>
    <t>Teikti miesto gyventojams kokybiškas komunalines ir viešųjų erdvių priežiūros paslaugas</t>
  </si>
  <si>
    <t>Nutiesta lietaus nuotekų tinklų – 100 m, Užbaigtumas proc.</t>
  </si>
  <si>
    <r>
      <t>Parengtas 16,8 ha plotas laidojimui, 17405 laidojimo vietų, 9500 m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 xml:space="preserve"> automobilių stovėjimo aikštelės plotas,  įrengtos 173 stovėjimo vietos automobilių stovėjimo aikštelėje. 
Užbaigtumas, proc.</t>
    </r>
  </si>
  <si>
    <t>Palaidota mirusiųjų, sk</t>
  </si>
  <si>
    <t>Įrengta kalėdinė eglė</t>
  </si>
  <si>
    <t>2014-ųjų metų asignavimų planas</t>
  </si>
  <si>
    <t>2016-ųjų metų lėšų projektas</t>
  </si>
  <si>
    <t>2016-ieji metai</t>
  </si>
  <si>
    <t>Pirties paslaugų teikimas Smiltynės paplūdimyje</t>
  </si>
  <si>
    <t>Nupirkta girliandų, vnt.</t>
  </si>
  <si>
    <t>Atsinaujinančių energijos šaltinių panaudojimo plėtros plano parengimas</t>
  </si>
  <si>
    <t>Įsigyta krypties nuorodų Danės krantinėse, vnt.</t>
  </si>
  <si>
    <r>
      <t>Valoma teritorija, km</t>
    </r>
    <r>
      <rPr>
        <vertAlign val="superscript"/>
        <sz val="10"/>
        <rFont val="Times New Roman"/>
        <family val="1"/>
        <charset val="186"/>
      </rPr>
      <t>2</t>
    </r>
  </si>
  <si>
    <t>Sugautų, karantinuotų ir utilizuota gyvūnų, t</t>
  </si>
  <si>
    <t>Plėtros plano parengimas, vnt.</t>
  </si>
  <si>
    <t>Įsigytas traktorius, sk.</t>
  </si>
  <si>
    <t>Įrengta vaikų žaidimo ir sveikatingumo aikštelė, sk.</t>
  </si>
  <si>
    <t>Traktoriaus įsigijimas</t>
  </si>
  <si>
    <r>
      <t xml:space="preserve">Viešųjų tualetų įrengimas ir atnaujinimas </t>
    </r>
    <r>
      <rPr>
        <sz val="10"/>
        <rFont val="Times New Roman"/>
        <family val="1"/>
        <charset val="186"/>
      </rPr>
      <t>(projektas „Mano socialinė atsakomybė (Žmonių su negalia socialinė integracija Latvijoje ir Lietuvoje, įgyvendinant universalaus planavimo (UP) principus ir kuriant naujas socialines paslaugas)“)</t>
    </r>
  </si>
  <si>
    <t>Parengta techn. projektų, sk.</t>
  </si>
  <si>
    <t>Pastato Garažų g. 6 remonto darbai</t>
  </si>
  <si>
    <t>Savivaldybės įstaigų eksploatuojamų pastatų energetinių auditų parengimas</t>
  </si>
  <si>
    <t>Parengtas energ. auditas, sk.</t>
  </si>
  <si>
    <t xml:space="preserve">Parengtas vieno gyvenamojo kvartalo techn. projektas </t>
  </si>
  <si>
    <t>Vaikų žaidimų aikštelių paplūdimiuose įrengimas</t>
  </si>
  <si>
    <t>09</t>
  </si>
  <si>
    <t>Atlikta darbų, proc.</t>
  </si>
  <si>
    <t>Parengta projektų, sk.</t>
  </si>
  <si>
    <t>Paplūdimių sanitarinis ir mechanizuotas valymas, inventoriaus priežiūra ir sutvarkymas (Melnragės ir Girulių paplūdimių valymo paslaugos įsigijimas)</t>
  </si>
  <si>
    <t xml:space="preserve">Gyvenamųjų namų kiemų kompleksinis tvarkymas tikslinėje teritorijoje (vieno gyvenamųjų namų kvartalo techninio projekto parengimas) </t>
  </si>
  <si>
    <t>Vandens tiekimo ir nuotekų tinklų tvarkymas:</t>
  </si>
  <si>
    <t>Integruotos stebėjimo sistemos viešose vietose nuoma ir retransliuojamo vaizdo stebėjimo paslaugos pirkimas (papildomai bus perkamos kameros Piliavietės teritorijoje ir Vasaros estradoje)</t>
  </si>
  <si>
    <t>Pastato Taikos pr. 76 šilumos trasų vamzdynų remontas</t>
  </si>
  <si>
    <t>P2.4.1.2</t>
  </si>
  <si>
    <t>P2.4.2.8</t>
  </si>
  <si>
    <t>P3.2.1.7</t>
  </si>
  <si>
    <t xml:space="preserve">Stadiono perspektyvų regione studijos parengimas </t>
  </si>
  <si>
    <t xml:space="preserve">Sporto akademijos, kaip pamainos rengimo bazės, galimybių studijos su investiciniu projektu parengimas </t>
  </si>
  <si>
    <t>Galimybių studijos, pritaikant II vandenvietę švietimo, sporto, saviraiškos reikmėms parengimas</t>
  </si>
  <si>
    <t>Tikslinės teritorijos gyvenamųjų teritorijų ir gretimų visuomeninių erdvių tvarkymo galimybių studija</t>
  </si>
  <si>
    <t xml:space="preserve">Parengta galimybių studija </t>
  </si>
  <si>
    <t>Parengtų galimybių studijų ir  techn. projektų sk.</t>
  </si>
  <si>
    <t>Galimybių studijų Klaipėdos mieste parengimas:</t>
  </si>
  <si>
    <t xml:space="preserve">Dokumentacijos parengimas tikslinės integruotos teritorijos projektams įgyvendinti: </t>
  </si>
  <si>
    <r>
      <t xml:space="preserve">Vietinių rinkliavų lėšos </t>
    </r>
    <r>
      <rPr>
        <b/>
        <sz val="10"/>
        <rFont val="Times New Roman"/>
        <family val="1"/>
        <charset val="186"/>
      </rPr>
      <t>SB(VR)</t>
    </r>
  </si>
  <si>
    <t>SB(VR)</t>
  </si>
  <si>
    <t>P1.6.3.7</t>
  </si>
  <si>
    <t>P1.4.3.8</t>
  </si>
  <si>
    <t>P2</t>
  </si>
  <si>
    <t>Suremontuota vamzdynų, proc.</t>
  </si>
  <si>
    <t xml:space="preserve">Parengtas techn. projektas, vnt </t>
  </si>
  <si>
    <t>Atlikta remonto darbų, proc.</t>
  </si>
  <si>
    <t xml:space="preserve">Danės upės krantinių nuo Biržos tilto iki Mokyklos gatvės tilto rekonstravimas </t>
  </si>
  <si>
    <r>
      <t xml:space="preserve">Funkcinės klasifikacijos kodas </t>
    </r>
    <r>
      <rPr>
        <b/>
        <sz val="9"/>
        <rFont val="Times New Roman"/>
        <family val="1"/>
        <charset val="186"/>
      </rPr>
      <t xml:space="preserve"> </t>
    </r>
  </si>
  <si>
    <t>K. Donelaičio ir Kuršių aikščių sutvarkymas</t>
  </si>
  <si>
    <t>Savivaldybei priskirtų teritorijų sanitarinis valymas, parkų, skverų, žaliųjų plotų želdinimas ir aplinkotvarka</t>
  </si>
  <si>
    <t>Viešosios erdvės prie buvusio „Vaidilos“ kino teatro konversija („Vaidilos“ aikštės techninio projekto parengimas)</t>
  </si>
  <si>
    <r>
      <t>Prižiūrima želdynų, km</t>
    </r>
    <r>
      <rPr>
        <vertAlign val="superscript"/>
        <sz val="10"/>
        <rFont val="Times New Roman"/>
        <family val="1"/>
        <charset val="186"/>
      </rPr>
      <t>2</t>
    </r>
  </si>
  <si>
    <t>Nuomojama kilnojamųjų tualetų švenčių metu, vnt.</t>
  </si>
  <si>
    <t>Etatų skaičius pirties priežiūrai, vnt.</t>
  </si>
  <si>
    <t>Eksploatuojama šviestuvų, tūkst. vnt.</t>
  </si>
  <si>
    <t>Suremontuota atramų, vnt.</t>
  </si>
  <si>
    <r>
      <t>Prižiūrimas daugiabučių kiemų plotas (3 rūšių sezoniniai darbai), km</t>
    </r>
    <r>
      <rPr>
        <vertAlign val="superscript"/>
        <sz val="10"/>
        <rFont val="Times New Roman"/>
        <family val="1"/>
        <charset val="186"/>
      </rPr>
      <t>2</t>
    </r>
  </si>
  <si>
    <r>
      <t>Sutvarkytos prieigos – 500 m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>,</t>
    </r>
    <r>
      <rPr>
        <vertAlign val="superscript"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proc.</t>
    </r>
  </si>
  <si>
    <r>
      <t>Suremontuota Danės upės krantinė nuo Biržos tilto iki įplaukos prie Jono kalnelio – 310 m, proc. 
Sutvarkytos prieigos – 500 m</t>
    </r>
    <r>
      <rPr>
        <vertAlign val="superscript"/>
        <sz val="9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 xml:space="preserve">
</t>
    </r>
  </si>
  <si>
    <t>Debreceno ir Pempininkų aikščių atnaujinimas (2014 m. – Debreceno, 2015 m. – Pempininkų)</t>
  </si>
  <si>
    <t xml:space="preserve"> 2014–2016 M. KLAIPĖDOS MIESTO SAVIVALDYBĖS</t>
  </si>
  <si>
    <t>3</t>
  </si>
  <si>
    <t>Atlikta Garažų g. 6 remonto darbų, %</t>
  </si>
  <si>
    <t>Skęstančiųjų gelbėjimo paslaugų teikimas (BĮ "Klaipėdos paplūdimiai" veiklos organizavimas – be šildymo)</t>
  </si>
  <si>
    <r>
      <rPr>
        <b/>
        <strike/>
        <sz val="10"/>
        <color rgb="FFFF0000"/>
        <rFont val="Times New Roman"/>
        <family val="1"/>
        <charset val="186"/>
      </rPr>
      <t>410,7</t>
    </r>
    <r>
      <rPr>
        <b/>
        <sz val="10"/>
        <color rgb="FFFF0000"/>
        <rFont val="Times New Roman"/>
        <family val="1"/>
        <charset val="186"/>
      </rPr>
      <t xml:space="preserve">  310,7 </t>
    </r>
  </si>
  <si>
    <r>
      <rPr>
        <b/>
        <strike/>
        <sz val="10"/>
        <color rgb="FFFF0000"/>
        <rFont val="Times New Roman"/>
        <family val="1"/>
        <charset val="186"/>
      </rPr>
      <t xml:space="preserve">366,0 </t>
    </r>
    <r>
      <rPr>
        <b/>
        <sz val="10"/>
        <color rgb="FFFF0000"/>
        <rFont val="Times New Roman"/>
        <family val="1"/>
        <charset val="186"/>
      </rPr>
      <t xml:space="preserve">      266,0</t>
    </r>
  </si>
  <si>
    <r>
      <rPr>
        <b/>
        <strike/>
        <sz val="10"/>
        <color rgb="FFFF0000"/>
        <rFont val="Times New Roman"/>
        <family val="1"/>
        <charset val="186"/>
      </rPr>
      <t>465,7</t>
    </r>
    <r>
      <rPr>
        <b/>
        <sz val="10"/>
        <color rgb="FFFF0000"/>
        <rFont val="Times New Roman"/>
        <family val="1"/>
        <charset val="186"/>
      </rPr>
      <t xml:space="preserve">   265,7</t>
    </r>
  </si>
  <si>
    <r>
      <rPr>
        <b/>
        <strike/>
        <sz val="10"/>
        <color rgb="FFFF0000"/>
        <rFont val="Times New Roman"/>
        <family val="1"/>
        <charset val="186"/>
      </rPr>
      <t xml:space="preserve">514,3 </t>
    </r>
    <r>
      <rPr>
        <b/>
        <sz val="10"/>
        <color rgb="FFFF0000"/>
        <rFont val="Times New Roman"/>
        <family val="1"/>
        <charset val="186"/>
      </rPr>
      <t xml:space="preserve">  314,3</t>
    </r>
  </si>
  <si>
    <t xml:space="preserve">Pastato Bangų g. 5A sklypo ir teritorijos link Jono kalnelio aplinkos sutvarkymas </t>
  </si>
  <si>
    <t>Sutvarkytos teritorijos plotas, ha</t>
  </si>
  <si>
    <t>P2.3.1.3.</t>
  </si>
  <si>
    <r>
      <rPr>
        <b/>
        <strike/>
        <sz val="10"/>
        <color rgb="FFFF0000"/>
        <rFont val="Times New Roman"/>
        <family val="1"/>
        <charset val="186"/>
      </rPr>
      <t>1129,7</t>
    </r>
    <r>
      <rPr>
        <b/>
        <sz val="10"/>
        <color rgb="FFFF0000"/>
        <rFont val="Times New Roman"/>
        <family val="1"/>
        <charset val="186"/>
      </rPr>
      <t xml:space="preserve">  1329,7</t>
    </r>
  </si>
  <si>
    <r>
      <rPr>
        <b/>
        <strike/>
        <sz val="10"/>
        <color rgb="FFFF0000"/>
        <rFont val="Times New Roman"/>
        <family val="1"/>
        <charset val="186"/>
      </rPr>
      <t>999,8</t>
    </r>
    <r>
      <rPr>
        <b/>
        <sz val="10"/>
        <color rgb="FFFF0000"/>
        <rFont val="Times New Roman"/>
        <family val="1"/>
        <charset val="186"/>
      </rPr>
      <t xml:space="preserve"> 1199,8</t>
    </r>
  </si>
  <si>
    <r>
      <rPr>
        <b/>
        <strike/>
        <sz val="10"/>
        <color rgb="FFFF0000"/>
        <rFont val="Times New Roman"/>
        <family val="1"/>
        <charset val="186"/>
      </rPr>
      <t>19279,1</t>
    </r>
    <r>
      <rPr>
        <b/>
        <sz val="10"/>
        <color rgb="FFFF0000"/>
        <rFont val="Times New Roman"/>
        <family val="1"/>
        <charset val="186"/>
      </rPr>
      <t xml:space="preserve">   19479,1</t>
    </r>
  </si>
  <si>
    <r>
      <rPr>
        <b/>
        <strike/>
        <sz val="10"/>
        <color rgb="FFFF0000"/>
        <rFont val="Times New Roman"/>
        <family val="1"/>
        <charset val="186"/>
      </rPr>
      <t xml:space="preserve">17904,4 </t>
    </r>
    <r>
      <rPr>
        <b/>
        <sz val="10"/>
        <color rgb="FFFF0000"/>
        <rFont val="Times New Roman"/>
        <family val="1"/>
        <charset val="186"/>
      </rPr>
      <t xml:space="preserve"> 18104,4</t>
    </r>
  </si>
  <si>
    <r>
      <rPr>
        <b/>
        <strike/>
        <sz val="10"/>
        <color rgb="FFFF0000"/>
        <rFont val="Times New Roman"/>
        <family val="1"/>
        <charset val="186"/>
      </rPr>
      <t>32915,9</t>
    </r>
    <r>
      <rPr>
        <b/>
        <sz val="10"/>
        <color rgb="FFFF0000"/>
        <rFont val="Times New Roman"/>
        <family val="1"/>
        <charset val="186"/>
      </rPr>
      <t xml:space="preserve">   33115,9</t>
    </r>
  </si>
  <si>
    <r>
      <rPr>
        <b/>
        <strike/>
        <sz val="10"/>
        <color rgb="FFFF0000"/>
        <rFont val="Times New Roman"/>
        <family val="1"/>
        <charset val="186"/>
      </rPr>
      <t xml:space="preserve">2049,9 </t>
    </r>
    <r>
      <rPr>
        <b/>
        <sz val="10"/>
        <color rgb="FFFF0000"/>
        <rFont val="Times New Roman"/>
        <family val="1"/>
        <charset val="186"/>
      </rPr>
      <t xml:space="preserve">  1849,9</t>
    </r>
  </si>
  <si>
    <r>
      <rPr>
        <b/>
        <strike/>
        <sz val="10"/>
        <color rgb="FFFF0000"/>
        <rFont val="Times New Roman"/>
        <family val="1"/>
        <charset val="186"/>
      </rPr>
      <t>39302,2</t>
    </r>
    <r>
      <rPr>
        <b/>
        <sz val="10"/>
        <color rgb="FFFF0000"/>
        <rFont val="Times New Roman"/>
        <family val="1"/>
        <charset val="186"/>
      </rPr>
      <t xml:space="preserve">   39202,2</t>
    </r>
  </si>
  <si>
    <t>Lyginamasis variantas</t>
  </si>
  <si>
    <t>2015-ųjų metų lėšų planas</t>
  </si>
  <si>
    <t>2016-ųjų metų lėšų planas</t>
  </si>
  <si>
    <t>2015-ųjų m. lėšų planas</t>
  </si>
  <si>
    <t>2016-ųjų m. lėšų planas</t>
  </si>
  <si>
    <t>Siūlomas keisti 2014-ųjų metų maksimalių asignavimų planas</t>
  </si>
  <si>
    <t>Skirtumas</t>
  </si>
  <si>
    <t>SB(SPL)</t>
  </si>
  <si>
    <t>46,0</t>
  </si>
  <si>
    <r>
      <t xml:space="preserve">Savivaldybės biudžeto apyvartinių lėšų likutis </t>
    </r>
    <r>
      <rPr>
        <b/>
        <sz val="10"/>
        <rFont val="Times New Roman"/>
        <family val="1"/>
        <charset val="186"/>
      </rPr>
      <t>SB(L)</t>
    </r>
  </si>
  <si>
    <r>
      <t xml:space="preserve">Specialiosios programos apyvartinių lėšų likutis (pajamos už atsitiktines paslaugas) </t>
    </r>
    <r>
      <rPr>
        <b/>
        <sz val="10"/>
        <rFont val="Times New Roman"/>
        <family val="1"/>
        <charset val="186"/>
      </rPr>
      <t>SB(SPL)</t>
    </r>
  </si>
  <si>
    <r>
      <t xml:space="preserve">Specialiosios programos apyvartinių  lėšų likutis (pajamos už atsitiktines paslaugas) </t>
    </r>
    <r>
      <rPr>
        <b/>
        <sz val="10"/>
        <rFont val="Times New Roman"/>
        <family val="1"/>
        <charset val="186"/>
      </rPr>
      <t>SB(SPL)</t>
    </r>
  </si>
  <si>
    <t>vnt.</t>
  </si>
  <si>
    <t>Produkto kriterijus</t>
  </si>
  <si>
    <t>Apmokytų, priimtų ir įdarbintų asmeninių palydovų, sk.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</si>
</sst>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7" x14ac:knownFonts="1">
    <font>
      <sz val="10"/>
      <name val="Arial"/>
      <charset val="186"/>
    </font>
    <font>
      <sz val="8"/>
      <name val="Arial"/>
      <family val="2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1"/>
      <name val="Tahoma"/>
      <family val="2"/>
      <charset val="186"/>
    </font>
    <font>
      <sz val="10"/>
      <name val="Times New Roman"/>
      <family val="1"/>
    </font>
    <font>
      <vertAlign val="superscript"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</font>
    <font>
      <sz val="9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</font>
    <font>
      <sz val="10"/>
      <color rgb="FFFF0000"/>
      <name val="Times New Roman"/>
      <family val="1"/>
      <charset val="186"/>
    </font>
    <font>
      <sz val="7"/>
      <name val="Times New Roman"/>
      <family val="1"/>
      <charset val="186"/>
    </font>
    <font>
      <vertAlign val="superscript"/>
      <sz val="9"/>
      <name val="Times New Roman"/>
      <family val="1"/>
      <charset val="186"/>
    </font>
    <font>
      <strike/>
      <sz val="10"/>
      <name val="Times New Roman"/>
      <family val="1"/>
      <charset val="186"/>
    </font>
    <font>
      <strike/>
      <sz val="10"/>
      <color rgb="FFFF0000"/>
      <name val="Times New Roman"/>
      <family val="1"/>
      <charset val="186"/>
    </font>
    <font>
      <b/>
      <strike/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9"/>
      <color rgb="FFFF0000"/>
      <name val="Arial"/>
      <family val="2"/>
      <charset val="186"/>
    </font>
    <font>
      <sz val="10"/>
      <color rgb="FFFF0000"/>
      <name val="Arial"/>
      <family val="2"/>
      <charset val="186"/>
    </font>
    <font>
      <b/>
      <i/>
      <sz val="12"/>
      <name val="Times New Roman"/>
      <family val="1"/>
      <charset val="186"/>
    </font>
    <font>
      <sz val="12"/>
      <name val="Arial"/>
      <family val="2"/>
      <charset val="186"/>
    </font>
    <font>
      <b/>
      <i/>
      <sz val="12"/>
      <name val="Arial"/>
      <family val="2"/>
      <charset val="186"/>
    </font>
    <font>
      <sz val="9"/>
      <color rgb="FFFF0000"/>
      <name val="Times New Roman"/>
      <family val="1"/>
      <charset val="186"/>
    </font>
    <font>
      <sz val="8"/>
      <color rgb="FFFF0000"/>
      <name val="Times New Roman"/>
      <family val="1"/>
      <charset val="186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3" fillId="2" borderId="1" applyBorder="0">
      <alignment horizontal="left" vertical="top" wrapText="1"/>
    </xf>
  </cellStyleXfs>
  <cellXfs count="1400">
    <xf numFmtId="0" fontId="0" fillId="0" borderId="0" xfId="0"/>
    <xf numFmtId="0" fontId="3" fillId="0" borderId="0" xfId="0" applyFont="1" applyAlignment="1">
      <alignment horizontal="left" vertical="top"/>
    </xf>
    <xf numFmtId="164" fontId="5" fillId="0" borderId="0" xfId="0" applyNumberFormat="1" applyFont="1" applyFill="1" applyBorder="1" applyAlignment="1">
      <alignment horizontal="center" vertical="top"/>
    </xf>
    <xf numFmtId="164" fontId="5" fillId="0" borderId="0" xfId="0" applyNumberFormat="1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3" xfId="0" applyFont="1" applyFill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3" fillId="0" borderId="0" xfId="0" applyFont="1" applyAlignment="1">
      <alignment vertical="top"/>
    </xf>
    <xf numFmtId="49" fontId="5" fillId="3" borderId="5" xfId="0" applyNumberFormat="1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vertical="top"/>
    </xf>
    <xf numFmtId="0" fontId="3" fillId="0" borderId="7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vertical="top" wrapText="1"/>
    </xf>
    <xf numFmtId="0" fontId="3" fillId="0" borderId="11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164" fontId="3" fillId="0" borderId="6" xfId="0" applyNumberFormat="1" applyFont="1" applyFill="1" applyBorder="1" applyAlignment="1">
      <alignment horizontal="right" vertical="top"/>
    </xf>
    <xf numFmtId="164" fontId="5" fillId="3" borderId="22" xfId="0" applyNumberFormat="1" applyFont="1" applyFill="1" applyBorder="1" applyAlignment="1">
      <alignment horizontal="right" vertical="top"/>
    </xf>
    <xf numFmtId="0" fontId="3" fillId="0" borderId="23" xfId="0" applyFont="1" applyFill="1" applyBorder="1" applyAlignment="1">
      <alignment horizontal="center" vertical="top" wrapText="1"/>
    </xf>
    <xf numFmtId="0" fontId="3" fillId="0" borderId="23" xfId="0" applyFont="1" applyFill="1" applyBorder="1" applyAlignment="1">
      <alignment horizontal="center" vertical="top"/>
    </xf>
    <xf numFmtId="0" fontId="3" fillId="0" borderId="10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8" fillId="0" borderId="25" xfId="0" applyFont="1" applyBorder="1" applyAlignment="1">
      <alignment horizontal="center" vertical="center" wrapText="1"/>
    </xf>
    <xf numFmtId="0" fontId="7" fillId="0" borderId="0" xfId="0" applyFont="1"/>
    <xf numFmtId="3" fontId="3" fillId="0" borderId="17" xfId="0" applyNumberFormat="1" applyFont="1" applyFill="1" applyBorder="1" applyAlignment="1">
      <alignment horizontal="center" vertical="top"/>
    </xf>
    <xf numFmtId="3" fontId="3" fillId="0" borderId="0" xfId="0" applyNumberFormat="1" applyFont="1" applyFill="1" applyBorder="1" applyAlignment="1">
      <alignment horizontal="center" vertical="top"/>
    </xf>
    <xf numFmtId="3" fontId="3" fillId="0" borderId="30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 wrapText="1"/>
    </xf>
    <xf numFmtId="164" fontId="3" fillId="0" borderId="9" xfId="0" applyNumberFormat="1" applyFont="1" applyFill="1" applyBorder="1" applyAlignment="1">
      <alignment horizontal="right" vertical="top"/>
    </xf>
    <xf numFmtId="164" fontId="3" fillId="0" borderId="24" xfId="0" applyNumberFormat="1" applyFont="1" applyFill="1" applyBorder="1" applyAlignment="1">
      <alignment horizontal="right" vertical="top"/>
    </xf>
    <xf numFmtId="165" fontId="3" fillId="0" borderId="29" xfId="0" applyNumberFormat="1" applyFont="1" applyFill="1" applyBorder="1" applyAlignment="1">
      <alignment horizontal="center" vertical="top" wrapText="1"/>
    </xf>
    <xf numFmtId="0" fontId="3" fillId="3" borderId="35" xfId="0" applyFont="1" applyFill="1" applyBorder="1" applyAlignment="1">
      <alignment horizontal="center" vertical="top" wrapText="1"/>
    </xf>
    <xf numFmtId="0" fontId="3" fillId="3" borderId="30" xfId="0" applyFont="1" applyFill="1" applyBorder="1" applyAlignment="1">
      <alignment horizontal="center" vertical="top" wrapText="1"/>
    </xf>
    <xf numFmtId="0" fontId="3" fillId="3" borderId="36" xfId="0" applyFont="1" applyFill="1" applyBorder="1" applyAlignment="1">
      <alignment horizontal="center" vertical="top" wrapText="1"/>
    </xf>
    <xf numFmtId="164" fontId="3" fillId="0" borderId="7" xfId="0" applyNumberFormat="1" applyFont="1" applyFill="1" applyBorder="1" applyAlignment="1">
      <alignment horizontal="right" vertical="top" wrapText="1"/>
    </xf>
    <xf numFmtId="165" fontId="3" fillId="0" borderId="17" xfId="0" applyNumberFormat="1" applyFont="1" applyFill="1" applyBorder="1" applyAlignment="1">
      <alignment vertical="top" textRotation="90"/>
    </xf>
    <xf numFmtId="165" fontId="3" fillId="0" borderId="28" xfId="0" applyNumberFormat="1" applyFont="1" applyFill="1" applyBorder="1" applyAlignment="1">
      <alignment vertical="top"/>
    </xf>
    <xf numFmtId="165" fontId="3" fillId="0" borderId="29" xfId="0" applyNumberFormat="1" applyFont="1" applyFill="1" applyBorder="1" applyAlignment="1">
      <alignment vertical="top"/>
    </xf>
    <xf numFmtId="164" fontId="3" fillId="0" borderId="9" xfId="0" applyNumberFormat="1" applyFont="1" applyFill="1" applyBorder="1" applyAlignment="1">
      <alignment horizontal="right" vertical="top" wrapText="1"/>
    </xf>
    <xf numFmtId="164" fontId="3" fillId="2" borderId="7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vertical="center"/>
    </xf>
    <xf numFmtId="0" fontId="3" fillId="0" borderId="40" xfId="0" applyFont="1" applyBorder="1" applyAlignment="1">
      <alignment vertical="top"/>
    </xf>
    <xf numFmtId="0" fontId="3" fillId="0" borderId="10" xfId="0" applyFont="1" applyFill="1" applyBorder="1" applyAlignment="1">
      <alignment vertical="center" textRotation="90" wrapText="1"/>
    </xf>
    <xf numFmtId="0" fontId="3" fillId="0" borderId="11" xfId="0" applyFont="1" applyFill="1" applyBorder="1" applyAlignment="1">
      <alignment vertical="center" textRotation="90" wrapText="1"/>
    </xf>
    <xf numFmtId="164" fontId="3" fillId="2" borderId="23" xfId="0" applyNumberFormat="1" applyFont="1" applyFill="1" applyBorder="1" applyAlignment="1">
      <alignment horizontal="right" vertical="top" wrapText="1"/>
    </xf>
    <xf numFmtId="0" fontId="11" fillId="0" borderId="0" xfId="0" applyFont="1" applyBorder="1" applyAlignment="1">
      <alignment vertical="top"/>
    </xf>
    <xf numFmtId="0" fontId="3" fillId="0" borderId="42" xfId="0" applyNumberFormat="1" applyFont="1" applyFill="1" applyBorder="1" applyAlignment="1">
      <alignment horizontal="center" vertical="top"/>
    </xf>
    <xf numFmtId="0" fontId="3" fillId="0" borderId="21" xfId="0" applyNumberFormat="1" applyFont="1" applyFill="1" applyBorder="1" applyAlignment="1">
      <alignment horizontal="center" vertical="top"/>
    </xf>
    <xf numFmtId="164" fontId="3" fillId="2" borderId="44" xfId="0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horizontal="left" vertical="top"/>
    </xf>
    <xf numFmtId="165" fontId="3" fillId="0" borderId="0" xfId="0" applyNumberFormat="1" applyFont="1" applyAlignment="1">
      <alignment vertical="top"/>
    </xf>
    <xf numFmtId="165" fontId="3" fillId="0" borderId="0" xfId="0" applyNumberFormat="1" applyFont="1" applyAlignment="1">
      <alignment horizontal="left" vertical="top"/>
    </xf>
    <xf numFmtId="3" fontId="3" fillId="0" borderId="34" xfId="0" applyNumberFormat="1" applyFont="1" applyFill="1" applyBorder="1" applyAlignment="1">
      <alignment horizontal="center" vertical="top"/>
    </xf>
    <xf numFmtId="0" fontId="3" fillId="0" borderId="45" xfId="0" applyFont="1" applyFill="1" applyBorder="1" applyAlignment="1">
      <alignment vertical="top" wrapText="1"/>
    </xf>
    <xf numFmtId="0" fontId="3" fillId="0" borderId="31" xfId="0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vertical="top" wrapText="1"/>
    </xf>
    <xf numFmtId="1" fontId="2" fillId="0" borderId="17" xfId="0" applyNumberFormat="1" applyFont="1" applyFill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164" fontId="3" fillId="0" borderId="24" xfId="0" applyNumberFormat="1" applyFont="1" applyFill="1" applyBorder="1" applyAlignment="1">
      <alignment horizontal="right" vertical="top" wrapText="1"/>
    </xf>
    <xf numFmtId="0" fontId="3" fillId="0" borderId="16" xfId="0" applyFont="1" applyFill="1" applyBorder="1" applyAlignment="1">
      <alignment horizontal="left" vertical="top" wrapText="1"/>
    </xf>
    <xf numFmtId="3" fontId="3" fillId="0" borderId="2" xfId="0" applyNumberFormat="1" applyFont="1" applyFill="1" applyBorder="1" applyAlignment="1">
      <alignment horizontal="center" vertical="top" wrapText="1"/>
    </xf>
    <xf numFmtId="3" fontId="3" fillId="0" borderId="18" xfId="0" applyNumberFormat="1" applyFont="1" applyFill="1" applyBorder="1" applyAlignment="1">
      <alignment horizontal="center" vertical="top" wrapText="1"/>
    </xf>
    <xf numFmtId="164" fontId="3" fillId="2" borderId="9" xfId="0" applyNumberFormat="1" applyFont="1" applyFill="1" applyBorder="1" applyAlignment="1">
      <alignment horizontal="right" vertical="top" wrapText="1"/>
    </xf>
    <xf numFmtId="49" fontId="5" fillId="2" borderId="17" xfId="0" applyNumberFormat="1" applyFont="1" applyFill="1" applyBorder="1" applyAlignment="1">
      <alignment horizontal="center" vertical="top"/>
    </xf>
    <xf numFmtId="164" fontId="3" fillId="0" borderId="0" xfId="0" applyNumberFormat="1" applyFont="1" applyBorder="1" applyAlignment="1">
      <alignment horizontal="left" vertical="top"/>
    </xf>
    <xf numFmtId="0" fontId="9" fillId="0" borderId="46" xfId="0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left" vertical="top" wrapText="1"/>
    </xf>
    <xf numFmtId="0" fontId="9" fillId="0" borderId="28" xfId="0" applyFont="1" applyFill="1" applyBorder="1" applyAlignment="1">
      <alignment horizontal="center" vertical="top" wrapText="1"/>
    </xf>
    <xf numFmtId="3" fontId="3" fillId="2" borderId="17" xfId="0" applyNumberFormat="1" applyFont="1" applyFill="1" applyBorder="1" applyAlignment="1">
      <alignment horizontal="center" vertical="top"/>
    </xf>
    <xf numFmtId="3" fontId="3" fillId="2" borderId="19" xfId="0" applyNumberFormat="1" applyFont="1" applyFill="1" applyBorder="1" applyAlignment="1">
      <alignment horizontal="center" vertical="top"/>
    </xf>
    <xf numFmtId="0" fontId="3" fillId="0" borderId="31" xfId="0" applyFont="1" applyBorder="1" applyAlignment="1">
      <alignment vertical="top" wrapText="1"/>
    </xf>
    <xf numFmtId="3" fontId="3" fillId="2" borderId="34" xfId="0" applyNumberFormat="1" applyFont="1" applyFill="1" applyBorder="1" applyAlignment="1">
      <alignment horizontal="center" vertical="top"/>
    </xf>
    <xf numFmtId="164" fontId="3" fillId="2" borderId="46" xfId="0" applyNumberFormat="1" applyFont="1" applyFill="1" applyBorder="1" applyAlignment="1">
      <alignment horizontal="right" vertical="top" wrapText="1"/>
    </xf>
    <xf numFmtId="164" fontId="3" fillId="0" borderId="0" xfId="0" applyNumberFormat="1" applyFont="1" applyAlignment="1">
      <alignment vertical="top"/>
    </xf>
    <xf numFmtId="164" fontId="3" fillId="2" borderId="0" xfId="0" applyNumberFormat="1" applyFont="1" applyFill="1" applyBorder="1" applyAlignment="1">
      <alignment horizontal="right" vertical="top" wrapText="1"/>
    </xf>
    <xf numFmtId="164" fontId="3" fillId="0" borderId="42" xfId="0" applyNumberFormat="1" applyFont="1" applyFill="1" applyBorder="1" applyAlignment="1">
      <alignment horizontal="right" vertical="top"/>
    </xf>
    <xf numFmtId="164" fontId="3" fillId="2" borderId="6" xfId="0" applyNumberFormat="1" applyFont="1" applyFill="1" applyBorder="1" applyAlignment="1">
      <alignment horizontal="right" vertical="top"/>
    </xf>
    <xf numFmtId="49" fontId="5" fillId="0" borderId="53" xfId="0" applyNumberFormat="1" applyFont="1" applyBorder="1" applyAlignment="1">
      <alignment horizontal="center" vertical="top"/>
    </xf>
    <xf numFmtId="3" fontId="3" fillId="0" borderId="19" xfId="0" applyNumberFormat="1" applyFont="1" applyFill="1" applyBorder="1" applyAlignment="1">
      <alignment vertical="top" wrapText="1"/>
    </xf>
    <xf numFmtId="3" fontId="3" fillId="0" borderId="26" xfId="0" applyNumberFormat="1" applyFont="1" applyFill="1" applyBorder="1" applyAlignment="1">
      <alignment vertical="top" wrapText="1"/>
    </xf>
    <xf numFmtId="3" fontId="3" fillId="0" borderId="27" xfId="0" applyNumberFormat="1" applyFont="1" applyFill="1" applyBorder="1" applyAlignment="1">
      <alignment vertical="top" wrapText="1"/>
    </xf>
    <xf numFmtId="164" fontId="3" fillId="0" borderId="0" xfId="0" applyNumberFormat="1" applyFont="1" applyBorder="1" applyAlignment="1">
      <alignment vertical="top"/>
    </xf>
    <xf numFmtId="49" fontId="5" fillId="3" borderId="28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49" fontId="5" fillId="0" borderId="54" xfId="0" applyNumberFormat="1" applyFont="1" applyBorder="1" applyAlignment="1">
      <alignment horizontal="center" vertical="top"/>
    </xf>
    <xf numFmtId="49" fontId="5" fillId="0" borderId="36" xfId="0" applyNumberFormat="1" applyFont="1" applyBorder="1" applyAlignment="1">
      <alignment horizontal="center" vertical="top"/>
    </xf>
    <xf numFmtId="49" fontId="5" fillId="4" borderId="56" xfId="0" applyNumberFormat="1" applyFont="1" applyFill="1" applyBorder="1" applyAlignment="1">
      <alignment horizontal="center" vertical="top"/>
    </xf>
    <xf numFmtId="49" fontId="5" fillId="4" borderId="40" xfId="0" applyNumberFormat="1" applyFont="1" applyFill="1" applyBorder="1" applyAlignment="1">
      <alignment horizontal="center" vertical="top"/>
    </xf>
    <xf numFmtId="49" fontId="5" fillId="4" borderId="31" xfId="0" applyNumberFormat="1" applyFont="1" applyFill="1" applyBorder="1" applyAlignment="1">
      <alignment horizontal="center" vertical="top"/>
    </xf>
    <xf numFmtId="49" fontId="5" fillId="3" borderId="34" xfId="0" applyNumberFormat="1" applyFont="1" applyFill="1" applyBorder="1" applyAlignment="1">
      <alignment horizontal="center" vertical="top"/>
    </xf>
    <xf numFmtId="49" fontId="5" fillId="4" borderId="16" xfId="0" applyNumberFormat="1" applyFont="1" applyFill="1" applyBorder="1" applyAlignment="1">
      <alignment horizontal="center" vertical="top" wrapText="1"/>
    </xf>
    <xf numFmtId="49" fontId="5" fillId="4" borderId="35" xfId="0" applyNumberFormat="1" applyFont="1" applyFill="1" applyBorder="1" applyAlignment="1">
      <alignment horizontal="center" vertical="top"/>
    </xf>
    <xf numFmtId="49" fontId="5" fillId="4" borderId="63" xfId="0" applyNumberFormat="1" applyFont="1" applyFill="1" applyBorder="1" applyAlignment="1">
      <alignment horizontal="center" vertical="top"/>
    </xf>
    <xf numFmtId="49" fontId="5" fillId="4" borderId="8" xfId="0" applyNumberFormat="1" applyFont="1" applyFill="1" applyBorder="1" applyAlignment="1">
      <alignment horizontal="center" vertical="top" wrapText="1"/>
    </xf>
    <xf numFmtId="164" fontId="5" fillId="4" borderId="25" xfId="0" applyNumberFormat="1" applyFont="1" applyFill="1" applyBorder="1" applyAlignment="1">
      <alignment horizontal="right" vertical="top"/>
    </xf>
    <xf numFmtId="49" fontId="5" fillId="5" borderId="56" xfId="0" applyNumberFormat="1" applyFont="1" applyFill="1" applyBorder="1" applyAlignment="1">
      <alignment horizontal="center" vertical="top"/>
    </xf>
    <xf numFmtId="164" fontId="5" fillId="5" borderId="56" xfId="0" applyNumberFormat="1" applyFont="1" applyFill="1" applyBorder="1" applyAlignment="1">
      <alignment horizontal="right" vertical="top"/>
    </xf>
    <xf numFmtId="164" fontId="5" fillId="5" borderId="25" xfId="0" applyNumberFormat="1" applyFont="1" applyFill="1" applyBorder="1" applyAlignment="1">
      <alignment horizontal="right" vertical="top"/>
    </xf>
    <xf numFmtId="3" fontId="3" fillId="0" borderId="17" xfId="1" applyNumberFormat="1" applyFont="1" applyFill="1" applyBorder="1" applyAlignment="1">
      <alignment horizontal="center" vertical="top"/>
    </xf>
    <xf numFmtId="164" fontId="3" fillId="2" borderId="53" xfId="0" applyNumberFormat="1" applyFont="1" applyFill="1" applyBorder="1" applyAlignment="1">
      <alignment horizontal="right" vertical="top" wrapText="1"/>
    </xf>
    <xf numFmtId="164" fontId="3" fillId="0" borderId="52" xfId="0" applyNumberFormat="1" applyFont="1" applyFill="1" applyBorder="1" applyAlignment="1">
      <alignment horizontal="right" vertical="top"/>
    </xf>
    <xf numFmtId="164" fontId="3" fillId="0" borderId="55" xfId="0" applyNumberFormat="1" applyFont="1" applyFill="1" applyBorder="1" applyAlignment="1">
      <alignment horizontal="right" vertical="top" wrapText="1"/>
    </xf>
    <xf numFmtId="164" fontId="3" fillId="0" borderId="53" xfId="0" applyNumberFormat="1" applyFont="1" applyFill="1" applyBorder="1" applyAlignment="1">
      <alignment horizontal="right" vertical="top" wrapText="1"/>
    </xf>
    <xf numFmtId="1" fontId="3" fillId="0" borderId="17" xfId="0" applyNumberFormat="1" applyFont="1" applyFill="1" applyBorder="1" applyAlignment="1">
      <alignment horizontal="center" vertical="center" wrapText="1"/>
    </xf>
    <xf numFmtId="1" fontId="3" fillId="0" borderId="19" xfId="0" applyNumberFormat="1" applyFont="1" applyFill="1" applyBorder="1" applyAlignment="1">
      <alignment horizontal="center" vertical="center" wrapText="1"/>
    </xf>
    <xf numFmtId="164" fontId="3" fillId="2" borderId="65" xfId="0" applyNumberFormat="1" applyFont="1" applyFill="1" applyBorder="1" applyAlignment="1">
      <alignment horizontal="right" vertical="top" wrapText="1"/>
    </xf>
    <xf numFmtId="164" fontId="3" fillId="2" borderId="58" xfId="0" applyNumberFormat="1" applyFont="1" applyFill="1" applyBorder="1" applyAlignment="1">
      <alignment horizontal="right" vertical="center"/>
    </xf>
    <xf numFmtId="164" fontId="3" fillId="2" borderId="7" xfId="0" applyNumberFormat="1" applyFont="1" applyFill="1" applyBorder="1" applyAlignment="1">
      <alignment horizontal="right" vertical="center"/>
    </xf>
    <xf numFmtId="165" fontId="3" fillId="2" borderId="21" xfId="0" applyNumberFormat="1" applyFont="1" applyFill="1" applyBorder="1" applyAlignment="1">
      <alignment horizontal="center" vertical="top"/>
    </xf>
    <xf numFmtId="165" fontId="3" fillId="2" borderId="1" xfId="0" applyNumberFormat="1" applyFont="1" applyFill="1" applyBorder="1" applyAlignment="1">
      <alignment horizontal="center" vertical="top"/>
    </xf>
    <xf numFmtId="0" fontId="3" fillId="0" borderId="16" xfId="0" applyFont="1" applyFill="1" applyBorder="1" applyAlignment="1">
      <alignment vertical="top" wrapText="1"/>
    </xf>
    <xf numFmtId="165" fontId="3" fillId="0" borderId="2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vertical="top" wrapText="1"/>
    </xf>
    <xf numFmtId="0" fontId="9" fillId="0" borderId="24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left" vertical="top" wrapText="1"/>
    </xf>
    <xf numFmtId="0" fontId="16" fillId="2" borderId="47" xfId="0" applyFont="1" applyFill="1" applyBorder="1" applyAlignment="1">
      <alignment horizontal="left" vertical="top" wrapText="1"/>
    </xf>
    <xf numFmtId="0" fontId="3" fillId="2" borderId="37" xfId="0" applyFont="1" applyFill="1" applyBorder="1" applyAlignment="1">
      <alignment horizontal="left" vertical="top" wrapText="1"/>
    </xf>
    <xf numFmtId="164" fontId="3" fillId="2" borderId="71" xfId="0" applyNumberFormat="1" applyFont="1" applyFill="1" applyBorder="1" applyAlignment="1">
      <alignment horizontal="right" vertical="top" wrapText="1"/>
    </xf>
    <xf numFmtId="164" fontId="3" fillId="2" borderId="43" xfId="0" applyNumberFormat="1" applyFont="1" applyFill="1" applyBorder="1" applyAlignment="1">
      <alignment horizontal="right" vertical="top" wrapText="1"/>
    </xf>
    <xf numFmtId="164" fontId="3" fillId="0" borderId="23" xfId="0" applyNumberFormat="1" applyFont="1" applyFill="1" applyBorder="1" applyAlignment="1">
      <alignment horizontal="right" vertical="top"/>
    </xf>
    <xf numFmtId="3" fontId="3" fillId="0" borderId="21" xfId="0" applyNumberFormat="1" applyFont="1" applyFill="1" applyBorder="1" applyAlignment="1">
      <alignment horizontal="center" vertical="top"/>
    </xf>
    <xf numFmtId="3" fontId="3" fillId="0" borderId="1" xfId="0" applyNumberFormat="1" applyFont="1" applyFill="1" applyBorder="1" applyAlignment="1">
      <alignment horizontal="center" vertical="top"/>
    </xf>
    <xf numFmtId="165" fontId="3" fillId="0" borderId="28" xfId="0" applyNumberFormat="1" applyFont="1" applyFill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 vertical="top"/>
    </xf>
    <xf numFmtId="0" fontId="3" fillId="0" borderId="17" xfId="0" applyNumberFormat="1" applyFont="1" applyFill="1" applyBorder="1" applyAlignment="1">
      <alignment horizontal="center" vertical="top"/>
    </xf>
    <xf numFmtId="0" fontId="3" fillId="0" borderId="0" xfId="0" applyNumberFormat="1" applyFont="1" applyFill="1" applyBorder="1" applyAlignment="1">
      <alignment horizontal="center" vertical="top"/>
    </xf>
    <xf numFmtId="0" fontId="3" fillId="0" borderId="70" xfId="0" applyFont="1" applyBorder="1" applyAlignment="1">
      <alignment vertical="top" wrapText="1"/>
    </xf>
    <xf numFmtId="0" fontId="3" fillId="0" borderId="34" xfId="0" applyNumberFormat="1" applyFont="1" applyBorder="1" applyAlignment="1">
      <alignment horizontal="center" vertical="top"/>
    </xf>
    <xf numFmtId="0" fontId="3" fillId="0" borderId="19" xfId="0" applyNumberFormat="1" applyFont="1" applyBorder="1" applyAlignment="1">
      <alignment horizontal="center" vertical="top"/>
    </xf>
    <xf numFmtId="0" fontId="3" fillId="2" borderId="18" xfId="0" applyFont="1" applyFill="1" applyBorder="1" applyAlignment="1">
      <alignment vertical="top" wrapText="1"/>
    </xf>
    <xf numFmtId="0" fontId="3" fillId="0" borderId="40" xfId="0" applyFont="1" applyBorder="1" applyAlignment="1">
      <alignment horizontal="center" vertical="top"/>
    </xf>
    <xf numFmtId="0" fontId="3" fillId="0" borderId="40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7" fillId="0" borderId="35" xfId="0" applyFont="1" applyBorder="1" applyAlignment="1">
      <alignment vertical="top" wrapText="1"/>
    </xf>
    <xf numFmtId="0" fontId="7" fillId="0" borderId="26" xfId="0" applyNumberFormat="1" applyFont="1" applyBorder="1" applyAlignment="1">
      <alignment horizontal="center" vertical="top" wrapText="1"/>
    </xf>
    <xf numFmtId="0" fontId="17" fillId="0" borderId="30" xfId="0" applyNumberFormat="1" applyFont="1" applyFill="1" applyBorder="1" applyAlignment="1">
      <alignment horizontal="center" vertical="top"/>
    </xf>
    <xf numFmtId="0" fontId="17" fillId="0" borderId="27" xfId="0" applyNumberFormat="1" applyFont="1" applyFill="1" applyBorder="1" applyAlignment="1">
      <alignment horizontal="center" vertical="top"/>
    </xf>
    <xf numFmtId="0" fontId="3" fillId="0" borderId="40" xfId="1" applyFont="1" applyFill="1" applyBorder="1" applyAlignment="1">
      <alignment vertical="top" wrapText="1"/>
    </xf>
    <xf numFmtId="3" fontId="3" fillId="0" borderId="26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/>
    </xf>
    <xf numFmtId="3" fontId="3" fillId="0" borderId="19" xfId="0" applyNumberFormat="1" applyFont="1" applyFill="1" applyBorder="1" applyAlignment="1">
      <alignment horizontal="center" vertical="top"/>
    </xf>
    <xf numFmtId="0" fontId="3" fillId="0" borderId="24" xfId="0" applyFont="1" applyFill="1" applyBorder="1" applyAlignment="1">
      <alignment horizontal="center" vertical="top" wrapText="1"/>
    </xf>
    <xf numFmtId="3" fontId="3" fillId="2" borderId="28" xfId="0" applyNumberFormat="1" applyFont="1" applyFill="1" applyBorder="1" applyAlignment="1">
      <alignment horizontal="center" vertical="top"/>
    </xf>
    <xf numFmtId="3" fontId="3" fillId="2" borderId="29" xfId="0" applyNumberFormat="1" applyFont="1" applyFill="1" applyBorder="1" applyAlignment="1">
      <alignment horizontal="center" vertical="top"/>
    </xf>
    <xf numFmtId="3" fontId="3" fillId="2" borderId="33" xfId="0" applyNumberFormat="1" applyFont="1" applyFill="1" applyBorder="1" applyAlignment="1">
      <alignment horizontal="center" vertical="top"/>
    </xf>
    <xf numFmtId="49" fontId="17" fillId="3" borderId="17" xfId="0" applyNumberFormat="1" applyFont="1" applyFill="1" applyBorder="1" applyAlignment="1">
      <alignment vertical="top"/>
    </xf>
    <xf numFmtId="49" fontId="5" fillId="2" borderId="17" xfId="0" applyNumberFormat="1" applyFont="1" applyFill="1" applyBorder="1" applyAlignment="1">
      <alignment vertical="top"/>
    </xf>
    <xf numFmtId="0" fontId="11" fillId="2" borderId="44" xfId="0" applyFont="1" applyFill="1" applyBorder="1" applyAlignment="1">
      <alignment horizontal="center" vertical="top" wrapText="1"/>
    </xf>
    <xf numFmtId="164" fontId="11" fillId="2" borderId="23" xfId="0" applyNumberFormat="1" applyFont="1" applyFill="1" applyBorder="1" applyAlignment="1">
      <alignment horizontal="center" vertical="top" wrapText="1"/>
    </xf>
    <xf numFmtId="164" fontId="11" fillId="2" borderId="44" xfId="0" applyNumberFormat="1" applyFont="1" applyFill="1" applyBorder="1" applyAlignment="1">
      <alignment horizontal="center" vertical="top" wrapText="1"/>
    </xf>
    <xf numFmtId="0" fontId="22" fillId="2" borderId="21" xfId="0" applyNumberFormat="1" applyFont="1" applyFill="1" applyBorder="1" applyAlignment="1">
      <alignment horizontal="center" vertical="top" wrapText="1"/>
    </xf>
    <xf numFmtId="0" fontId="22" fillId="2" borderId="52" xfId="0" applyNumberFormat="1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vertical="center" wrapText="1"/>
    </xf>
    <xf numFmtId="0" fontId="5" fillId="0" borderId="19" xfId="0" applyNumberFormat="1" applyFont="1" applyBorder="1" applyAlignment="1">
      <alignment vertical="center"/>
    </xf>
    <xf numFmtId="0" fontId="11" fillId="2" borderId="52" xfId="0" applyFont="1" applyFill="1" applyBorder="1" applyAlignment="1">
      <alignment horizontal="center" vertical="top" wrapText="1"/>
    </xf>
    <xf numFmtId="0" fontId="22" fillId="2" borderId="17" xfId="0" applyNumberFormat="1" applyFont="1" applyFill="1" applyBorder="1" applyAlignment="1">
      <alignment horizontal="center" vertical="top" wrapText="1"/>
    </xf>
    <xf numFmtId="0" fontId="22" fillId="2" borderId="53" xfId="0" applyNumberFormat="1" applyFont="1" applyFill="1" applyBorder="1" applyAlignment="1">
      <alignment horizontal="center" vertical="top" wrapText="1"/>
    </xf>
    <xf numFmtId="0" fontId="22" fillId="0" borderId="17" xfId="0" applyFont="1" applyBorder="1" applyAlignment="1">
      <alignment vertical="top"/>
    </xf>
    <xf numFmtId="0" fontId="22" fillId="0" borderId="53" xfId="0" applyFont="1" applyBorder="1" applyAlignment="1">
      <alignment vertical="top"/>
    </xf>
    <xf numFmtId="49" fontId="17" fillId="3" borderId="28" xfId="0" applyNumberFormat="1" applyFont="1" applyFill="1" applyBorder="1" applyAlignment="1">
      <alignment vertical="top"/>
    </xf>
    <xf numFmtId="49" fontId="5" fillId="2" borderId="28" xfId="0" applyNumberFormat="1" applyFont="1" applyFill="1" applyBorder="1" applyAlignment="1">
      <alignment vertical="top"/>
    </xf>
    <xf numFmtId="0" fontId="5" fillId="0" borderId="8" xfId="0" applyFont="1" applyFill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5" fillId="0" borderId="29" xfId="0" applyNumberFormat="1" applyFont="1" applyBorder="1" applyAlignment="1">
      <alignment horizontal="center" vertical="center"/>
    </xf>
    <xf numFmtId="49" fontId="17" fillId="3" borderId="26" xfId="0" applyNumberFormat="1" applyFont="1" applyFill="1" applyBorder="1" applyAlignment="1">
      <alignment vertical="top"/>
    </xf>
    <xf numFmtId="49" fontId="5" fillId="2" borderId="26" xfId="0" applyNumberFormat="1" applyFont="1" applyFill="1" applyBorder="1" applyAlignment="1">
      <alignment vertical="top"/>
    </xf>
    <xf numFmtId="0" fontId="5" fillId="0" borderId="11" xfId="0" applyFont="1" applyFill="1" applyBorder="1" applyAlignment="1">
      <alignment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0" borderId="27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center" vertical="top"/>
    </xf>
    <xf numFmtId="164" fontId="3" fillId="0" borderId="44" xfId="0" applyNumberFormat="1" applyFont="1" applyFill="1" applyBorder="1" applyAlignment="1">
      <alignment horizontal="right" vertical="top"/>
    </xf>
    <xf numFmtId="164" fontId="3" fillId="0" borderId="53" xfId="0" applyNumberFormat="1" applyFont="1" applyFill="1" applyBorder="1" applyAlignment="1">
      <alignment horizontal="right" vertical="top"/>
    </xf>
    <xf numFmtId="164" fontId="5" fillId="3" borderId="56" xfId="0" applyNumberFormat="1" applyFont="1" applyFill="1" applyBorder="1" applyAlignment="1">
      <alignment horizontal="right" vertical="top"/>
    </xf>
    <xf numFmtId="164" fontId="5" fillId="3" borderId="69" xfId="0" applyNumberFormat="1" applyFont="1" applyFill="1" applyBorder="1" applyAlignment="1">
      <alignment horizontal="right" vertical="top"/>
    </xf>
    <xf numFmtId="0" fontId="3" fillId="0" borderId="17" xfId="0" applyNumberFormat="1" applyFont="1" applyBorder="1" applyAlignment="1">
      <alignment horizontal="center" vertical="top"/>
    </xf>
    <xf numFmtId="0" fontId="3" fillId="0" borderId="40" xfId="0" applyFont="1" applyBorder="1" applyAlignment="1">
      <alignment vertical="top" wrapText="1"/>
    </xf>
    <xf numFmtId="0" fontId="3" fillId="0" borderId="76" xfId="0" applyFont="1" applyBorder="1" applyAlignment="1">
      <alignment vertical="top" wrapText="1"/>
    </xf>
    <xf numFmtId="0" fontId="3" fillId="0" borderId="2" xfId="0" applyNumberFormat="1" applyFont="1" applyBorder="1" applyAlignment="1">
      <alignment horizontal="center" vertical="top"/>
    </xf>
    <xf numFmtId="0" fontId="3" fillId="0" borderId="18" xfId="0" applyNumberFormat="1" applyFont="1" applyBorder="1" applyAlignment="1">
      <alignment horizontal="center" vertical="top"/>
    </xf>
    <xf numFmtId="3" fontId="5" fillId="0" borderId="34" xfId="0" applyNumberFormat="1" applyFont="1" applyFill="1" applyBorder="1" applyAlignment="1">
      <alignment horizontal="center" vertical="top" wrapText="1"/>
    </xf>
    <xf numFmtId="3" fontId="5" fillId="0" borderId="28" xfId="0" applyNumberFormat="1" applyFont="1" applyFill="1" applyBorder="1" applyAlignment="1">
      <alignment horizontal="center" vertical="top" wrapText="1"/>
    </xf>
    <xf numFmtId="0" fontId="0" fillId="0" borderId="31" xfId="0" applyBorder="1" applyAlignment="1"/>
    <xf numFmtId="49" fontId="3" fillId="0" borderId="28" xfId="0" applyNumberFormat="1" applyFont="1" applyFill="1" applyBorder="1" applyAlignment="1">
      <alignment horizontal="center" vertical="top"/>
    </xf>
    <xf numFmtId="49" fontId="3" fillId="0" borderId="17" xfId="0" applyNumberFormat="1" applyFont="1" applyFill="1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34" xfId="0" applyBorder="1" applyAlignment="1">
      <alignment horizontal="center" vertical="top"/>
    </xf>
    <xf numFmtId="49" fontId="5" fillId="0" borderId="29" xfId="0" applyNumberFormat="1" applyFont="1" applyFill="1" applyBorder="1" applyAlignment="1">
      <alignment horizontal="center" vertical="top"/>
    </xf>
    <xf numFmtId="49" fontId="5" fillId="0" borderId="19" xfId="0" applyNumberFormat="1" applyFont="1" applyFill="1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33" xfId="0" applyBorder="1" applyAlignment="1">
      <alignment horizontal="center" vertical="top"/>
    </xf>
    <xf numFmtId="0" fontId="0" fillId="0" borderId="70" xfId="0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49" fontId="3" fillId="0" borderId="34" xfId="0" applyNumberFormat="1" applyFont="1" applyFill="1" applyBorder="1" applyAlignment="1">
      <alignment horizontal="center" vertical="top"/>
    </xf>
    <xf numFmtId="49" fontId="5" fillId="0" borderId="33" xfId="0" applyNumberFormat="1" applyFont="1" applyFill="1" applyBorder="1" applyAlignment="1">
      <alignment horizontal="center" vertical="top"/>
    </xf>
    <xf numFmtId="3" fontId="3" fillId="0" borderId="34" xfId="1" applyNumberFormat="1" applyFont="1" applyFill="1" applyBorder="1" applyAlignment="1">
      <alignment horizontal="center" vertical="top"/>
    </xf>
    <xf numFmtId="3" fontId="3" fillId="0" borderId="17" xfId="0" applyNumberFormat="1" applyFont="1" applyFill="1" applyBorder="1" applyAlignment="1">
      <alignment vertical="top" wrapText="1"/>
    </xf>
    <xf numFmtId="0" fontId="3" fillId="0" borderId="45" xfId="1" applyFont="1" applyFill="1" applyBorder="1" applyAlignment="1">
      <alignment vertical="top" wrapText="1"/>
    </xf>
    <xf numFmtId="3" fontId="3" fillId="0" borderId="21" xfId="1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vertical="top" wrapText="1"/>
    </xf>
    <xf numFmtId="0" fontId="3" fillId="0" borderId="10" xfId="0" applyFont="1" applyBorder="1" applyAlignment="1">
      <alignment textRotation="90"/>
    </xf>
    <xf numFmtId="164" fontId="3" fillId="0" borderId="65" xfId="0" applyNumberFormat="1" applyFont="1" applyFill="1" applyBorder="1" applyAlignment="1">
      <alignment vertical="top"/>
    </xf>
    <xf numFmtId="164" fontId="3" fillId="0" borderId="44" xfId="0" applyNumberFormat="1" applyFont="1" applyFill="1" applyBorder="1" applyAlignment="1">
      <alignment vertical="top"/>
    </xf>
    <xf numFmtId="164" fontId="3" fillId="0" borderId="53" xfId="0" applyNumberFormat="1" applyFont="1" applyFill="1" applyBorder="1" applyAlignment="1">
      <alignment vertical="top"/>
    </xf>
    <xf numFmtId="0" fontId="22" fillId="2" borderId="28" xfId="0" applyNumberFormat="1" applyFont="1" applyFill="1" applyBorder="1" applyAlignment="1">
      <alignment horizontal="center" vertical="top" wrapText="1"/>
    </xf>
    <xf numFmtId="0" fontId="22" fillId="0" borderId="26" xfId="0" applyFont="1" applyBorder="1" applyAlignment="1">
      <alignment vertical="top"/>
    </xf>
    <xf numFmtId="0" fontId="3" fillId="0" borderId="21" xfId="0" applyFont="1" applyBorder="1" applyAlignment="1">
      <alignment horizontal="left" vertical="center" wrapText="1"/>
    </xf>
    <xf numFmtId="3" fontId="21" fillId="0" borderId="17" xfId="0" applyNumberFormat="1" applyFont="1" applyBorder="1" applyAlignment="1">
      <alignment horizontal="center"/>
    </xf>
    <xf numFmtId="3" fontId="21" fillId="0" borderId="17" xfId="0" applyNumberFormat="1" applyFont="1" applyFill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top"/>
    </xf>
    <xf numFmtId="49" fontId="5" fillId="0" borderId="29" xfId="0" applyNumberFormat="1" applyFont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3" fontId="3" fillId="0" borderId="19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vertical="top" wrapText="1"/>
    </xf>
    <xf numFmtId="164" fontId="3" fillId="10" borderId="20" xfId="0" applyNumberFormat="1" applyFont="1" applyFill="1" applyBorder="1" applyAlignment="1">
      <alignment horizontal="right" vertical="top"/>
    </xf>
    <xf numFmtId="164" fontId="3" fillId="10" borderId="34" xfId="0" applyNumberFormat="1" applyFont="1" applyFill="1" applyBorder="1" applyAlignment="1">
      <alignment horizontal="right" vertical="top"/>
    </xf>
    <xf numFmtId="164" fontId="3" fillId="10" borderId="32" xfId="0" applyNumberFormat="1" applyFont="1" applyFill="1" applyBorder="1" applyAlignment="1">
      <alignment horizontal="right" vertical="top"/>
    </xf>
    <xf numFmtId="164" fontId="3" fillId="10" borderId="51" xfId="0" applyNumberFormat="1" applyFont="1" applyFill="1" applyBorder="1" applyAlignment="1">
      <alignment horizontal="right" vertical="top"/>
    </xf>
    <xf numFmtId="164" fontId="3" fillId="10" borderId="17" xfId="0" applyNumberFormat="1" applyFont="1" applyFill="1" applyBorder="1" applyAlignment="1">
      <alignment horizontal="right" vertical="top"/>
    </xf>
    <xf numFmtId="164" fontId="3" fillId="10" borderId="50" xfId="0" applyNumberFormat="1" applyFont="1" applyFill="1" applyBorder="1" applyAlignment="1">
      <alignment horizontal="right" vertical="top"/>
    </xf>
    <xf numFmtId="164" fontId="3" fillId="10" borderId="38" xfId="0" applyNumberFormat="1" applyFont="1" applyFill="1" applyBorder="1" applyAlignment="1">
      <alignment horizontal="right" vertical="top"/>
    </xf>
    <xf numFmtId="164" fontId="3" fillId="10" borderId="2" xfId="0" applyNumberFormat="1" applyFont="1" applyFill="1" applyBorder="1" applyAlignment="1">
      <alignment horizontal="right" vertical="top"/>
    </xf>
    <xf numFmtId="164" fontId="3" fillId="10" borderId="37" xfId="0" applyNumberFormat="1" applyFont="1" applyFill="1" applyBorder="1" applyAlignment="1">
      <alignment horizontal="right" vertical="top"/>
    </xf>
    <xf numFmtId="164" fontId="3" fillId="10" borderId="21" xfId="0" applyNumberFormat="1" applyFont="1" applyFill="1" applyBorder="1" applyAlignment="1">
      <alignment horizontal="right" vertical="top"/>
    </xf>
    <xf numFmtId="164" fontId="3" fillId="10" borderId="48" xfId="0" applyNumberFormat="1" applyFont="1" applyFill="1" applyBorder="1" applyAlignment="1">
      <alignment horizontal="right" vertical="top"/>
    </xf>
    <xf numFmtId="164" fontId="5" fillId="10" borderId="51" xfId="0" applyNumberFormat="1" applyFont="1" applyFill="1" applyBorder="1" applyAlignment="1">
      <alignment horizontal="right" vertical="top"/>
    </xf>
    <xf numFmtId="164" fontId="5" fillId="10" borderId="21" xfId="0" applyNumberFormat="1" applyFont="1" applyFill="1" applyBorder="1" applyAlignment="1">
      <alignment horizontal="right" vertical="top"/>
    </xf>
    <xf numFmtId="164" fontId="3" fillId="10" borderId="58" xfId="0" applyNumberFormat="1" applyFont="1" applyFill="1" applyBorder="1" applyAlignment="1">
      <alignment horizontal="right" vertical="top"/>
    </xf>
    <xf numFmtId="164" fontId="3" fillId="10" borderId="13" xfId="0" applyNumberFormat="1" applyFont="1" applyFill="1" applyBorder="1" applyAlignment="1">
      <alignment horizontal="right" vertical="top"/>
    </xf>
    <xf numFmtId="164" fontId="3" fillId="10" borderId="14" xfId="0" applyNumberFormat="1" applyFont="1" applyFill="1" applyBorder="1" applyAlignment="1">
      <alignment horizontal="right" vertical="top"/>
    </xf>
    <xf numFmtId="164" fontId="3" fillId="10" borderId="31" xfId="0" applyNumberFormat="1" applyFont="1" applyFill="1" applyBorder="1" applyAlignment="1">
      <alignment horizontal="right" vertical="top"/>
    </xf>
    <xf numFmtId="164" fontId="3" fillId="10" borderId="33" xfId="0" applyNumberFormat="1" applyFont="1" applyFill="1" applyBorder="1" applyAlignment="1">
      <alignment horizontal="right" vertical="top"/>
    </xf>
    <xf numFmtId="164" fontId="3" fillId="10" borderId="16" xfId="0" applyNumberFormat="1" applyFont="1" applyFill="1" applyBorder="1" applyAlignment="1">
      <alignment horizontal="right" vertical="top"/>
    </xf>
    <xf numFmtId="164" fontId="3" fillId="10" borderId="18" xfId="0" applyNumberFormat="1" applyFont="1" applyFill="1" applyBorder="1" applyAlignment="1">
      <alignment horizontal="right" vertical="top"/>
    </xf>
    <xf numFmtId="164" fontId="19" fillId="10" borderId="16" xfId="0" applyNumberFormat="1" applyFont="1" applyFill="1" applyBorder="1" applyAlignment="1">
      <alignment horizontal="right" vertical="top"/>
    </xf>
    <xf numFmtId="164" fontId="5" fillId="10" borderId="16" xfId="0" applyNumberFormat="1" applyFont="1" applyFill="1" applyBorder="1" applyAlignment="1">
      <alignment horizontal="right" vertical="top"/>
    </xf>
    <xf numFmtId="164" fontId="5" fillId="10" borderId="60" xfId="0" applyNumberFormat="1" applyFont="1" applyFill="1" applyBorder="1" applyAlignment="1">
      <alignment horizontal="right" vertical="top"/>
    </xf>
    <xf numFmtId="164" fontId="5" fillId="10" borderId="3" xfId="0" applyNumberFormat="1" applyFont="1" applyFill="1" applyBorder="1" applyAlignment="1">
      <alignment horizontal="right" vertical="top"/>
    </xf>
    <xf numFmtId="164" fontId="5" fillId="10" borderId="4" xfId="0" applyNumberFormat="1" applyFont="1" applyFill="1" applyBorder="1" applyAlignment="1">
      <alignment horizontal="right" vertical="top"/>
    </xf>
    <xf numFmtId="164" fontId="5" fillId="10" borderId="38" xfId="0" applyNumberFormat="1" applyFont="1" applyFill="1" applyBorder="1" applyAlignment="1">
      <alignment horizontal="right" vertical="top"/>
    </xf>
    <xf numFmtId="164" fontId="3" fillId="10" borderId="12" xfId="0" applyNumberFormat="1" applyFont="1" applyFill="1" applyBorder="1" applyAlignment="1">
      <alignment horizontal="right" vertical="top"/>
    </xf>
    <xf numFmtId="164" fontId="3" fillId="10" borderId="15" xfId="0" applyNumberFormat="1" applyFont="1" applyFill="1" applyBorder="1" applyAlignment="1">
      <alignment horizontal="right" vertical="top"/>
    </xf>
    <xf numFmtId="164" fontId="5" fillId="10" borderId="74" xfId="0" applyNumberFormat="1" applyFont="1" applyFill="1" applyBorder="1" applyAlignment="1">
      <alignment horizontal="right" vertical="top"/>
    </xf>
    <xf numFmtId="164" fontId="5" fillId="10" borderId="59" xfId="0" applyNumberFormat="1" applyFont="1" applyFill="1" applyBorder="1" applyAlignment="1">
      <alignment horizontal="right" vertical="top"/>
    </xf>
    <xf numFmtId="164" fontId="3" fillId="10" borderId="19" xfId="0" applyNumberFormat="1" applyFont="1" applyFill="1" applyBorder="1" applyAlignment="1">
      <alignment horizontal="right" vertical="top"/>
    </xf>
    <xf numFmtId="164" fontId="3" fillId="10" borderId="1" xfId="0" applyNumberFormat="1" applyFont="1" applyFill="1" applyBorder="1" applyAlignment="1">
      <alignment horizontal="right" vertical="top"/>
    </xf>
    <xf numFmtId="164" fontId="5" fillId="10" borderId="64" xfId="0" applyNumberFormat="1" applyFont="1" applyFill="1" applyBorder="1" applyAlignment="1">
      <alignment horizontal="right" vertical="top"/>
    </xf>
    <xf numFmtId="164" fontId="3" fillId="10" borderId="39" xfId="0" applyNumberFormat="1" applyFont="1" applyFill="1" applyBorder="1" applyAlignment="1">
      <alignment horizontal="right" vertical="top"/>
    </xf>
    <xf numFmtId="164" fontId="5" fillId="10" borderId="67" xfId="0" applyNumberFormat="1" applyFont="1" applyFill="1" applyBorder="1" applyAlignment="1">
      <alignment horizontal="right" vertical="top"/>
    </xf>
    <xf numFmtId="164" fontId="3" fillId="10" borderId="12" xfId="0" applyNumberFormat="1" applyFont="1" applyFill="1" applyBorder="1" applyAlignment="1">
      <alignment vertical="top"/>
    </xf>
    <xf numFmtId="164" fontId="3" fillId="10" borderId="13" xfId="0" applyNumberFormat="1" applyFont="1" applyFill="1" applyBorder="1" applyAlignment="1">
      <alignment vertical="top"/>
    </xf>
    <xf numFmtId="164" fontId="3" fillId="10" borderId="15" xfId="0" applyNumberFormat="1" applyFont="1" applyFill="1" applyBorder="1" applyAlignment="1">
      <alignment vertical="top"/>
    </xf>
    <xf numFmtId="164" fontId="3" fillId="10" borderId="16" xfId="0" applyNumberFormat="1" applyFont="1" applyFill="1" applyBorder="1" applyAlignment="1">
      <alignment vertical="top"/>
    </xf>
    <xf numFmtId="164" fontId="3" fillId="10" borderId="2" xfId="0" applyNumberFormat="1" applyFont="1" applyFill="1" applyBorder="1" applyAlignment="1">
      <alignment vertical="top"/>
    </xf>
    <xf numFmtId="164" fontId="3" fillId="10" borderId="18" xfId="0" applyNumberFormat="1" applyFont="1" applyFill="1" applyBorder="1" applyAlignment="1">
      <alignment vertical="top"/>
    </xf>
    <xf numFmtId="164" fontId="3" fillId="10" borderId="10" xfId="0" applyNumberFormat="1" applyFont="1" applyFill="1" applyBorder="1" applyAlignment="1">
      <alignment vertical="top"/>
    </xf>
    <xf numFmtId="164" fontId="3" fillId="10" borderId="17" xfId="0" applyNumberFormat="1" applyFont="1" applyFill="1" applyBorder="1" applyAlignment="1">
      <alignment vertical="top"/>
    </xf>
    <xf numFmtId="164" fontId="3" fillId="10" borderId="19" xfId="0" applyNumberFormat="1" applyFont="1" applyFill="1" applyBorder="1" applyAlignment="1">
      <alignment vertical="top"/>
    </xf>
    <xf numFmtId="164" fontId="19" fillId="10" borderId="12" xfId="0" applyNumberFormat="1" applyFont="1" applyFill="1" applyBorder="1" applyAlignment="1">
      <alignment horizontal="right" vertical="top"/>
    </xf>
    <xf numFmtId="164" fontId="19" fillId="10" borderId="13" xfId="0" applyNumberFormat="1" applyFont="1" applyFill="1" applyBorder="1" applyAlignment="1">
      <alignment horizontal="right" vertical="top"/>
    </xf>
    <xf numFmtId="164" fontId="19" fillId="10" borderId="31" xfId="0" applyNumberFormat="1" applyFont="1" applyFill="1" applyBorder="1" applyAlignment="1">
      <alignment horizontal="right" vertical="top"/>
    </xf>
    <xf numFmtId="164" fontId="19" fillId="10" borderId="17" xfId="0" applyNumberFormat="1" applyFont="1" applyFill="1" applyBorder="1" applyAlignment="1">
      <alignment horizontal="right" vertical="top"/>
    </xf>
    <xf numFmtId="164" fontId="19" fillId="10" borderId="20" xfId="0" applyNumberFormat="1" applyFont="1" applyFill="1" applyBorder="1" applyAlignment="1">
      <alignment horizontal="right" vertical="top"/>
    </xf>
    <xf numFmtId="164" fontId="20" fillId="10" borderId="59" xfId="0" applyNumberFormat="1" applyFont="1" applyFill="1" applyBorder="1" applyAlignment="1">
      <alignment horizontal="right" vertical="top"/>
    </xf>
    <xf numFmtId="164" fontId="20" fillId="10" borderId="3" xfId="0" applyNumberFormat="1" applyFont="1" applyFill="1" applyBorder="1" applyAlignment="1">
      <alignment horizontal="right" vertical="top"/>
    </xf>
    <xf numFmtId="164" fontId="3" fillId="10" borderId="12" xfId="0" applyNumberFormat="1" applyFont="1" applyFill="1" applyBorder="1" applyAlignment="1">
      <alignment horizontal="right" vertical="center"/>
    </xf>
    <xf numFmtId="164" fontId="3" fillId="10" borderId="58" xfId="0" applyNumberFormat="1" applyFont="1" applyFill="1" applyBorder="1" applyAlignment="1">
      <alignment horizontal="right" vertical="center"/>
    </xf>
    <xf numFmtId="164" fontId="3" fillId="10" borderId="71" xfId="0" applyNumberFormat="1" applyFont="1" applyFill="1" applyBorder="1" applyAlignment="1">
      <alignment horizontal="right" vertical="center"/>
    </xf>
    <xf numFmtId="164" fontId="3" fillId="10" borderId="8" xfId="0" applyNumberFormat="1" applyFont="1" applyFill="1" applyBorder="1" applyAlignment="1">
      <alignment horizontal="right" vertical="top"/>
    </xf>
    <xf numFmtId="165" fontId="9" fillId="10" borderId="28" xfId="0" applyNumberFormat="1" applyFont="1" applyFill="1" applyBorder="1" applyAlignment="1">
      <alignment vertical="top" wrapText="1"/>
    </xf>
    <xf numFmtId="164" fontId="3" fillId="10" borderId="28" xfId="0" applyNumberFormat="1" applyFont="1" applyFill="1" applyBorder="1" applyAlignment="1">
      <alignment horizontal="right" vertical="top"/>
    </xf>
    <xf numFmtId="164" fontId="3" fillId="10" borderId="47" xfId="0" applyNumberFormat="1" applyFont="1" applyFill="1" applyBorder="1" applyAlignment="1">
      <alignment horizontal="right" vertical="top"/>
    </xf>
    <xf numFmtId="164" fontId="5" fillId="10" borderId="75" xfId="0" applyNumberFormat="1" applyFont="1" applyFill="1" applyBorder="1" applyAlignment="1">
      <alignment horizontal="right" vertical="top"/>
    </xf>
    <xf numFmtId="164" fontId="5" fillId="10" borderId="36" xfId="0" applyNumberFormat="1" applyFont="1" applyFill="1" applyBorder="1" applyAlignment="1">
      <alignment horizontal="right" vertical="top"/>
    </xf>
    <xf numFmtId="0" fontId="5" fillId="10" borderId="76" xfId="0" applyFont="1" applyFill="1" applyBorder="1" applyAlignment="1">
      <alignment horizontal="center" vertical="top"/>
    </xf>
    <xf numFmtId="0" fontId="5" fillId="10" borderId="57" xfId="0" applyFont="1" applyFill="1" applyBorder="1" applyAlignment="1">
      <alignment horizontal="center" vertical="top"/>
    </xf>
    <xf numFmtId="164" fontId="5" fillId="10" borderId="45" xfId="0" applyNumberFormat="1" applyFont="1" applyFill="1" applyBorder="1" applyAlignment="1">
      <alignment horizontal="right" vertical="top"/>
    </xf>
    <xf numFmtId="164" fontId="5" fillId="10" borderId="1" xfId="0" applyNumberFormat="1" applyFont="1" applyFill="1" applyBorder="1" applyAlignment="1">
      <alignment horizontal="right" vertical="top"/>
    </xf>
    <xf numFmtId="164" fontId="5" fillId="10" borderId="42" xfId="0" applyNumberFormat="1" applyFont="1" applyFill="1" applyBorder="1" applyAlignment="1">
      <alignment horizontal="right" vertical="top"/>
    </xf>
    <xf numFmtId="164" fontId="5" fillId="10" borderId="6" xfId="0" applyNumberFormat="1" applyFont="1" applyFill="1" applyBorder="1" applyAlignment="1">
      <alignment horizontal="right" vertical="top"/>
    </xf>
    <xf numFmtId="0" fontId="5" fillId="10" borderId="73" xfId="0" applyFont="1" applyFill="1" applyBorder="1" applyAlignment="1">
      <alignment horizontal="center" vertical="top"/>
    </xf>
    <xf numFmtId="164" fontId="5" fillId="10" borderId="61" xfId="0" applyNumberFormat="1" applyFont="1" applyFill="1" applyBorder="1" applyAlignment="1">
      <alignment horizontal="right" vertical="top"/>
    </xf>
    <xf numFmtId="0" fontId="5" fillId="10" borderId="6" xfId="0" applyFont="1" applyFill="1" applyBorder="1" applyAlignment="1">
      <alignment horizontal="center" vertical="top"/>
    </xf>
    <xf numFmtId="0" fontId="5" fillId="10" borderId="61" xfId="0" applyFont="1" applyFill="1" applyBorder="1" applyAlignment="1">
      <alignment horizontal="center" vertical="top"/>
    </xf>
    <xf numFmtId="0" fontId="3" fillId="8" borderId="7" xfId="0" applyFont="1" applyFill="1" applyBorder="1" applyAlignment="1">
      <alignment horizontal="center" vertical="top"/>
    </xf>
    <xf numFmtId="0" fontId="3" fillId="8" borderId="23" xfId="0" applyFont="1" applyFill="1" applyBorder="1" applyAlignment="1">
      <alignment horizontal="center" vertical="top"/>
    </xf>
    <xf numFmtId="0" fontId="5" fillId="10" borderId="66" xfId="0" applyFont="1" applyFill="1" applyBorder="1" applyAlignment="1">
      <alignment horizontal="center" vertical="top"/>
    </xf>
    <xf numFmtId="164" fontId="5" fillId="10" borderId="30" xfId="0" applyNumberFormat="1" applyFont="1" applyFill="1" applyBorder="1" applyAlignment="1">
      <alignment horizontal="right" vertical="top"/>
    </xf>
    <xf numFmtId="164" fontId="5" fillId="10" borderId="73" xfId="0" applyNumberFormat="1" applyFont="1" applyFill="1" applyBorder="1" applyAlignment="1">
      <alignment horizontal="right" vertical="top"/>
    </xf>
    <xf numFmtId="164" fontId="5" fillId="10" borderId="66" xfId="0" applyNumberFormat="1" applyFont="1" applyFill="1" applyBorder="1" applyAlignment="1">
      <alignment horizontal="right" vertical="top"/>
    </xf>
    <xf numFmtId="164" fontId="5" fillId="7" borderId="56" xfId="0" applyNumberFormat="1" applyFont="1" applyFill="1" applyBorder="1" applyAlignment="1">
      <alignment horizontal="right" vertical="top"/>
    </xf>
    <xf numFmtId="0" fontId="5" fillId="10" borderId="52" xfId="0" applyFont="1" applyFill="1" applyBorder="1" applyAlignment="1">
      <alignment horizontal="center" vertical="top" wrapText="1"/>
    </xf>
    <xf numFmtId="164" fontId="5" fillId="10" borderId="6" xfId="0" applyNumberFormat="1" applyFont="1" applyFill="1" applyBorder="1" applyAlignment="1">
      <alignment horizontal="center" vertical="top" wrapText="1"/>
    </xf>
    <xf numFmtId="164" fontId="5" fillId="10" borderId="52" xfId="0" applyNumberFormat="1" applyFont="1" applyFill="1" applyBorder="1" applyAlignment="1">
      <alignment horizontal="center" vertical="top" wrapText="1"/>
    </xf>
    <xf numFmtId="164" fontId="23" fillId="0" borderId="0" xfId="0" applyNumberFormat="1" applyFont="1" applyAlignment="1">
      <alignment vertical="top"/>
    </xf>
    <xf numFmtId="49" fontId="5" fillId="0" borderId="19" xfId="0" applyNumberFormat="1" applyFont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49" fontId="5" fillId="4" borderId="10" xfId="0" applyNumberFormat="1" applyFont="1" applyFill="1" applyBorder="1" applyAlignment="1">
      <alignment horizontal="center" vertical="top"/>
    </xf>
    <xf numFmtId="49" fontId="5" fillId="4" borderId="11" xfId="0" applyNumberFormat="1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center" vertical="center" textRotation="90" wrapText="1"/>
    </xf>
    <xf numFmtId="49" fontId="3" fillId="0" borderId="17" xfId="0" applyNumberFormat="1" applyFont="1" applyBorder="1" applyAlignment="1">
      <alignment horizontal="center" vertical="top"/>
    </xf>
    <xf numFmtId="49" fontId="3" fillId="0" borderId="26" xfId="0" applyNumberFormat="1" applyFont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Fill="1" applyBorder="1" applyAlignment="1">
      <alignment horizontal="center" vertical="top" wrapText="1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21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49" fontId="5" fillId="3" borderId="50" xfId="0" applyNumberFormat="1" applyFont="1" applyFill="1" applyBorder="1" applyAlignment="1">
      <alignment horizontal="center" vertical="top"/>
    </xf>
    <xf numFmtId="49" fontId="5" fillId="3" borderId="62" xfId="0" applyNumberFormat="1" applyFont="1" applyFill="1" applyBorder="1" applyAlignment="1">
      <alignment horizontal="center" vertical="top"/>
    </xf>
    <xf numFmtId="0" fontId="7" fillId="0" borderId="11" xfId="0" applyFont="1" applyBorder="1" applyAlignment="1">
      <alignment vertical="top" wrapText="1"/>
    </xf>
    <xf numFmtId="164" fontId="3" fillId="2" borderId="46" xfId="0" applyNumberFormat="1" applyFont="1" applyFill="1" applyBorder="1" applyAlignment="1">
      <alignment horizontal="right" vertical="top"/>
    </xf>
    <xf numFmtId="0" fontId="3" fillId="8" borderId="40" xfId="0" applyFont="1" applyFill="1" applyBorder="1" applyAlignment="1">
      <alignment horizontal="center" vertical="top" wrapText="1"/>
    </xf>
    <xf numFmtId="164" fontId="3" fillId="8" borderId="0" xfId="0" applyNumberFormat="1" applyFont="1" applyFill="1" applyBorder="1" applyAlignment="1">
      <alignment horizontal="right" vertical="top"/>
    </xf>
    <xf numFmtId="164" fontId="3" fillId="8" borderId="9" xfId="0" applyNumberFormat="1" applyFont="1" applyFill="1" applyBorder="1" applyAlignment="1">
      <alignment horizontal="right" vertical="top"/>
    </xf>
    <xf numFmtId="49" fontId="5" fillId="8" borderId="17" xfId="0" applyNumberFormat="1" applyFont="1" applyFill="1" applyBorder="1" applyAlignment="1">
      <alignment horizontal="center" vertical="top"/>
    </xf>
    <xf numFmtId="164" fontId="3" fillId="10" borderId="10" xfId="0" applyNumberFormat="1" applyFont="1" applyFill="1" applyBorder="1" applyAlignment="1">
      <alignment horizontal="right" vertical="top"/>
    </xf>
    <xf numFmtId="164" fontId="3" fillId="0" borderId="0" xfId="0" applyNumberFormat="1" applyFont="1" applyFill="1" applyBorder="1" applyAlignment="1">
      <alignment horizontal="right" vertical="top" wrapText="1"/>
    </xf>
    <xf numFmtId="164" fontId="19" fillId="10" borderId="10" xfId="0" applyNumberFormat="1" applyFont="1" applyFill="1" applyBorder="1" applyAlignment="1">
      <alignment horizontal="right" vertical="top"/>
    </xf>
    <xf numFmtId="0" fontId="5" fillId="8" borderId="40" xfId="0" applyFont="1" applyFill="1" applyBorder="1" applyAlignment="1">
      <alignment horizontal="center" vertical="top"/>
    </xf>
    <xf numFmtId="164" fontId="20" fillId="10" borderId="10" xfId="0" applyNumberFormat="1" applyFont="1" applyFill="1" applyBorder="1" applyAlignment="1">
      <alignment horizontal="right" vertical="top"/>
    </xf>
    <xf numFmtId="164" fontId="5" fillId="10" borderId="17" xfId="0" applyNumberFormat="1" applyFont="1" applyFill="1" applyBorder="1" applyAlignment="1">
      <alignment horizontal="right" vertical="top"/>
    </xf>
    <xf numFmtId="164" fontId="5" fillId="10" borderId="19" xfId="0" applyNumberFormat="1" applyFont="1" applyFill="1" applyBorder="1" applyAlignment="1">
      <alignment horizontal="right" vertical="top"/>
    </xf>
    <xf numFmtId="164" fontId="5" fillId="8" borderId="0" xfId="0" applyNumberFormat="1" applyFont="1" applyFill="1" applyBorder="1" applyAlignment="1">
      <alignment horizontal="right" vertical="top"/>
    </xf>
    <xf numFmtId="164" fontId="5" fillId="8" borderId="9" xfId="0" applyNumberFormat="1" applyFont="1" applyFill="1" applyBorder="1" applyAlignment="1">
      <alignment horizontal="right" vertical="top"/>
    </xf>
    <xf numFmtId="164" fontId="3" fillId="8" borderId="0" xfId="0" applyNumberFormat="1" applyFont="1" applyFill="1" applyBorder="1" applyAlignment="1">
      <alignment horizontal="right" vertical="top" wrapText="1"/>
    </xf>
    <xf numFmtId="164" fontId="3" fillId="8" borderId="9" xfId="0" applyNumberFormat="1" applyFont="1" applyFill="1" applyBorder="1" applyAlignment="1">
      <alignment horizontal="right" vertical="top" wrapText="1"/>
    </xf>
    <xf numFmtId="0" fontId="3" fillId="8" borderId="40" xfId="0" applyFont="1" applyFill="1" applyBorder="1" applyAlignment="1">
      <alignment horizontal="center" vertical="top"/>
    </xf>
    <xf numFmtId="164" fontId="3" fillId="8" borderId="53" xfId="0" applyNumberFormat="1" applyFont="1" applyFill="1" applyBorder="1" applyAlignment="1">
      <alignment horizontal="right" vertical="top"/>
    </xf>
    <xf numFmtId="164" fontId="5" fillId="8" borderId="53" xfId="0" applyNumberFormat="1" applyFont="1" applyFill="1" applyBorder="1" applyAlignment="1">
      <alignment horizontal="right" vertical="top"/>
    </xf>
    <xf numFmtId="0" fontId="9" fillId="0" borderId="10" xfId="0" applyFont="1" applyFill="1" applyBorder="1" applyAlignment="1">
      <alignment vertical="top" wrapText="1"/>
    </xf>
    <xf numFmtId="0" fontId="3" fillId="0" borderId="11" xfId="1" applyFont="1" applyFill="1" applyBorder="1" applyAlignment="1">
      <alignment vertical="top" wrapText="1"/>
    </xf>
    <xf numFmtId="3" fontId="3" fillId="0" borderId="26" xfId="1" applyNumberFormat="1" applyFont="1" applyFill="1" applyBorder="1" applyAlignment="1">
      <alignment horizontal="center" vertical="top"/>
    </xf>
    <xf numFmtId="0" fontId="3" fillId="8" borderId="9" xfId="0" applyFont="1" applyFill="1" applyBorder="1" applyAlignment="1">
      <alignment horizontal="center" vertical="top" wrapText="1"/>
    </xf>
    <xf numFmtId="3" fontId="3" fillId="2" borderId="21" xfId="0" applyNumberFormat="1" applyFont="1" applyFill="1" applyBorder="1" applyAlignment="1">
      <alignment horizontal="center" vertical="top" wrapText="1"/>
    </xf>
    <xf numFmtId="0" fontId="5" fillId="8" borderId="9" xfId="0" applyFont="1" applyFill="1" applyBorder="1" applyAlignment="1">
      <alignment horizontal="center" vertical="top"/>
    </xf>
    <xf numFmtId="164" fontId="5" fillId="10" borderId="39" xfId="0" applyNumberFormat="1" applyFont="1" applyFill="1" applyBorder="1" applyAlignment="1">
      <alignment horizontal="right" vertical="top"/>
    </xf>
    <xf numFmtId="164" fontId="5" fillId="10" borderId="50" xfId="0" applyNumberFormat="1" applyFont="1" applyFill="1" applyBorder="1" applyAlignment="1">
      <alignment horizontal="right" vertical="top"/>
    </xf>
    <xf numFmtId="164" fontId="3" fillId="8" borderId="53" xfId="0" applyNumberFormat="1" applyFont="1" applyFill="1" applyBorder="1" applyAlignment="1">
      <alignment horizontal="right" vertical="top" wrapText="1"/>
    </xf>
    <xf numFmtId="164" fontId="3" fillId="0" borderId="46" xfId="0" applyNumberFormat="1" applyFont="1" applyFill="1" applyBorder="1" applyAlignment="1">
      <alignment horizontal="right" vertical="top" wrapText="1"/>
    </xf>
    <xf numFmtId="0" fontId="3" fillId="0" borderId="46" xfId="0" applyFont="1" applyFill="1" applyBorder="1" applyAlignment="1">
      <alignment horizontal="center" vertical="top" wrapText="1"/>
    </xf>
    <xf numFmtId="164" fontId="3" fillId="10" borderId="72" xfId="0" applyNumberFormat="1" applyFont="1" applyFill="1" applyBorder="1" applyAlignment="1">
      <alignment horizontal="right" vertical="top"/>
    </xf>
    <xf numFmtId="164" fontId="3" fillId="8" borderId="65" xfId="0" applyNumberFormat="1" applyFont="1" applyFill="1" applyBorder="1" applyAlignment="1">
      <alignment horizontal="right" vertical="top"/>
    </xf>
    <xf numFmtId="49" fontId="5" fillId="8" borderId="26" xfId="0" applyNumberFormat="1" applyFont="1" applyFill="1" applyBorder="1" applyAlignment="1">
      <alignment horizontal="center" vertical="top"/>
    </xf>
    <xf numFmtId="164" fontId="3" fillId="10" borderId="26" xfId="0" applyNumberFormat="1" applyFont="1" applyFill="1" applyBorder="1" applyAlignment="1">
      <alignment horizontal="right" vertical="top"/>
    </xf>
    <xf numFmtId="164" fontId="3" fillId="10" borderId="62" xfId="0" applyNumberFormat="1" applyFont="1" applyFill="1" applyBorder="1" applyAlignment="1">
      <alignment horizontal="right" vertical="top"/>
    </xf>
    <xf numFmtId="164" fontId="3" fillId="8" borderId="46" xfId="0" applyNumberFormat="1" applyFont="1" applyFill="1" applyBorder="1" applyAlignment="1">
      <alignment horizontal="right" vertical="top"/>
    </xf>
    <xf numFmtId="164" fontId="3" fillId="10" borderId="41" xfId="0" applyNumberFormat="1" applyFont="1" applyFill="1" applyBorder="1" applyAlignment="1">
      <alignment horizontal="right" vertical="top"/>
    </xf>
    <xf numFmtId="164" fontId="3" fillId="8" borderId="54" xfId="0" applyNumberFormat="1" applyFont="1" applyFill="1" applyBorder="1" applyAlignment="1">
      <alignment horizontal="right" vertical="top"/>
    </xf>
    <xf numFmtId="0" fontId="5" fillId="0" borderId="9" xfId="0" applyFont="1" applyFill="1" applyBorder="1" applyAlignment="1">
      <alignment horizontal="center" vertical="top"/>
    </xf>
    <xf numFmtId="0" fontId="3" fillId="0" borderId="66" xfId="0" applyFont="1" applyFill="1" applyBorder="1" applyAlignment="1">
      <alignment horizontal="center" vertical="top" wrapText="1"/>
    </xf>
    <xf numFmtId="164" fontId="5" fillId="0" borderId="9" xfId="0" applyNumberFormat="1" applyFont="1" applyFill="1" applyBorder="1" applyAlignment="1">
      <alignment horizontal="right" vertical="top"/>
    </xf>
    <xf numFmtId="164" fontId="5" fillId="0" borderId="53" xfId="0" applyNumberFormat="1" applyFont="1" applyFill="1" applyBorder="1" applyAlignment="1">
      <alignment horizontal="right" vertical="top"/>
    </xf>
    <xf numFmtId="0" fontId="5" fillId="0" borderId="32" xfId="0" applyFont="1" applyBorder="1" applyAlignment="1">
      <alignment horizontal="left" vertical="top" wrapText="1"/>
    </xf>
    <xf numFmtId="164" fontId="3" fillId="10" borderId="29" xfId="0" applyNumberFormat="1" applyFont="1" applyFill="1" applyBorder="1" applyAlignment="1">
      <alignment horizontal="right" vertical="top"/>
    </xf>
    <xf numFmtId="164" fontId="5" fillId="10" borderId="10" xfId="0" applyNumberFormat="1" applyFont="1" applyFill="1" applyBorder="1" applyAlignment="1">
      <alignment vertical="top"/>
    </xf>
    <xf numFmtId="164" fontId="5" fillId="10" borderId="17" xfId="0" applyNumberFormat="1" applyFont="1" applyFill="1" applyBorder="1" applyAlignment="1">
      <alignment vertical="top"/>
    </xf>
    <xf numFmtId="164" fontId="5" fillId="10" borderId="19" xfId="0" applyNumberFormat="1" applyFont="1" applyFill="1" applyBorder="1" applyAlignment="1">
      <alignment vertical="top"/>
    </xf>
    <xf numFmtId="164" fontId="5" fillId="0" borderId="39" xfId="0" applyNumberFormat="1" applyFont="1" applyFill="1" applyBorder="1" applyAlignment="1">
      <alignment vertical="top"/>
    </xf>
    <xf numFmtId="164" fontId="3" fillId="0" borderId="6" xfId="0" applyNumberFormat="1" applyFont="1" applyFill="1" applyBorder="1" applyAlignment="1">
      <alignment horizontal="right" vertical="top" wrapText="1"/>
    </xf>
    <xf numFmtId="164" fontId="3" fillId="0" borderId="52" xfId="0" applyNumberFormat="1" applyFont="1" applyFill="1" applyBorder="1" applyAlignment="1">
      <alignment horizontal="right" vertical="top" wrapText="1"/>
    </xf>
    <xf numFmtId="0" fontId="3" fillId="0" borderId="57" xfId="0" applyFont="1" applyFill="1" applyBorder="1" applyAlignment="1">
      <alignment horizontal="center" vertical="top" wrapText="1"/>
    </xf>
    <xf numFmtId="164" fontId="3" fillId="10" borderId="45" xfId="0" applyNumberFormat="1" applyFont="1" applyFill="1" applyBorder="1" applyAlignment="1">
      <alignment horizontal="right" vertical="top"/>
    </xf>
    <xf numFmtId="0" fontId="7" fillId="0" borderId="17" xfId="0" applyFont="1" applyFill="1" applyBorder="1" applyAlignment="1">
      <alignment horizontal="center" vertical="top"/>
    </xf>
    <xf numFmtId="0" fontId="7" fillId="11" borderId="10" xfId="0" applyFont="1" applyFill="1" applyBorder="1" applyAlignment="1">
      <alignment horizontal="center" vertical="top"/>
    </xf>
    <xf numFmtId="0" fontId="7" fillId="12" borderId="50" xfId="0" applyFont="1" applyFill="1" applyBorder="1" applyAlignment="1">
      <alignment horizontal="center" vertical="top"/>
    </xf>
    <xf numFmtId="49" fontId="5" fillId="4" borderId="77" xfId="0" applyNumberFormat="1" applyFont="1" applyFill="1" applyBorder="1" applyAlignment="1">
      <alignment horizontal="center" vertical="top"/>
    </xf>
    <xf numFmtId="0" fontId="7" fillId="11" borderId="40" xfId="0" applyFont="1" applyFill="1" applyBorder="1" applyAlignment="1">
      <alignment horizontal="center" vertical="top"/>
    </xf>
    <xf numFmtId="0" fontId="3" fillId="8" borderId="9" xfId="0" applyFont="1" applyFill="1" applyBorder="1" applyAlignment="1">
      <alignment horizontal="center" vertical="top"/>
    </xf>
    <xf numFmtId="0" fontId="3" fillId="8" borderId="4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top" wrapText="1"/>
    </xf>
    <xf numFmtId="164" fontId="3" fillId="2" borderId="9" xfId="0" applyNumberFormat="1" applyFont="1" applyFill="1" applyBorder="1" applyAlignment="1">
      <alignment horizontal="right" vertical="top"/>
    </xf>
    <xf numFmtId="0" fontId="3" fillId="0" borderId="9" xfId="0" applyFont="1" applyBorder="1" applyAlignment="1">
      <alignment horizontal="center" vertical="top" wrapText="1"/>
    </xf>
    <xf numFmtId="0" fontId="5" fillId="0" borderId="24" xfId="0" applyFont="1" applyFill="1" applyBorder="1" applyAlignment="1">
      <alignment horizontal="center" vertical="top"/>
    </xf>
    <xf numFmtId="164" fontId="3" fillId="2" borderId="54" xfId="0" applyNumberFormat="1" applyFont="1" applyFill="1" applyBorder="1" applyAlignment="1">
      <alignment horizontal="right" vertical="top" wrapText="1"/>
    </xf>
    <xf numFmtId="164" fontId="3" fillId="2" borderId="41" xfId="0" applyNumberFormat="1" applyFont="1" applyFill="1" applyBorder="1" applyAlignment="1">
      <alignment horizontal="right" vertical="top" wrapText="1"/>
    </xf>
    <xf numFmtId="0" fontId="3" fillId="0" borderId="24" xfId="0" applyFont="1" applyBorder="1" applyAlignment="1">
      <alignment horizontal="center" vertical="top" wrapText="1"/>
    </xf>
    <xf numFmtId="164" fontId="3" fillId="2" borderId="49" xfId="0" applyNumberFormat="1" applyFont="1" applyFill="1" applyBorder="1" applyAlignment="1">
      <alignment horizontal="right" vertical="top"/>
    </xf>
    <xf numFmtId="164" fontId="3" fillId="2" borderId="24" xfId="0" applyNumberFormat="1" applyFont="1" applyFill="1" applyBorder="1" applyAlignment="1">
      <alignment horizontal="right" vertical="top"/>
    </xf>
    <xf numFmtId="164" fontId="3" fillId="2" borderId="0" xfId="0" applyNumberFormat="1" applyFont="1" applyFill="1" applyBorder="1" applyAlignment="1">
      <alignment horizontal="right" vertical="top"/>
    </xf>
    <xf numFmtId="164" fontId="3" fillId="10" borderId="0" xfId="0" applyNumberFormat="1" applyFont="1" applyFill="1" applyBorder="1" applyAlignment="1">
      <alignment horizontal="right" vertical="top"/>
    </xf>
    <xf numFmtId="164" fontId="23" fillId="10" borderId="17" xfId="0" applyNumberFormat="1" applyFont="1" applyFill="1" applyBorder="1" applyAlignment="1">
      <alignment horizontal="right" vertical="top"/>
    </xf>
    <xf numFmtId="164" fontId="3" fillId="10" borderId="0" xfId="0" applyNumberFormat="1" applyFont="1" applyFill="1" applyBorder="1" applyAlignment="1">
      <alignment horizontal="center" vertical="top"/>
    </xf>
    <xf numFmtId="164" fontId="3" fillId="10" borderId="19" xfId="0" applyNumberFormat="1" applyFont="1" applyFill="1" applyBorder="1" applyAlignment="1">
      <alignment horizontal="center" vertical="top"/>
    </xf>
    <xf numFmtId="0" fontId="23" fillId="0" borderId="0" xfId="0" applyFont="1" applyAlignment="1">
      <alignment vertical="top"/>
    </xf>
    <xf numFmtId="164" fontId="3" fillId="10" borderId="71" xfId="0" applyNumberFormat="1" applyFont="1" applyFill="1" applyBorder="1" applyAlignment="1">
      <alignment horizontal="right" vertical="top"/>
    </xf>
    <xf numFmtId="164" fontId="3" fillId="0" borderId="55" xfId="0" applyNumberFormat="1" applyFont="1" applyFill="1" applyBorder="1" applyAlignment="1">
      <alignment horizontal="right" vertical="top"/>
    </xf>
    <xf numFmtId="164" fontId="3" fillId="8" borderId="7" xfId="0" applyNumberFormat="1" applyFont="1" applyFill="1" applyBorder="1" applyAlignment="1">
      <alignment horizontal="right" vertical="top"/>
    </xf>
    <xf numFmtId="49" fontId="3" fillId="0" borderId="26" xfId="0" applyNumberFormat="1" applyFont="1" applyBorder="1" applyAlignment="1">
      <alignment horizontal="center" vertical="top" wrapText="1"/>
    </xf>
    <xf numFmtId="49" fontId="5" fillId="0" borderId="27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left" vertical="top" wrapText="1"/>
    </xf>
    <xf numFmtId="0" fontId="1" fillId="0" borderId="11" xfId="0" applyFont="1" applyBorder="1" applyAlignment="1">
      <alignment horizontal="center" vertical="top" textRotation="90" wrapText="1"/>
    </xf>
    <xf numFmtId="49" fontId="5" fillId="4" borderId="10" xfId="0" applyNumberFormat="1" applyFont="1" applyFill="1" applyBorder="1" applyAlignment="1">
      <alignment horizontal="center" vertical="top"/>
    </xf>
    <xf numFmtId="49" fontId="5" fillId="4" borderId="11" xfId="0" applyNumberFormat="1" applyFont="1" applyFill="1" applyBorder="1" applyAlignment="1">
      <alignment horizontal="center" vertical="top"/>
    </xf>
    <xf numFmtId="49" fontId="5" fillId="4" borderId="10" xfId="0" applyNumberFormat="1" applyFont="1" applyFill="1" applyBorder="1" applyAlignment="1">
      <alignment horizontal="center" vertical="top" wrapText="1"/>
    </xf>
    <xf numFmtId="49" fontId="5" fillId="3" borderId="17" xfId="0" applyNumberFormat="1" applyFont="1" applyFill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 wrapText="1"/>
    </xf>
    <xf numFmtId="0" fontId="3" fillId="2" borderId="48" xfId="0" applyFont="1" applyFill="1" applyBorder="1" applyAlignment="1">
      <alignment horizontal="left" vertical="top" wrapText="1"/>
    </xf>
    <xf numFmtId="49" fontId="5" fillId="3" borderId="17" xfId="0" applyNumberFormat="1" applyFont="1" applyFill="1" applyBorder="1" applyAlignment="1">
      <alignment horizontal="center" vertical="top"/>
    </xf>
    <xf numFmtId="49" fontId="5" fillId="3" borderId="26" xfId="0" applyNumberFormat="1" applyFont="1" applyFill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 wrapText="1"/>
    </xf>
    <xf numFmtId="49" fontId="5" fillId="8" borderId="26" xfId="0" applyNumberFormat="1" applyFont="1" applyFill="1" applyBorder="1" applyAlignment="1">
      <alignment horizontal="center" vertical="top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45" xfId="0" applyFont="1" applyFill="1" applyBorder="1" applyAlignment="1">
      <alignment horizontal="left" vertical="top" wrapText="1"/>
    </xf>
    <xf numFmtId="3" fontId="3" fillId="0" borderId="28" xfId="0" applyNumberFormat="1" applyFont="1" applyFill="1" applyBorder="1" applyAlignment="1">
      <alignment horizontal="center" vertical="top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3" fontId="3" fillId="0" borderId="19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0" fontId="5" fillId="8" borderId="24" xfId="0" applyFont="1" applyFill="1" applyBorder="1" applyAlignment="1">
      <alignment horizontal="center" vertical="top"/>
    </xf>
    <xf numFmtId="0" fontId="3" fillId="8" borderId="70" xfId="0" applyFont="1" applyFill="1" applyBorder="1" applyAlignment="1">
      <alignment horizontal="center" vertical="top"/>
    </xf>
    <xf numFmtId="164" fontId="5" fillId="10" borderId="34" xfId="0" applyNumberFormat="1" applyFont="1" applyFill="1" applyBorder="1" applyAlignment="1">
      <alignment horizontal="right" vertical="top"/>
    </xf>
    <xf numFmtId="164" fontId="5" fillId="10" borderId="33" xfId="0" applyNumberFormat="1" applyFont="1" applyFill="1" applyBorder="1" applyAlignment="1">
      <alignment horizontal="right" vertical="top"/>
    </xf>
    <xf numFmtId="164" fontId="3" fillId="8" borderId="49" xfId="0" applyNumberFormat="1" applyFont="1" applyFill="1" applyBorder="1" applyAlignment="1">
      <alignment horizontal="right" vertical="top"/>
    </xf>
    <xf numFmtId="164" fontId="5" fillId="8" borderId="24" xfId="0" applyNumberFormat="1" applyFont="1" applyFill="1" applyBorder="1" applyAlignment="1">
      <alignment horizontal="right" vertical="top"/>
    </xf>
    <xf numFmtId="0" fontId="3" fillId="8" borderId="57" xfId="0" applyFont="1" applyFill="1" applyBorder="1" applyAlignment="1">
      <alignment horizontal="center" vertical="top"/>
    </xf>
    <xf numFmtId="164" fontId="3" fillId="8" borderId="42" xfId="0" applyNumberFormat="1" applyFont="1" applyFill="1" applyBorder="1" applyAlignment="1">
      <alignment horizontal="right" vertical="top"/>
    </xf>
    <xf numFmtId="164" fontId="5" fillId="8" borderId="6" xfId="0" applyNumberFormat="1" applyFont="1" applyFill="1" applyBorder="1" applyAlignment="1">
      <alignment horizontal="right" vertical="top"/>
    </xf>
    <xf numFmtId="0" fontId="5" fillId="8" borderId="70" xfId="0" applyFont="1" applyFill="1" applyBorder="1" applyAlignment="1">
      <alignment horizontal="center" vertical="top"/>
    </xf>
    <xf numFmtId="164" fontId="5" fillId="10" borderId="31" xfId="0" applyNumberFormat="1" applyFont="1" applyFill="1" applyBorder="1" applyAlignment="1">
      <alignment horizontal="right" vertical="top"/>
    </xf>
    <xf numFmtId="164" fontId="5" fillId="8" borderId="49" xfId="0" applyNumberFormat="1" applyFont="1" applyFill="1" applyBorder="1" applyAlignment="1">
      <alignment horizontal="right" vertical="top"/>
    </xf>
    <xf numFmtId="164" fontId="5" fillId="10" borderId="20" xfId="0" applyNumberFormat="1" applyFont="1" applyFill="1" applyBorder="1" applyAlignment="1">
      <alignment horizontal="right" vertical="top"/>
    </xf>
    <xf numFmtId="164" fontId="5" fillId="10" borderId="32" xfId="0" applyNumberFormat="1" applyFont="1" applyFill="1" applyBorder="1" applyAlignment="1">
      <alignment horizontal="right" vertical="top"/>
    </xf>
    <xf numFmtId="164" fontId="5" fillId="8" borderId="55" xfId="0" applyNumberFormat="1" applyFont="1" applyFill="1" applyBorder="1" applyAlignment="1">
      <alignment horizontal="right" vertical="top"/>
    </xf>
    <xf numFmtId="164" fontId="5" fillId="0" borderId="24" xfId="0" applyNumberFormat="1" applyFont="1" applyFill="1" applyBorder="1" applyAlignment="1">
      <alignment horizontal="right" vertical="top"/>
    </xf>
    <xf numFmtId="164" fontId="5" fillId="0" borderId="55" xfId="0" applyNumberFormat="1" applyFont="1" applyFill="1" applyBorder="1" applyAlignment="1">
      <alignment horizontal="right" vertical="top"/>
    </xf>
    <xf numFmtId="0" fontId="3" fillId="0" borderId="46" xfId="0" applyFont="1" applyFill="1" applyBorder="1" applyAlignment="1">
      <alignment horizontal="center" vertical="top"/>
    </xf>
    <xf numFmtId="164" fontId="19" fillId="10" borderId="8" xfId="0" applyNumberFormat="1" applyFont="1" applyFill="1" applyBorder="1" applyAlignment="1">
      <alignment horizontal="right" vertical="top"/>
    </xf>
    <xf numFmtId="164" fontId="19" fillId="10" borderId="28" xfId="0" applyNumberFormat="1" applyFont="1" applyFill="1" applyBorder="1" applyAlignment="1">
      <alignment horizontal="right" vertical="top"/>
    </xf>
    <xf numFmtId="3" fontId="3" fillId="0" borderId="26" xfId="0" applyNumberFormat="1" applyFont="1" applyFill="1" applyBorder="1" applyAlignment="1">
      <alignment horizontal="center"/>
    </xf>
    <xf numFmtId="0" fontId="3" fillId="0" borderId="46" xfId="0" applyFont="1" applyBorder="1" applyAlignment="1">
      <alignment horizontal="center" vertical="top" wrapText="1"/>
    </xf>
    <xf numFmtId="49" fontId="5" fillId="3" borderId="28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0" borderId="17" xfId="0" applyNumberFormat="1" applyFont="1" applyFill="1" applyBorder="1" applyAlignment="1">
      <alignment horizontal="center" vertical="top"/>
    </xf>
    <xf numFmtId="49" fontId="5" fillId="0" borderId="28" xfId="0" applyNumberFormat="1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textRotation="90" wrapText="1"/>
    </xf>
    <xf numFmtId="3" fontId="3" fillId="0" borderId="28" xfId="0" applyNumberFormat="1" applyFont="1" applyFill="1" applyBorder="1" applyAlignment="1">
      <alignment horizontal="center" vertical="top" wrapText="1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29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0" fontId="3" fillId="0" borderId="31" xfId="0" applyFont="1" applyFill="1" applyBorder="1" applyAlignment="1">
      <alignment horizontal="center" vertical="center" textRotation="90" wrapText="1"/>
    </xf>
    <xf numFmtId="0" fontId="3" fillId="0" borderId="34" xfId="0" applyFont="1" applyBorder="1" applyAlignment="1">
      <alignment vertical="top" wrapText="1"/>
    </xf>
    <xf numFmtId="0" fontId="9" fillId="0" borderId="10" xfId="0" applyFont="1" applyBorder="1" applyAlignment="1">
      <alignment vertical="center" textRotation="90" wrapText="1"/>
    </xf>
    <xf numFmtId="0" fontId="24" fillId="0" borderId="31" xfId="0" applyFont="1" applyBorder="1" applyAlignment="1">
      <alignment vertical="center" textRotation="90" wrapText="1"/>
    </xf>
    <xf numFmtId="164" fontId="3" fillId="10" borderId="31" xfId="0" applyNumberFormat="1" applyFont="1" applyFill="1" applyBorder="1" applyAlignment="1">
      <alignment vertical="top"/>
    </xf>
    <xf numFmtId="164" fontId="3" fillId="10" borderId="34" xfId="0" applyNumberFormat="1" applyFont="1" applyFill="1" applyBorder="1" applyAlignment="1">
      <alignment vertical="top"/>
    </xf>
    <xf numFmtId="164" fontId="3" fillId="10" borderId="33" xfId="0" applyNumberFormat="1" applyFont="1" applyFill="1" applyBorder="1" applyAlignment="1">
      <alignment vertical="top"/>
    </xf>
    <xf numFmtId="164" fontId="3" fillId="0" borderId="55" xfId="0" applyNumberFormat="1" applyFont="1" applyFill="1" applyBorder="1" applyAlignment="1">
      <alignment vertical="top"/>
    </xf>
    <xf numFmtId="0" fontId="7" fillId="12" borderId="17" xfId="0" applyFont="1" applyFill="1" applyBorder="1" applyAlignment="1">
      <alignment horizontal="center" vertical="top"/>
    </xf>
    <xf numFmtId="164" fontId="5" fillId="0" borderId="0" xfId="0" applyNumberFormat="1" applyFont="1" applyAlignment="1">
      <alignment horizontal="left" vertical="top"/>
    </xf>
    <xf numFmtId="164" fontId="5" fillId="5" borderId="69" xfId="0" applyNumberFormat="1" applyFont="1" applyFill="1" applyBorder="1" applyAlignment="1">
      <alignment horizontal="right" vertical="top"/>
    </xf>
    <xf numFmtId="164" fontId="5" fillId="3" borderId="25" xfId="0" applyNumberFormat="1" applyFont="1" applyFill="1" applyBorder="1" applyAlignment="1">
      <alignment horizontal="right" vertical="top"/>
    </xf>
    <xf numFmtId="164" fontId="5" fillId="4" borderId="72" xfId="0" applyNumberFormat="1" applyFont="1" applyFill="1" applyBorder="1" applyAlignment="1">
      <alignment horizontal="right" vertical="top"/>
    </xf>
    <xf numFmtId="164" fontId="5" fillId="5" borderId="5" xfId="0" applyNumberFormat="1" applyFont="1" applyFill="1" applyBorder="1" applyAlignment="1">
      <alignment horizontal="right" vertical="top"/>
    </xf>
    <xf numFmtId="164" fontId="5" fillId="5" borderId="80" xfId="0" applyNumberFormat="1" applyFont="1" applyFill="1" applyBorder="1" applyAlignment="1">
      <alignment horizontal="right" vertical="top"/>
    </xf>
    <xf numFmtId="164" fontId="5" fillId="4" borderId="8" xfId="0" applyNumberFormat="1" applyFont="1" applyFill="1" applyBorder="1" applyAlignment="1">
      <alignment horizontal="right" vertical="top"/>
    </xf>
    <xf numFmtId="164" fontId="5" fillId="4" borderId="54" xfId="0" applyNumberFormat="1" applyFont="1" applyFill="1" applyBorder="1" applyAlignment="1">
      <alignment horizontal="right" vertical="top"/>
    </xf>
    <xf numFmtId="0" fontId="5" fillId="0" borderId="0" xfId="0" applyFont="1" applyAlignment="1">
      <alignment vertical="top"/>
    </xf>
    <xf numFmtId="164" fontId="5" fillId="0" borderId="0" xfId="0" applyNumberFormat="1" applyFont="1" applyAlignment="1">
      <alignment vertical="top"/>
    </xf>
    <xf numFmtId="164" fontId="11" fillId="10" borderId="38" xfId="0" applyNumberFormat="1" applyFont="1" applyFill="1" applyBorder="1" applyAlignment="1">
      <alignment horizontal="right" vertical="top" wrapText="1"/>
    </xf>
    <xf numFmtId="164" fontId="11" fillId="10" borderId="2" xfId="0" applyNumberFormat="1" applyFont="1" applyFill="1" applyBorder="1" applyAlignment="1">
      <alignment horizontal="right" vertical="top" wrapText="1"/>
    </xf>
    <xf numFmtId="164" fontId="11" fillId="10" borderId="18" xfId="0" applyNumberFormat="1" applyFont="1" applyFill="1" applyBorder="1" applyAlignment="1">
      <alignment horizontal="right" vertical="top" wrapText="1"/>
    </xf>
    <xf numFmtId="164" fontId="11" fillId="10" borderId="51" xfId="0" applyNumberFormat="1" applyFont="1" applyFill="1" applyBorder="1" applyAlignment="1">
      <alignment horizontal="right" vertical="top" wrapText="1"/>
    </xf>
    <xf numFmtId="164" fontId="11" fillId="10" borderId="48" xfId="0" applyNumberFormat="1" applyFont="1" applyFill="1" applyBorder="1" applyAlignment="1">
      <alignment horizontal="right" vertical="top" wrapText="1"/>
    </xf>
    <xf numFmtId="164" fontId="11" fillId="10" borderId="1" xfId="0" applyNumberFormat="1" applyFont="1" applyFill="1" applyBorder="1" applyAlignment="1">
      <alignment horizontal="right" vertical="top" wrapText="1"/>
    </xf>
    <xf numFmtId="164" fontId="5" fillId="10" borderId="51" xfId="0" applyNumberFormat="1" applyFont="1" applyFill="1" applyBorder="1" applyAlignment="1">
      <alignment horizontal="right" vertical="top" wrapText="1"/>
    </xf>
    <xf numFmtId="164" fontId="5" fillId="10" borderId="48" xfId="0" applyNumberFormat="1" applyFont="1" applyFill="1" applyBorder="1" applyAlignment="1">
      <alignment horizontal="right" vertical="top" wrapText="1"/>
    </xf>
    <xf numFmtId="164" fontId="5" fillId="10" borderId="1" xfId="0" applyNumberFormat="1" applyFont="1" applyFill="1" applyBorder="1" applyAlignment="1">
      <alignment horizontal="right" vertical="top" wrapText="1"/>
    </xf>
    <xf numFmtId="49" fontId="3" fillId="0" borderId="78" xfId="0" applyNumberFormat="1" applyFont="1" applyFill="1" applyBorder="1" applyAlignment="1">
      <alignment horizontal="center" vertical="top"/>
    </xf>
    <xf numFmtId="49" fontId="3" fillId="0" borderId="76" xfId="0" applyNumberFormat="1" applyFont="1" applyFill="1" applyBorder="1" applyAlignment="1">
      <alignment horizontal="center" vertical="top"/>
    </xf>
    <xf numFmtId="49" fontId="3" fillId="0" borderId="70" xfId="0" applyNumberFormat="1" applyFont="1" applyFill="1" applyBorder="1" applyAlignment="1">
      <alignment horizontal="center" vertical="top"/>
    </xf>
    <xf numFmtId="49" fontId="3" fillId="0" borderId="40" xfId="0" applyNumberFormat="1" applyFont="1" applyFill="1" applyBorder="1" applyAlignment="1">
      <alignment horizontal="center" vertical="top"/>
    </xf>
    <xf numFmtId="0" fontId="5" fillId="0" borderId="40" xfId="0" applyFont="1" applyFill="1" applyBorder="1" applyAlignment="1">
      <alignment horizontal="center" vertical="top" wrapText="1"/>
    </xf>
    <xf numFmtId="0" fontId="3" fillId="0" borderId="57" xfId="0" applyFont="1" applyFill="1" applyBorder="1" applyAlignment="1">
      <alignment horizontal="center" vertical="top"/>
    </xf>
    <xf numFmtId="0" fontId="3" fillId="0" borderId="40" xfId="0" applyFont="1" applyFill="1" applyBorder="1" applyAlignment="1">
      <alignment horizontal="center" vertical="top"/>
    </xf>
    <xf numFmtId="0" fontId="5" fillId="0" borderId="40" xfId="0" applyFont="1" applyFill="1" applyBorder="1" applyAlignment="1">
      <alignment horizontal="center" vertical="top"/>
    </xf>
    <xf numFmtId="164" fontId="5" fillId="0" borderId="53" xfId="0" applyNumberFormat="1" applyFont="1" applyFill="1" applyBorder="1" applyAlignment="1">
      <alignment vertical="top"/>
    </xf>
    <xf numFmtId="164" fontId="5" fillId="10" borderId="10" xfId="0" applyNumberFormat="1" applyFont="1" applyFill="1" applyBorder="1" applyAlignment="1">
      <alignment horizontal="right" vertical="top"/>
    </xf>
    <xf numFmtId="164" fontId="5" fillId="10" borderId="53" xfId="0" applyNumberFormat="1" applyFont="1" applyFill="1" applyBorder="1" applyAlignment="1">
      <alignment horizontal="right" vertical="top"/>
    </xf>
    <xf numFmtId="164" fontId="5" fillId="3" borderId="5" xfId="0" applyNumberFormat="1" applyFont="1" applyFill="1" applyBorder="1" applyAlignment="1">
      <alignment horizontal="right" vertical="top"/>
    </xf>
    <xf numFmtId="164" fontId="5" fillId="3" borderId="80" xfId="0" applyNumberFormat="1" applyFont="1" applyFill="1" applyBorder="1" applyAlignment="1">
      <alignment horizontal="right" vertical="top"/>
    </xf>
    <xf numFmtId="0" fontId="3" fillId="0" borderId="10" xfId="0" applyFont="1" applyFill="1" applyBorder="1" applyAlignment="1">
      <alignment horizontal="center" vertical="center" textRotation="90" wrapText="1"/>
    </xf>
    <xf numFmtId="49" fontId="3" fillId="0" borderId="17" xfId="0" applyNumberFormat="1" applyFont="1" applyBorder="1" applyAlignment="1">
      <alignment horizontal="center" vertical="top"/>
    </xf>
    <xf numFmtId="49" fontId="5" fillId="0" borderId="19" xfId="0" applyNumberFormat="1" applyFont="1" applyBorder="1" applyAlignment="1">
      <alignment horizontal="center" vertical="top"/>
    </xf>
    <xf numFmtId="49" fontId="5" fillId="4" borderId="10" xfId="0" applyNumberFormat="1" applyFont="1" applyFill="1" applyBorder="1" applyAlignment="1">
      <alignment horizontal="center" vertical="top"/>
    </xf>
    <xf numFmtId="49" fontId="5" fillId="3" borderId="50" xfId="0" applyNumberFormat="1" applyFont="1" applyFill="1" applyBorder="1" applyAlignment="1">
      <alignment horizontal="center" vertical="top"/>
    </xf>
    <xf numFmtId="49" fontId="5" fillId="8" borderId="17" xfId="0" applyNumberFormat="1" applyFont="1" applyFill="1" applyBorder="1" applyAlignment="1">
      <alignment horizontal="center" vertical="top"/>
    </xf>
    <xf numFmtId="0" fontId="3" fillId="0" borderId="45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2" borderId="48" xfId="0" applyFont="1" applyFill="1" applyBorder="1" applyAlignment="1">
      <alignment horizontal="left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Fill="1" applyBorder="1" applyAlignment="1">
      <alignment horizontal="center" vertical="top" wrapText="1"/>
    </xf>
    <xf numFmtId="3" fontId="3" fillId="0" borderId="29" xfId="0" applyNumberFormat="1" applyFont="1" applyFill="1" applyBorder="1" applyAlignment="1">
      <alignment horizontal="center" vertical="top" wrapText="1"/>
    </xf>
    <xf numFmtId="165" fontId="3" fillId="0" borderId="1" xfId="0" applyNumberFormat="1" applyFont="1" applyFill="1" applyBorder="1" applyAlignment="1">
      <alignment horizontal="center" vertical="top" wrapText="1"/>
    </xf>
    <xf numFmtId="165" fontId="3" fillId="0" borderId="19" xfId="0" applyNumberFormat="1" applyFont="1" applyFill="1" applyBorder="1" applyAlignment="1">
      <alignment horizontal="center" vertical="top" wrapText="1"/>
    </xf>
    <xf numFmtId="165" fontId="3" fillId="0" borderId="21" xfId="0" applyNumberFormat="1" applyFont="1" applyFill="1" applyBorder="1" applyAlignment="1">
      <alignment horizontal="center" vertical="top" wrapText="1"/>
    </xf>
    <xf numFmtId="165" fontId="3" fillId="0" borderId="17" xfId="0" applyNumberFormat="1" applyFont="1" applyFill="1" applyBorder="1" applyAlignment="1">
      <alignment horizontal="center" vertical="top" wrapText="1"/>
    </xf>
    <xf numFmtId="49" fontId="5" fillId="4" borderId="11" xfId="0" applyNumberFormat="1" applyFont="1" applyFill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49" fontId="5" fillId="3" borderId="62" xfId="0" applyNumberFormat="1" applyFont="1" applyFill="1" applyBorder="1" applyAlignment="1">
      <alignment horizontal="center" vertical="top"/>
    </xf>
    <xf numFmtId="49" fontId="5" fillId="8" borderId="26" xfId="0" applyNumberFormat="1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center" textRotation="90" wrapText="1"/>
    </xf>
    <xf numFmtId="49" fontId="3" fillId="0" borderId="26" xfId="0" applyNumberFormat="1" applyFont="1" applyBorder="1" applyAlignment="1">
      <alignment horizontal="center" vertical="top"/>
    </xf>
    <xf numFmtId="3" fontId="3" fillId="2" borderId="17" xfId="0" applyNumberFormat="1" applyFont="1" applyFill="1" applyBorder="1" applyAlignment="1">
      <alignment horizontal="center" vertical="top" wrapText="1"/>
    </xf>
    <xf numFmtId="49" fontId="5" fillId="3" borderId="17" xfId="0" applyNumberFormat="1" applyFont="1" applyFill="1" applyBorder="1" applyAlignment="1">
      <alignment horizontal="center" vertical="top"/>
    </xf>
    <xf numFmtId="49" fontId="5" fillId="3" borderId="26" xfId="0" applyNumberFormat="1" applyFont="1" applyFill="1" applyBorder="1" applyAlignment="1">
      <alignment horizontal="center" vertical="top"/>
    </xf>
    <xf numFmtId="0" fontId="7" fillId="0" borderId="11" xfId="0" applyFont="1" applyBorder="1" applyAlignment="1">
      <alignment vertical="top" wrapText="1"/>
    </xf>
    <xf numFmtId="3" fontId="3" fillId="0" borderId="28" xfId="0" applyNumberFormat="1" applyFont="1" applyFill="1" applyBorder="1" applyAlignment="1">
      <alignment horizontal="center" vertical="top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49" fontId="5" fillId="8" borderId="26" xfId="0" applyNumberFormat="1" applyFont="1" applyFill="1" applyBorder="1" applyAlignment="1">
      <alignment horizontal="center" vertical="top" wrapText="1"/>
    </xf>
    <xf numFmtId="0" fontId="3" fillId="0" borderId="27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top" wrapText="1"/>
    </xf>
    <xf numFmtId="49" fontId="5" fillId="4" borderId="8" xfId="0" applyNumberFormat="1" applyFont="1" applyFill="1" applyBorder="1" applyAlignment="1">
      <alignment horizontal="center" vertical="top" wrapText="1"/>
    </xf>
    <xf numFmtId="49" fontId="5" fillId="4" borderId="10" xfId="0" applyNumberFormat="1" applyFont="1" applyFill="1" applyBorder="1" applyAlignment="1">
      <alignment horizontal="center" vertical="top" wrapText="1"/>
    </xf>
    <xf numFmtId="49" fontId="5" fillId="3" borderId="28" xfId="0" applyNumberFormat="1" applyFont="1" applyFill="1" applyBorder="1" applyAlignment="1">
      <alignment horizontal="center" vertical="top" wrapText="1"/>
    </xf>
    <xf numFmtId="49" fontId="5" fillId="3" borderId="17" xfId="0" applyNumberFormat="1" applyFont="1" applyFill="1" applyBorder="1" applyAlignment="1">
      <alignment horizontal="center" vertical="top" wrapText="1"/>
    </xf>
    <xf numFmtId="49" fontId="5" fillId="0" borderId="28" xfId="0" applyNumberFormat="1" applyFont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 wrapText="1"/>
    </xf>
    <xf numFmtId="0" fontId="3" fillId="0" borderId="8" xfId="0" applyFont="1" applyFill="1" applyBorder="1" applyAlignment="1">
      <alignment vertical="top" wrapText="1"/>
    </xf>
    <xf numFmtId="3" fontId="3" fillId="0" borderId="21" xfId="0" applyNumberFormat="1" applyFont="1" applyFill="1" applyBorder="1" applyAlignment="1">
      <alignment horizontal="center" vertical="top" wrapText="1"/>
    </xf>
    <xf numFmtId="3" fontId="3" fillId="0" borderId="27" xfId="0" applyNumberFormat="1" applyFont="1" applyFill="1" applyBorder="1" applyAlignment="1">
      <alignment horizontal="center" vertical="top" wrapText="1"/>
    </xf>
    <xf numFmtId="3" fontId="3" fillId="0" borderId="26" xfId="0" applyNumberFormat="1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0" fontId="3" fillId="3" borderId="63" xfId="0" applyFont="1" applyFill="1" applyBorder="1" applyAlignment="1">
      <alignment horizontal="center" vertical="top" wrapText="1"/>
    </xf>
    <xf numFmtId="0" fontId="3" fillId="3" borderId="68" xfId="0" applyFont="1" applyFill="1" applyBorder="1" applyAlignment="1">
      <alignment horizontal="center" vertical="top" wrapText="1"/>
    </xf>
    <xf numFmtId="0" fontId="3" fillId="3" borderId="69" xfId="0" applyFont="1" applyFill="1" applyBorder="1" applyAlignment="1">
      <alignment horizontal="center" vertical="top" wrapText="1"/>
    </xf>
    <xf numFmtId="49" fontId="3" fillId="0" borderId="28" xfId="0" applyNumberFormat="1" applyFont="1" applyBorder="1" applyAlignment="1">
      <alignment horizontal="center" vertical="top" wrapText="1"/>
    </xf>
    <xf numFmtId="49" fontId="5" fillId="0" borderId="29" xfId="0" applyNumberFormat="1" applyFont="1" applyBorder="1" applyAlignment="1">
      <alignment horizontal="center" vertical="top"/>
    </xf>
    <xf numFmtId="49" fontId="5" fillId="0" borderId="19" xfId="0" applyNumberFormat="1" applyFont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vertical="top" wrapText="1"/>
    </xf>
    <xf numFmtId="49" fontId="5" fillId="4" borderId="8" xfId="0" applyNumberFormat="1" applyFont="1" applyFill="1" applyBorder="1" applyAlignment="1">
      <alignment horizontal="center" vertical="top"/>
    </xf>
    <xf numFmtId="49" fontId="5" fillId="4" borderId="10" xfId="0" applyNumberFormat="1" applyFont="1" applyFill="1" applyBorder="1" applyAlignment="1">
      <alignment horizontal="center" vertical="top"/>
    </xf>
    <xf numFmtId="49" fontId="5" fillId="4" borderId="11" xfId="0" applyNumberFormat="1" applyFont="1" applyFill="1" applyBorder="1" applyAlignment="1">
      <alignment horizontal="center" vertical="top"/>
    </xf>
    <xf numFmtId="0" fontId="3" fillId="2" borderId="62" xfId="0" applyFont="1" applyFill="1" applyBorder="1" applyAlignment="1">
      <alignment horizontal="left" vertical="top" wrapText="1"/>
    </xf>
    <xf numFmtId="49" fontId="5" fillId="3" borderId="28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3" borderId="26" xfId="0" applyNumberFormat="1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vertical="top"/>
    </xf>
    <xf numFmtId="3" fontId="3" fillId="0" borderId="28" xfId="0" applyNumberFormat="1" applyFont="1" applyFill="1" applyBorder="1" applyAlignment="1">
      <alignment horizontal="center" vertical="top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49" fontId="3" fillId="0" borderId="17" xfId="0" applyNumberFormat="1" applyFont="1" applyBorder="1" applyAlignment="1">
      <alignment horizontal="center" vertical="top"/>
    </xf>
    <xf numFmtId="49" fontId="3" fillId="0" borderId="34" xfId="0" applyNumberFormat="1" applyFont="1" applyBorder="1" applyAlignment="1">
      <alignment horizontal="center" vertical="top"/>
    </xf>
    <xf numFmtId="49" fontId="5" fillId="0" borderId="33" xfId="0" applyNumberFormat="1" applyFont="1" applyBorder="1" applyAlignment="1">
      <alignment horizontal="center" vertical="top"/>
    </xf>
    <xf numFmtId="0" fontId="3" fillId="0" borderId="31" xfId="0" applyFont="1" applyFill="1" applyBorder="1" applyAlignment="1">
      <alignment horizontal="left" vertical="top" wrapText="1"/>
    </xf>
    <xf numFmtId="49" fontId="5" fillId="3" borderId="50" xfId="0" applyNumberFormat="1" applyFont="1" applyFill="1" applyBorder="1" applyAlignment="1">
      <alignment horizontal="center" vertical="top"/>
    </xf>
    <xf numFmtId="49" fontId="5" fillId="0" borderId="17" xfId="0" applyNumberFormat="1" applyFont="1" applyFill="1" applyBorder="1" applyAlignment="1">
      <alignment horizontal="center" vertical="top"/>
    </xf>
    <xf numFmtId="0" fontId="3" fillId="2" borderId="33" xfId="0" applyFont="1" applyFill="1" applyBorder="1" applyAlignment="1">
      <alignment horizontal="left" vertical="top" wrapText="1"/>
    </xf>
    <xf numFmtId="49" fontId="5" fillId="3" borderId="47" xfId="0" applyNumberFormat="1" applyFont="1" applyFill="1" applyBorder="1" applyAlignment="1">
      <alignment horizontal="center" vertical="top"/>
    </xf>
    <xf numFmtId="49" fontId="5" fillId="3" borderId="62" xfId="0" applyNumberFormat="1" applyFont="1" applyFill="1" applyBorder="1" applyAlignment="1">
      <alignment horizontal="center" vertical="top"/>
    </xf>
    <xf numFmtId="49" fontId="5" fillId="0" borderId="28" xfId="0" applyNumberFormat="1" applyFont="1" applyFill="1" applyBorder="1" applyAlignment="1">
      <alignment horizontal="center" vertical="top"/>
    </xf>
    <xf numFmtId="49" fontId="5" fillId="0" borderId="26" xfId="0" applyNumberFormat="1" applyFont="1" applyFill="1" applyBorder="1" applyAlignment="1">
      <alignment horizontal="center" vertical="top"/>
    </xf>
    <xf numFmtId="49" fontId="5" fillId="8" borderId="28" xfId="0" applyNumberFormat="1" applyFont="1" applyFill="1" applyBorder="1" applyAlignment="1">
      <alignment horizontal="center" vertical="top"/>
    </xf>
    <xf numFmtId="49" fontId="5" fillId="8" borderId="17" xfId="0" applyNumberFormat="1" applyFont="1" applyFill="1" applyBorder="1" applyAlignment="1">
      <alignment horizontal="center" vertical="top"/>
    </xf>
    <xf numFmtId="49" fontId="5" fillId="8" borderId="26" xfId="0" applyNumberFormat="1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center" vertical="center" textRotation="90" wrapText="1"/>
    </xf>
    <xf numFmtId="49" fontId="3" fillId="0" borderId="28" xfId="0" applyNumberFormat="1" applyFont="1" applyBorder="1" applyAlignment="1">
      <alignment horizontal="center" vertical="top"/>
    </xf>
    <xf numFmtId="49" fontId="3" fillId="0" borderId="26" xfId="0" applyNumberFormat="1" applyFont="1" applyBorder="1" applyAlignment="1">
      <alignment horizontal="center" vertical="top"/>
    </xf>
    <xf numFmtId="3" fontId="3" fillId="0" borderId="28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29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165" fontId="3" fillId="0" borderId="1" xfId="0" applyNumberFormat="1" applyFont="1" applyFill="1" applyBorder="1" applyAlignment="1">
      <alignment horizontal="center" vertical="top" wrapText="1"/>
    </xf>
    <xf numFmtId="165" fontId="3" fillId="0" borderId="19" xfId="0" applyNumberFormat="1" applyFont="1" applyFill="1" applyBorder="1" applyAlignment="1">
      <alignment horizontal="center" vertical="top" wrapText="1"/>
    </xf>
    <xf numFmtId="165" fontId="3" fillId="0" borderId="21" xfId="0" applyNumberFormat="1" applyFont="1" applyFill="1" applyBorder="1" applyAlignment="1">
      <alignment horizontal="center" vertical="top" wrapText="1"/>
    </xf>
    <xf numFmtId="165" fontId="3" fillId="0" borderId="17" xfId="0" applyNumberFormat="1" applyFont="1" applyFill="1" applyBorder="1" applyAlignment="1">
      <alignment horizontal="center" vertical="top" wrapText="1"/>
    </xf>
    <xf numFmtId="0" fontId="15" fillId="0" borderId="29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center" vertical="center" textRotation="90" wrapText="1"/>
    </xf>
    <xf numFmtId="0" fontId="3" fillId="0" borderId="45" xfId="0" applyFont="1" applyFill="1" applyBorder="1" applyAlignment="1">
      <alignment horizontal="center" vertical="center" textRotation="90" wrapText="1"/>
    </xf>
    <xf numFmtId="49" fontId="3" fillId="0" borderId="21" xfId="0" applyNumberFormat="1" applyFont="1" applyBorder="1" applyAlignment="1">
      <alignment horizontal="center" vertical="top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3" fontId="3" fillId="0" borderId="27" xfId="0" applyNumberFormat="1" applyFont="1" applyFill="1" applyBorder="1" applyAlignment="1">
      <alignment horizontal="center" vertical="top" wrapText="1"/>
    </xf>
    <xf numFmtId="3" fontId="3" fillId="0" borderId="26" xfId="0" applyNumberFormat="1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3" fontId="3" fillId="0" borderId="21" xfId="0" applyNumberFormat="1" applyFont="1" applyFill="1" applyBorder="1" applyAlignment="1">
      <alignment horizontal="center" vertical="top" wrapText="1"/>
    </xf>
    <xf numFmtId="0" fontId="26" fillId="0" borderId="0" xfId="0" applyFont="1" applyBorder="1" applyAlignment="1">
      <alignment vertical="top"/>
    </xf>
    <xf numFmtId="0" fontId="27" fillId="0" borderId="6" xfId="0" applyFont="1" applyFill="1" applyBorder="1" applyAlignment="1">
      <alignment horizontal="center" vertical="top" wrapText="1"/>
    </xf>
    <xf numFmtId="164" fontId="27" fillId="10" borderId="45" xfId="0" applyNumberFormat="1" applyFont="1" applyFill="1" applyBorder="1" applyAlignment="1">
      <alignment horizontal="right" vertical="top"/>
    </xf>
    <xf numFmtId="164" fontId="23" fillId="10" borderId="21" xfId="0" applyNumberFormat="1" applyFont="1" applyFill="1" applyBorder="1" applyAlignment="1">
      <alignment horizontal="right" vertical="top"/>
    </xf>
    <xf numFmtId="164" fontId="23" fillId="2" borderId="52" xfId="0" applyNumberFormat="1" applyFont="1" applyFill="1" applyBorder="1" applyAlignment="1">
      <alignment horizontal="right" vertical="top" wrapText="1"/>
    </xf>
    <xf numFmtId="3" fontId="23" fillId="0" borderId="21" xfId="0" applyNumberFormat="1" applyFont="1" applyFill="1" applyBorder="1" applyAlignment="1">
      <alignment horizontal="center" vertical="top"/>
    </xf>
    <xf numFmtId="0" fontId="23" fillId="0" borderId="24" xfId="0" applyFont="1" applyFill="1" applyBorder="1" applyAlignment="1">
      <alignment horizontal="center" vertical="top" wrapText="1"/>
    </xf>
    <xf numFmtId="164" fontId="23" fillId="10" borderId="31" xfId="0" applyNumberFormat="1" applyFont="1" applyFill="1" applyBorder="1" applyAlignment="1">
      <alignment horizontal="right" vertical="top"/>
    </xf>
    <xf numFmtId="164" fontId="23" fillId="0" borderId="53" xfId="0" applyNumberFormat="1" applyFont="1" applyFill="1" applyBorder="1" applyAlignment="1">
      <alignment horizontal="right" vertical="top"/>
    </xf>
    <xf numFmtId="3" fontId="23" fillId="0" borderId="17" xfId="0" applyNumberFormat="1" applyFont="1" applyFill="1" applyBorder="1" applyAlignment="1">
      <alignment horizontal="center" vertical="top"/>
    </xf>
    <xf numFmtId="3" fontId="23" fillId="0" borderId="0" xfId="0" applyNumberFormat="1" applyFont="1" applyFill="1" applyBorder="1" applyAlignment="1">
      <alignment horizontal="center" vertical="top"/>
    </xf>
    <xf numFmtId="0" fontId="29" fillId="0" borderId="66" xfId="0" applyFont="1" applyFill="1" applyBorder="1" applyAlignment="1">
      <alignment horizontal="center" vertical="top"/>
    </xf>
    <xf numFmtId="164" fontId="29" fillId="10" borderId="60" xfId="0" applyNumberFormat="1" applyFont="1" applyFill="1" applyBorder="1" applyAlignment="1">
      <alignment horizontal="right" vertical="top"/>
    </xf>
    <xf numFmtId="164" fontId="29" fillId="10" borderId="59" xfId="0" applyNumberFormat="1" applyFont="1" applyFill="1" applyBorder="1" applyAlignment="1">
      <alignment horizontal="right" vertical="top"/>
    </xf>
    <xf numFmtId="164" fontId="29" fillId="0" borderId="64" xfId="0" applyNumberFormat="1" applyFont="1" applyFill="1" applyBorder="1" applyAlignment="1">
      <alignment horizontal="right" vertical="top"/>
    </xf>
    <xf numFmtId="3" fontId="27" fillId="0" borderId="26" xfId="0" applyNumberFormat="1" applyFont="1" applyFill="1" applyBorder="1" applyAlignment="1">
      <alignment horizontal="center" vertical="top"/>
    </xf>
    <xf numFmtId="3" fontId="27" fillId="0" borderId="30" xfId="0" applyNumberFormat="1" applyFont="1" applyFill="1" applyBorder="1" applyAlignment="1">
      <alignment horizontal="center" vertical="top"/>
    </xf>
    <xf numFmtId="0" fontId="3" fillId="0" borderId="0" xfId="0" applyFont="1" applyBorder="1" applyAlignment="1">
      <alignment vertical="top" wrapText="1"/>
    </xf>
    <xf numFmtId="164" fontId="5" fillId="10" borderId="59" xfId="0" applyNumberFormat="1" applyFont="1" applyFill="1" applyBorder="1" applyAlignment="1">
      <alignment horizontal="right" vertical="top" wrapText="1"/>
    </xf>
    <xf numFmtId="164" fontId="27" fillId="2" borderId="52" xfId="0" applyNumberFormat="1" applyFont="1" applyFill="1" applyBorder="1" applyAlignment="1">
      <alignment horizontal="right" vertical="top" wrapText="1"/>
    </xf>
    <xf numFmtId="164" fontId="27" fillId="10" borderId="1" xfId="0" applyNumberFormat="1" applyFont="1" applyFill="1" applyBorder="1" applyAlignment="1">
      <alignment horizontal="right" vertical="top"/>
    </xf>
    <xf numFmtId="164" fontId="23" fillId="10" borderId="19" xfId="0" applyNumberFormat="1" applyFont="1" applyFill="1" applyBorder="1" applyAlignment="1">
      <alignment horizontal="right" vertical="top"/>
    </xf>
    <xf numFmtId="164" fontId="29" fillId="10" borderId="64" xfId="0" applyNumberFormat="1" applyFont="1" applyFill="1" applyBorder="1" applyAlignment="1">
      <alignment horizontal="right" vertical="top"/>
    </xf>
    <xf numFmtId="164" fontId="27" fillId="12" borderId="4" xfId="0" applyNumberFormat="1" applyFont="1" applyFill="1" applyBorder="1" applyAlignment="1">
      <alignment horizontal="right" vertical="top"/>
    </xf>
    <xf numFmtId="164" fontId="29" fillId="3" borderId="22" xfId="0" applyNumberFormat="1" applyFont="1" applyFill="1" applyBorder="1" applyAlignment="1">
      <alignment horizontal="right" vertical="top" wrapText="1"/>
    </xf>
    <xf numFmtId="164" fontId="29" fillId="10" borderId="64" xfId="0" applyNumberFormat="1" applyFont="1" applyFill="1" applyBorder="1" applyAlignment="1">
      <alignment horizontal="center" vertical="top" wrapText="1"/>
    </xf>
    <xf numFmtId="164" fontId="29" fillId="10" borderId="60" xfId="0" applyNumberFormat="1" applyFont="1" applyFill="1" applyBorder="1" applyAlignment="1">
      <alignment horizontal="right" vertical="top" wrapText="1"/>
    </xf>
    <xf numFmtId="164" fontId="29" fillId="3" borderId="56" xfId="0" applyNumberFormat="1" applyFont="1" applyFill="1" applyBorder="1" applyAlignment="1">
      <alignment horizontal="right" vertical="top" wrapText="1"/>
    </xf>
    <xf numFmtId="164" fontId="5" fillId="8" borderId="40" xfId="0" applyNumberFormat="1" applyFont="1" applyFill="1" applyBorder="1" applyAlignment="1">
      <alignment horizontal="right" vertical="top"/>
    </xf>
    <xf numFmtId="49" fontId="23" fillId="0" borderId="21" xfId="0" applyNumberFormat="1" applyFont="1" applyBorder="1" applyAlignment="1">
      <alignment horizontal="center" vertical="top"/>
    </xf>
    <xf numFmtId="49" fontId="29" fillId="0" borderId="53" xfId="0" applyNumberFormat="1" applyFont="1" applyBorder="1" applyAlignment="1">
      <alignment horizontal="center" vertical="top"/>
    </xf>
    <xf numFmtId="0" fontId="23" fillId="8" borderId="40" xfId="0" applyFont="1" applyFill="1" applyBorder="1" applyAlignment="1">
      <alignment horizontal="center" vertical="top"/>
    </xf>
    <xf numFmtId="164" fontId="23" fillId="10" borderId="10" xfId="0" applyNumberFormat="1" applyFont="1" applyFill="1" applyBorder="1" applyAlignment="1">
      <alignment horizontal="right" vertical="top"/>
    </xf>
    <xf numFmtId="164" fontId="29" fillId="10" borderId="17" xfId="0" applyNumberFormat="1" applyFont="1" applyFill="1" applyBorder="1" applyAlignment="1">
      <alignment horizontal="right" vertical="top"/>
    </xf>
    <xf numFmtId="164" fontId="29" fillId="10" borderId="19" xfId="0" applyNumberFormat="1" applyFont="1" applyFill="1" applyBorder="1" applyAlignment="1">
      <alignment horizontal="right" vertical="top"/>
    </xf>
    <xf numFmtId="164" fontId="29" fillId="8" borderId="0" xfId="0" applyNumberFormat="1" applyFont="1" applyFill="1" applyBorder="1" applyAlignment="1">
      <alignment horizontal="right" vertical="top"/>
    </xf>
    <xf numFmtId="164" fontId="29" fillId="8" borderId="40" xfId="0" applyNumberFormat="1" applyFont="1" applyFill="1" applyBorder="1" applyAlignment="1">
      <alignment horizontal="right" vertical="top"/>
    </xf>
    <xf numFmtId="3" fontId="23" fillId="0" borderId="17" xfId="0" applyNumberFormat="1" applyFont="1" applyFill="1" applyBorder="1" applyAlignment="1">
      <alignment horizontal="center" vertical="top" wrapText="1"/>
    </xf>
    <xf numFmtId="49" fontId="23" fillId="0" borderId="34" xfId="0" applyNumberFormat="1" applyFont="1" applyBorder="1" applyAlignment="1">
      <alignment horizontal="center" vertical="top"/>
    </xf>
    <xf numFmtId="0" fontId="29" fillId="8" borderId="40" xfId="0" applyFont="1" applyFill="1" applyBorder="1" applyAlignment="1">
      <alignment horizontal="center" vertical="top"/>
    </xf>
    <xf numFmtId="164" fontId="29" fillId="10" borderId="10" xfId="0" applyNumberFormat="1" applyFont="1" applyFill="1" applyBorder="1" applyAlignment="1">
      <alignment horizontal="right" vertical="top"/>
    </xf>
    <xf numFmtId="49" fontId="5" fillId="0" borderId="34" xfId="0" applyNumberFormat="1" applyFont="1" applyBorder="1" applyAlignment="1">
      <alignment horizontal="center" vertical="top"/>
    </xf>
    <xf numFmtId="164" fontId="29" fillId="10" borderId="3" xfId="0" applyNumberFormat="1" applyFont="1" applyFill="1" applyBorder="1" applyAlignment="1">
      <alignment horizontal="right" vertical="top" wrapText="1"/>
    </xf>
    <xf numFmtId="0" fontId="23" fillId="0" borderId="17" xfId="1" applyNumberFormat="1" applyFont="1" applyFill="1" applyBorder="1" applyAlignment="1">
      <alignment horizontal="left" vertical="top"/>
    </xf>
    <xf numFmtId="0" fontId="23" fillId="0" borderId="17" xfId="1" applyNumberFormat="1" applyFont="1" applyFill="1" applyBorder="1" applyAlignment="1">
      <alignment horizontal="center" vertical="top"/>
    </xf>
    <xf numFmtId="0" fontId="3" fillId="0" borderId="26" xfId="1" applyNumberFormat="1" applyFont="1" applyFill="1" applyBorder="1" applyAlignment="1">
      <alignment horizontal="center" vertical="top"/>
    </xf>
    <xf numFmtId="164" fontId="29" fillId="3" borderId="5" xfId="0" applyNumberFormat="1" applyFont="1" applyFill="1" applyBorder="1" applyAlignment="1">
      <alignment horizontal="right" vertical="top" wrapText="1"/>
    </xf>
    <xf numFmtId="164" fontId="29" fillId="4" borderId="72" xfId="0" applyNumberFormat="1" applyFont="1" applyFill="1" applyBorder="1" applyAlignment="1">
      <alignment horizontal="right" vertical="top" wrapText="1"/>
    </xf>
    <xf numFmtId="164" fontId="29" fillId="4" borderId="54" xfId="0" applyNumberFormat="1" applyFont="1" applyFill="1" applyBorder="1" applyAlignment="1">
      <alignment horizontal="right" vertical="top" wrapText="1"/>
    </xf>
    <xf numFmtId="164" fontId="29" fillId="4" borderId="25" xfId="0" applyNumberFormat="1" applyFont="1" applyFill="1" applyBorder="1" applyAlignment="1">
      <alignment horizontal="right" vertical="top" wrapText="1"/>
    </xf>
    <xf numFmtId="164" fontId="5" fillId="7" borderId="5" xfId="0" applyNumberFormat="1" applyFont="1" applyFill="1" applyBorder="1" applyAlignment="1">
      <alignment horizontal="right" vertical="top"/>
    </xf>
    <xf numFmtId="164" fontId="29" fillId="7" borderId="25" xfId="0" applyNumberFormat="1" applyFont="1" applyFill="1" applyBorder="1" applyAlignment="1">
      <alignment horizontal="right" vertical="top" wrapText="1"/>
    </xf>
    <xf numFmtId="164" fontId="5" fillId="7" borderId="25" xfId="0" applyNumberFormat="1" applyFont="1" applyFill="1" applyBorder="1" applyAlignment="1">
      <alignment horizontal="right" vertical="top"/>
    </xf>
    <xf numFmtId="164" fontId="29" fillId="7" borderId="22" xfId="0" applyNumberFormat="1" applyFont="1" applyFill="1" applyBorder="1" applyAlignment="1">
      <alignment horizontal="right" vertical="top" wrapText="1"/>
    </xf>
    <xf numFmtId="164" fontId="29" fillId="7" borderId="69" xfId="0" applyNumberFormat="1" applyFont="1" applyFill="1" applyBorder="1" applyAlignment="1">
      <alignment horizontal="right" vertical="top" wrapText="1"/>
    </xf>
    <xf numFmtId="164" fontId="3" fillId="0" borderId="54" xfId="0" applyNumberFormat="1" applyFont="1" applyFill="1" applyBorder="1" applyAlignment="1">
      <alignment horizontal="right" vertical="top" wrapText="1"/>
    </xf>
    <xf numFmtId="0" fontId="5" fillId="0" borderId="66" xfId="0" applyFont="1" applyFill="1" applyBorder="1" applyAlignment="1">
      <alignment horizontal="center" vertical="top"/>
    </xf>
    <xf numFmtId="164" fontId="5" fillId="10" borderId="26" xfId="0" applyNumberFormat="1" applyFont="1" applyFill="1" applyBorder="1" applyAlignment="1">
      <alignment horizontal="right" vertical="top"/>
    </xf>
    <xf numFmtId="164" fontId="5" fillId="10" borderId="62" xfId="0" applyNumberFormat="1" applyFont="1" applyFill="1" applyBorder="1" applyAlignment="1">
      <alignment horizontal="right" vertical="top"/>
    </xf>
    <xf numFmtId="164" fontId="5" fillId="0" borderId="66" xfId="0" applyNumberFormat="1" applyFont="1" applyFill="1" applyBorder="1" applyAlignment="1">
      <alignment horizontal="right" vertical="top"/>
    </xf>
    <xf numFmtId="164" fontId="5" fillId="0" borderId="36" xfId="0" applyNumberFormat="1" applyFont="1" applyFill="1" applyBorder="1" applyAlignment="1">
      <alignment horizontal="right" vertical="top"/>
    </xf>
    <xf numFmtId="0" fontId="5" fillId="8" borderId="35" xfId="0" applyFont="1" applyFill="1" applyBorder="1" applyAlignment="1">
      <alignment horizontal="center" vertical="top"/>
    </xf>
    <xf numFmtId="164" fontId="5" fillId="10" borderId="11" xfId="0" applyNumberFormat="1" applyFont="1" applyFill="1" applyBorder="1" applyAlignment="1">
      <alignment horizontal="right" vertical="top"/>
    </xf>
    <xf numFmtId="164" fontId="5" fillId="10" borderId="27" xfId="0" applyNumberFormat="1" applyFont="1" applyFill="1" applyBorder="1" applyAlignment="1">
      <alignment horizontal="right" vertical="top"/>
    </xf>
    <xf numFmtId="164" fontId="5" fillId="8" borderId="30" xfId="0" applyNumberFormat="1" applyFont="1" applyFill="1" applyBorder="1" applyAlignment="1">
      <alignment horizontal="right" vertical="top"/>
    </xf>
    <xf numFmtId="164" fontId="5" fillId="8" borderId="66" xfId="0" applyNumberFormat="1" applyFont="1" applyFill="1" applyBorder="1" applyAlignment="1">
      <alignment horizontal="right" vertical="top"/>
    </xf>
    <xf numFmtId="0" fontId="3" fillId="8" borderId="77" xfId="0" applyFont="1" applyFill="1" applyBorder="1" applyAlignment="1">
      <alignment horizontal="center" vertical="top"/>
    </xf>
    <xf numFmtId="164" fontId="5" fillId="10" borderId="28" xfId="0" applyNumberFormat="1" applyFont="1" applyFill="1" applyBorder="1" applyAlignment="1">
      <alignment horizontal="right" vertical="top"/>
    </xf>
    <xf numFmtId="164" fontId="5" fillId="10" borderId="29" xfId="0" applyNumberFormat="1" applyFont="1" applyFill="1" applyBorder="1" applyAlignment="1">
      <alignment horizontal="right" vertical="top"/>
    </xf>
    <xf numFmtId="164" fontId="5" fillId="8" borderId="41" xfId="0" applyNumberFormat="1" applyFont="1" applyFill="1" applyBorder="1" applyAlignment="1">
      <alignment horizontal="right" vertical="top"/>
    </xf>
    <xf numFmtId="164" fontId="5" fillId="8" borderId="77" xfId="0" applyNumberFormat="1" applyFont="1" applyFill="1" applyBorder="1" applyAlignment="1">
      <alignment horizontal="right" vertical="top"/>
    </xf>
    <xf numFmtId="0" fontId="3" fillId="0" borderId="28" xfId="1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vertical="top" wrapText="1"/>
    </xf>
    <xf numFmtId="164" fontId="3" fillId="10" borderId="75" xfId="0" applyNumberFormat="1" applyFont="1" applyFill="1" applyBorder="1" applyAlignment="1">
      <alignment horizontal="right" vertical="top"/>
    </xf>
    <xf numFmtId="164" fontId="3" fillId="0" borderId="66" xfId="0" applyNumberFormat="1" applyFont="1" applyFill="1" applyBorder="1" applyAlignment="1">
      <alignment horizontal="right" vertical="top" wrapText="1"/>
    </xf>
    <xf numFmtId="164" fontId="3" fillId="0" borderId="36" xfId="0" applyNumberFormat="1" applyFont="1" applyFill="1" applyBorder="1" applyAlignment="1">
      <alignment horizontal="right" vertical="top" wrapText="1"/>
    </xf>
    <xf numFmtId="0" fontId="5" fillId="0" borderId="62" xfId="0" applyFont="1" applyBorder="1" applyAlignment="1">
      <alignment horizontal="left" vertical="top" wrapText="1"/>
    </xf>
    <xf numFmtId="49" fontId="3" fillId="0" borderId="26" xfId="0" applyNumberFormat="1" applyFont="1" applyFill="1" applyBorder="1" applyAlignment="1">
      <alignment horizontal="center" vertical="top"/>
    </xf>
    <xf numFmtId="49" fontId="5" fillId="0" borderId="27" xfId="0" applyNumberFormat="1" applyFont="1" applyFill="1" applyBorder="1" applyAlignment="1">
      <alignment horizontal="center" vertical="top"/>
    </xf>
    <xf numFmtId="49" fontId="3" fillId="0" borderId="73" xfId="0" applyNumberFormat="1" applyFont="1" applyFill="1" applyBorder="1" applyAlignment="1">
      <alignment horizontal="center" vertical="top"/>
    </xf>
    <xf numFmtId="164" fontId="3" fillId="10" borderId="60" xfId="0" applyNumberFormat="1" applyFont="1" applyFill="1" applyBorder="1" applyAlignment="1">
      <alignment vertical="top"/>
    </xf>
    <xf numFmtId="164" fontId="3" fillId="10" borderId="3" xfId="0" applyNumberFormat="1" applyFont="1" applyFill="1" applyBorder="1" applyAlignment="1">
      <alignment vertical="top"/>
    </xf>
    <xf numFmtId="164" fontId="3" fillId="10" borderId="4" xfId="0" applyNumberFormat="1" applyFont="1" applyFill="1" applyBorder="1" applyAlignment="1">
      <alignment vertical="top"/>
    </xf>
    <xf numFmtId="164" fontId="3" fillId="0" borderId="64" xfId="0" applyNumberFormat="1" applyFont="1" applyFill="1" applyBorder="1" applyAlignment="1">
      <alignment vertical="top"/>
    </xf>
    <xf numFmtId="0" fontId="0" fillId="0" borderId="35" xfId="0" applyBorder="1" applyAlignment="1">
      <alignment vertical="top" wrapText="1"/>
    </xf>
    <xf numFmtId="3" fontId="5" fillId="0" borderId="26" xfId="0" applyNumberFormat="1" applyFont="1" applyFill="1" applyBorder="1" applyAlignment="1">
      <alignment horizontal="center" vertical="top" wrapText="1"/>
    </xf>
    <xf numFmtId="0" fontId="7" fillId="11" borderId="77" xfId="0" applyFont="1" applyFill="1" applyBorder="1" applyAlignment="1">
      <alignment horizontal="center" vertical="top"/>
    </xf>
    <xf numFmtId="0" fontId="7" fillId="12" borderId="28" xfId="0" applyFont="1" applyFill="1" applyBorder="1" applyAlignment="1">
      <alignment horizontal="center" vertical="top"/>
    </xf>
    <xf numFmtId="0" fontId="7" fillId="0" borderId="28" xfId="0" applyFont="1" applyFill="1" applyBorder="1" applyAlignment="1">
      <alignment horizontal="center" vertical="top"/>
    </xf>
    <xf numFmtId="0" fontId="3" fillId="0" borderId="13" xfId="0" applyFont="1" applyBorder="1" applyAlignment="1">
      <alignment vertical="top" wrapText="1"/>
    </xf>
    <xf numFmtId="0" fontId="24" fillId="0" borderId="12" xfId="0" applyFont="1" applyBorder="1" applyAlignment="1">
      <alignment vertical="center" textRotation="90" wrapText="1"/>
    </xf>
    <xf numFmtId="0" fontId="0" fillId="0" borderId="13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3" fillId="0" borderId="78" xfId="0" applyFont="1" applyBorder="1" applyAlignment="1">
      <alignment vertical="top" wrapText="1"/>
    </xf>
    <xf numFmtId="0" fontId="3" fillId="0" borderId="13" xfId="0" applyNumberFormat="1" applyFont="1" applyBorder="1" applyAlignment="1">
      <alignment horizontal="center" vertical="top"/>
    </xf>
    <xf numFmtId="0" fontId="3" fillId="0" borderId="15" xfId="0" applyNumberFormat="1" applyFont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vertical="top" wrapText="1"/>
    </xf>
    <xf numFmtId="49" fontId="5" fillId="4" borderId="10" xfId="0" applyNumberFormat="1" applyFont="1" applyFill="1" applyBorder="1" applyAlignment="1">
      <alignment horizontal="center" vertical="top"/>
    </xf>
    <xf numFmtId="49" fontId="5" fillId="4" borderId="11" xfId="0" applyNumberFormat="1" applyFont="1" applyFill="1" applyBorder="1" applyAlignment="1">
      <alignment horizontal="center" vertical="top"/>
    </xf>
    <xf numFmtId="0" fontId="3" fillId="2" borderId="62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49" fontId="3" fillId="0" borderId="17" xfId="0" applyNumberFormat="1" applyFont="1" applyBorder="1" applyAlignment="1">
      <alignment horizontal="center" vertical="top"/>
    </xf>
    <xf numFmtId="49" fontId="5" fillId="3" borderId="50" xfId="0" applyNumberFormat="1" applyFont="1" applyFill="1" applyBorder="1" applyAlignment="1">
      <alignment horizontal="center" vertical="top"/>
    </xf>
    <xf numFmtId="49" fontId="5" fillId="3" borderId="47" xfId="0" applyNumberFormat="1" applyFont="1" applyFill="1" applyBorder="1" applyAlignment="1">
      <alignment horizontal="center" vertical="top"/>
    </xf>
    <xf numFmtId="49" fontId="5" fillId="3" borderId="62" xfId="0" applyNumberFormat="1" applyFont="1" applyFill="1" applyBorder="1" applyAlignment="1">
      <alignment horizontal="center" vertical="top"/>
    </xf>
    <xf numFmtId="49" fontId="5" fillId="8" borderId="28" xfId="0" applyNumberFormat="1" applyFont="1" applyFill="1" applyBorder="1" applyAlignment="1">
      <alignment horizontal="center" vertical="top"/>
    </xf>
    <xf numFmtId="49" fontId="5" fillId="8" borderId="17" xfId="0" applyNumberFormat="1" applyFont="1" applyFill="1" applyBorder="1" applyAlignment="1">
      <alignment horizontal="center" vertical="top"/>
    </xf>
    <xf numFmtId="49" fontId="5" fillId="8" borderId="26" xfId="0" applyNumberFormat="1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center" textRotation="90" wrapText="1"/>
    </xf>
    <xf numFmtId="49" fontId="3" fillId="0" borderId="28" xfId="0" applyNumberFormat="1" applyFont="1" applyBorder="1" applyAlignment="1">
      <alignment horizontal="center" vertical="top"/>
    </xf>
    <xf numFmtId="49" fontId="3" fillId="0" borderId="26" xfId="0" applyNumberFormat="1" applyFont="1" applyBorder="1" applyAlignment="1">
      <alignment horizontal="center" vertical="top"/>
    </xf>
    <xf numFmtId="3" fontId="3" fillId="2" borderId="17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165" fontId="3" fillId="0" borderId="1" xfId="0" applyNumberFormat="1" applyFont="1" applyFill="1" applyBorder="1" applyAlignment="1">
      <alignment horizontal="center" vertical="top" wrapText="1"/>
    </xf>
    <xf numFmtId="165" fontId="3" fillId="0" borderId="19" xfId="0" applyNumberFormat="1" applyFont="1" applyFill="1" applyBorder="1" applyAlignment="1">
      <alignment horizontal="center" vertical="top" wrapText="1"/>
    </xf>
    <xf numFmtId="165" fontId="3" fillId="0" borderId="21" xfId="0" applyNumberFormat="1" applyFont="1" applyFill="1" applyBorder="1" applyAlignment="1">
      <alignment horizontal="center" vertical="top" wrapText="1"/>
    </xf>
    <xf numFmtId="165" fontId="3" fillId="0" borderId="17" xfId="0" applyNumberFormat="1" applyFont="1" applyFill="1" applyBorder="1" applyAlignment="1">
      <alignment horizontal="center" vertical="top" wrapText="1"/>
    </xf>
    <xf numFmtId="49" fontId="3" fillId="0" borderId="21" xfId="0" applyNumberFormat="1" applyFont="1" applyBorder="1" applyAlignment="1">
      <alignment horizontal="center" vertical="top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0" fontId="3" fillId="8" borderId="35" xfId="0" applyFont="1" applyFill="1" applyBorder="1" applyAlignment="1">
      <alignment horizontal="center" vertical="top"/>
    </xf>
    <xf numFmtId="164" fontId="19" fillId="10" borderId="11" xfId="0" applyNumberFormat="1" applyFont="1" applyFill="1" applyBorder="1" applyAlignment="1">
      <alignment horizontal="right" vertical="top"/>
    </xf>
    <xf numFmtId="164" fontId="3" fillId="8" borderId="30" xfId="0" applyNumberFormat="1" applyFont="1" applyFill="1" applyBorder="1" applyAlignment="1">
      <alignment horizontal="right" vertical="top"/>
    </xf>
    <xf numFmtId="3" fontId="21" fillId="0" borderId="26" xfId="0" applyNumberFormat="1" applyFont="1" applyFill="1" applyBorder="1" applyAlignment="1">
      <alignment horizontal="center" vertical="center" wrapText="1"/>
    </xf>
    <xf numFmtId="164" fontId="3" fillId="8" borderId="41" xfId="0" applyNumberFormat="1" applyFont="1" applyFill="1" applyBorder="1" applyAlignment="1">
      <alignment horizontal="right" vertical="top"/>
    </xf>
    <xf numFmtId="164" fontId="5" fillId="8" borderId="46" xfId="0" applyNumberFormat="1" applyFont="1" applyFill="1" applyBorder="1" applyAlignment="1">
      <alignment horizontal="right" vertical="top"/>
    </xf>
    <xf numFmtId="0" fontId="3" fillId="0" borderId="8" xfId="1" applyFont="1" applyFill="1" applyBorder="1" applyAlignment="1">
      <alignment vertical="top" wrapText="1"/>
    </xf>
    <xf numFmtId="3" fontId="3" fillId="0" borderId="28" xfId="1" applyNumberFormat="1" applyFont="1" applyFill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top"/>
    </xf>
    <xf numFmtId="49" fontId="5" fillId="4" borderId="10" xfId="0" applyNumberFormat="1" applyFont="1" applyFill="1" applyBorder="1" applyAlignment="1">
      <alignment horizontal="center" vertical="top"/>
    </xf>
    <xf numFmtId="49" fontId="5" fillId="3" borderId="50" xfId="0" applyNumberFormat="1" applyFont="1" applyFill="1" applyBorder="1" applyAlignment="1">
      <alignment horizontal="center" vertical="top"/>
    </xf>
    <xf numFmtId="49" fontId="5" fillId="8" borderId="17" xfId="0" applyNumberFormat="1" applyFont="1" applyFill="1" applyBorder="1" applyAlignment="1">
      <alignment horizontal="center" vertical="top"/>
    </xf>
    <xf numFmtId="49" fontId="5" fillId="0" borderId="33" xfId="0" applyNumberFormat="1" applyFont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center" textRotation="90" wrapText="1"/>
    </xf>
    <xf numFmtId="49" fontId="3" fillId="0" borderId="17" xfId="0" applyNumberFormat="1" applyFont="1" applyBorder="1" applyAlignment="1">
      <alignment horizontal="center" vertical="top"/>
    </xf>
    <xf numFmtId="0" fontId="3" fillId="0" borderId="31" xfId="0" applyFont="1" applyFill="1" applyBorder="1" applyAlignment="1">
      <alignment horizontal="center" vertical="center" textRotation="90" wrapText="1"/>
    </xf>
    <xf numFmtId="0" fontId="3" fillId="2" borderId="33" xfId="0" applyFont="1" applyFill="1" applyBorder="1" applyAlignment="1">
      <alignment horizontal="left" vertical="top" wrapText="1"/>
    </xf>
    <xf numFmtId="49" fontId="3" fillId="0" borderId="34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center" textRotation="90" wrapText="1"/>
    </xf>
    <xf numFmtId="49" fontId="5" fillId="0" borderId="27" xfId="0" applyNumberFormat="1" applyFont="1" applyBorder="1" applyAlignment="1">
      <alignment horizontal="center" vertical="top"/>
    </xf>
    <xf numFmtId="49" fontId="5" fillId="4" borderId="11" xfId="0" applyNumberFormat="1" applyFont="1" applyFill="1" applyBorder="1" applyAlignment="1">
      <alignment horizontal="center" vertical="top"/>
    </xf>
    <xf numFmtId="49" fontId="5" fillId="3" borderId="62" xfId="0" applyNumberFormat="1" applyFont="1" applyFill="1" applyBorder="1" applyAlignment="1">
      <alignment horizontal="center" vertical="top"/>
    </xf>
    <xf numFmtId="49" fontId="5" fillId="8" borderId="26" xfId="0" applyNumberFormat="1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center" textRotation="90" wrapText="1"/>
    </xf>
    <xf numFmtId="49" fontId="3" fillId="0" borderId="26" xfId="0" applyNumberFormat="1" applyFont="1" applyBorder="1" applyAlignment="1">
      <alignment horizontal="center" vertical="top"/>
    </xf>
    <xf numFmtId="49" fontId="5" fillId="0" borderId="28" xfId="0" applyNumberFormat="1" applyFont="1" applyFill="1" applyBorder="1" applyAlignment="1">
      <alignment horizontal="center" vertical="top"/>
    </xf>
    <xf numFmtId="49" fontId="5" fillId="0" borderId="17" xfId="0" applyNumberFormat="1" applyFont="1" applyFill="1" applyBorder="1" applyAlignment="1">
      <alignment horizontal="center" vertical="top"/>
    </xf>
    <xf numFmtId="49" fontId="5" fillId="0" borderId="26" xfId="0" applyNumberFormat="1" applyFont="1" applyFill="1" applyBorder="1" applyAlignment="1">
      <alignment horizontal="center" vertical="top"/>
    </xf>
    <xf numFmtId="49" fontId="5" fillId="3" borderId="28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3" borderId="26" xfId="0" applyNumberFormat="1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horizontal="center" vertical="top" wrapText="1"/>
    </xf>
    <xf numFmtId="49" fontId="5" fillId="0" borderId="19" xfId="0" applyNumberFormat="1" applyFont="1" applyBorder="1" applyAlignment="1">
      <alignment horizontal="center" vertical="top"/>
    </xf>
    <xf numFmtId="49" fontId="5" fillId="4" borderId="10" xfId="0" applyNumberFormat="1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left" vertical="top" wrapText="1"/>
    </xf>
    <xf numFmtId="49" fontId="5" fillId="3" borderId="50" xfId="0" applyNumberFormat="1" applyFont="1" applyFill="1" applyBorder="1" applyAlignment="1">
      <alignment horizontal="center" vertical="top"/>
    </xf>
    <xf numFmtId="49" fontId="3" fillId="0" borderId="17" xfId="0" applyNumberFormat="1" applyFont="1" applyBorder="1" applyAlignment="1">
      <alignment horizontal="center" vertical="top"/>
    </xf>
    <xf numFmtId="49" fontId="5" fillId="8" borderId="17" xfId="0" applyNumberFormat="1" applyFont="1" applyFill="1" applyBorder="1" applyAlignment="1">
      <alignment horizontal="center" vertical="top"/>
    </xf>
    <xf numFmtId="165" fontId="3" fillId="0" borderId="17" xfId="0" applyNumberFormat="1" applyFont="1" applyFill="1" applyBorder="1" applyAlignment="1">
      <alignment horizontal="center" vertical="top" wrapText="1"/>
    </xf>
    <xf numFmtId="165" fontId="3" fillId="0" borderId="19" xfId="0" applyNumberFormat="1" applyFont="1" applyFill="1" applyBorder="1" applyAlignment="1">
      <alignment horizontal="center" vertical="top" wrapText="1"/>
    </xf>
    <xf numFmtId="0" fontId="13" fillId="0" borderId="19" xfId="0" applyFont="1" applyFill="1" applyBorder="1" applyAlignment="1">
      <alignment horizontal="left" vertical="top" wrapText="1"/>
    </xf>
    <xf numFmtId="164" fontId="5" fillId="10" borderId="0" xfId="0" applyNumberFormat="1" applyFont="1" applyFill="1" applyBorder="1" applyAlignment="1">
      <alignment horizontal="right" vertical="top"/>
    </xf>
    <xf numFmtId="164" fontId="3" fillId="10" borderId="43" xfId="0" applyNumberFormat="1" applyFont="1" applyFill="1" applyBorder="1" applyAlignment="1">
      <alignment horizontal="right" vertical="top"/>
    </xf>
    <xf numFmtId="164" fontId="5" fillId="3" borderId="68" xfId="0" applyNumberFormat="1" applyFont="1" applyFill="1" applyBorder="1" applyAlignment="1">
      <alignment horizontal="right" vertical="top"/>
    </xf>
    <xf numFmtId="164" fontId="3" fillId="10" borderId="14" xfId="0" applyNumberFormat="1" applyFont="1" applyFill="1" applyBorder="1" applyAlignment="1">
      <alignment vertical="top"/>
    </xf>
    <xf numFmtId="164" fontId="3" fillId="10" borderId="37" xfId="0" applyNumberFormat="1" applyFont="1" applyFill="1" applyBorder="1" applyAlignment="1">
      <alignment vertical="top"/>
    </xf>
    <xf numFmtId="164" fontId="3" fillId="10" borderId="74" xfId="0" applyNumberFormat="1" applyFont="1" applyFill="1" applyBorder="1" applyAlignment="1">
      <alignment vertical="top"/>
    </xf>
    <xf numFmtId="164" fontId="3" fillId="10" borderId="50" xfId="0" applyNumberFormat="1" applyFont="1" applyFill="1" applyBorder="1" applyAlignment="1">
      <alignment vertical="top"/>
    </xf>
    <xf numFmtId="164" fontId="5" fillId="10" borderId="50" xfId="0" applyNumberFormat="1" applyFont="1" applyFill="1" applyBorder="1" applyAlignment="1">
      <alignment vertical="top"/>
    </xf>
    <xf numFmtId="164" fontId="5" fillId="10" borderId="48" xfId="0" applyNumberFormat="1" applyFont="1" applyFill="1" applyBorder="1" applyAlignment="1">
      <alignment horizontal="right" vertical="top"/>
    </xf>
    <xf numFmtId="164" fontId="5" fillId="3" borderId="79" xfId="0" applyNumberFormat="1" applyFont="1" applyFill="1" applyBorder="1" applyAlignment="1">
      <alignment horizontal="right" vertical="top"/>
    </xf>
    <xf numFmtId="164" fontId="3" fillId="8" borderId="10" xfId="0" applyNumberFormat="1" applyFont="1" applyFill="1" applyBorder="1" applyAlignment="1">
      <alignment horizontal="right" vertical="top"/>
    </xf>
    <xf numFmtId="164" fontId="3" fillId="8" borderId="17" xfId="0" applyNumberFormat="1" applyFont="1" applyFill="1" applyBorder="1" applyAlignment="1">
      <alignment horizontal="right" vertical="top"/>
    </xf>
    <xf numFmtId="164" fontId="3" fillId="8" borderId="19" xfId="0" applyNumberFormat="1" applyFont="1" applyFill="1" applyBorder="1" applyAlignment="1">
      <alignment horizontal="right" vertical="top"/>
    </xf>
    <xf numFmtId="164" fontId="19" fillId="8" borderId="10" xfId="0" applyNumberFormat="1" applyFont="1" applyFill="1" applyBorder="1" applyAlignment="1">
      <alignment horizontal="right" vertical="top"/>
    </xf>
    <xf numFmtId="164" fontId="20" fillId="8" borderId="10" xfId="0" applyNumberFormat="1" applyFont="1" applyFill="1" applyBorder="1" applyAlignment="1">
      <alignment horizontal="right" vertical="top"/>
    </xf>
    <xf numFmtId="164" fontId="5" fillId="8" borderId="17" xfId="0" applyNumberFormat="1" applyFont="1" applyFill="1" applyBorder="1" applyAlignment="1">
      <alignment horizontal="right" vertical="top"/>
    </xf>
    <xf numFmtId="164" fontId="5" fillId="8" borderId="19" xfId="0" applyNumberFormat="1" applyFont="1" applyFill="1" applyBorder="1" applyAlignment="1">
      <alignment horizontal="right" vertical="top"/>
    </xf>
    <xf numFmtId="164" fontId="19" fillId="8" borderId="31" xfId="0" applyNumberFormat="1" applyFont="1" applyFill="1" applyBorder="1" applyAlignment="1">
      <alignment horizontal="right" vertical="top"/>
    </xf>
    <xf numFmtId="164" fontId="3" fillId="8" borderId="34" xfId="0" applyNumberFormat="1" applyFont="1" applyFill="1" applyBorder="1" applyAlignment="1">
      <alignment horizontal="right" vertical="top"/>
    </xf>
    <xf numFmtId="164" fontId="5" fillId="8" borderId="34" xfId="0" applyNumberFormat="1" applyFont="1" applyFill="1" applyBorder="1" applyAlignment="1">
      <alignment horizontal="right" vertical="top"/>
    </xf>
    <xf numFmtId="164" fontId="5" fillId="8" borderId="33" xfId="0" applyNumberFormat="1" applyFont="1" applyFill="1" applyBorder="1" applyAlignment="1">
      <alignment horizontal="right" vertical="top"/>
    </xf>
    <xf numFmtId="164" fontId="3" fillId="8" borderId="45" xfId="0" applyNumberFormat="1" applyFont="1" applyFill="1" applyBorder="1" applyAlignment="1">
      <alignment horizontal="right" vertical="top"/>
    </xf>
    <xf numFmtId="164" fontId="3" fillId="8" borderId="21" xfId="0" applyNumberFormat="1" applyFont="1" applyFill="1" applyBorder="1" applyAlignment="1">
      <alignment horizontal="right" vertical="top"/>
    </xf>
    <xf numFmtId="164" fontId="5" fillId="8" borderId="21" xfId="0" applyNumberFormat="1" applyFont="1" applyFill="1" applyBorder="1" applyAlignment="1">
      <alignment horizontal="right" vertical="top"/>
    </xf>
    <xf numFmtId="164" fontId="5" fillId="8" borderId="1" xfId="0" applyNumberFormat="1" applyFont="1" applyFill="1" applyBorder="1" applyAlignment="1">
      <alignment horizontal="right" vertical="top"/>
    </xf>
    <xf numFmtId="164" fontId="5" fillId="8" borderId="11" xfId="0" applyNumberFormat="1" applyFont="1" applyFill="1" applyBorder="1" applyAlignment="1">
      <alignment horizontal="right" vertical="top"/>
    </xf>
    <xf numFmtId="164" fontId="5" fillId="8" borderId="26" xfId="0" applyNumberFormat="1" applyFont="1" applyFill="1" applyBorder="1" applyAlignment="1">
      <alignment horizontal="right" vertical="top"/>
    </xf>
    <xf numFmtId="164" fontId="5" fillId="8" borderId="27" xfId="0" applyNumberFormat="1" applyFont="1" applyFill="1" applyBorder="1" applyAlignment="1">
      <alignment horizontal="right" vertical="top"/>
    </xf>
    <xf numFmtId="164" fontId="3" fillId="8" borderId="8" xfId="0" applyNumberFormat="1" applyFont="1" applyFill="1" applyBorder="1" applyAlignment="1">
      <alignment horizontal="right" vertical="top"/>
    </xf>
    <xf numFmtId="164" fontId="3" fillId="8" borderId="28" xfId="0" applyNumberFormat="1" applyFont="1" applyFill="1" applyBorder="1" applyAlignment="1">
      <alignment horizontal="right" vertical="top"/>
    </xf>
    <xf numFmtId="164" fontId="5" fillId="8" borderId="28" xfId="0" applyNumberFormat="1" applyFont="1" applyFill="1" applyBorder="1" applyAlignment="1">
      <alignment horizontal="right" vertical="top"/>
    </xf>
    <xf numFmtId="164" fontId="3" fillId="8" borderId="29" xfId="0" applyNumberFormat="1" applyFont="1" applyFill="1" applyBorder="1" applyAlignment="1">
      <alignment horizontal="right" vertical="top"/>
    </xf>
    <xf numFmtId="164" fontId="5" fillId="8" borderId="10" xfId="0" applyNumberFormat="1" applyFont="1" applyFill="1" applyBorder="1" applyAlignment="1">
      <alignment horizontal="right" vertical="top"/>
    </xf>
    <xf numFmtId="164" fontId="5" fillId="8" borderId="73" xfId="0" applyNumberFormat="1" applyFont="1" applyFill="1" applyBorder="1" applyAlignment="1">
      <alignment horizontal="right" vertical="top"/>
    </xf>
    <xf numFmtId="164" fontId="5" fillId="8" borderId="3" xfId="0" applyNumberFormat="1" applyFont="1" applyFill="1" applyBorder="1" applyAlignment="1">
      <alignment horizontal="right" vertical="top"/>
    </xf>
    <xf numFmtId="164" fontId="5" fillId="8" borderId="64" xfId="0" applyNumberFormat="1" applyFont="1" applyFill="1" applyBorder="1" applyAlignment="1">
      <alignment horizontal="right" vertical="top"/>
    </xf>
    <xf numFmtId="164" fontId="3" fillId="8" borderId="39" xfId="0" applyNumberFormat="1" applyFont="1" applyFill="1" applyBorder="1" applyAlignment="1">
      <alignment horizontal="right" vertical="top"/>
    </xf>
    <xf numFmtId="164" fontId="3" fillId="8" borderId="50" xfId="0" applyNumberFormat="1" applyFont="1" applyFill="1" applyBorder="1" applyAlignment="1">
      <alignment horizontal="right" vertical="top"/>
    </xf>
    <xf numFmtId="164" fontId="5" fillId="8" borderId="39" xfId="0" applyNumberFormat="1" applyFont="1" applyFill="1" applyBorder="1" applyAlignment="1">
      <alignment horizontal="right" vertical="top"/>
    </xf>
    <xf numFmtId="164" fontId="5" fillId="8" borderId="50" xfId="0" applyNumberFormat="1" applyFont="1" applyFill="1" applyBorder="1" applyAlignment="1">
      <alignment horizontal="right" vertical="top"/>
    </xf>
    <xf numFmtId="164" fontId="5" fillId="8" borderId="20" xfId="0" applyNumberFormat="1" applyFont="1" applyFill="1" applyBorder="1" applyAlignment="1">
      <alignment horizontal="right" vertical="top"/>
    </xf>
    <xf numFmtId="164" fontId="5" fillId="8" borderId="32" xfId="0" applyNumberFormat="1" applyFont="1" applyFill="1" applyBorder="1" applyAlignment="1">
      <alignment horizontal="right" vertical="top"/>
    </xf>
    <xf numFmtId="164" fontId="3" fillId="8" borderId="20" xfId="0" applyNumberFormat="1" applyFont="1" applyFill="1" applyBorder="1" applyAlignment="1">
      <alignment horizontal="right" vertical="top"/>
    </xf>
    <xf numFmtId="164" fontId="3" fillId="8" borderId="32" xfId="0" applyNumberFormat="1" applyFont="1" applyFill="1" applyBorder="1" applyAlignment="1">
      <alignment horizontal="right" vertical="top"/>
    </xf>
    <xf numFmtId="164" fontId="5" fillId="8" borderId="51" xfId="0" applyNumberFormat="1" applyFont="1" applyFill="1" applyBorder="1" applyAlignment="1">
      <alignment horizontal="right" vertical="top"/>
    </xf>
    <xf numFmtId="164" fontId="3" fillId="8" borderId="58" xfId="0" applyNumberFormat="1" applyFont="1" applyFill="1" applyBorder="1" applyAlignment="1">
      <alignment horizontal="right" vertical="top"/>
    </xf>
    <xf numFmtId="164" fontId="3" fillId="8" borderId="71" xfId="0" applyNumberFormat="1" applyFont="1" applyFill="1" applyBorder="1" applyAlignment="1">
      <alignment horizontal="right" vertical="top"/>
    </xf>
    <xf numFmtId="164" fontId="3" fillId="8" borderId="72" xfId="0" applyNumberFormat="1" applyFont="1" applyFill="1" applyBorder="1" applyAlignment="1">
      <alignment horizontal="right" vertical="top"/>
    </xf>
    <xf numFmtId="164" fontId="3" fillId="8" borderId="47" xfId="0" applyNumberFormat="1" applyFont="1" applyFill="1" applyBorder="1" applyAlignment="1">
      <alignment horizontal="right" vertical="top"/>
    </xf>
    <xf numFmtId="164" fontId="5" fillId="8" borderId="67" xfId="0" applyNumberFormat="1" applyFont="1" applyFill="1" applyBorder="1" applyAlignment="1">
      <alignment horizontal="right" vertical="top"/>
    </xf>
    <xf numFmtId="164" fontId="3" fillId="8" borderId="51" xfId="0" applyNumberFormat="1" applyFont="1" applyFill="1" applyBorder="1" applyAlignment="1">
      <alignment horizontal="right" vertical="top"/>
    </xf>
    <xf numFmtId="164" fontId="3" fillId="8" borderId="48" xfId="0" applyNumberFormat="1" applyFont="1" applyFill="1" applyBorder="1" applyAlignment="1">
      <alignment horizontal="right" vertical="top"/>
    </xf>
    <xf numFmtId="164" fontId="5" fillId="8" borderId="59" xfId="0" applyNumberFormat="1" applyFont="1" applyFill="1" applyBorder="1" applyAlignment="1">
      <alignment horizontal="right" vertical="top"/>
    </xf>
    <xf numFmtId="164" fontId="5" fillId="8" borderId="74" xfId="0" applyNumberFormat="1" applyFont="1" applyFill="1" applyBorder="1" applyAlignment="1">
      <alignment horizontal="right" vertical="top"/>
    </xf>
    <xf numFmtId="164" fontId="3" fillId="8" borderId="13" xfId="0" applyNumberFormat="1" applyFont="1" applyFill="1" applyBorder="1" applyAlignment="1">
      <alignment horizontal="right" vertical="top"/>
    </xf>
    <xf numFmtId="164" fontId="3" fillId="8" borderId="15" xfId="0" applyNumberFormat="1" applyFont="1" applyFill="1" applyBorder="1" applyAlignment="1">
      <alignment horizontal="right" vertical="top"/>
    </xf>
    <xf numFmtId="164" fontId="3" fillId="8" borderId="38" xfId="0" applyNumberFormat="1" applyFont="1" applyFill="1" applyBorder="1" applyAlignment="1">
      <alignment horizontal="right" vertical="top"/>
    </xf>
    <xf numFmtId="164" fontId="3" fillId="8" borderId="1" xfId="0" applyNumberFormat="1" applyFont="1" applyFill="1" applyBorder="1" applyAlignment="1">
      <alignment horizontal="right" vertical="top"/>
    </xf>
    <xf numFmtId="164" fontId="3" fillId="8" borderId="14" xfId="0" applyNumberFormat="1" applyFont="1" applyFill="1" applyBorder="1" applyAlignment="1">
      <alignment horizontal="right" vertical="top"/>
    </xf>
    <xf numFmtId="164" fontId="3" fillId="8" borderId="2" xfId="0" applyNumberFormat="1" applyFont="1" applyFill="1" applyBorder="1" applyAlignment="1">
      <alignment horizontal="right" vertical="top"/>
    </xf>
    <xf numFmtId="164" fontId="3" fillId="8" borderId="37" xfId="0" applyNumberFormat="1" applyFont="1" applyFill="1" applyBorder="1" applyAlignment="1">
      <alignment horizontal="right" vertical="top"/>
    </xf>
    <xf numFmtId="164" fontId="3" fillId="8" borderId="58" xfId="0" applyNumberFormat="1" applyFont="1" applyFill="1" applyBorder="1" applyAlignment="1">
      <alignment vertical="top"/>
    </xf>
    <xf numFmtId="164" fontId="3" fillId="8" borderId="13" xfId="0" applyNumberFormat="1" applyFont="1" applyFill="1" applyBorder="1" applyAlignment="1">
      <alignment vertical="top"/>
    </xf>
    <xf numFmtId="164" fontId="3" fillId="8" borderId="15" xfId="0" applyNumberFormat="1" applyFont="1" applyFill="1" applyBorder="1" applyAlignment="1">
      <alignment vertical="top"/>
    </xf>
    <xf numFmtId="164" fontId="3" fillId="8" borderId="38" xfId="0" applyNumberFormat="1" applyFont="1" applyFill="1" applyBorder="1" applyAlignment="1">
      <alignment vertical="top"/>
    </xf>
    <xf numFmtId="164" fontId="3" fillId="8" borderId="2" xfId="0" applyNumberFormat="1" applyFont="1" applyFill="1" applyBorder="1" applyAlignment="1">
      <alignment vertical="top"/>
    </xf>
    <xf numFmtId="164" fontId="3" fillId="8" borderId="18" xfId="0" applyNumberFormat="1" applyFont="1" applyFill="1" applyBorder="1" applyAlignment="1">
      <alignment vertical="top"/>
    </xf>
    <xf numFmtId="164" fontId="3" fillId="8" borderId="59" xfId="0" applyNumberFormat="1" applyFont="1" applyFill="1" applyBorder="1" applyAlignment="1">
      <alignment vertical="top"/>
    </xf>
    <xf numFmtId="164" fontId="3" fillId="8" borderId="3" xfId="0" applyNumberFormat="1" applyFont="1" applyFill="1" applyBorder="1" applyAlignment="1">
      <alignment vertical="top"/>
    </xf>
    <xf numFmtId="164" fontId="3" fillId="8" borderId="4" xfId="0" applyNumberFormat="1" applyFont="1" applyFill="1" applyBorder="1" applyAlignment="1">
      <alignment vertical="top"/>
    </xf>
    <xf numFmtId="164" fontId="3" fillId="8" borderId="39" xfId="0" applyNumberFormat="1" applyFont="1" applyFill="1" applyBorder="1" applyAlignment="1">
      <alignment vertical="top"/>
    </xf>
    <xf numFmtId="164" fontId="3" fillId="8" borderId="17" xfId="0" applyNumberFormat="1" applyFont="1" applyFill="1" applyBorder="1" applyAlignment="1">
      <alignment vertical="top"/>
    </xf>
    <xf numFmtId="164" fontId="3" fillId="8" borderId="19" xfId="0" applyNumberFormat="1" applyFont="1" applyFill="1" applyBorder="1" applyAlignment="1">
      <alignment vertical="top"/>
    </xf>
    <xf numFmtId="164" fontId="5" fillId="8" borderId="39" xfId="0" applyNumberFormat="1" applyFont="1" applyFill="1" applyBorder="1" applyAlignment="1">
      <alignment vertical="top"/>
    </xf>
    <xf numFmtId="164" fontId="5" fillId="8" borderId="17" xfId="0" applyNumberFormat="1" applyFont="1" applyFill="1" applyBorder="1" applyAlignment="1">
      <alignment vertical="top"/>
    </xf>
    <xf numFmtId="164" fontId="5" fillId="8" borderId="19" xfId="0" applyNumberFormat="1" applyFont="1" applyFill="1" applyBorder="1" applyAlignment="1">
      <alignment vertical="top"/>
    </xf>
    <xf numFmtId="164" fontId="19" fillId="8" borderId="72" xfId="0" applyNumberFormat="1" applyFont="1" applyFill="1" applyBorder="1" applyAlignment="1">
      <alignment horizontal="right" vertical="top"/>
    </xf>
    <xf numFmtId="164" fontId="19" fillId="8" borderId="28" xfId="0" applyNumberFormat="1" applyFont="1" applyFill="1" applyBorder="1" applyAlignment="1">
      <alignment horizontal="right" vertical="top"/>
    </xf>
    <xf numFmtId="164" fontId="19" fillId="8" borderId="39" xfId="0" applyNumberFormat="1" applyFont="1" applyFill="1" applyBorder="1" applyAlignment="1">
      <alignment horizontal="right" vertical="top"/>
    </xf>
    <xf numFmtId="164" fontId="19" fillId="8" borderId="17" xfId="0" applyNumberFormat="1" applyFont="1" applyFill="1" applyBorder="1" applyAlignment="1">
      <alignment horizontal="right" vertical="top"/>
    </xf>
    <xf numFmtId="164" fontId="20" fillId="8" borderId="59" xfId="0" applyNumberFormat="1" applyFont="1" applyFill="1" applyBorder="1" applyAlignment="1">
      <alignment horizontal="right" vertical="top"/>
    </xf>
    <xf numFmtId="164" fontId="20" fillId="8" borderId="3" xfId="0" applyNumberFormat="1" applyFont="1" applyFill="1" applyBorder="1" applyAlignment="1">
      <alignment horizontal="right" vertical="top"/>
    </xf>
    <xf numFmtId="164" fontId="19" fillId="8" borderId="58" xfId="0" applyNumberFormat="1" applyFont="1" applyFill="1" applyBorder="1" applyAlignment="1">
      <alignment horizontal="right" vertical="top"/>
    </xf>
    <xf numFmtId="164" fontId="19" fillId="8" borderId="13" xfId="0" applyNumberFormat="1" applyFont="1" applyFill="1" applyBorder="1" applyAlignment="1">
      <alignment horizontal="right" vertical="top"/>
    </xf>
    <xf numFmtId="164" fontId="19" fillId="8" borderId="38" xfId="0" applyNumberFormat="1" applyFont="1" applyFill="1" applyBorder="1" applyAlignment="1">
      <alignment horizontal="right" vertical="top"/>
    </xf>
    <xf numFmtId="164" fontId="3" fillId="8" borderId="58" xfId="0" applyNumberFormat="1" applyFont="1" applyFill="1" applyBorder="1" applyAlignment="1">
      <alignment horizontal="right" vertical="center"/>
    </xf>
    <xf numFmtId="164" fontId="3" fillId="8" borderId="71" xfId="0" applyNumberFormat="1" applyFont="1" applyFill="1" applyBorder="1" applyAlignment="1">
      <alignment horizontal="right" vertical="center"/>
    </xf>
    <xf numFmtId="164" fontId="23" fillId="8" borderId="17" xfId="0" applyNumberFormat="1" applyFont="1" applyFill="1" applyBorder="1" applyAlignment="1">
      <alignment horizontal="right" vertical="top"/>
    </xf>
    <xf numFmtId="164" fontId="3" fillId="8" borderId="0" xfId="0" applyNumberFormat="1" applyFont="1" applyFill="1" applyBorder="1" applyAlignment="1">
      <alignment horizontal="center" vertical="top"/>
    </xf>
    <xf numFmtId="164" fontId="3" fillId="8" borderId="19" xfId="0" applyNumberFormat="1" applyFont="1" applyFill="1" applyBorder="1" applyAlignment="1">
      <alignment horizontal="center" vertical="top"/>
    </xf>
    <xf numFmtId="164" fontId="3" fillId="8" borderId="33" xfId="0" applyNumberFormat="1" applyFont="1" applyFill="1" applyBorder="1" applyAlignment="1">
      <alignment horizontal="right" vertical="top"/>
    </xf>
    <xf numFmtId="164" fontId="5" fillId="8" borderId="75" xfId="0" applyNumberFormat="1" applyFont="1" applyFill="1" applyBorder="1" applyAlignment="1">
      <alignment horizontal="right" vertical="top"/>
    </xf>
    <xf numFmtId="164" fontId="5" fillId="8" borderId="36" xfId="0" applyNumberFormat="1" applyFont="1" applyFill="1" applyBorder="1" applyAlignment="1">
      <alignment horizontal="right" vertical="top"/>
    </xf>
    <xf numFmtId="164" fontId="3" fillId="8" borderId="16" xfId="0" applyNumberFormat="1" applyFont="1" applyFill="1" applyBorder="1" applyAlignment="1">
      <alignment horizontal="right" vertical="top"/>
    </xf>
    <xf numFmtId="164" fontId="3" fillId="8" borderId="18" xfId="0" applyNumberFormat="1" applyFont="1" applyFill="1" applyBorder="1" applyAlignment="1">
      <alignment horizontal="right" vertical="top"/>
    </xf>
    <xf numFmtId="164" fontId="3" fillId="8" borderId="31" xfId="0" applyNumberFormat="1" applyFont="1" applyFill="1" applyBorder="1" applyAlignment="1">
      <alignment horizontal="right" vertical="top"/>
    </xf>
    <xf numFmtId="164" fontId="5" fillId="8" borderId="60" xfId="0" applyNumberFormat="1" applyFont="1" applyFill="1" applyBorder="1" applyAlignment="1">
      <alignment horizontal="right" vertical="top"/>
    </xf>
    <xf numFmtId="164" fontId="11" fillId="8" borderId="38" xfId="0" applyNumberFormat="1" applyFont="1" applyFill="1" applyBorder="1" applyAlignment="1">
      <alignment horizontal="right" vertical="top" wrapText="1"/>
    </xf>
    <xf numFmtId="164" fontId="11" fillId="8" borderId="2" xfId="0" applyNumberFormat="1" applyFont="1" applyFill="1" applyBorder="1" applyAlignment="1">
      <alignment horizontal="right" vertical="top" wrapText="1"/>
    </xf>
    <xf numFmtId="164" fontId="11" fillId="8" borderId="18" xfId="0" applyNumberFormat="1" applyFont="1" applyFill="1" applyBorder="1" applyAlignment="1">
      <alignment horizontal="right" vertical="top" wrapText="1"/>
    </xf>
    <xf numFmtId="164" fontId="11" fillId="8" borderId="51" xfId="0" applyNumberFormat="1" applyFont="1" applyFill="1" applyBorder="1" applyAlignment="1">
      <alignment horizontal="right" vertical="top" wrapText="1"/>
    </xf>
    <xf numFmtId="164" fontId="11" fillId="8" borderId="48" xfId="0" applyNumberFormat="1" applyFont="1" applyFill="1" applyBorder="1" applyAlignment="1">
      <alignment horizontal="right" vertical="top" wrapText="1"/>
    </xf>
    <xf numFmtId="164" fontId="11" fillId="8" borderId="1" xfId="0" applyNumberFormat="1" applyFont="1" applyFill="1" applyBorder="1" applyAlignment="1">
      <alignment horizontal="right" vertical="top" wrapText="1"/>
    </xf>
    <xf numFmtId="164" fontId="5" fillId="8" borderId="51" xfId="0" applyNumberFormat="1" applyFont="1" applyFill="1" applyBorder="1" applyAlignment="1">
      <alignment horizontal="right" vertical="top" wrapText="1"/>
    </xf>
    <xf numFmtId="164" fontId="5" fillId="8" borderId="48" xfId="0" applyNumberFormat="1" applyFont="1" applyFill="1" applyBorder="1" applyAlignment="1">
      <alignment horizontal="right" vertical="top" wrapText="1"/>
    </xf>
    <xf numFmtId="164" fontId="5" fillId="8" borderId="1" xfId="0" applyNumberFormat="1" applyFont="1" applyFill="1" applyBorder="1" applyAlignment="1">
      <alignment horizontal="right" vertical="top" wrapText="1"/>
    </xf>
    <xf numFmtId="164" fontId="3" fillId="8" borderId="12" xfId="0" applyNumberFormat="1" applyFont="1" applyFill="1" applyBorder="1" applyAlignment="1">
      <alignment horizontal="right" vertical="top"/>
    </xf>
    <xf numFmtId="164" fontId="5" fillId="8" borderId="4" xfId="0" applyNumberFormat="1" applyFont="1" applyFill="1" applyBorder="1" applyAlignment="1">
      <alignment horizontal="right" vertical="top"/>
    </xf>
    <xf numFmtId="164" fontId="3" fillId="8" borderId="12" xfId="0" applyNumberFormat="1" applyFont="1" applyFill="1" applyBorder="1" applyAlignment="1">
      <alignment horizontal="right" vertical="center"/>
    </xf>
    <xf numFmtId="164" fontId="3" fillId="8" borderId="65" xfId="0" applyNumberFormat="1" applyFont="1" applyFill="1" applyBorder="1" applyAlignment="1">
      <alignment horizontal="right" vertical="center"/>
    </xf>
    <xf numFmtId="164" fontId="19" fillId="8" borderId="8" xfId="0" applyNumberFormat="1" applyFont="1" applyFill="1" applyBorder="1" applyAlignment="1">
      <alignment horizontal="right" vertical="top"/>
    </xf>
    <xf numFmtId="164" fontId="20" fillId="8" borderId="60" xfId="0" applyNumberFormat="1" applyFont="1" applyFill="1" applyBorder="1" applyAlignment="1">
      <alignment horizontal="right" vertical="top"/>
    </xf>
    <xf numFmtId="164" fontId="19" fillId="8" borderId="12" xfId="0" applyNumberFormat="1" applyFont="1" applyFill="1" applyBorder="1" applyAlignment="1">
      <alignment horizontal="right" vertical="top"/>
    </xf>
    <xf numFmtId="164" fontId="19" fillId="8" borderId="16" xfId="0" applyNumberFormat="1" applyFont="1" applyFill="1" applyBorder="1" applyAlignment="1">
      <alignment horizontal="right" vertical="top"/>
    </xf>
    <xf numFmtId="164" fontId="5" fillId="8" borderId="31" xfId="0" applyNumberFormat="1" applyFont="1" applyFill="1" applyBorder="1" applyAlignment="1">
      <alignment horizontal="right" vertical="top"/>
    </xf>
    <xf numFmtId="164" fontId="5" fillId="8" borderId="45" xfId="0" applyNumberFormat="1" applyFont="1" applyFill="1" applyBorder="1" applyAlignment="1">
      <alignment horizontal="right" vertical="top"/>
    </xf>
    <xf numFmtId="164" fontId="3" fillId="8" borderId="12" xfId="0" applyNumberFormat="1" applyFont="1" applyFill="1" applyBorder="1" applyAlignment="1">
      <alignment vertical="top"/>
    </xf>
    <xf numFmtId="164" fontId="3" fillId="8" borderId="16" xfId="0" applyNumberFormat="1" applyFont="1" applyFill="1" applyBorder="1" applyAlignment="1">
      <alignment vertical="top"/>
    </xf>
    <xf numFmtId="164" fontId="3" fillId="8" borderId="60" xfId="0" applyNumberFormat="1" applyFont="1" applyFill="1" applyBorder="1" applyAlignment="1">
      <alignment vertical="top"/>
    </xf>
    <xf numFmtId="164" fontId="3" fillId="8" borderId="10" xfId="0" applyNumberFormat="1" applyFont="1" applyFill="1" applyBorder="1" applyAlignment="1">
      <alignment vertical="top"/>
    </xf>
    <xf numFmtId="164" fontId="5" fillId="8" borderId="10" xfId="0" applyNumberFormat="1" applyFont="1" applyFill="1" applyBorder="1" applyAlignment="1">
      <alignment vertical="top"/>
    </xf>
    <xf numFmtId="164" fontId="3" fillId="8" borderId="44" xfId="0" applyNumberFormat="1" applyFont="1" applyFill="1" applyBorder="1" applyAlignment="1">
      <alignment horizontal="right" vertical="top"/>
    </xf>
    <xf numFmtId="164" fontId="23" fillId="8" borderId="39" xfId="0" applyNumberFormat="1" applyFont="1" applyFill="1" applyBorder="1" applyAlignment="1">
      <alignment horizontal="right" vertical="top"/>
    </xf>
    <xf numFmtId="164" fontId="29" fillId="8" borderId="39" xfId="0" applyNumberFormat="1" applyFont="1" applyFill="1" applyBorder="1" applyAlignment="1">
      <alignment horizontal="right" vertical="top"/>
    </xf>
    <xf numFmtId="164" fontId="29" fillId="8" borderId="17" xfId="0" applyNumberFormat="1" applyFont="1" applyFill="1" applyBorder="1" applyAlignment="1">
      <alignment horizontal="right" vertical="top"/>
    </xf>
    <xf numFmtId="164" fontId="23" fillId="8" borderId="34" xfId="0" applyNumberFormat="1" applyFont="1" applyFill="1" applyBorder="1" applyAlignment="1">
      <alignment horizontal="right" vertical="top"/>
    </xf>
    <xf numFmtId="164" fontId="29" fillId="8" borderId="3" xfId="0" applyNumberFormat="1" applyFont="1" applyFill="1" applyBorder="1" applyAlignment="1">
      <alignment horizontal="right" vertical="top"/>
    </xf>
    <xf numFmtId="0" fontId="23" fillId="0" borderId="9" xfId="0" applyFont="1" applyFill="1" applyBorder="1" applyAlignment="1">
      <alignment horizontal="center" vertical="top" wrapText="1"/>
    </xf>
    <xf numFmtId="164" fontId="3" fillId="0" borderId="65" xfId="0" applyNumberFormat="1" applyFont="1" applyFill="1" applyBorder="1" applyAlignment="1">
      <alignment horizontal="right" vertical="top" wrapText="1"/>
    </xf>
    <xf numFmtId="0" fontId="3" fillId="8" borderId="23" xfId="0" applyFont="1" applyFill="1" applyBorder="1" applyAlignment="1">
      <alignment horizontal="center" vertical="top" wrapText="1"/>
    </xf>
    <xf numFmtId="164" fontId="3" fillId="8" borderId="23" xfId="0" applyNumberFormat="1" applyFont="1" applyFill="1" applyBorder="1" applyAlignment="1">
      <alignment horizontal="right" vertical="top" wrapText="1"/>
    </xf>
    <xf numFmtId="164" fontId="3" fillId="8" borderId="44" xfId="0" applyNumberFormat="1" applyFont="1" applyFill="1" applyBorder="1" applyAlignment="1">
      <alignment horizontal="right" vertical="top" wrapText="1"/>
    </xf>
    <xf numFmtId="164" fontId="23" fillId="8" borderId="31" xfId="0" applyNumberFormat="1" applyFont="1" applyFill="1" applyBorder="1" applyAlignment="1">
      <alignment horizontal="right" vertical="top"/>
    </xf>
    <xf numFmtId="164" fontId="23" fillId="8" borderId="10" xfId="0" applyNumberFormat="1" applyFont="1" applyFill="1" applyBorder="1" applyAlignment="1">
      <alignment horizontal="right" vertical="top"/>
    </xf>
    <xf numFmtId="164" fontId="29" fillId="8" borderId="73" xfId="0" applyNumberFormat="1" applyFont="1" applyFill="1" applyBorder="1" applyAlignment="1">
      <alignment horizontal="right" vertical="top"/>
    </xf>
    <xf numFmtId="164" fontId="3" fillId="8" borderId="23" xfId="0" applyNumberFormat="1" applyFont="1" applyFill="1" applyBorder="1" applyAlignment="1">
      <alignment horizontal="right" vertical="top"/>
    </xf>
    <xf numFmtId="0" fontId="23" fillId="0" borderId="23" xfId="0" applyFont="1" applyFill="1" applyBorder="1" applyAlignment="1">
      <alignment horizontal="center" vertical="top" wrapText="1"/>
    </xf>
    <xf numFmtId="164" fontId="23" fillId="8" borderId="16" xfId="0" applyNumberFormat="1" applyFont="1" applyFill="1" applyBorder="1" applyAlignment="1">
      <alignment horizontal="right" vertical="top"/>
    </xf>
    <xf numFmtId="164" fontId="23" fillId="8" borderId="2" xfId="0" applyNumberFormat="1" applyFont="1" applyFill="1" applyBorder="1" applyAlignment="1">
      <alignment horizontal="right" vertical="top"/>
    </xf>
    <xf numFmtId="164" fontId="23" fillId="8" borderId="38" xfId="0" applyNumberFormat="1" applyFont="1" applyFill="1" applyBorder="1" applyAlignment="1">
      <alignment horizontal="right" vertical="top"/>
    </xf>
    <xf numFmtId="164" fontId="3" fillId="8" borderId="43" xfId="0" applyNumberFormat="1" applyFont="1" applyFill="1" applyBorder="1" applyAlignment="1">
      <alignment horizontal="right" vertical="top"/>
    </xf>
    <xf numFmtId="164" fontId="29" fillId="4" borderId="8" xfId="0" applyNumberFormat="1" applyFont="1" applyFill="1" applyBorder="1" applyAlignment="1">
      <alignment horizontal="right" vertical="top"/>
    </xf>
    <xf numFmtId="164" fontId="29" fillId="4" borderId="72" xfId="0" applyNumberFormat="1" applyFont="1" applyFill="1" applyBorder="1" applyAlignment="1">
      <alignment horizontal="right" vertical="top"/>
    </xf>
    <xf numFmtId="164" fontId="29" fillId="5" borderId="56" xfId="0" applyNumberFormat="1" applyFont="1" applyFill="1" applyBorder="1" applyAlignment="1">
      <alignment horizontal="right" vertical="top"/>
    </xf>
    <xf numFmtId="164" fontId="29" fillId="5" borderId="5" xfId="0" applyNumberFormat="1" applyFont="1" applyFill="1" applyBorder="1" applyAlignment="1">
      <alignment horizontal="right" vertical="top"/>
    </xf>
    <xf numFmtId="164" fontId="3" fillId="0" borderId="7" xfId="0" applyNumberFormat="1" applyFont="1" applyFill="1" applyBorder="1" applyAlignment="1">
      <alignment horizontal="center" vertical="top" wrapText="1"/>
    </xf>
    <xf numFmtId="164" fontId="3" fillId="0" borderId="9" xfId="0" applyNumberFormat="1" applyFont="1" applyFill="1" applyBorder="1" applyAlignment="1">
      <alignment horizontal="center" vertical="top" wrapText="1"/>
    </xf>
    <xf numFmtId="164" fontId="5" fillId="10" borderId="61" xfId="0" applyNumberFormat="1" applyFont="1" applyFill="1" applyBorder="1" applyAlignment="1">
      <alignment horizontal="center" vertical="top"/>
    </xf>
    <xf numFmtId="164" fontId="3" fillId="0" borderId="46" xfId="0" applyNumberFormat="1" applyFont="1" applyFill="1" applyBorder="1" applyAlignment="1">
      <alignment horizontal="center" vertical="top" wrapText="1"/>
    </xf>
    <xf numFmtId="49" fontId="3" fillId="0" borderId="17" xfId="0" applyNumberFormat="1" applyFont="1" applyBorder="1" applyAlignment="1">
      <alignment horizontal="center" vertical="top" wrapText="1"/>
    </xf>
    <xf numFmtId="49" fontId="5" fillId="0" borderId="19" xfId="0" applyNumberFormat="1" applyFont="1" applyBorder="1" applyAlignment="1">
      <alignment horizontal="center" vertical="top"/>
    </xf>
    <xf numFmtId="49" fontId="5" fillId="4" borderId="10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8" borderId="17" xfId="0" applyNumberFormat="1" applyFont="1" applyFill="1" applyBorder="1" applyAlignment="1">
      <alignment horizontal="center" vertical="top"/>
    </xf>
    <xf numFmtId="0" fontId="9" fillId="0" borderId="1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70" xfId="0" applyFont="1" applyFill="1" applyBorder="1" applyAlignment="1">
      <alignment horizontal="center" vertical="top" wrapText="1"/>
    </xf>
    <xf numFmtId="0" fontId="3" fillId="8" borderId="6" xfId="0" applyFont="1" applyFill="1" applyBorder="1" applyAlignment="1">
      <alignment horizontal="center" vertical="top" wrapText="1"/>
    </xf>
    <xf numFmtId="164" fontId="19" fillId="10" borderId="45" xfId="0" applyNumberFormat="1" applyFont="1" applyFill="1" applyBorder="1" applyAlignment="1">
      <alignment horizontal="right" vertical="top"/>
    </xf>
    <xf numFmtId="164" fontId="19" fillId="8" borderId="45" xfId="0" applyNumberFormat="1" applyFont="1" applyFill="1" applyBorder="1" applyAlignment="1">
      <alignment horizontal="right" vertical="top"/>
    </xf>
    <xf numFmtId="164" fontId="19" fillId="8" borderId="34" xfId="0" applyNumberFormat="1" applyFont="1" applyFill="1" applyBorder="1" applyAlignment="1">
      <alignment horizontal="right" vertical="top"/>
    </xf>
    <xf numFmtId="164" fontId="23" fillId="8" borderId="33" xfId="0" applyNumberFormat="1" applyFont="1" applyFill="1" applyBorder="1" applyAlignment="1">
      <alignment horizontal="right" vertical="top"/>
    </xf>
    <xf numFmtId="164" fontId="23" fillId="8" borderId="70" xfId="0" applyNumberFormat="1" applyFont="1" applyFill="1" applyBorder="1" applyAlignment="1">
      <alignment horizontal="right" vertical="top"/>
    </xf>
    <xf numFmtId="164" fontId="23" fillId="8" borderId="20" xfId="0" applyNumberFormat="1" applyFont="1" applyFill="1" applyBorder="1" applyAlignment="1">
      <alignment horizontal="right" vertical="top"/>
    </xf>
    <xf numFmtId="0" fontId="23" fillId="0" borderId="70" xfId="0" applyFont="1" applyFill="1" applyBorder="1" applyAlignment="1">
      <alignment horizontal="center" vertical="top" wrapText="1"/>
    </xf>
    <xf numFmtId="164" fontId="23" fillId="8" borderId="49" xfId="0" applyNumberFormat="1" applyFont="1" applyFill="1" applyBorder="1" applyAlignment="1">
      <alignment horizontal="right" vertical="top"/>
    </xf>
    <xf numFmtId="164" fontId="29" fillId="8" borderId="60" xfId="0" applyNumberFormat="1" applyFont="1" applyFill="1" applyBorder="1" applyAlignment="1">
      <alignment horizontal="right" vertical="top"/>
    </xf>
    <xf numFmtId="164" fontId="3" fillId="0" borderId="16" xfId="0" applyNumberFormat="1" applyFont="1" applyFill="1" applyBorder="1" applyAlignment="1">
      <alignment horizontal="right" vertical="top"/>
    </xf>
    <xf numFmtId="164" fontId="3" fillId="0" borderId="17" xfId="0" applyNumberFormat="1" applyFont="1" applyFill="1" applyBorder="1" applyAlignment="1">
      <alignment horizontal="right" vertical="top"/>
    </xf>
    <xf numFmtId="164" fontId="23" fillId="8" borderId="21" xfId="0" applyNumberFormat="1" applyFont="1" applyFill="1" applyBorder="1" applyAlignment="1">
      <alignment horizontal="right" vertical="top"/>
    </xf>
    <xf numFmtId="164" fontId="19" fillId="10" borderId="2" xfId="0" applyNumberFormat="1" applyFont="1" applyFill="1" applyBorder="1" applyAlignment="1">
      <alignment horizontal="right" vertical="top"/>
    </xf>
    <xf numFmtId="164" fontId="19" fillId="0" borderId="16" xfId="0" applyNumberFormat="1" applyFont="1" applyFill="1" applyBorder="1" applyAlignment="1">
      <alignment horizontal="right" vertical="top"/>
    </xf>
    <xf numFmtId="164" fontId="19" fillId="0" borderId="2" xfId="0" applyNumberFormat="1" applyFont="1" applyFill="1" applyBorder="1" applyAlignment="1">
      <alignment horizontal="right" vertical="top"/>
    </xf>
    <xf numFmtId="164" fontId="3" fillId="2" borderId="24" xfId="0" applyNumberFormat="1" applyFont="1" applyFill="1" applyBorder="1" applyAlignment="1">
      <alignment horizontal="right" vertical="top" wrapText="1"/>
    </xf>
    <xf numFmtId="164" fontId="19" fillId="8" borderId="2" xfId="0" applyNumberFormat="1" applyFont="1" applyFill="1" applyBorder="1" applyAlignment="1">
      <alignment horizontal="right" vertical="top"/>
    </xf>
    <xf numFmtId="164" fontId="3" fillId="0" borderId="19" xfId="0" applyNumberFormat="1" applyFont="1" applyFill="1" applyBorder="1" applyAlignment="1">
      <alignment horizontal="right" vertical="top"/>
    </xf>
    <xf numFmtId="164" fontId="23" fillId="0" borderId="16" xfId="0" applyNumberFormat="1" applyFont="1" applyFill="1" applyBorder="1" applyAlignment="1">
      <alignment horizontal="right" vertical="top"/>
    </xf>
    <xf numFmtId="164" fontId="23" fillId="0" borderId="17" xfId="0" applyNumberFormat="1" applyFont="1" applyFill="1" applyBorder="1" applyAlignment="1">
      <alignment horizontal="right" vertical="top"/>
    </xf>
    <xf numFmtId="164" fontId="23" fillId="8" borderId="0" xfId="0" applyNumberFormat="1" applyFont="1" applyFill="1" applyBorder="1" applyAlignment="1">
      <alignment horizontal="right" vertical="top"/>
    </xf>
    <xf numFmtId="164" fontId="19" fillId="8" borderId="41" xfId="0" applyNumberFormat="1" applyFont="1" applyFill="1" applyBorder="1" applyAlignment="1">
      <alignment horizontal="right" vertical="top"/>
    </xf>
    <xf numFmtId="164" fontId="23" fillId="8" borderId="43" xfId="0" applyNumberFormat="1" applyFont="1" applyFill="1" applyBorder="1" applyAlignment="1">
      <alignment horizontal="right" vertical="top"/>
    </xf>
    <xf numFmtId="164" fontId="19" fillId="8" borderId="71" xfId="0" applyNumberFormat="1" applyFont="1" applyFill="1" applyBorder="1" applyAlignment="1">
      <alignment horizontal="right" vertical="top"/>
    </xf>
    <xf numFmtId="164" fontId="19" fillId="8" borderId="43" xfId="0" applyNumberFormat="1" applyFont="1" applyFill="1" applyBorder="1" applyAlignment="1">
      <alignment horizontal="right" vertical="top"/>
    </xf>
    <xf numFmtId="0" fontId="3" fillId="0" borderId="23" xfId="0" applyFont="1" applyBorder="1" applyAlignment="1">
      <alignment horizontal="center" vertical="top" wrapText="1"/>
    </xf>
    <xf numFmtId="164" fontId="3" fillId="0" borderId="34" xfId="0" applyNumberFormat="1" applyFont="1" applyFill="1" applyBorder="1" applyAlignment="1">
      <alignment horizontal="right" vertical="top"/>
    </xf>
    <xf numFmtId="0" fontId="15" fillId="0" borderId="33" xfId="0" applyFont="1" applyFill="1" applyBorder="1" applyAlignment="1">
      <alignment horizontal="left" vertical="top" wrapText="1"/>
    </xf>
    <xf numFmtId="165" fontId="9" fillId="10" borderId="34" xfId="0" applyNumberFormat="1" applyFont="1" applyFill="1" applyBorder="1" applyAlignment="1">
      <alignment vertical="top" wrapText="1"/>
    </xf>
    <xf numFmtId="164" fontId="3" fillId="0" borderId="31" xfId="0" applyNumberFormat="1" applyFont="1" applyFill="1" applyBorder="1" applyAlignment="1">
      <alignment horizontal="right" vertical="top"/>
    </xf>
    <xf numFmtId="0" fontId="9" fillId="0" borderId="17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164" fontId="3" fillId="2" borderId="43" xfId="0" applyNumberFormat="1" applyFont="1" applyFill="1" applyBorder="1" applyAlignment="1">
      <alignment horizontal="right" vertical="top"/>
    </xf>
    <xf numFmtId="164" fontId="3" fillId="2" borderId="23" xfId="0" applyNumberFormat="1" applyFont="1" applyFill="1" applyBorder="1" applyAlignment="1">
      <alignment horizontal="right" vertical="top"/>
    </xf>
    <xf numFmtId="164" fontId="3" fillId="0" borderId="38" xfId="0" applyNumberFormat="1" applyFont="1" applyFill="1" applyBorder="1" applyAlignment="1">
      <alignment horizontal="right" vertical="top"/>
    </xf>
    <xf numFmtId="164" fontId="3" fillId="0" borderId="2" xfId="0" applyNumberFormat="1" applyFont="1" applyFill="1" applyBorder="1" applyAlignment="1">
      <alignment horizontal="right" vertical="top"/>
    </xf>
    <xf numFmtId="164" fontId="3" fillId="8" borderId="50" xfId="0" applyNumberFormat="1" applyFont="1" applyFill="1" applyBorder="1" applyAlignment="1">
      <alignment horizontal="center" vertical="top"/>
    </xf>
    <xf numFmtId="164" fontId="23" fillId="0" borderId="2" xfId="0" applyNumberFormat="1" applyFont="1" applyFill="1" applyBorder="1" applyAlignment="1">
      <alignment horizontal="right" vertical="top"/>
    </xf>
    <xf numFmtId="164" fontId="23" fillId="8" borderId="40" xfId="0" applyNumberFormat="1" applyFont="1" applyFill="1" applyBorder="1" applyAlignment="1">
      <alignment horizontal="right" vertical="top"/>
    </xf>
    <xf numFmtId="164" fontId="23" fillId="8" borderId="0" xfId="0" applyNumberFormat="1" applyFont="1" applyFill="1" applyBorder="1" applyAlignment="1">
      <alignment horizontal="center" vertical="top"/>
    </xf>
    <xf numFmtId="164" fontId="29" fillId="8" borderId="11" xfId="0" applyNumberFormat="1" applyFont="1" applyFill="1" applyBorder="1" applyAlignment="1">
      <alignment horizontal="right" vertical="top"/>
    </xf>
    <xf numFmtId="164" fontId="29" fillId="8" borderId="75" xfId="0" applyNumberFormat="1" applyFont="1" applyFill="1" applyBorder="1" applyAlignment="1">
      <alignment horizontal="right" vertical="top"/>
    </xf>
    <xf numFmtId="0" fontId="23" fillId="0" borderId="23" xfId="0" applyFont="1" applyFill="1" applyBorder="1" applyAlignment="1">
      <alignment horizontal="center" vertical="top"/>
    </xf>
    <xf numFmtId="0" fontId="23" fillId="8" borderId="23" xfId="0" applyFont="1" applyFill="1" applyBorder="1" applyAlignment="1">
      <alignment horizontal="center" vertical="top"/>
    </xf>
    <xf numFmtId="49" fontId="27" fillId="0" borderId="24" xfId="0" applyNumberFormat="1" applyFont="1" applyFill="1" applyBorder="1" applyAlignment="1">
      <alignment horizontal="center" vertical="top" wrapText="1"/>
    </xf>
    <xf numFmtId="49" fontId="27" fillId="0" borderId="23" xfId="0" applyNumberFormat="1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left" vertical="top" wrapText="1"/>
    </xf>
    <xf numFmtId="49" fontId="5" fillId="4" borderId="10" xfId="0" applyNumberFormat="1" applyFont="1" applyFill="1" applyBorder="1" applyAlignment="1">
      <alignment horizontal="center" vertical="top" wrapText="1"/>
    </xf>
    <xf numFmtId="49" fontId="5" fillId="3" borderId="17" xfId="0" applyNumberFormat="1" applyFont="1" applyFill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 wrapText="1"/>
    </xf>
    <xf numFmtId="164" fontId="5" fillId="5" borderId="7" xfId="0" applyNumberFormat="1" applyFont="1" applyFill="1" applyBorder="1" applyAlignment="1">
      <alignment horizontal="center" vertical="top"/>
    </xf>
    <xf numFmtId="164" fontId="3" fillId="0" borderId="24" xfId="0" applyNumberFormat="1" applyFont="1" applyBorder="1" applyAlignment="1">
      <alignment horizontal="center" vertical="top"/>
    </xf>
    <xf numFmtId="164" fontId="5" fillId="5" borderId="24" xfId="0" applyNumberFormat="1" applyFont="1" applyFill="1" applyBorder="1" applyAlignment="1">
      <alignment horizontal="center" vertical="top"/>
    </xf>
    <xf numFmtId="164" fontId="5" fillId="6" borderId="66" xfId="0" applyNumberFormat="1" applyFont="1" applyFill="1" applyBorder="1" applyAlignment="1">
      <alignment horizontal="center" vertical="top"/>
    </xf>
    <xf numFmtId="0" fontId="35" fillId="0" borderId="24" xfId="0" applyFont="1" applyFill="1" applyBorder="1" applyAlignment="1">
      <alignment horizontal="center" vertical="top"/>
    </xf>
    <xf numFmtId="0" fontId="16" fillId="2" borderId="50" xfId="0" applyFont="1" applyFill="1" applyBorder="1" applyAlignment="1">
      <alignment horizontal="left" vertical="top" wrapText="1"/>
    </xf>
    <xf numFmtId="164" fontId="3" fillId="2" borderId="49" xfId="0" applyNumberFormat="1" applyFont="1" applyFill="1" applyBorder="1" applyAlignment="1">
      <alignment horizontal="right" vertical="top" wrapText="1"/>
    </xf>
    <xf numFmtId="0" fontId="23" fillId="0" borderId="23" xfId="0" applyFont="1" applyBorder="1" applyAlignment="1">
      <alignment horizontal="center" vertical="top" wrapText="1"/>
    </xf>
    <xf numFmtId="164" fontId="23" fillId="0" borderId="31" xfId="0" applyNumberFormat="1" applyFont="1" applyFill="1" applyBorder="1" applyAlignment="1">
      <alignment horizontal="right" vertical="top"/>
    </xf>
    <xf numFmtId="164" fontId="23" fillId="0" borderId="34" xfId="0" applyNumberFormat="1" applyFont="1" applyFill="1" applyBorder="1" applyAlignment="1">
      <alignment horizontal="right" vertical="top"/>
    </xf>
    <xf numFmtId="49" fontId="5" fillId="0" borderId="19" xfId="0" applyNumberFormat="1" applyFont="1" applyBorder="1" applyAlignment="1">
      <alignment horizontal="center" vertical="top"/>
    </xf>
    <xf numFmtId="49" fontId="5" fillId="4" borderId="10" xfId="0" applyNumberFormat="1" applyFont="1" applyFill="1" applyBorder="1" applyAlignment="1">
      <alignment horizontal="center" vertical="top"/>
    </xf>
    <xf numFmtId="49" fontId="5" fillId="3" borderId="50" xfId="0" applyNumberFormat="1" applyFont="1" applyFill="1" applyBorder="1" applyAlignment="1">
      <alignment horizontal="center" vertical="top"/>
    </xf>
    <xf numFmtId="49" fontId="5" fillId="8" borderId="17" xfId="0" applyNumberFormat="1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center" textRotation="90" wrapText="1"/>
    </xf>
    <xf numFmtId="49" fontId="3" fillId="0" borderId="17" xfId="0" applyNumberFormat="1" applyFont="1" applyBorder="1" applyAlignment="1">
      <alignment horizontal="center" vertical="top"/>
    </xf>
    <xf numFmtId="0" fontId="3" fillId="2" borderId="27" xfId="0" applyFont="1" applyFill="1" applyBorder="1" applyAlignment="1">
      <alignment horizontal="left" vertical="top" wrapText="1"/>
    </xf>
    <xf numFmtId="49" fontId="5" fillId="3" borderId="62" xfId="0" applyNumberFormat="1" applyFont="1" applyFill="1" applyBorder="1" applyAlignment="1">
      <alignment horizontal="center" vertical="top"/>
    </xf>
    <xf numFmtId="49" fontId="5" fillId="8" borderId="26" xfId="0" applyNumberFormat="1" applyFont="1" applyFill="1" applyBorder="1" applyAlignment="1">
      <alignment horizontal="center" vertical="top"/>
    </xf>
    <xf numFmtId="0" fontId="23" fillId="0" borderId="6" xfId="0" applyFont="1" applyFill="1" applyBorder="1" applyAlignment="1">
      <alignment horizontal="center" vertical="top" wrapText="1"/>
    </xf>
    <xf numFmtId="164" fontId="23" fillId="8" borderId="51" xfId="0" applyNumberFormat="1" applyFont="1" applyFill="1" applyBorder="1" applyAlignment="1">
      <alignment horizontal="right" vertical="top"/>
    </xf>
    <xf numFmtId="49" fontId="5" fillId="0" borderId="19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top"/>
    </xf>
    <xf numFmtId="49" fontId="5" fillId="0" borderId="29" xfId="0" applyNumberFormat="1" applyFont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164" fontId="29" fillId="8" borderId="64" xfId="0" applyNumberFormat="1" applyFont="1" applyFill="1" applyBorder="1" applyAlignment="1">
      <alignment horizontal="right" vertical="top"/>
    </xf>
    <xf numFmtId="164" fontId="3" fillId="2" borderId="55" xfId="0" applyNumberFormat="1" applyFont="1" applyFill="1" applyBorder="1" applyAlignment="1">
      <alignment horizontal="right" vertical="top" wrapText="1"/>
    </xf>
    <xf numFmtId="1" fontId="36" fillId="0" borderId="1" xfId="0" applyNumberFormat="1" applyFont="1" applyFill="1" applyBorder="1" applyAlignment="1">
      <alignment horizontal="center" vertical="top"/>
    </xf>
    <xf numFmtId="3" fontId="23" fillId="0" borderId="19" xfId="0" applyNumberFormat="1" applyFont="1" applyFill="1" applyBorder="1" applyAlignment="1">
      <alignment horizontal="center" vertical="top" wrapText="1"/>
    </xf>
    <xf numFmtId="1" fontId="2" fillId="0" borderId="19" xfId="0" applyNumberFormat="1" applyFont="1" applyFill="1" applyBorder="1" applyAlignment="1">
      <alignment horizontal="center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horizontal="center" vertical="top"/>
    </xf>
    <xf numFmtId="49" fontId="3" fillId="0" borderId="17" xfId="0" applyNumberFormat="1" applyFont="1" applyBorder="1" applyAlignment="1">
      <alignment horizontal="center" vertical="top" wrapText="1"/>
    </xf>
    <xf numFmtId="49" fontId="3" fillId="0" borderId="26" xfId="0" applyNumberFormat="1" applyFont="1" applyBorder="1" applyAlignment="1">
      <alignment horizontal="center" vertical="top" wrapText="1"/>
    </xf>
    <xf numFmtId="49" fontId="5" fillId="0" borderId="19" xfId="0" applyNumberFormat="1" applyFont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49" fontId="5" fillId="4" borderId="10" xfId="0" applyNumberFormat="1" applyFont="1" applyFill="1" applyBorder="1" applyAlignment="1">
      <alignment horizontal="center" vertical="top"/>
    </xf>
    <xf numFmtId="49" fontId="5" fillId="4" borderId="11" xfId="0" applyNumberFormat="1" applyFont="1" applyFill="1" applyBorder="1" applyAlignment="1">
      <alignment horizontal="center" vertical="top"/>
    </xf>
    <xf numFmtId="49" fontId="5" fillId="4" borderId="10" xfId="0" applyNumberFormat="1" applyFont="1" applyFill="1" applyBorder="1" applyAlignment="1">
      <alignment horizontal="center" vertical="top" wrapText="1"/>
    </xf>
    <xf numFmtId="49" fontId="5" fillId="3" borderId="17" xfId="0" applyNumberFormat="1" applyFont="1" applyFill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 wrapText="1"/>
    </xf>
    <xf numFmtId="0" fontId="3" fillId="2" borderId="48" xfId="0" applyFont="1" applyFill="1" applyBorder="1" applyAlignment="1">
      <alignment horizontal="left" vertical="top" wrapText="1"/>
    </xf>
    <xf numFmtId="0" fontId="3" fillId="2" borderId="62" xfId="0" applyFont="1" applyFill="1" applyBorder="1" applyAlignment="1">
      <alignment horizontal="left" vertical="top" wrapText="1"/>
    </xf>
    <xf numFmtId="49" fontId="5" fillId="3" borderId="17" xfId="0" applyNumberFormat="1" applyFont="1" applyFill="1" applyBorder="1" applyAlignment="1">
      <alignment horizontal="center" vertical="top"/>
    </xf>
    <xf numFmtId="49" fontId="5" fillId="3" borderId="26" xfId="0" applyNumberFormat="1" applyFont="1" applyFill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 wrapText="1"/>
    </xf>
    <xf numFmtId="49" fontId="5" fillId="0" borderId="28" xfId="0" applyNumberFormat="1" applyFont="1" applyBorder="1" applyAlignment="1">
      <alignment horizontal="center" vertical="top"/>
    </xf>
    <xf numFmtId="49" fontId="5" fillId="3" borderId="50" xfId="0" applyNumberFormat="1" applyFont="1" applyFill="1" applyBorder="1" applyAlignment="1">
      <alignment horizontal="center" vertical="top"/>
    </xf>
    <xf numFmtId="49" fontId="3" fillId="0" borderId="17" xfId="0" applyNumberFormat="1" applyFont="1" applyBorder="1" applyAlignment="1">
      <alignment horizontal="center" vertical="top"/>
    </xf>
    <xf numFmtId="49" fontId="5" fillId="3" borderId="47" xfId="0" applyNumberFormat="1" applyFont="1" applyFill="1" applyBorder="1" applyAlignment="1">
      <alignment horizontal="center" vertical="top"/>
    </xf>
    <xf numFmtId="49" fontId="5" fillId="3" borderId="62" xfId="0" applyNumberFormat="1" applyFont="1" applyFill="1" applyBorder="1" applyAlignment="1">
      <alignment horizontal="center" vertical="top"/>
    </xf>
    <xf numFmtId="49" fontId="5" fillId="8" borderId="28" xfId="0" applyNumberFormat="1" applyFont="1" applyFill="1" applyBorder="1" applyAlignment="1">
      <alignment horizontal="center" vertical="top"/>
    </xf>
    <xf numFmtId="49" fontId="5" fillId="8" borderId="17" xfId="0" applyNumberFormat="1" applyFont="1" applyFill="1" applyBorder="1" applyAlignment="1">
      <alignment horizontal="center" vertical="top"/>
    </xf>
    <xf numFmtId="49" fontId="5" fillId="8" borderId="26" xfId="0" applyNumberFormat="1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center" textRotation="90" wrapText="1"/>
    </xf>
    <xf numFmtId="49" fontId="3" fillId="0" borderId="26" xfId="0" applyNumberFormat="1" applyFont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top" wrapText="1"/>
    </xf>
    <xf numFmtId="49" fontId="3" fillId="0" borderId="21" xfId="0" applyNumberFormat="1" applyFont="1" applyBorder="1" applyAlignment="1">
      <alignment horizontal="center" vertical="top"/>
    </xf>
    <xf numFmtId="49" fontId="5" fillId="8" borderId="26" xfId="0" applyNumberFormat="1" applyFont="1" applyFill="1" applyBorder="1" applyAlignment="1">
      <alignment horizontal="center" vertical="top" wrapText="1"/>
    </xf>
    <xf numFmtId="49" fontId="5" fillId="4" borderId="8" xfId="0" applyNumberFormat="1" applyFont="1" applyFill="1" applyBorder="1" applyAlignment="1">
      <alignment horizontal="center" vertical="top" wrapText="1"/>
    </xf>
    <xf numFmtId="49" fontId="5" fillId="3" borderId="28" xfId="0" applyNumberFormat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vertical="top" wrapText="1"/>
    </xf>
    <xf numFmtId="164" fontId="3" fillId="8" borderId="52" xfId="0" applyNumberFormat="1" applyFont="1" applyFill="1" applyBorder="1" applyAlignment="1">
      <alignment horizontal="right" vertical="top" wrapText="1"/>
    </xf>
    <xf numFmtId="164" fontId="3" fillId="8" borderId="55" xfId="0" applyNumberFormat="1" applyFont="1" applyFill="1" applyBorder="1" applyAlignment="1">
      <alignment horizontal="right" vertical="top"/>
    </xf>
    <xf numFmtId="164" fontId="3" fillId="8" borderId="52" xfId="0" applyNumberFormat="1" applyFont="1" applyFill="1" applyBorder="1" applyAlignment="1">
      <alignment horizontal="right" vertical="top"/>
    </xf>
    <xf numFmtId="0" fontId="9" fillId="0" borderId="11" xfId="0" applyFont="1" applyFill="1" applyBorder="1" applyAlignment="1">
      <alignment horizontal="left" vertical="top"/>
    </xf>
    <xf numFmtId="164" fontId="3" fillId="8" borderId="55" xfId="0" applyNumberFormat="1" applyFont="1" applyFill="1" applyBorder="1" applyAlignment="1">
      <alignment horizontal="right" vertical="top" wrapText="1"/>
    </xf>
    <xf numFmtId="164" fontId="23" fillId="8" borderId="57" xfId="0" applyNumberFormat="1" applyFont="1" applyFill="1" applyBorder="1" applyAlignment="1">
      <alignment horizontal="right" vertical="top"/>
    </xf>
    <xf numFmtId="164" fontId="23" fillId="8" borderId="55" xfId="0" applyNumberFormat="1" applyFont="1" applyFill="1" applyBorder="1" applyAlignment="1">
      <alignment horizontal="right" vertical="top"/>
    </xf>
    <xf numFmtId="164" fontId="23" fillId="8" borderId="72" xfId="0" applyNumberFormat="1" applyFont="1" applyFill="1" applyBorder="1" applyAlignment="1">
      <alignment horizontal="right" vertical="top"/>
    </xf>
    <xf numFmtId="164" fontId="23" fillId="8" borderId="42" xfId="0" applyNumberFormat="1" applyFont="1" applyFill="1" applyBorder="1" applyAlignment="1">
      <alignment horizontal="right" vertical="top"/>
    </xf>
    <xf numFmtId="164" fontId="23" fillId="8" borderId="58" xfId="0" applyNumberFormat="1" applyFont="1" applyFill="1" applyBorder="1" applyAlignment="1">
      <alignment horizontal="right" vertical="top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Fill="1" applyBorder="1" applyAlignment="1">
      <alignment horizontal="center" vertical="top" wrapText="1"/>
    </xf>
    <xf numFmtId="164" fontId="29" fillId="4" borderId="54" xfId="0" applyNumberFormat="1" applyFont="1" applyFill="1" applyBorder="1" applyAlignment="1">
      <alignment horizontal="right" vertical="top"/>
    </xf>
    <xf numFmtId="164" fontId="29" fillId="5" borderId="80" xfId="0" applyNumberFormat="1" applyFont="1" applyFill="1" applyBorder="1" applyAlignment="1">
      <alignment horizontal="right" vertical="top"/>
    </xf>
    <xf numFmtId="0" fontId="3" fillId="2" borderId="29" xfId="0" applyFont="1" applyFill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8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18" fillId="0" borderId="8" xfId="0" applyFont="1" applyBorder="1" applyAlignment="1">
      <alignment horizontal="center" vertical="center" textRotation="90" wrapText="1"/>
    </xf>
    <xf numFmtId="0" fontId="7" fillId="0" borderId="31" xfId="0" applyFont="1" applyBorder="1" applyAlignment="1">
      <alignment horizontal="center" vertical="center" textRotation="90" wrapText="1"/>
    </xf>
    <xf numFmtId="0" fontId="3" fillId="0" borderId="76" xfId="0" applyFont="1" applyBorder="1" applyAlignment="1">
      <alignment horizontal="left" vertical="top" wrapText="1"/>
    </xf>
    <xf numFmtId="0" fontId="3" fillId="0" borderId="43" xfId="0" applyFont="1" applyBorder="1" applyAlignment="1">
      <alignment horizontal="left" vertical="top" wrapText="1"/>
    </xf>
    <xf numFmtId="0" fontId="3" fillId="0" borderId="44" xfId="0" applyFont="1" applyBorder="1" applyAlignment="1">
      <alignment horizontal="left" vertical="top" wrapText="1"/>
    </xf>
    <xf numFmtId="165" fontId="3" fillId="0" borderId="76" xfId="0" applyNumberFormat="1" applyFont="1" applyBorder="1" applyAlignment="1">
      <alignment horizontal="center" vertical="top" wrapText="1"/>
    </xf>
    <xf numFmtId="165" fontId="3" fillId="0" borderId="43" xfId="0" applyNumberFormat="1" applyFont="1" applyBorder="1" applyAlignment="1">
      <alignment horizontal="center" vertical="top" wrapText="1"/>
    </xf>
    <xf numFmtId="165" fontId="3" fillId="0" borderId="44" xfId="0" applyNumberFormat="1" applyFont="1" applyBorder="1" applyAlignment="1">
      <alignment horizontal="center" vertical="top" wrapText="1"/>
    </xf>
    <xf numFmtId="0" fontId="5" fillId="6" borderId="35" xfId="0" applyFont="1" applyFill="1" applyBorder="1" applyAlignment="1">
      <alignment horizontal="right" vertical="top" wrapText="1"/>
    </xf>
    <xf numFmtId="0" fontId="5" fillId="6" borderId="30" xfId="0" applyFont="1" applyFill="1" applyBorder="1" applyAlignment="1">
      <alignment horizontal="right" vertical="top" wrapText="1"/>
    </xf>
    <xf numFmtId="0" fontId="5" fillId="6" borderId="36" xfId="0" applyFont="1" applyFill="1" applyBorder="1" applyAlignment="1">
      <alignment horizontal="right" vertical="top" wrapText="1"/>
    </xf>
    <xf numFmtId="0" fontId="5" fillId="6" borderId="35" xfId="0" applyNumberFormat="1" applyFont="1" applyFill="1" applyBorder="1" applyAlignment="1">
      <alignment horizontal="center" vertical="top" wrapText="1"/>
    </xf>
    <xf numFmtId="0" fontId="5" fillId="6" borderId="30" xfId="0" applyNumberFormat="1" applyFont="1" applyFill="1" applyBorder="1" applyAlignment="1">
      <alignment horizontal="center" vertical="top" wrapText="1"/>
    </xf>
    <xf numFmtId="0" fontId="5" fillId="6" borderId="36" xfId="0" applyNumberFormat="1" applyFont="1" applyFill="1" applyBorder="1" applyAlignment="1">
      <alignment horizontal="center" vertical="top" wrapText="1"/>
    </xf>
    <xf numFmtId="0" fontId="5" fillId="5" borderId="76" xfId="0" applyFont="1" applyFill="1" applyBorder="1" applyAlignment="1">
      <alignment horizontal="right" vertical="top" wrapText="1"/>
    </xf>
    <xf numFmtId="0" fontId="5" fillId="5" borderId="43" xfId="0" applyFont="1" applyFill="1" applyBorder="1" applyAlignment="1">
      <alignment horizontal="right" vertical="top" wrapText="1"/>
    </xf>
    <xf numFmtId="0" fontId="5" fillId="5" borderId="44" xfId="0" applyFont="1" applyFill="1" applyBorder="1" applyAlignment="1">
      <alignment horizontal="right" vertical="top" wrapText="1"/>
    </xf>
    <xf numFmtId="165" fontId="5" fillId="5" borderId="76" xfId="0" applyNumberFormat="1" applyFont="1" applyFill="1" applyBorder="1" applyAlignment="1">
      <alignment horizontal="center" vertical="top" wrapText="1"/>
    </xf>
    <xf numFmtId="165" fontId="5" fillId="5" borderId="43" xfId="0" applyNumberFormat="1" applyFont="1" applyFill="1" applyBorder="1" applyAlignment="1">
      <alignment horizontal="center" vertical="top" wrapText="1"/>
    </xf>
    <xf numFmtId="165" fontId="5" fillId="5" borderId="44" xfId="0" applyNumberFormat="1" applyFont="1" applyFill="1" applyBorder="1" applyAlignment="1">
      <alignment horizontal="center" vertical="top" wrapText="1"/>
    </xf>
    <xf numFmtId="0" fontId="3" fillId="2" borderId="70" xfId="0" applyFont="1" applyFill="1" applyBorder="1" applyAlignment="1">
      <alignment horizontal="left" vertical="top" wrapText="1"/>
    </xf>
    <xf numFmtId="0" fontId="3" fillId="2" borderId="49" xfId="0" applyFont="1" applyFill="1" applyBorder="1" applyAlignment="1">
      <alignment horizontal="left" vertical="top" wrapText="1"/>
    </xf>
    <xf numFmtId="0" fontId="3" fillId="2" borderId="55" xfId="0" applyFont="1" applyFill="1" applyBorder="1" applyAlignment="1">
      <alignment horizontal="left" vertical="top" wrapText="1"/>
    </xf>
    <xf numFmtId="0" fontId="3" fillId="2" borderId="76" xfId="0" applyFont="1" applyFill="1" applyBorder="1" applyAlignment="1">
      <alignment horizontal="left" vertical="top" wrapText="1"/>
    </xf>
    <xf numFmtId="0" fontId="3" fillId="2" borderId="43" xfId="0" applyFont="1" applyFill="1" applyBorder="1" applyAlignment="1">
      <alignment horizontal="left" vertical="top" wrapText="1"/>
    </xf>
    <xf numFmtId="0" fontId="3" fillId="2" borderId="44" xfId="0" applyFont="1" applyFill="1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3" fillId="0" borderId="70" xfId="0" applyFont="1" applyBorder="1" applyAlignment="1">
      <alignment horizontal="left" vertical="top" wrapText="1"/>
    </xf>
    <xf numFmtId="0" fontId="3" fillId="0" borderId="49" xfId="0" applyFont="1" applyBorder="1" applyAlignment="1">
      <alignment horizontal="left" vertical="top" wrapText="1"/>
    </xf>
    <xf numFmtId="0" fontId="3" fillId="0" borderId="55" xfId="0" applyFont="1" applyBorder="1" applyAlignment="1">
      <alignment horizontal="left" vertical="top" wrapText="1"/>
    </xf>
    <xf numFmtId="0" fontId="3" fillId="0" borderId="4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0" fontId="5" fillId="0" borderId="63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5" fillId="5" borderId="78" xfId="0" applyFont="1" applyFill="1" applyBorder="1" applyAlignment="1">
      <alignment horizontal="right" vertical="top" wrapText="1"/>
    </xf>
    <xf numFmtId="0" fontId="5" fillId="5" borderId="71" xfId="0" applyFont="1" applyFill="1" applyBorder="1" applyAlignment="1">
      <alignment horizontal="right" vertical="top" wrapText="1"/>
    </xf>
    <xf numFmtId="0" fontId="5" fillId="5" borderId="65" xfId="0" applyFont="1" applyFill="1" applyBorder="1" applyAlignment="1">
      <alignment horizontal="right" vertical="top" wrapText="1"/>
    </xf>
    <xf numFmtId="165" fontId="5" fillId="5" borderId="78" xfId="0" applyNumberFormat="1" applyFont="1" applyFill="1" applyBorder="1" applyAlignment="1">
      <alignment horizontal="center" vertical="top" wrapText="1"/>
    </xf>
    <xf numFmtId="165" fontId="5" fillId="5" borderId="71" xfId="0" applyNumberFormat="1" applyFont="1" applyFill="1" applyBorder="1" applyAlignment="1">
      <alignment horizontal="center" vertical="top" wrapText="1"/>
    </xf>
    <xf numFmtId="165" fontId="5" fillId="5" borderId="65" xfId="0" applyNumberFormat="1" applyFont="1" applyFill="1" applyBorder="1" applyAlignment="1">
      <alignment horizontal="center" vertical="top" wrapText="1"/>
    </xf>
    <xf numFmtId="49" fontId="5" fillId="3" borderId="62" xfId="0" applyNumberFormat="1" applyFont="1" applyFill="1" applyBorder="1" applyAlignment="1">
      <alignment horizontal="right" vertical="top"/>
    </xf>
    <xf numFmtId="49" fontId="5" fillId="3" borderId="30" xfId="0" applyNumberFormat="1" applyFont="1" applyFill="1" applyBorder="1" applyAlignment="1">
      <alignment horizontal="right" vertical="top"/>
    </xf>
    <xf numFmtId="49" fontId="5" fillId="3" borderId="69" xfId="0" applyNumberFormat="1" applyFont="1" applyFill="1" applyBorder="1" applyAlignment="1">
      <alignment horizontal="right" vertical="top"/>
    </xf>
    <xf numFmtId="0" fontId="3" fillId="3" borderId="63" xfId="0" applyFont="1" applyFill="1" applyBorder="1" applyAlignment="1">
      <alignment horizontal="center" vertical="top" wrapText="1"/>
    </xf>
    <xf numFmtId="0" fontId="3" fillId="3" borderId="68" xfId="0" applyFont="1" applyFill="1" applyBorder="1" applyAlignment="1">
      <alignment horizontal="center" vertical="top" wrapText="1"/>
    </xf>
    <xf numFmtId="0" fontId="3" fillId="3" borderId="69" xfId="0" applyFont="1" applyFill="1" applyBorder="1" applyAlignment="1">
      <alignment horizontal="center" vertical="top" wrapText="1"/>
    </xf>
    <xf numFmtId="49" fontId="5" fillId="4" borderId="79" xfId="0" applyNumberFormat="1" applyFont="1" applyFill="1" applyBorder="1" applyAlignment="1">
      <alignment horizontal="right" vertical="top"/>
    </xf>
    <xf numFmtId="49" fontId="5" fillId="4" borderId="68" xfId="0" applyNumberFormat="1" applyFont="1" applyFill="1" applyBorder="1" applyAlignment="1">
      <alignment horizontal="right" vertical="top"/>
    </xf>
    <xf numFmtId="49" fontId="5" fillId="4" borderId="69" xfId="0" applyNumberFormat="1" applyFont="1" applyFill="1" applyBorder="1" applyAlignment="1">
      <alignment horizontal="right" vertical="top"/>
    </xf>
    <xf numFmtId="0" fontId="3" fillId="4" borderId="63" xfId="0" applyFont="1" applyFill="1" applyBorder="1" applyAlignment="1">
      <alignment horizontal="center" vertical="top"/>
    </xf>
    <xf numFmtId="0" fontId="3" fillId="4" borderId="68" xfId="0" applyFont="1" applyFill="1" applyBorder="1" applyAlignment="1">
      <alignment horizontal="center" vertical="top"/>
    </xf>
    <xf numFmtId="0" fontId="3" fillId="4" borderId="69" xfId="0" applyFont="1" applyFill="1" applyBorder="1" applyAlignment="1">
      <alignment horizontal="center" vertical="top"/>
    </xf>
    <xf numFmtId="49" fontId="5" fillId="5" borderId="79" xfId="0" applyNumberFormat="1" applyFont="1" applyFill="1" applyBorder="1" applyAlignment="1">
      <alignment horizontal="right" vertical="top"/>
    </xf>
    <xf numFmtId="49" fontId="5" fillId="5" borderId="68" xfId="0" applyNumberFormat="1" applyFont="1" applyFill="1" applyBorder="1" applyAlignment="1">
      <alignment horizontal="right" vertical="top"/>
    </xf>
    <xf numFmtId="0" fontId="3" fillId="5" borderId="63" xfId="0" applyFont="1" applyFill="1" applyBorder="1" applyAlignment="1">
      <alignment horizontal="center" vertical="top"/>
    </xf>
    <xf numFmtId="0" fontId="3" fillId="5" borderId="68" xfId="0" applyFont="1" applyFill="1" applyBorder="1" applyAlignment="1">
      <alignment horizontal="center" vertical="top"/>
    </xf>
    <xf numFmtId="0" fontId="3" fillId="5" borderId="69" xfId="0" applyFont="1" applyFill="1" applyBorder="1" applyAlignment="1">
      <alignment horizontal="center" vertical="top"/>
    </xf>
    <xf numFmtId="0" fontId="5" fillId="0" borderId="8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49" fontId="3" fillId="0" borderId="28" xfId="0" applyNumberFormat="1" applyFont="1" applyBorder="1" applyAlignment="1">
      <alignment horizontal="center" vertical="top" wrapText="1"/>
    </xf>
    <xf numFmtId="49" fontId="3" fillId="0" borderId="17" xfId="0" applyNumberFormat="1" applyFont="1" applyBorder="1" applyAlignment="1">
      <alignment horizontal="center" vertical="top" wrapText="1"/>
    </xf>
    <xf numFmtId="49" fontId="3" fillId="0" borderId="26" xfId="0" applyNumberFormat="1" applyFont="1" applyBorder="1" applyAlignment="1">
      <alignment horizontal="center" vertical="top" wrapText="1"/>
    </xf>
    <xf numFmtId="49" fontId="5" fillId="0" borderId="29" xfId="0" applyNumberFormat="1" applyFont="1" applyBorder="1" applyAlignment="1">
      <alignment horizontal="center" vertical="top"/>
    </xf>
    <xf numFmtId="49" fontId="5" fillId="0" borderId="19" xfId="0" applyNumberFormat="1" applyFont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vertical="top" wrapText="1"/>
    </xf>
    <xf numFmtId="49" fontId="5" fillId="4" borderId="8" xfId="0" applyNumberFormat="1" applyFont="1" applyFill="1" applyBorder="1" applyAlignment="1">
      <alignment horizontal="center" vertical="top"/>
    </xf>
    <xf numFmtId="49" fontId="5" fillId="4" borderId="10" xfId="0" applyNumberFormat="1" applyFont="1" applyFill="1" applyBorder="1" applyAlignment="1">
      <alignment horizontal="center" vertical="top"/>
    </xf>
    <xf numFmtId="49" fontId="5" fillId="4" borderId="11" xfId="0" applyNumberFormat="1" applyFont="1" applyFill="1" applyBorder="1" applyAlignment="1">
      <alignment horizontal="center" vertical="top"/>
    </xf>
    <xf numFmtId="0" fontId="3" fillId="2" borderId="19" xfId="0" applyFont="1" applyFill="1" applyBorder="1" applyAlignment="1">
      <alignment horizontal="left" vertical="top" wrapText="1"/>
    </xf>
    <xf numFmtId="0" fontId="3" fillId="2" borderId="27" xfId="0" applyFont="1" applyFill="1" applyBorder="1" applyAlignment="1">
      <alignment horizontal="left" vertical="top" wrapText="1"/>
    </xf>
    <xf numFmtId="0" fontId="3" fillId="2" borderId="57" xfId="0" applyNumberFormat="1" applyFont="1" applyFill="1" applyBorder="1" applyAlignment="1">
      <alignment horizontal="left" vertical="top" wrapText="1"/>
    </xf>
    <xf numFmtId="0" fontId="22" fillId="2" borderId="40" xfId="0" applyNumberFormat="1" applyFont="1" applyFill="1" applyBorder="1" applyAlignment="1">
      <alignment horizontal="left" vertical="top" wrapText="1"/>
    </xf>
    <xf numFmtId="49" fontId="5" fillId="4" borderId="10" xfId="0" applyNumberFormat="1" applyFont="1" applyFill="1" applyBorder="1" applyAlignment="1">
      <alignment horizontal="center" vertical="top" wrapText="1"/>
    </xf>
    <xf numFmtId="49" fontId="5" fillId="4" borderId="11" xfId="0" applyNumberFormat="1" applyFont="1" applyFill="1" applyBorder="1" applyAlignment="1">
      <alignment horizontal="center" vertical="top" wrapText="1"/>
    </xf>
    <xf numFmtId="49" fontId="5" fillId="3" borderId="17" xfId="0" applyNumberFormat="1" applyFont="1" applyFill="1" applyBorder="1" applyAlignment="1">
      <alignment horizontal="center" vertical="top" wrapText="1"/>
    </xf>
    <xf numFmtId="49" fontId="5" fillId="3" borderId="26" xfId="0" applyNumberFormat="1" applyFont="1" applyFill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 wrapText="1"/>
    </xf>
    <xf numFmtId="49" fontId="5" fillId="0" borderId="26" xfId="0" applyNumberFormat="1" applyFont="1" applyBorder="1" applyAlignment="1">
      <alignment horizontal="center" vertical="top" wrapText="1"/>
    </xf>
    <xf numFmtId="0" fontId="3" fillId="2" borderId="48" xfId="0" applyFont="1" applyFill="1" applyBorder="1" applyAlignment="1">
      <alignment horizontal="left" vertical="top" wrapText="1"/>
    </xf>
    <xf numFmtId="0" fontId="3" fillId="2" borderId="62" xfId="0" applyFont="1" applyFill="1" applyBorder="1" applyAlignment="1">
      <alignment horizontal="left" vertical="top" wrapText="1"/>
    </xf>
    <xf numFmtId="49" fontId="5" fillId="3" borderId="28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3" borderId="26" xfId="0" applyNumberFormat="1" applyFont="1" applyFill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 wrapText="1"/>
    </xf>
    <xf numFmtId="49" fontId="5" fillId="3" borderId="79" xfId="0" applyNumberFormat="1" applyFont="1" applyFill="1" applyBorder="1" applyAlignment="1">
      <alignment horizontal="right" vertical="top"/>
    </xf>
    <xf numFmtId="49" fontId="5" fillId="3" borderId="68" xfId="0" applyNumberFormat="1" applyFont="1" applyFill="1" applyBorder="1" applyAlignment="1">
      <alignment horizontal="right" vertical="top"/>
    </xf>
    <xf numFmtId="0" fontId="5" fillId="3" borderId="79" xfId="0" applyFont="1" applyFill="1" applyBorder="1" applyAlignment="1">
      <alignment horizontal="left" vertical="top" wrapText="1"/>
    </xf>
    <xf numFmtId="0" fontId="5" fillId="3" borderId="68" xfId="0" applyFont="1" applyFill="1" applyBorder="1" applyAlignment="1">
      <alignment horizontal="left" vertical="top" wrapText="1"/>
    </xf>
    <xf numFmtId="0" fontId="5" fillId="3" borderId="69" xfId="0" applyFont="1" applyFill="1" applyBorder="1" applyAlignment="1">
      <alignment horizontal="left" vertical="top" wrapText="1"/>
    </xf>
    <xf numFmtId="0" fontId="5" fillId="2" borderId="77" xfId="0" applyFont="1" applyFill="1" applyBorder="1" applyAlignment="1">
      <alignment horizontal="center" vertical="top" wrapText="1"/>
    </xf>
    <xf numFmtId="0" fontId="5" fillId="2" borderId="40" xfId="0" applyFont="1" applyFill="1" applyBorder="1" applyAlignment="1">
      <alignment horizontal="center" vertical="top" wrapText="1"/>
    </xf>
    <xf numFmtId="0" fontId="5" fillId="2" borderId="35" xfId="0" applyFont="1" applyFill="1" applyBorder="1" applyAlignment="1">
      <alignment horizontal="center" vertical="top" wrapText="1"/>
    </xf>
    <xf numFmtId="49" fontId="3" fillId="2" borderId="28" xfId="0" applyNumberFormat="1" applyFont="1" applyFill="1" applyBorder="1" applyAlignment="1">
      <alignment horizontal="center" vertical="top" wrapText="1"/>
    </xf>
    <xf numFmtId="49" fontId="3" fillId="2" borderId="17" xfId="0" applyNumberFormat="1" applyFont="1" applyFill="1" applyBorder="1" applyAlignment="1">
      <alignment horizontal="center" vertical="top" wrapText="1"/>
    </xf>
    <xf numFmtId="49" fontId="3" fillId="2" borderId="26" xfId="0" applyNumberFormat="1" applyFont="1" applyFill="1" applyBorder="1" applyAlignment="1">
      <alignment horizontal="center" vertical="top" wrapText="1"/>
    </xf>
    <xf numFmtId="0" fontId="5" fillId="2" borderId="54" xfId="0" applyFont="1" applyFill="1" applyBorder="1" applyAlignment="1">
      <alignment horizontal="center" vertical="top" wrapText="1"/>
    </xf>
    <xf numFmtId="0" fontId="5" fillId="2" borderId="53" xfId="0" applyFont="1" applyFill="1" applyBorder="1" applyAlignment="1">
      <alignment horizontal="center" vertical="top" wrapText="1"/>
    </xf>
    <xf numFmtId="0" fontId="5" fillId="2" borderId="36" xfId="0" applyFont="1" applyFill="1" applyBorder="1" applyAlignment="1">
      <alignment horizontal="center" vertical="top" wrapText="1"/>
    </xf>
    <xf numFmtId="49" fontId="5" fillId="8" borderId="17" xfId="0" applyNumberFormat="1" applyFont="1" applyFill="1" applyBorder="1" applyAlignment="1">
      <alignment horizontal="center" vertical="top" wrapText="1"/>
    </xf>
    <xf numFmtId="0" fontId="3" fillId="0" borderId="40" xfId="0" applyFont="1" applyFill="1" applyBorder="1" applyAlignment="1">
      <alignment horizontal="center" vertical="center" textRotation="90" wrapText="1"/>
    </xf>
    <xf numFmtId="49" fontId="3" fillId="0" borderId="50" xfId="0" applyNumberFormat="1" applyFont="1" applyBorder="1" applyAlignment="1">
      <alignment horizontal="center" vertical="top" wrapText="1"/>
    </xf>
    <xf numFmtId="49" fontId="5" fillId="0" borderId="19" xfId="0" applyNumberFormat="1" applyFont="1" applyBorder="1" applyAlignment="1">
      <alignment horizontal="center" vertical="top" wrapText="1"/>
    </xf>
    <xf numFmtId="0" fontId="3" fillId="0" borderId="10" xfId="0" applyFont="1" applyFill="1" applyBorder="1" applyAlignment="1">
      <alignment horizontal="left" vertical="top" wrapText="1"/>
    </xf>
    <xf numFmtId="3" fontId="3" fillId="0" borderId="28" xfId="0" applyNumberFormat="1" applyFont="1" applyFill="1" applyBorder="1" applyAlignment="1">
      <alignment horizontal="center" vertical="top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49" fontId="5" fillId="0" borderId="47" xfId="0" applyNumberFormat="1" applyFont="1" applyBorder="1" applyAlignment="1">
      <alignment horizontal="center" vertical="top"/>
    </xf>
    <xf numFmtId="49" fontId="5" fillId="0" borderId="50" xfId="0" applyNumberFormat="1" applyFont="1" applyBorder="1" applyAlignment="1">
      <alignment horizontal="center" vertical="top"/>
    </xf>
    <xf numFmtId="49" fontId="5" fillId="0" borderId="62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horizontal="left" vertical="top" wrapText="1"/>
    </xf>
    <xf numFmtId="49" fontId="5" fillId="0" borderId="28" xfId="0" applyNumberFormat="1" applyFont="1" applyBorder="1" applyAlignment="1">
      <alignment horizontal="center" vertical="top"/>
    </xf>
    <xf numFmtId="49" fontId="5" fillId="0" borderId="26" xfId="0" applyNumberFormat="1" applyFont="1" applyBorder="1" applyAlignment="1">
      <alignment horizontal="center" vertical="top"/>
    </xf>
    <xf numFmtId="0" fontId="3" fillId="0" borderId="77" xfId="0" applyFont="1" applyFill="1" applyBorder="1" applyAlignment="1">
      <alignment horizontal="center" vertical="center" textRotation="90" wrapText="1"/>
    </xf>
    <xf numFmtId="0" fontId="3" fillId="0" borderId="35" xfId="0" applyFont="1" applyFill="1" applyBorder="1" applyAlignment="1">
      <alignment horizontal="center" vertical="center" textRotation="90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5" fillId="0" borderId="41" xfId="0" applyNumberFormat="1" applyFont="1" applyBorder="1" applyAlignment="1">
      <alignment horizontal="center" vertical="top"/>
    </xf>
    <xf numFmtId="49" fontId="5" fillId="0" borderId="30" xfId="0" applyNumberFormat="1" applyFont="1" applyBorder="1" applyAlignment="1">
      <alignment horizontal="center" vertical="top"/>
    </xf>
    <xf numFmtId="0" fontId="3" fillId="2" borderId="8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top"/>
    </xf>
    <xf numFmtId="0" fontId="3" fillId="2" borderId="29" xfId="0" applyFont="1" applyFill="1" applyBorder="1" applyAlignment="1">
      <alignment vertical="top" wrapText="1"/>
    </xf>
    <xf numFmtId="0" fontId="3" fillId="2" borderId="19" xfId="0" applyFont="1" applyFill="1" applyBorder="1" applyAlignment="1">
      <alignment vertical="top" wrapText="1"/>
    </xf>
    <xf numFmtId="0" fontId="3" fillId="2" borderId="27" xfId="0" applyFont="1" applyFill="1" applyBorder="1" applyAlignment="1">
      <alignment vertical="top" wrapText="1"/>
    </xf>
    <xf numFmtId="49" fontId="3" fillId="0" borderId="47" xfId="0" applyNumberFormat="1" applyFont="1" applyBorder="1" applyAlignment="1">
      <alignment horizontal="center" vertical="top" wrapText="1"/>
    </xf>
    <xf numFmtId="49" fontId="3" fillId="0" borderId="62" xfId="0" applyNumberFormat="1" applyFont="1" applyBorder="1" applyAlignment="1">
      <alignment horizontal="center" vertical="top" wrapText="1"/>
    </xf>
    <xf numFmtId="0" fontId="3" fillId="0" borderId="77" xfId="0" applyFont="1" applyFill="1" applyBorder="1" applyAlignment="1">
      <alignment horizontal="center" vertical="top" textRotation="90" wrapText="1"/>
    </xf>
    <xf numFmtId="0" fontId="3" fillId="0" borderId="40" xfId="0" applyFont="1" applyFill="1" applyBorder="1" applyAlignment="1">
      <alignment horizontal="center" vertical="top" textRotation="90" wrapText="1"/>
    </xf>
    <xf numFmtId="0" fontId="3" fillId="0" borderId="35" xfId="0" applyFont="1" applyFill="1" applyBorder="1" applyAlignment="1">
      <alignment horizontal="center" vertical="top" textRotation="90" wrapText="1"/>
    </xf>
    <xf numFmtId="49" fontId="5" fillId="3" borderId="79" xfId="0" applyNumberFormat="1" applyFont="1" applyFill="1" applyBorder="1" applyAlignment="1">
      <alignment horizontal="left" vertical="top"/>
    </xf>
    <xf numFmtId="49" fontId="5" fillId="3" borderId="68" xfId="0" applyNumberFormat="1" applyFont="1" applyFill="1" applyBorder="1" applyAlignment="1">
      <alignment horizontal="left" vertical="top"/>
    </xf>
    <xf numFmtId="49" fontId="5" fillId="3" borderId="69" xfId="0" applyNumberFormat="1" applyFont="1" applyFill="1" applyBorder="1" applyAlignment="1">
      <alignment horizontal="left" vertical="top"/>
    </xf>
    <xf numFmtId="0" fontId="3" fillId="0" borderId="29" xfId="0" applyFont="1" applyFill="1" applyBorder="1" applyAlignment="1">
      <alignment vertical="top" wrapText="1"/>
    </xf>
    <xf numFmtId="0" fontId="3" fillId="0" borderId="19" xfId="0" applyFont="1" applyFill="1" applyBorder="1" applyAlignment="1">
      <alignment vertical="top" wrapText="1"/>
    </xf>
    <xf numFmtId="0" fontId="3" fillId="0" borderId="27" xfId="0" applyFont="1" applyFill="1" applyBorder="1" applyAlignment="1">
      <alignment vertical="top" wrapText="1"/>
    </xf>
    <xf numFmtId="0" fontId="3" fillId="0" borderId="11" xfId="0" applyFont="1" applyFill="1" applyBorder="1" applyAlignment="1">
      <alignment horizontal="left" vertical="top" wrapText="1"/>
    </xf>
    <xf numFmtId="165" fontId="9" fillId="0" borderId="28" xfId="0" applyNumberFormat="1" applyFont="1" applyFill="1" applyBorder="1" applyAlignment="1">
      <alignment horizontal="center" vertical="top"/>
    </xf>
    <xf numFmtId="165" fontId="9" fillId="0" borderId="17" xfId="0" applyNumberFormat="1" applyFont="1" applyFill="1" applyBorder="1" applyAlignment="1">
      <alignment horizontal="center" vertical="top"/>
    </xf>
    <xf numFmtId="0" fontId="5" fillId="2" borderId="29" xfId="0" applyFont="1" applyFill="1" applyBorder="1" applyAlignment="1">
      <alignment vertical="top" wrapText="1"/>
    </xf>
    <xf numFmtId="0" fontId="5" fillId="2" borderId="19" xfId="0" applyFont="1" applyFill="1" applyBorder="1" applyAlignment="1">
      <alignment vertical="top" wrapText="1"/>
    </xf>
    <xf numFmtId="0" fontId="5" fillId="2" borderId="27" xfId="0" applyFont="1" applyFill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49" fontId="5" fillId="3" borderId="30" xfId="0" applyNumberFormat="1" applyFont="1" applyFill="1" applyBorder="1" applyAlignment="1">
      <alignment horizontal="left" vertical="top"/>
    </xf>
    <xf numFmtId="49" fontId="5" fillId="3" borderId="50" xfId="0" applyNumberFormat="1" applyFont="1" applyFill="1" applyBorder="1" applyAlignment="1">
      <alignment horizontal="center" vertical="top"/>
    </xf>
    <xf numFmtId="49" fontId="5" fillId="0" borderId="17" xfId="0" applyNumberFormat="1" applyFont="1" applyFill="1" applyBorder="1" applyAlignment="1">
      <alignment horizontal="center" vertical="top"/>
    </xf>
    <xf numFmtId="0" fontId="3" fillId="2" borderId="33" xfId="0" applyFont="1" applyFill="1" applyBorder="1" applyAlignment="1">
      <alignment horizontal="left" vertical="top" wrapText="1"/>
    </xf>
    <xf numFmtId="0" fontId="5" fillId="0" borderId="31" xfId="0" applyFont="1" applyFill="1" applyBorder="1" applyAlignment="1">
      <alignment horizontal="center" vertical="top" wrapText="1"/>
    </xf>
    <xf numFmtId="49" fontId="3" fillId="0" borderId="17" xfId="0" applyNumberFormat="1" applyFont="1" applyBorder="1" applyAlignment="1">
      <alignment horizontal="center" vertical="top"/>
    </xf>
    <xf numFmtId="49" fontId="3" fillId="0" borderId="34" xfId="0" applyNumberFormat="1" applyFont="1" applyBorder="1" applyAlignment="1">
      <alignment horizontal="center" vertical="top"/>
    </xf>
    <xf numFmtId="49" fontId="5" fillId="0" borderId="33" xfId="0" applyNumberFormat="1" applyFont="1" applyBorder="1" applyAlignment="1">
      <alignment horizontal="center" vertical="top"/>
    </xf>
    <xf numFmtId="0" fontId="3" fillId="0" borderId="10" xfId="1" applyFont="1" applyFill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31" xfId="0" applyFont="1" applyFill="1" applyBorder="1" applyAlignment="1">
      <alignment horizontal="left" vertical="top" wrapText="1"/>
    </xf>
    <xf numFmtId="0" fontId="5" fillId="2" borderId="29" xfId="0" applyFont="1" applyFill="1" applyBorder="1" applyAlignment="1">
      <alignment horizontal="left" vertical="top" wrapText="1"/>
    </xf>
    <xf numFmtId="0" fontId="7" fillId="0" borderId="33" xfId="0" applyFont="1" applyBorder="1" applyAlignment="1">
      <alignment horizontal="left" vertical="top" wrapText="1"/>
    </xf>
    <xf numFmtId="0" fontId="7" fillId="0" borderId="31" xfId="0" applyFont="1" applyBorder="1" applyAlignment="1">
      <alignment vertical="top" wrapText="1"/>
    </xf>
    <xf numFmtId="49" fontId="5" fillId="12" borderId="50" xfId="0" applyNumberFormat="1" applyFont="1" applyFill="1" applyBorder="1" applyAlignment="1">
      <alignment horizontal="center" vertical="top"/>
    </xf>
    <xf numFmtId="0" fontId="3" fillId="2" borderId="33" xfId="0" applyFont="1" applyFill="1" applyBorder="1" applyAlignment="1">
      <alignment vertical="top" wrapText="1"/>
    </xf>
    <xf numFmtId="49" fontId="3" fillId="0" borderId="32" xfId="0" applyNumberFormat="1" applyFont="1" applyBorder="1" applyAlignment="1">
      <alignment horizontal="center" vertical="top" wrapText="1"/>
    </xf>
    <xf numFmtId="164" fontId="9" fillId="2" borderId="45" xfId="0" applyNumberFormat="1" applyFont="1" applyFill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164" fontId="3" fillId="2" borderId="10" xfId="0" applyNumberFormat="1" applyFont="1" applyFill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49" fontId="5" fillId="3" borderId="47" xfId="0" applyNumberFormat="1" applyFont="1" applyFill="1" applyBorder="1" applyAlignment="1">
      <alignment horizontal="center" vertical="top"/>
    </xf>
    <xf numFmtId="49" fontId="5" fillId="3" borderId="62" xfId="0" applyNumberFormat="1" applyFont="1" applyFill="1" applyBorder="1" applyAlignment="1">
      <alignment horizontal="center" vertical="top"/>
    </xf>
    <xf numFmtId="49" fontId="5" fillId="0" borderId="28" xfId="0" applyNumberFormat="1" applyFont="1" applyFill="1" applyBorder="1" applyAlignment="1">
      <alignment horizontal="center" vertical="top"/>
    </xf>
    <xf numFmtId="49" fontId="5" fillId="0" borderId="26" xfId="0" applyNumberFormat="1" applyFont="1" applyFill="1" applyBorder="1" applyAlignment="1">
      <alignment horizontal="center" vertical="top"/>
    </xf>
    <xf numFmtId="0" fontId="5" fillId="2" borderId="19" xfId="0" applyFont="1" applyFill="1" applyBorder="1" applyAlignment="1">
      <alignment horizontal="left" vertical="top" wrapText="1"/>
    </xf>
    <xf numFmtId="0" fontId="5" fillId="2" borderId="27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center" vertical="center" textRotation="90" wrapText="1"/>
    </xf>
    <xf numFmtId="0" fontId="3" fillId="2" borderId="10" xfId="0" applyFont="1" applyFill="1" applyBorder="1" applyAlignment="1">
      <alignment horizontal="center" vertical="center" textRotation="90" wrapText="1"/>
    </xf>
    <xf numFmtId="0" fontId="3" fillId="2" borderId="11" xfId="0" applyFont="1" applyFill="1" applyBorder="1" applyAlignment="1">
      <alignment horizontal="center" vertical="center" textRotation="90" wrapText="1"/>
    </xf>
    <xf numFmtId="49" fontId="5" fillId="8" borderId="28" xfId="0" applyNumberFormat="1" applyFont="1" applyFill="1" applyBorder="1" applyAlignment="1">
      <alignment horizontal="center" vertical="top"/>
    </xf>
    <xf numFmtId="49" fontId="5" fillId="8" borderId="17" xfId="0" applyNumberFormat="1" applyFont="1" applyFill="1" applyBorder="1" applyAlignment="1">
      <alignment horizontal="center" vertical="top"/>
    </xf>
    <xf numFmtId="49" fontId="5" fillId="8" borderId="26" xfId="0" applyNumberFormat="1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center" vertical="center" textRotation="90" wrapText="1"/>
    </xf>
    <xf numFmtId="49" fontId="3" fillId="0" borderId="28" xfId="0" applyNumberFormat="1" applyFont="1" applyBorder="1" applyAlignment="1">
      <alignment horizontal="center" vertical="top"/>
    </xf>
    <xf numFmtId="49" fontId="3" fillId="0" borderId="26" xfId="0" applyNumberFormat="1" applyFont="1" applyBorder="1" applyAlignment="1">
      <alignment horizontal="center" vertical="top"/>
    </xf>
    <xf numFmtId="3" fontId="3" fillId="2" borderId="28" xfId="0" applyNumberFormat="1" applyFont="1" applyFill="1" applyBorder="1" applyAlignment="1">
      <alignment horizontal="center" vertical="top" wrapText="1"/>
    </xf>
    <xf numFmtId="3" fontId="3" fillId="2" borderId="34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Fill="1" applyBorder="1" applyAlignment="1">
      <alignment horizontal="center" vertical="top" wrapText="1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29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0" fontId="3" fillId="0" borderId="45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9" fillId="2" borderId="29" xfId="0" applyFont="1" applyFill="1" applyBorder="1" applyAlignment="1">
      <alignment horizontal="left" vertical="top" wrapText="1"/>
    </xf>
    <xf numFmtId="0" fontId="19" fillId="2" borderId="19" xfId="0" applyFont="1" applyFill="1" applyBorder="1" applyAlignment="1">
      <alignment horizontal="left" vertical="top" wrapText="1"/>
    </xf>
    <xf numFmtId="0" fontId="19" fillId="2" borderId="27" xfId="0" applyFont="1" applyFill="1" applyBorder="1" applyAlignment="1">
      <alignment horizontal="left" vertical="top" wrapText="1"/>
    </xf>
    <xf numFmtId="164" fontId="2" fillId="0" borderId="17" xfId="0" applyNumberFormat="1" applyFont="1" applyFill="1" applyBorder="1" applyAlignment="1">
      <alignment horizontal="center" vertical="center" wrapText="1"/>
    </xf>
    <xf numFmtId="164" fontId="2" fillId="0" borderId="19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center" vertical="top" wrapText="1"/>
    </xf>
    <xf numFmtId="165" fontId="3" fillId="0" borderId="21" xfId="0" applyNumberFormat="1" applyFont="1" applyFill="1" applyBorder="1" applyAlignment="1">
      <alignment horizontal="center" vertical="top" wrapText="1"/>
    </xf>
    <xf numFmtId="165" fontId="3" fillId="0" borderId="17" xfId="0" applyNumberFormat="1" applyFont="1" applyFill="1" applyBorder="1" applyAlignment="1">
      <alignment horizontal="center" vertical="top" wrapText="1"/>
    </xf>
    <xf numFmtId="165" fontId="3" fillId="0" borderId="1" xfId="0" applyNumberFormat="1" applyFont="1" applyFill="1" applyBorder="1" applyAlignment="1">
      <alignment horizontal="center" vertical="top" wrapText="1"/>
    </xf>
    <xf numFmtId="165" fontId="3" fillId="0" borderId="19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0" fontId="15" fillId="0" borderId="29" xfId="0" applyFont="1" applyFill="1" applyBorder="1" applyAlignment="1">
      <alignment horizontal="left" vertical="top" wrapText="1"/>
    </xf>
    <xf numFmtId="0" fontId="13" fillId="0" borderId="19" xfId="0" applyFont="1" applyFill="1" applyBorder="1" applyAlignment="1">
      <alignment horizontal="left" vertical="top" wrapText="1"/>
    </xf>
    <xf numFmtId="0" fontId="7" fillId="2" borderId="19" xfId="0" applyFont="1" applyFill="1" applyBorder="1" applyAlignment="1">
      <alignment horizontal="left" vertical="top" wrapText="1"/>
    </xf>
    <xf numFmtId="0" fontId="7" fillId="2" borderId="33" xfId="0" applyFont="1" applyFill="1" applyBorder="1" applyAlignment="1">
      <alignment horizontal="left" vertical="top" wrapText="1"/>
    </xf>
    <xf numFmtId="0" fontId="3" fillId="0" borderId="45" xfId="0" applyFont="1" applyFill="1" applyBorder="1" applyAlignment="1">
      <alignment horizontal="center" vertical="center" textRotation="90" wrapText="1"/>
    </xf>
    <xf numFmtId="49" fontId="3" fillId="0" borderId="2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top"/>
    </xf>
    <xf numFmtId="0" fontId="7" fillId="0" borderId="10" xfId="0" applyFont="1" applyBorder="1" applyAlignment="1">
      <alignment horizontal="center" vertical="center" textRotation="90" wrapText="1"/>
    </xf>
    <xf numFmtId="0" fontId="3" fillId="0" borderId="31" xfId="0" applyFont="1" applyFill="1" applyBorder="1" applyAlignment="1">
      <alignment horizontal="center" vertical="center" textRotation="90" wrapText="1"/>
    </xf>
    <xf numFmtId="0" fontId="5" fillId="0" borderId="29" xfId="0" applyFont="1" applyFill="1" applyBorder="1" applyAlignment="1">
      <alignment horizontal="left" vertical="top" wrapText="1"/>
    </xf>
    <xf numFmtId="0" fontId="5" fillId="0" borderId="19" xfId="0" applyFont="1" applyFill="1" applyBorder="1" applyAlignment="1">
      <alignment horizontal="left" vertical="top" wrapText="1"/>
    </xf>
    <xf numFmtId="0" fontId="3" fillId="8" borderId="1" xfId="0" applyFont="1" applyFill="1" applyBorder="1" applyAlignment="1">
      <alignment horizontal="left" vertical="top" wrapText="1"/>
    </xf>
    <xf numFmtId="0" fontId="3" fillId="8" borderId="33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center" vertical="center" textRotation="90" wrapText="1"/>
    </xf>
    <xf numFmtId="0" fontId="7" fillId="2" borderId="27" xfId="0" applyFont="1" applyFill="1" applyBorder="1" applyAlignment="1">
      <alignment horizontal="left" vertical="top" wrapText="1"/>
    </xf>
    <xf numFmtId="0" fontId="9" fillId="0" borderId="45" xfId="0" applyFont="1" applyFill="1" applyBorder="1" applyAlignment="1">
      <alignment horizontal="center" vertical="center" textRotation="90" wrapText="1"/>
    </xf>
    <xf numFmtId="0" fontId="18" fillId="0" borderId="11" xfId="0" applyFont="1" applyBorder="1" applyAlignment="1">
      <alignment horizontal="center" vertical="center" textRotation="90" wrapText="1"/>
    </xf>
    <xf numFmtId="0" fontId="3" fillId="2" borderId="50" xfId="0" applyFont="1" applyFill="1" applyBorder="1" applyAlignment="1">
      <alignment horizontal="left" vertical="top" wrapText="1"/>
    </xf>
    <xf numFmtId="0" fontId="3" fillId="2" borderId="45" xfId="0" applyFont="1" applyFill="1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3" fillId="2" borderId="32" xfId="0" applyFont="1" applyFill="1" applyBorder="1" applyAlignment="1">
      <alignment horizontal="left" vertical="top" wrapText="1"/>
    </xf>
    <xf numFmtId="0" fontId="3" fillId="0" borderId="57" xfId="0" applyFont="1" applyFill="1" applyBorder="1" applyAlignment="1">
      <alignment horizontal="center" vertical="center" textRotation="90" wrapText="1"/>
    </xf>
    <xf numFmtId="0" fontId="3" fillId="0" borderId="70" xfId="0" applyFont="1" applyFill="1" applyBorder="1" applyAlignment="1">
      <alignment horizontal="center" vertical="center" textRotation="90" wrapText="1"/>
    </xf>
    <xf numFmtId="49" fontId="3" fillId="0" borderId="48" xfId="0" applyNumberFormat="1" applyFont="1" applyBorder="1" applyAlignment="1">
      <alignment horizontal="center" vertical="top" wrapText="1"/>
    </xf>
    <xf numFmtId="4" fontId="3" fillId="2" borderId="17" xfId="0" applyNumberFormat="1" applyFont="1" applyFill="1" applyBorder="1" applyAlignment="1">
      <alignment horizontal="center" vertical="top"/>
    </xf>
    <xf numFmtId="4" fontId="3" fillId="2" borderId="34" xfId="0" applyNumberFormat="1" applyFont="1" applyFill="1" applyBorder="1" applyAlignment="1">
      <alignment horizontal="center" vertical="top"/>
    </xf>
    <xf numFmtId="4" fontId="3" fillId="2" borderId="19" xfId="0" applyNumberFormat="1" applyFont="1" applyFill="1" applyBorder="1" applyAlignment="1">
      <alignment horizontal="center" vertical="top"/>
    </xf>
    <xf numFmtId="4" fontId="3" fillId="2" borderId="33" xfId="0" applyNumberFormat="1" applyFont="1" applyFill="1" applyBorder="1" applyAlignment="1">
      <alignment horizontal="center" vertical="top"/>
    </xf>
    <xf numFmtId="0" fontId="3" fillId="0" borderId="37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49" fontId="5" fillId="9" borderId="78" xfId="0" applyNumberFormat="1" applyFont="1" applyFill="1" applyBorder="1" applyAlignment="1">
      <alignment horizontal="left" vertical="top" wrapText="1"/>
    </xf>
    <xf numFmtId="49" fontId="5" fillId="9" borderId="71" xfId="0" applyNumberFormat="1" applyFont="1" applyFill="1" applyBorder="1" applyAlignment="1">
      <alignment horizontal="left" vertical="top" wrapText="1"/>
    </xf>
    <xf numFmtId="49" fontId="5" fillId="9" borderId="65" xfId="0" applyNumberFormat="1" applyFont="1" applyFill="1" applyBorder="1" applyAlignment="1">
      <alignment horizontal="left" vertical="top" wrapText="1"/>
    </xf>
    <xf numFmtId="0" fontId="5" fillId="5" borderId="76" xfId="0" applyFont="1" applyFill="1" applyBorder="1" applyAlignment="1">
      <alignment horizontal="left" vertical="top" wrapText="1"/>
    </xf>
    <xf numFmtId="0" fontId="5" fillId="5" borderId="43" xfId="0" applyFont="1" applyFill="1" applyBorder="1" applyAlignment="1">
      <alignment horizontal="left" vertical="top" wrapText="1"/>
    </xf>
    <xf numFmtId="0" fontId="5" fillId="5" borderId="44" xfId="0" applyFont="1" applyFill="1" applyBorder="1" applyAlignment="1">
      <alignment horizontal="left" vertical="top" wrapText="1"/>
    </xf>
    <xf numFmtId="0" fontId="5" fillId="4" borderId="37" xfId="0" applyFont="1" applyFill="1" applyBorder="1" applyAlignment="1">
      <alignment horizontal="left" vertical="top"/>
    </xf>
    <xf numFmtId="0" fontId="5" fillId="4" borderId="43" xfId="0" applyFont="1" applyFill="1" applyBorder="1" applyAlignment="1">
      <alignment horizontal="left" vertical="top"/>
    </xf>
    <xf numFmtId="0" fontId="5" fillId="4" borderId="44" xfId="0" applyFont="1" applyFill="1" applyBorder="1" applyAlignment="1">
      <alignment horizontal="left" vertical="top"/>
    </xf>
    <xf numFmtId="0" fontId="5" fillId="3" borderId="37" xfId="0" applyFont="1" applyFill="1" applyBorder="1" applyAlignment="1">
      <alignment horizontal="left" vertical="top" wrapText="1"/>
    </xf>
    <xf numFmtId="0" fontId="5" fillId="3" borderId="43" xfId="0" applyFont="1" applyFill="1" applyBorder="1" applyAlignment="1">
      <alignment horizontal="left" vertical="top" wrapText="1"/>
    </xf>
    <xf numFmtId="0" fontId="5" fillId="3" borderId="44" xfId="0" applyFont="1" applyFill="1" applyBorder="1" applyAlignment="1">
      <alignment horizontal="left" vertical="top" wrapText="1"/>
    </xf>
    <xf numFmtId="0" fontId="5" fillId="0" borderId="50" xfId="0" applyFont="1" applyFill="1" applyBorder="1" applyAlignment="1">
      <alignment horizontal="left" vertical="top" wrapText="1"/>
    </xf>
    <xf numFmtId="0" fontId="3" fillId="0" borderId="54" xfId="0" applyNumberFormat="1" applyFont="1" applyBorder="1" applyAlignment="1">
      <alignment horizontal="center" vertical="center" textRotation="90" wrapText="1"/>
    </xf>
    <xf numFmtId="0" fontId="3" fillId="0" borderId="53" xfId="0" applyNumberFormat="1" applyFont="1" applyBorder="1" applyAlignment="1">
      <alignment horizontal="center" vertical="center" textRotation="90" wrapText="1"/>
    </xf>
    <xf numFmtId="0" fontId="3" fillId="0" borderId="36" xfId="0" applyNumberFormat="1" applyFont="1" applyBorder="1" applyAlignment="1">
      <alignment horizontal="center" vertical="center" textRotation="90" wrapText="1"/>
    </xf>
    <xf numFmtId="0" fontId="3" fillId="0" borderId="46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66" xfId="0" applyFont="1" applyBorder="1" applyAlignment="1">
      <alignment horizontal="center" vertical="center" textRotation="90" wrapText="1"/>
    </xf>
    <xf numFmtId="0" fontId="5" fillId="0" borderId="78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center" vertical="center" textRotation="90" wrapText="1"/>
    </xf>
    <xf numFmtId="0" fontId="9" fillId="0" borderId="66" xfId="0" applyFont="1" applyBorder="1" applyAlignment="1">
      <alignment horizontal="center" vertical="center" textRotation="90" wrapText="1"/>
    </xf>
    <xf numFmtId="0" fontId="5" fillId="0" borderId="78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38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textRotation="90" wrapText="1"/>
    </xf>
    <xf numFmtId="0" fontId="9" fillId="0" borderId="27" xfId="0" applyFont="1" applyFill="1" applyBorder="1" applyAlignment="1">
      <alignment horizontal="center" vertical="center" textRotation="90" wrapText="1"/>
    </xf>
    <xf numFmtId="0" fontId="3" fillId="0" borderId="4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3" fillId="0" borderId="3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28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3" fillId="0" borderId="26" xfId="0" applyFont="1" applyBorder="1" applyAlignment="1">
      <alignment horizontal="center" vertical="center" textRotation="90" wrapText="1"/>
    </xf>
    <xf numFmtId="0" fontId="3" fillId="0" borderId="47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textRotation="90" wrapText="1"/>
    </xf>
    <xf numFmtId="0" fontId="3" fillId="0" borderId="40" xfId="0" applyFont="1" applyBorder="1" applyAlignment="1">
      <alignment horizontal="center" vertical="center" textRotation="90" wrapText="1"/>
    </xf>
    <xf numFmtId="0" fontId="3" fillId="0" borderId="35" xfId="0" applyFont="1" applyBorder="1" applyAlignment="1">
      <alignment horizontal="center" vertical="center" textRotation="90" wrapText="1"/>
    </xf>
    <xf numFmtId="0" fontId="9" fillId="0" borderId="28" xfId="0" applyFont="1" applyBorder="1" applyAlignment="1">
      <alignment horizontal="center" vertical="center" textRotation="90" wrapText="1"/>
    </xf>
    <xf numFmtId="0" fontId="9" fillId="0" borderId="17" xfId="0" applyFont="1" applyBorder="1" applyAlignment="1">
      <alignment horizontal="center" vertical="center" textRotation="90" wrapText="1"/>
    </xf>
    <xf numFmtId="0" fontId="9" fillId="0" borderId="26" xfId="0" applyFont="1" applyBorder="1" applyAlignment="1">
      <alignment horizontal="center" vertical="center" textRotation="90" wrapText="1"/>
    </xf>
    <xf numFmtId="0" fontId="23" fillId="2" borderId="1" xfId="0" applyFont="1" applyFill="1" applyBorder="1" applyAlignment="1">
      <alignment horizontal="left" vertical="top" wrapText="1"/>
    </xf>
    <xf numFmtId="0" fontId="23" fillId="0" borderId="33" xfId="0" applyFont="1" applyBorder="1" applyAlignment="1">
      <alignment horizontal="left" vertical="top" wrapText="1"/>
    </xf>
    <xf numFmtId="0" fontId="23" fillId="0" borderId="45" xfId="0" applyFont="1" applyBorder="1" applyAlignment="1">
      <alignment vertical="top" wrapText="1"/>
    </xf>
    <xf numFmtId="0" fontId="31" fillId="0" borderId="10" xfId="0" applyFont="1" applyBorder="1" applyAlignment="1">
      <alignment vertical="top" wrapText="1"/>
    </xf>
    <xf numFmtId="0" fontId="30" fillId="0" borderId="45" xfId="0" applyFont="1" applyBorder="1" applyAlignment="1">
      <alignment horizontal="center" vertical="center" textRotation="90" wrapText="1"/>
    </xf>
    <xf numFmtId="0" fontId="31" fillId="0" borderId="31" xfId="0" applyFont="1" applyBorder="1" applyAlignment="1">
      <alignment horizontal="center" vertical="center" textRotation="90" wrapText="1"/>
    </xf>
    <xf numFmtId="0" fontId="3" fillId="8" borderId="27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center" vertical="center" textRotation="90" wrapText="1"/>
    </xf>
    <xf numFmtId="0" fontId="3" fillId="2" borderId="47" xfId="0" applyFont="1" applyFill="1" applyBorder="1" applyAlignment="1">
      <alignment horizontal="left" vertical="top" wrapText="1"/>
    </xf>
    <xf numFmtId="0" fontId="7" fillId="2" borderId="50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textRotation="90" wrapText="1"/>
    </xf>
    <xf numFmtId="0" fontId="18" fillId="0" borderId="10" xfId="0" applyFont="1" applyBorder="1" applyAlignment="1">
      <alignment horizontal="center" vertical="center" textRotation="90" wrapText="1"/>
    </xf>
    <xf numFmtId="0" fontId="5" fillId="0" borderId="32" xfId="0" applyFont="1" applyFill="1" applyBorder="1" applyAlignment="1">
      <alignment horizontal="left" vertical="top" wrapText="1"/>
    </xf>
    <xf numFmtId="0" fontId="7" fillId="0" borderId="11" xfId="0" applyFont="1" applyBorder="1" applyAlignment="1">
      <alignment horizontal="center" vertical="center" textRotation="90" wrapText="1"/>
    </xf>
    <xf numFmtId="3" fontId="3" fillId="2" borderId="17" xfId="0" applyNumberFormat="1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0" fillId="0" borderId="31" xfId="0" applyBorder="1" applyAlignment="1">
      <alignment vertical="top" wrapText="1"/>
    </xf>
    <xf numFmtId="49" fontId="5" fillId="8" borderId="26" xfId="0" applyNumberFormat="1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left" vertical="top" wrapText="1"/>
    </xf>
    <xf numFmtId="0" fontId="27" fillId="0" borderId="19" xfId="0" applyFont="1" applyFill="1" applyBorder="1" applyAlignment="1">
      <alignment horizontal="left" vertical="top" wrapText="1"/>
    </xf>
    <xf numFmtId="0" fontId="27" fillId="0" borderId="27" xfId="0" applyFont="1" applyFill="1" applyBorder="1" applyAlignment="1">
      <alignment horizontal="left" vertical="top" wrapText="1"/>
    </xf>
    <xf numFmtId="0" fontId="28" fillId="0" borderId="45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horizontal="center" vertical="top" wrapText="1"/>
    </xf>
    <xf numFmtId="0" fontId="28" fillId="0" borderId="11" xfId="0" applyFont="1" applyFill="1" applyBorder="1" applyAlignment="1">
      <alignment horizontal="center" vertical="top" wrapText="1"/>
    </xf>
    <xf numFmtId="49" fontId="27" fillId="0" borderId="21" xfId="0" applyNumberFormat="1" applyFont="1" applyBorder="1" applyAlignment="1">
      <alignment horizontal="center" vertical="top" wrapText="1"/>
    </xf>
    <xf numFmtId="49" fontId="27" fillId="0" borderId="17" xfId="0" applyNumberFormat="1" applyFont="1" applyBorder="1" applyAlignment="1">
      <alignment horizontal="center" vertical="top" wrapText="1"/>
    </xf>
    <xf numFmtId="49" fontId="27" fillId="0" borderId="26" xfId="0" applyNumberFormat="1" applyFont="1" applyBorder="1" applyAlignment="1">
      <alignment horizontal="center" vertical="top" wrapText="1"/>
    </xf>
    <xf numFmtId="49" fontId="5" fillId="0" borderId="29" xfId="0" applyNumberFormat="1" applyFont="1" applyBorder="1" applyAlignment="1">
      <alignment horizontal="center" vertical="top" wrapText="1"/>
    </xf>
    <xf numFmtId="49" fontId="28" fillId="0" borderId="1" xfId="0" applyNumberFormat="1" applyFont="1" applyBorder="1" applyAlignment="1">
      <alignment horizontal="center" vertical="top"/>
    </xf>
    <xf numFmtId="49" fontId="28" fillId="0" borderId="19" xfId="0" applyNumberFormat="1" applyFont="1" applyBorder="1" applyAlignment="1">
      <alignment horizontal="center" vertical="top"/>
    </xf>
    <xf numFmtId="49" fontId="28" fillId="0" borderId="27" xfId="0" applyNumberFormat="1" applyFont="1" applyBorder="1" applyAlignment="1">
      <alignment horizontal="center" vertical="top"/>
    </xf>
    <xf numFmtId="0" fontId="27" fillId="0" borderId="45" xfId="0" applyFont="1" applyFill="1" applyBorder="1" applyAlignment="1">
      <alignment horizontal="left" vertical="top" wrapText="1"/>
    </xf>
    <xf numFmtId="0" fontId="27" fillId="0" borderId="10" xfId="0" applyFont="1" applyFill="1" applyBorder="1" applyAlignment="1">
      <alignment horizontal="left" vertical="top" wrapText="1"/>
    </xf>
    <xf numFmtId="0" fontId="27" fillId="0" borderId="11" xfId="0" applyFont="1" applyFill="1" applyBorder="1" applyAlignment="1">
      <alignment horizontal="left" vertical="top" wrapText="1"/>
    </xf>
    <xf numFmtId="49" fontId="5" fillId="4" borderId="8" xfId="0" applyNumberFormat="1" applyFont="1" applyFill="1" applyBorder="1" applyAlignment="1">
      <alignment horizontal="center" vertical="top" wrapText="1"/>
    </xf>
    <xf numFmtId="49" fontId="5" fillId="3" borderId="28" xfId="0" applyNumberFormat="1" applyFont="1" applyFill="1" applyBorder="1" applyAlignment="1">
      <alignment horizontal="center" vertical="top" wrapText="1"/>
    </xf>
    <xf numFmtId="49" fontId="5" fillId="8" borderId="28" xfId="0" applyNumberFormat="1" applyFont="1" applyFill="1" applyBorder="1" applyAlignment="1">
      <alignment horizontal="center" vertical="top" wrapText="1"/>
    </xf>
    <xf numFmtId="0" fontId="32" fillId="0" borderId="0" xfId="0" applyFont="1" applyAlignment="1">
      <alignment vertical="top"/>
    </xf>
    <xf numFmtId="0" fontId="33" fillId="0" borderId="0" xfId="0" applyFont="1" applyAlignment="1">
      <alignment vertical="top"/>
    </xf>
    <xf numFmtId="49" fontId="5" fillId="7" borderId="79" xfId="0" applyNumberFormat="1" applyFont="1" applyFill="1" applyBorder="1" applyAlignment="1">
      <alignment horizontal="right" vertical="top"/>
    </xf>
    <xf numFmtId="49" fontId="5" fillId="7" borderId="68" xfId="0" applyNumberFormat="1" applyFont="1" applyFill="1" applyBorder="1" applyAlignment="1">
      <alignment horizontal="right" vertical="top"/>
    </xf>
    <xf numFmtId="0" fontId="3" fillId="7" borderId="63" xfId="0" applyFont="1" applyFill="1" applyBorder="1" applyAlignment="1">
      <alignment horizontal="center" vertical="top"/>
    </xf>
    <xf numFmtId="0" fontId="3" fillId="7" borderId="68" xfId="0" applyFont="1" applyFill="1" applyBorder="1" applyAlignment="1">
      <alignment horizontal="center" vertical="top"/>
    </xf>
    <xf numFmtId="0" fontId="3" fillId="7" borderId="69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27" xfId="0" applyFont="1" applyFill="1" applyBorder="1" applyAlignment="1">
      <alignment horizontal="center" vertical="center" textRotation="90" wrapText="1"/>
    </xf>
    <xf numFmtId="0" fontId="5" fillId="0" borderId="47" xfId="0" applyFont="1" applyFill="1" applyBorder="1" applyAlignment="1">
      <alignment horizontal="left" vertical="top" wrapText="1"/>
    </xf>
    <xf numFmtId="0" fontId="32" fillId="0" borderId="0" xfId="0" applyFont="1" applyAlignment="1">
      <alignment horizontal="right" vertical="top" wrapText="1"/>
    </xf>
    <xf numFmtId="0" fontId="34" fillId="0" borderId="0" xfId="0" applyFont="1" applyAlignment="1">
      <alignment horizontal="right" vertical="top" wrapText="1"/>
    </xf>
    <xf numFmtId="0" fontId="23" fillId="0" borderId="45" xfId="0" applyFont="1" applyFill="1" applyBorder="1" applyAlignment="1">
      <alignment vertical="top" wrapText="1"/>
    </xf>
    <xf numFmtId="0" fontId="23" fillId="0" borderId="10" xfId="0" applyFont="1" applyFill="1" applyBorder="1" applyAlignment="1">
      <alignment vertical="top" wrapText="1"/>
    </xf>
  </cellXfs>
  <cellStyles count="3">
    <cellStyle name="Įprastas" xfId="0" builtinId="0"/>
    <cellStyle name="Įprastas 2" xfId="1"/>
    <cellStyle name="Stilius 1" xfId="2"/>
  </cellStyles>
  <dxfs count="0"/>
  <tableStyles count="0" defaultTableStyle="TableStyleMedium2" defaultPivotStyle="PivotStyleLight16"/>
  <colors>
    <mruColors>
      <color rgb="FFCCFFCC"/>
      <color rgb="FFCCCCFF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198"/>
  <sheetViews>
    <sheetView tabSelected="1" zoomScaleNormal="100" zoomScaleSheetLayoutView="100" workbookViewId="0">
      <selection activeCell="Y25" sqref="Y25"/>
    </sheetView>
  </sheetViews>
  <sheetFormatPr defaultRowHeight="12.75" x14ac:dyDescent="0.2"/>
  <cols>
    <col min="1" max="3" width="2.7109375" style="10" customWidth="1"/>
    <col min="4" max="4" width="29.42578125" style="10" customWidth="1"/>
    <col min="5" max="5" width="2.7109375" style="47" customWidth="1"/>
    <col min="6" max="6" width="2.7109375" style="10" customWidth="1"/>
    <col min="7" max="7" width="2.7109375" style="64" customWidth="1"/>
    <col min="8" max="8" width="7.7109375" style="90" customWidth="1"/>
    <col min="9" max="9" width="8.5703125" style="10" customWidth="1"/>
    <col min="10" max="10" width="7.42578125" style="10" customWidth="1"/>
    <col min="11" max="11" width="6.140625" style="10" customWidth="1"/>
    <col min="12" max="12" width="6.7109375" style="10" customWidth="1"/>
    <col min="13" max="13" width="8.140625" style="10" customWidth="1"/>
    <col min="14" max="14" width="7.5703125" style="10" customWidth="1"/>
    <col min="15" max="15" width="23.5703125" style="10" customWidth="1"/>
    <col min="16" max="16" width="4" style="10" customWidth="1"/>
    <col min="17" max="17" width="3.7109375" style="10" customWidth="1"/>
    <col min="18" max="18" width="3.85546875" style="10" customWidth="1"/>
    <col min="19" max="16384" width="9.140625" style="5"/>
  </cols>
  <sheetData>
    <row r="1" spans="1:22" ht="15.75" x14ac:dyDescent="0.2">
      <c r="A1" s="1329" t="s">
        <v>200</v>
      </c>
      <c r="B1" s="1329"/>
      <c r="C1" s="1329"/>
      <c r="D1" s="1329"/>
      <c r="E1" s="1329"/>
      <c r="F1" s="1329"/>
      <c r="G1" s="1329"/>
      <c r="H1" s="1329"/>
      <c r="I1" s="1329"/>
      <c r="J1" s="1329"/>
      <c r="K1" s="1329"/>
      <c r="L1" s="1329"/>
      <c r="M1" s="1329"/>
      <c r="N1" s="1329"/>
      <c r="O1" s="1329"/>
      <c r="P1" s="1329"/>
      <c r="Q1" s="1329"/>
      <c r="R1" s="1329"/>
    </row>
    <row r="2" spans="1:22" ht="15.75" x14ac:dyDescent="0.2">
      <c r="A2" s="1330" t="s">
        <v>36</v>
      </c>
      <c r="B2" s="1330"/>
      <c r="C2" s="1330"/>
      <c r="D2" s="1330"/>
      <c r="E2" s="1330"/>
      <c r="F2" s="1330"/>
      <c r="G2" s="1330"/>
      <c r="H2" s="1330"/>
      <c r="I2" s="1330"/>
      <c r="J2" s="1330"/>
      <c r="K2" s="1330"/>
      <c r="L2" s="1330"/>
      <c r="M2" s="1330"/>
      <c r="N2" s="1330"/>
      <c r="O2" s="1330"/>
      <c r="P2" s="1330"/>
      <c r="Q2" s="1330"/>
      <c r="R2" s="1330"/>
    </row>
    <row r="3" spans="1:22" ht="15.75" x14ac:dyDescent="0.2">
      <c r="A3" s="1331" t="s">
        <v>23</v>
      </c>
      <c r="B3" s="1331"/>
      <c r="C3" s="1331"/>
      <c r="D3" s="1331"/>
      <c r="E3" s="1331"/>
      <c r="F3" s="1331"/>
      <c r="G3" s="1331"/>
      <c r="H3" s="1331"/>
      <c r="I3" s="1331"/>
      <c r="J3" s="1331"/>
      <c r="K3" s="1331"/>
      <c r="L3" s="1331"/>
      <c r="M3" s="1331"/>
      <c r="N3" s="1331"/>
      <c r="O3" s="1331"/>
      <c r="P3" s="1331"/>
      <c r="Q3" s="1331"/>
      <c r="R3" s="1331"/>
      <c r="S3" s="1"/>
      <c r="T3" s="1"/>
      <c r="U3" s="1"/>
      <c r="V3" s="1"/>
    </row>
    <row r="4" spans="1:22" ht="13.5" thickBot="1" x14ac:dyDescent="0.25">
      <c r="P4" s="1332" t="s">
        <v>0</v>
      </c>
      <c r="Q4" s="1332"/>
      <c r="R4" s="1332"/>
    </row>
    <row r="5" spans="1:22" ht="21.75" customHeight="1" x14ac:dyDescent="0.2">
      <c r="A5" s="1333" t="s">
        <v>24</v>
      </c>
      <c r="B5" s="1335" t="s">
        <v>1</v>
      </c>
      <c r="C5" s="1335" t="s">
        <v>2</v>
      </c>
      <c r="D5" s="1338" t="s">
        <v>16</v>
      </c>
      <c r="E5" s="1341" t="s">
        <v>3</v>
      </c>
      <c r="F5" s="1344" t="s">
        <v>187</v>
      </c>
      <c r="G5" s="1307" t="s">
        <v>4</v>
      </c>
      <c r="H5" s="1310" t="s">
        <v>5</v>
      </c>
      <c r="I5" s="1313" t="s">
        <v>139</v>
      </c>
      <c r="J5" s="1314"/>
      <c r="K5" s="1314"/>
      <c r="L5" s="1315"/>
      <c r="M5" s="1316" t="s">
        <v>219</v>
      </c>
      <c r="N5" s="1316" t="s">
        <v>220</v>
      </c>
      <c r="O5" s="1319" t="s">
        <v>15</v>
      </c>
      <c r="P5" s="1320"/>
      <c r="Q5" s="1320"/>
      <c r="R5" s="1321"/>
    </row>
    <row r="6" spans="1:22" ht="11.25" customHeight="1" x14ac:dyDescent="0.2">
      <c r="A6" s="1334"/>
      <c r="B6" s="1336"/>
      <c r="C6" s="1336"/>
      <c r="D6" s="1339"/>
      <c r="E6" s="1342"/>
      <c r="F6" s="1345"/>
      <c r="G6" s="1308"/>
      <c r="H6" s="1311"/>
      <c r="I6" s="1322" t="s">
        <v>6</v>
      </c>
      <c r="J6" s="1291" t="s">
        <v>7</v>
      </c>
      <c r="K6" s="1324"/>
      <c r="L6" s="1325" t="s">
        <v>22</v>
      </c>
      <c r="M6" s="1317"/>
      <c r="N6" s="1317"/>
      <c r="O6" s="1327" t="s">
        <v>16</v>
      </c>
      <c r="P6" s="1291" t="s">
        <v>8</v>
      </c>
      <c r="Q6" s="1292"/>
      <c r="R6" s="1293"/>
    </row>
    <row r="7" spans="1:22" ht="70.5" customHeight="1" thickBot="1" x14ac:dyDescent="0.25">
      <c r="A7" s="1323"/>
      <c r="B7" s="1337"/>
      <c r="C7" s="1337"/>
      <c r="D7" s="1340"/>
      <c r="E7" s="1343"/>
      <c r="F7" s="1346"/>
      <c r="G7" s="1309"/>
      <c r="H7" s="1312"/>
      <c r="I7" s="1323"/>
      <c r="J7" s="7" t="s">
        <v>6</v>
      </c>
      <c r="K7" s="6" t="s">
        <v>17</v>
      </c>
      <c r="L7" s="1326"/>
      <c r="M7" s="1318"/>
      <c r="N7" s="1318"/>
      <c r="O7" s="1328"/>
      <c r="P7" s="8" t="s">
        <v>33</v>
      </c>
      <c r="Q7" s="8" t="s">
        <v>34</v>
      </c>
      <c r="R7" s="9" t="s">
        <v>141</v>
      </c>
    </row>
    <row r="8" spans="1:22" s="30" customFormat="1" x14ac:dyDescent="0.2">
      <c r="A8" s="1294" t="s">
        <v>133</v>
      </c>
      <c r="B8" s="1295"/>
      <c r="C8" s="1295"/>
      <c r="D8" s="1295"/>
      <c r="E8" s="1295"/>
      <c r="F8" s="1295"/>
      <c r="G8" s="1295"/>
      <c r="H8" s="1295"/>
      <c r="I8" s="1295"/>
      <c r="J8" s="1295"/>
      <c r="K8" s="1295"/>
      <c r="L8" s="1295"/>
      <c r="M8" s="1295"/>
      <c r="N8" s="1295"/>
      <c r="O8" s="1295"/>
      <c r="P8" s="1295"/>
      <c r="Q8" s="1295"/>
      <c r="R8" s="1296"/>
    </row>
    <row r="9" spans="1:22" s="30" customFormat="1" x14ac:dyDescent="0.2">
      <c r="A9" s="1297" t="s">
        <v>84</v>
      </c>
      <c r="B9" s="1298"/>
      <c r="C9" s="1298"/>
      <c r="D9" s="1298"/>
      <c r="E9" s="1298"/>
      <c r="F9" s="1298"/>
      <c r="G9" s="1298"/>
      <c r="H9" s="1298"/>
      <c r="I9" s="1298"/>
      <c r="J9" s="1298"/>
      <c r="K9" s="1298"/>
      <c r="L9" s="1298"/>
      <c r="M9" s="1298"/>
      <c r="N9" s="1298"/>
      <c r="O9" s="1298"/>
      <c r="P9" s="1298"/>
      <c r="Q9" s="1298"/>
      <c r="R9" s="1299"/>
    </row>
    <row r="10" spans="1:22" ht="15" customHeight="1" x14ac:dyDescent="0.2">
      <c r="A10" s="97" t="s">
        <v>9</v>
      </c>
      <c r="B10" s="1300" t="s">
        <v>134</v>
      </c>
      <c r="C10" s="1301"/>
      <c r="D10" s="1301"/>
      <c r="E10" s="1301"/>
      <c r="F10" s="1301"/>
      <c r="G10" s="1301"/>
      <c r="H10" s="1301"/>
      <c r="I10" s="1301"/>
      <c r="J10" s="1301"/>
      <c r="K10" s="1301"/>
      <c r="L10" s="1301"/>
      <c r="M10" s="1301"/>
      <c r="N10" s="1301"/>
      <c r="O10" s="1301"/>
      <c r="P10" s="1301"/>
      <c r="Q10" s="1301"/>
      <c r="R10" s="1302"/>
    </row>
    <row r="11" spans="1:22" x14ac:dyDescent="0.2">
      <c r="A11" s="95" t="s">
        <v>9</v>
      </c>
      <c r="B11" s="96" t="s">
        <v>9</v>
      </c>
      <c r="C11" s="1303" t="s">
        <v>69</v>
      </c>
      <c r="D11" s="1304"/>
      <c r="E11" s="1304"/>
      <c r="F11" s="1304"/>
      <c r="G11" s="1304"/>
      <c r="H11" s="1304"/>
      <c r="I11" s="1304"/>
      <c r="J11" s="1304"/>
      <c r="K11" s="1304"/>
      <c r="L11" s="1304"/>
      <c r="M11" s="1304"/>
      <c r="N11" s="1304"/>
      <c r="O11" s="1304"/>
      <c r="P11" s="1304"/>
      <c r="Q11" s="1304"/>
      <c r="R11" s="1305"/>
    </row>
    <row r="12" spans="1:22" ht="12.75" customHeight="1" x14ac:dyDescent="0.2">
      <c r="A12" s="1125" t="s">
        <v>9</v>
      </c>
      <c r="B12" s="1203" t="s">
        <v>9</v>
      </c>
      <c r="C12" s="1235" t="s">
        <v>9</v>
      </c>
      <c r="D12" s="1306" t="s">
        <v>111</v>
      </c>
      <c r="E12" s="1158"/>
      <c r="F12" s="1159" t="s">
        <v>43</v>
      </c>
      <c r="G12" s="1121" t="s">
        <v>39</v>
      </c>
      <c r="H12" s="137" t="s">
        <v>35</v>
      </c>
      <c r="I12" s="327">
        <f>J12+L12</f>
        <v>1029.7</v>
      </c>
      <c r="J12" s="226">
        <f>949.7-99.9</f>
        <v>849.80000000000007</v>
      </c>
      <c r="K12" s="226"/>
      <c r="L12" s="252">
        <f>30+99.9+50</f>
        <v>179.9</v>
      </c>
      <c r="M12" s="328">
        <v>1841.4</v>
      </c>
      <c r="N12" s="45">
        <v>826.4</v>
      </c>
      <c r="O12" s="1213"/>
      <c r="P12" s="1287"/>
      <c r="Q12" s="1287"/>
      <c r="R12" s="1289"/>
    </row>
    <row r="13" spans="1:22" ht="25.5" customHeight="1" x14ac:dyDescent="0.2">
      <c r="A13" s="1125"/>
      <c r="B13" s="1203"/>
      <c r="C13" s="1235"/>
      <c r="D13" s="1306"/>
      <c r="E13" s="1158"/>
      <c r="F13" s="1159"/>
      <c r="G13" s="1121"/>
      <c r="H13" s="137"/>
      <c r="I13" s="327"/>
      <c r="J13" s="226"/>
      <c r="K13" s="226"/>
      <c r="L13" s="252"/>
      <c r="M13" s="81"/>
      <c r="N13" s="69"/>
      <c r="O13" s="1214"/>
      <c r="P13" s="1288"/>
      <c r="Q13" s="1288"/>
      <c r="R13" s="1290"/>
    </row>
    <row r="14" spans="1:22" ht="12.75" customHeight="1" x14ac:dyDescent="0.2">
      <c r="A14" s="1125"/>
      <c r="B14" s="1203"/>
      <c r="C14" s="1235"/>
      <c r="D14" s="1137" t="s">
        <v>45</v>
      </c>
      <c r="E14" s="1284"/>
      <c r="F14" s="1286"/>
      <c r="G14" s="1269"/>
      <c r="H14" s="137"/>
      <c r="I14" s="329"/>
      <c r="J14" s="226"/>
      <c r="K14" s="226"/>
      <c r="L14" s="252"/>
      <c r="M14" s="328"/>
      <c r="N14" s="45"/>
      <c r="O14" s="1281" t="s">
        <v>96</v>
      </c>
      <c r="P14" s="115">
        <v>3.5</v>
      </c>
      <c r="Q14" s="115">
        <v>3.4</v>
      </c>
      <c r="R14" s="116">
        <v>3.5</v>
      </c>
    </row>
    <row r="15" spans="1:22" ht="14.25" customHeight="1" x14ac:dyDescent="0.2">
      <c r="A15" s="1125"/>
      <c r="B15" s="1203"/>
      <c r="C15" s="1235"/>
      <c r="D15" s="1283"/>
      <c r="E15" s="1285"/>
      <c r="F15" s="1220"/>
      <c r="G15" s="1209"/>
      <c r="H15" s="330"/>
      <c r="I15" s="331"/>
      <c r="J15" s="332"/>
      <c r="K15" s="332"/>
      <c r="L15" s="333"/>
      <c r="M15" s="334"/>
      <c r="N15" s="335"/>
      <c r="O15" s="1214"/>
      <c r="P15" s="59"/>
      <c r="Q15" s="59"/>
      <c r="R15" s="146"/>
      <c r="S15" s="14"/>
      <c r="U15" s="13"/>
    </row>
    <row r="16" spans="1:22" x14ac:dyDescent="0.2">
      <c r="A16" s="1125"/>
      <c r="B16" s="1203"/>
      <c r="C16" s="1235"/>
      <c r="D16" s="1280" t="s">
        <v>46</v>
      </c>
      <c r="E16" s="1238"/>
      <c r="F16" s="1207"/>
      <c r="G16" s="1121"/>
      <c r="H16" s="323"/>
      <c r="I16" s="329"/>
      <c r="J16" s="226"/>
      <c r="K16" s="226"/>
      <c r="L16" s="252"/>
      <c r="M16" s="336"/>
      <c r="N16" s="337"/>
      <c r="O16" s="1248" t="s">
        <v>48</v>
      </c>
      <c r="P16" s="584">
        <v>5</v>
      </c>
      <c r="Q16" s="584">
        <v>5</v>
      </c>
      <c r="R16" s="586">
        <v>5</v>
      </c>
    </row>
    <row r="17" spans="1:28" x14ac:dyDescent="0.2">
      <c r="A17" s="1125"/>
      <c r="B17" s="1203"/>
      <c r="C17" s="1235"/>
      <c r="D17" s="1280"/>
      <c r="E17" s="1238"/>
      <c r="F17" s="1207"/>
      <c r="G17" s="1121"/>
      <c r="H17" s="422"/>
      <c r="I17" s="331"/>
      <c r="J17" s="332"/>
      <c r="K17" s="332"/>
      <c r="L17" s="333"/>
      <c r="M17" s="334"/>
      <c r="N17" s="335"/>
      <c r="O17" s="1282"/>
      <c r="P17" s="584"/>
      <c r="Q17" s="584"/>
      <c r="R17" s="586"/>
    </row>
    <row r="18" spans="1:28" x14ac:dyDescent="0.2">
      <c r="A18" s="1125"/>
      <c r="B18" s="1203"/>
      <c r="C18" s="1235"/>
      <c r="D18" s="1137" t="s">
        <v>47</v>
      </c>
      <c r="E18" s="1267"/>
      <c r="F18" s="1268"/>
      <c r="G18" s="1269"/>
      <c r="H18" s="922" t="s">
        <v>129</v>
      </c>
      <c r="I18" s="242">
        <f>J18+L18</f>
        <v>171.5</v>
      </c>
      <c r="J18" s="229">
        <v>133.69999999999999</v>
      </c>
      <c r="K18" s="229"/>
      <c r="L18" s="241">
        <v>37.799999999999997</v>
      </c>
      <c r="M18" s="336"/>
      <c r="N18" s="337"/>
      <c r="O18" s="1248" t="s">
        <v>112</v>
      </c>
      <c r="P18" s="601">
        <v>4</v>
      </c>
      <c r="Q18" s="601">
        <v>4</v>
      </c>
      <c r="R18" s="600">
        <v>4</v>
      </c>
    </row>
    <row r="19" spans="1:28" x14ac:dyDescent="0.2">
      <c r="A19" s="1125"/>
      <c r="B19" s="1203"/>
      <c r="C19" s="1235"/>
      <c r="D19" s="1280"/>
      <c r="E19" s="1238"/>
      <c r="F19" s="1207"/>
      <c r="G19" s="1121"/>
      <c r="H19" s="323"/>
      <c r="I19" s="329"/>
      <c r="J19" s="226"/>
      <c r="K19" s="226"/>
      <c r="L19" s="252"/>
      <c r="M19" s="336"/>
      <c r="N19" s="337"/>
      <c r="O19" s="1161"/>
      <c r="P19" s="584"/>
      <c r="Q19" s="584"/>
      <c r="R19" s="586"/>
    </row>
    <row r="20" spans="1:28" ht="25.5" x14ac:dyDescent="0.2">
      <c r="A20" s="1125"/>
      <c r="B20" s="1203"/>
      <c r="C20" s="1235"/>
      <c r="D20" s="1280"/>
      <c r="E20" s="1238"/>
      <c r="F20" s="1207"/>
      <c r="G20" s="1121"/>
      <c r="H20" s="323"/>
      <c r="I20" s="329"/>
      <c r="J20" s="226"/>
      <c r="K20" s="226"/>
      <c r="L20" s="252"/>
      <c r="M20" s="336"/>
      <c r="N20" s="337"/>
      <c r="O20" s="557" t="s">
        <v>145</v>
      </c>
      <c r="P20" s="584">
        <v>20</v>
      </c>
      <c r="Q20" s="584"/>
      <c r="R20" s="586"/>
    </row>
    <row r="21" spans="1:28" x14ac:dyDescent="0.2">
      <c r="A21" s="1125"/>
      <c r="B21" s="1203"/>
      <c r="C21" s="1235"/>
      <c r="D21" s="1280"/>
      <c r="E21" s="1238"/>
      <c r="F21" s="1207"/>
      <c r="G21" s="1121"/>
      <c r="H21" s="323"/>
      <c r="I21" s="329"/>
      <c r="J21" s="226"/>
      <c r="K21" s="226"/>
      <c r="L21" s="252"/>
      <c r="M21" s="336"/>
      <c r="N21" s="337"/>
      <c r="O21" s="17" t="s">
        <v>138</v>
      </c>
      <c r="P21" s="584">
        <v>1</v>
      </c>
      <c r="Q21" s="584">
        <v>1</v>
      </c>
      <c r="R21" s="586">
        <v>1</v>
      </c>
    </row>
    <row r="22" spans="1:28" x14ac:dyDescent="0.2">
      <c r="A22" s="1125"/>
      <c r="B22" s="1203"/>
      <c r="C22" s="1235"/>
      <c r="D22" s="1280"/>
      <c r="E22" s="1238"/>
      <c r="F22" s="1207"/>
      <c r="G22" s="1121"/>
      <c r="H22" s="323"/>
      <c r="I22" s="329"/>
      <c r="J22" s="226"/>
      <c r="K22" s="226"/>
      <c r="L22" s="252"/>
      <c r="M22" s="324"/>
      <c r="N22" s="325"/>
      <c r="O22" s="17" t="s">
        <v>49</v>
      </c>
      <c r="P22" s="584">
        <v>44</v>
      </c>
      <c r="Q22" s="584">
        <v>30</v>
      </c>
      <c r="R22" s="586">
        <v>30</v>
      </c>
    </row>
    <row r="23" spans="1:28" x14ac:dyDescent="0.2">
      <c r="A23" s="1125"/>
      <c r="B23" s="1203"/>
      <c r="C23" s="1235"/>
      <c r="D23" s="1280"/>
      <c r="E23" s="1238"/>
      <c r="F23" s="1207"/>
      <c r="G23" s="1121"/>
      <c r="H23" s="323"/>
      <c r="I23" s="329"/>
      <c r="J23" s="226"/>
      <c r="K23" s="226"/>
      <c r="L23" s="252"/>
      <c r="M23" s="324"/>
      <c r="N23" s="325"/>
      <c r="O23" s="17" t="s">
        <v>50</v>
      </c>
      <c r="P23" s="584">
        <v>8</v>
      </c>
      <c r="Q23" s="584">
        <v>10</v>
      </c>
      <c r="R23" s="586">
        <v>10</v>
      </c>
    </row>
    <row r="24" spans="1:28" ht="13.5" customHeight="1" x14ac:dyDescent="0.2">
      <c r="A24" s="1125"/>
      <c r="B24" s="1203"/>
      <c r="C24" s="1235"/>
      <c r="D24" s="1280"/>
      <c r="E24" s="1271"/>
      <c r="F24" s="1207"/>
      <c r="G24" s="1121"/>
      <c r="H24" s="330"/>
      <c r="I24" s="331"/>
      <c r="J24" s="332"/>
      <c r="K24" s="332"/>
      <c r="L24" s="333"/>
      <c r="M24" s="334"/>
      <c r="N24" s="335"/>
      <c r="O24" s="61" t="s">
        <v>51</v>
      </c>
      <c r="P24" s="595">
        <v>28</v>
      </c>
      <c r="Q24" s="595">
        <v>30</v>
      </c>
      <c r="R24" s="596">
        <v>30</v>
      </c>
    </row>
    <row r="25" spans="1:28" ht="25.5" x14ac:dyDescent="0.2">
      <c r="A25" s="94"/>
      <c r="B25" s="568"/>
      <c r="C25" s="576"/>
      <c r="D25" s="1274" t="s">
        <v>199</v>
      </c>
      <c r="E25" s="1267" t="s">
        <v>169</v>
      </c>
      <c r="F25" s="594"/>
      <c r="G25" s="84"/>
      <c r="H25" s="338"/>
      <c r="I25" s="329"/>
      <c r="J25" s="226"/>
      <c r="K25" s="332"/>
      <c r="L25" s="333"/>
      <c r="M25" s="324"/>
      <c r="N25" s="335"/>
      <c r="O25" s="212" t="s">
        <v>184</v>
      </c>
      <c r="P25" s="213">
        <v>1</v>
      </c>
      <c r="Q25" s="202">
        <v>1</v>
      </c>
      <c r="R25" s="85"/>
      <c r="AA25" s="14"/>
      <c r="AB25" s="14"/>
    </row>
    <row r="26" spans="1:28" ht="14.25" customHeight="1" x14ac:dyDescent="0.2">
      <c r="A26" s="94"/>
      <c r="B26" s="568"/>
      <c r="C26" s="576"/>
      <c r="D26" s="1275"/>
      <c r="E26" s="1276"/>
      <c r="F26" s="564"/>
      <c r="G26" s="84"/>
      <c r="H26" s="423"/>
      <c r="I26" s="268"/>
      <c r="J26" s="223"/>
      <c r="K26" s="424"/>
      <c r="L26" s="425"/>
      <c r="M26" s="426"/>
      <c r="N26" s="427"/>
      <c r="O26" s="17" t="s">
        <v>185</v>
      </c>
      <c r="P26" s="214">
        <v>100</v>
      </c>
      <c r="Q26" s="202">
        <v>100</v>
      </c>
      <c r="R26" s="85"/>
      <c r="AA26" s="14"/>
      <c r="AB26" s="14"/>
    </row>
    <row r="27" spans="1:28" x14ac:dyDescent="0.2">
      <c r="A27" s="94"/>
      <c r="B27" s="568"/>
      <c r="C27" s="576"/>
      <c r="D27" s="1255" t="s">
        <v>188</v>
      </c>
      <c r="E27" s="1278" t="s">
        <v>169</v>
      </c>
      <c r="F27" s="564"/>
      <c r="G27" s="84"/>
      <c r="H27" s="428" t="s">
        <v>93</v>
      </c>
      <c r="I27" s="373">
        <f>J27</f>
        <v>150</v>
      </c>
      <c r="J27" s="231">
        <v>150</v>
      </c>
      <c r="K27" s="234"/>
      <c r="L27" s="285"/>
      <c r="M27" s="429">
        <v>100</v>
      </c>
      <c r="N27" s="430"/>
      <c r="O27" s="203" t="s">
        <v>161</v>
      </c>
      <c r="P27" s="204">
        <v>1</v>
      </c>
      <c r="Q27" s="601"/>
      <c r="R27" s="205"/>
      <c r="S27" s="144"/>
      <c r="AA27" s="14"/>
      <c r="AB27" s="14"/>
    </row>
    <row r="28" spans="1:28" ht="13.5" thickBot="1" x14ac:dyDescent="0.25">
      <c r="A28" s="98"/>
      <c r="B28" s="572"/>
      <c r="C28" s="577"/>
      <c r="D28" s="1277"/>
      <c r="E28" s="1279"/>
      <c r="F28" s="582"/>
      <c r="G28" s="92"/>
      <c r="H28" s="663"/>
      <c r="I28" s="664"/>
      <c r="J28" s="659"/>
      <c r="K28" s="659"/>
      <c r="L28" s="665"/>
      <c r="M28" s="666"/>
      <c r="N28" s="667"/>
      <c r="O28" s="28" t="s">
        <v>160</v>
      </c>
      <c r="P28" s="343">
        <v>50</v>
      </c>
      <c r="Q28" s="599">
        <v>50</v>
      </c>
      <c r="R28" s="87"/>
      <c r="AA28" s="14"/>
      <c r="AB28" s="14"/>
    </row>
    <row r="29" spans="1:28" ht="21.75" customHeight="1" x14ac:dyDescent="0.2">
      <c r="A29" s="377"/>
      <c r="B29" s="571"/>
      <c r="C29" s="575"/>
      <c r="D29" s="1050" t="s">
        <v>208</v>
      </c>
      <c r="E29" s="1054" t="s">
        <v>210</v>
      </c>
      <c r="F29" s="563"/>
      <c r="G29" s="91" t="s">
        <v>89</v>
      </c>
      <c r="H29" s="668" t="s">
        <v>35</v>
      </c>
      <c r="I29" s="276">
        <f>L29</f>
        <v>200</v>
      </c>
      <c r="J29" s="278"/>
      <c r="K29" s="669"/>
      <c r="L29" s="365">
        <v>200</v>
      </c>
      <c r="M29" s="671"/>
      <c r="N29" s="672"/>
      <c r="O29" s="1052" t="s">
        <v>209</v>
      </c>
      <c r="P29" s="673">
        <v>0.33</v>
      </c>
      <c r="Q29" s="583"/>
      <c r="R29" s="674"/>
      <c r="AA29" s="14"/>
      <c r="AB29" s="14"/>
    </row>
    <row r="30" spans="1:28" ht="16.5" customHeight="1" x14ac:dyDescent="0.2">
      <c r="A30" s="94"/>
      <c r="B30" s="568"/>
      <c r="C30" s="576"/>
      <c r="D30" s="1051"/>
      <c r="E30" s="1055"/>
      <c r="F30" s="643"/>
      <c r="G30" s="84"/>
      <c r="H30" s="330"/>
      <c r="I30" s="491"/>
      <c r="J30" s="332"/>
      <c r="K30" s="332"/>
      <c r="L30" s="333"/>
      <c r="M30" s="334"/>
      <c r="N30" s="630"/>
      <c r="O30" s="1053"/>
      <c r="P30" s="105"/>
      <c r="Q30" s="584"/>
      <c r="R30" s="85"/>
      <c r="T30" s="88"/>
      <c r="AA30" s="14"/>
      <c r="AB30" s="14"/>
    </row>
    <row r="31" spans="1:28" ht="16.5" customHeight="1" thickBot="1" x14ac:dyDescent="0.25">
      <c r="A31" s="552"/>
      <c r="B31" s="572"/>
      <c r="C31" s="577"/>
      <c r="D31" s="553"/>
      <c r="E31" s="580"/>
      <c r="F31" s="582"/>
      <c r="G31" s="548"/>
      <c r="H31" s="288" t="s">
        <v>10</v>
      </c>
      <c r="I31" s="296">
        <f>I29+I27+I12+I18</f>
        <v>1551.2</v>
      </c>
      <c r="J31" s="296">
        <f>J29+J27+J12+J18</f>
        <v>1133.5</v>
      </c>
      <c r="K31" s="296">
        <f>K29+K27+K12+K18</f>
        <v>0</v>
      </c>
      <c r="L31" s="296">
        <f>L29+L27+L12+L18</f>
        <v>417.7</v>
      </c>
      <c r="M31" s="289">
        <f>M12+M27</f>
        <v>1941.4</v>
      </c>
      <c r="N31" s="244">
        <f>N12</f>
        <v>826.4</v>
      </c>
      <c r="O31" s="342"/>
      <c r="P31" s="343"/>
      <c r="Q31" s="86"/>
      <c r="R31" s="87"/>
      <c r="AA31" s="14"/>
      <c r="AB31" s="14"/>
    </row>
    <row r="32" spans="1:28" x14ac:dyDescent="0.2">
      <c r="A32" s="1125" t="s">
        <v>9</v>
      </c>
      <c r="B32" s="1203" t="s">
        <v>9</v>
      </c>
      <c r="C32" s="1235" t="s">
        <v>11</v>
      </c>
      <c r="D32" s="1272" t="s">
        <v>113</v>
      </c>
      <c r="E32" s="1238"/>
      <c r="F32" s="1207" t="s">
        <v>53</v>
      </c>
      <c r="G32" s="1121" t="s">
        <v>39</v>
      </c>
      <c r="H32" s="15" t="s">
        <v>35</v>
      </c>
      <c r="I32" s="235">
        <f>J32+L32</f>
        <v>6360.1</v>
      </c>
      <c r="J32" s="236">
        <f>6405.6-49.3</f>
        <v>6356.3</v>
      </c>
      <c r="K32" s="236"/>
      <c r="L32" s="237">
        <f>4.5-0.7</f>
        <v>3.8</v>
      </c>
      <c r="M32" s="41">
        <f>7481+130</f>
        <v>7611</v>
      </c>
      <c r="N32" s="894">
        <f>7481+130</f>
        <v>7611</v>
      </c>
      <c r="O32" s="341"/>
      <c r="P32" s="513"/>
      <c r="Q32" s="513"/>
      <c r="R32" s="511"/>
    </row>
    <row r="33" spans="1:18" ht="14.25" customHeight="1" x14ac:dyDescent="0.2">
      <c r="A33" s="1125"/>
      <c r="B33" s="1203"/>
      <c r="C33" s="1235"/>
      <c r="D33" s="1273"/>
      <c r="E33" s="1238"/>
      <c r="F33" s="1207"/>
      <c r="G33" s="1121"/>
      <c r="H33" s="895" t="s">
        <v>60</v>
      </c>
      <c r="I33" s="228">
        <f>J33+L33</f>
        <v>3.5</v>
      </c>
      <c r="J33" s="229">
        <v>3.5</v>
      </c>
      <c r="K33" s="229"/>
      <c r="L33" s="230"/>
      <c r="M33" s="896">
        <v>3.5</v>
      </c>
      <c r="N33" s="897">
        <v>3.5</v>
      </c>
      <c r="O33" s="17"/>
      <c r="P33" s="513"/>
      <c r="Q33" s="513"/>
      <c r="R33" s="511"/>
    </row>
    <row r="34" spans="1:18" ht="15" customHeight="1" x14ac:dyDescent="0.2">
      <c r="A34" s="1125"/>
      <c r="B34" s="1203"/>
      <c r="C34" s="1235"/>
      <c r="D34" s="1255" t="s">
        <v>189</v>
      </c>
      <c r="E34" s="1267"/>
      <c r="F34" s="1268" t="s">
        <v>40</v>
      </c>
      <c r="G34" s="1269"/>
      <c r="H34" s="25" t="s">
        <v>129</v>
      </c>
      <c r="I34" s="240">
        <f>J34+L34</f>
        <v>583.20000000000005</v>
      </c>
      <c r="J34" s="229">
        <v>583.20000000000005</v>
      </c>
      <c r="K34" s="229"/>
      <c r="L34" s="241"/>
      <c r="M34" s="45"/>
      <c r="N34" s="109"/>
      <c r="O34" s="60" t="s">
        <v>146</v>
      </c>
      <c r="P34" s="512">
        <v>3.7</v>
      </c>
      <c r="Q34" s="512">
        <v>3.7</v>
      </c>
      <c r="R34" s="510">
        <v>3.7</v>
      </c>
    </row>
    <row r="35" spans="1:18" ht="18.75" customHeight="1" x14ac:dyDescent="0.2">
      <c r="A35" s="1125"/>
      <c r="B35" s="1203"/>
      <c r="C35" s="1235"/>
      <c r="D35" s="1127"/>
      <c r="E35" s="1238"/>
      <c r="F35" s="1207"/>
      <c r="G35" s="1121"/>
      <c r="H35" s="344"/>
      <c r="I35" s="255"/>
      <c r="J35" s="226"/>
      <c r="K35" s="226"/>
      <c r="L35" s="227"/>
      <c r="M35" s="69"/>
      <c r="N35" s="106"/>
      <c r="O35" s="17" t="s">
        <v>191</v>
      </c>
      <c r="P35" s="513">
        <v>2.5</v>
      </c>
      <c r="Q35" s="513">
        <v>2.5</v>
      </c>
      <c r="R35" s="511">
        <v>2.5</v>
      </c>
    </row>
    <row r="36" spans="1:18" x14ac:dyDescent="0.2">
      <c r="A36" s="1125"/>
      <c r="B36" s="1203"/>
      <c r="C36" s="1235"/>
      <c r="D36" s="1127"/>
      <c r="E36" s="1238"/>
      <c r="F36" s="1207"/>
      <c r="G36" s="1121"/>
      <c r="H36" s="344"/>
      <c r="I36" s="255"/>
      <c r="J36" s="226"/>
      <c r="K36" s="226"/>
      <c r="L36" s="227"/>
      <c r="M36" s="35"/>
      <c r="N36" s="178"/>
      <c r="O36" s="1161" t="s">
        <v>97</v>
      </c>
      <c r="P36" s="1261">
        <v>20</v>
      </c>
      <c r="Q36" s="1261">
        <v>20</v>
      </c>
      <c r="R36" s="1262">
        <v>20</v>
      </c>
    </row>
    <row r="37" spans="1:18" x14ac:dyDescent="0.2">
      <c r="A37" s="1125"/>
      <c r="B37" s="1203"/>
      <c r="C37" s="1235"/>
      <c r="D37" s="1205"/>
      <c r="E37" s="1271"/>
      <c r="F37" s="1208"/>
      <c r="G37" s="1209"/>
      <c r="H37" s="346"/>
      <c r="I37" s="347"/>
      <c r="J37" s="332"/>
      <c r="K37" s="332"/>
      <c r="L37" s="348"/>
      <c r="M37" s="335"/>
      <c r="N37" s="340"/>
      <c r="O37" s="1212"/>
      <c r="P37" s="1245"/>
      <c r="Q37" s="1245"/>
      <c r="R37" s="1247"/>
    </row>
    <row r="38" spans="1:18" ht="18" customHeight="1" x14ac:dyDescent="0.2">
      <c r="A38" s="1125"/>
      <c r="B38" s="1203"/>
      <c r="C38" s="1235"/>
      <c r="D38" s="1127" t="s">
        <v>55</v>
      </c>
      <c r="E38" s="1238"/>
      <c r="F38" s="1207"/>
      <c r="G38" s="1121"/>
      <c r="H38" s="344"/>
      <c r="I38" s="255"/>
      <c r="J38" s="226"/>
      <c r="K38" s="226"/>
      <c r="L38" s="227"/>
      <c r="M38" s="337"/>
      <c r="N38" s="349"/>
      <c r="O38" s="502" t="s">
        <v>57</v>
      </c>
      <c r="P38" s="504">
        <v>44</v>
      </c>
      <c r="Q38" s="504">
        <v>44</v>
      </c>
      <c r="R38" s="506">
        <v>44</v>
      </c>
    </row>
    <row r="39" spans="1:18" x14ac:dyDescent="0.2">
      <c r="A39" s="1125"/>
      <c r="B39" s="1203"/>
      <c r="C39" s="1235"/>
      <c r="D39" s="1127"/>
      <c r="E39" s="1238"/>
      <c r="F39" s="1207"/>
      <c r="G39" s="1121"/>
      <c r="H39" s="344"/>
      <c r="I39" s="255"/>
      <c r="J39" s="226"/>
      <c r="K39" s="226"/>
      <c r="L39" s="227"/>
      <c r="M39" s="325"/>
      <c r="N39" s="339"/>
      <c r="O39" s="1161" t="s">
        <v>192</v>
      </c>
      <c r="P39" s="1261">
        <v>387</v>
      </c>
      <c r="Q39" s="1261">
        <v>387</v>
      </c>
      <c r="R39" s="1262">
        <v>387</v>
      </c>
    </row>
    <row r="40" spans="1:18" x14ac:dyDescent="0.2">
      <c r="A40" s="1125"/>
      <c r="B40" s="1203"/>
      <c r="C40" s="1235"/>
      <c r="D40" s="1127"/>
      <c r="E40" s="1238"/>
      <c r="F40" s="1207"/>
      <c r="G40" s="1121"/>
      <c r="H40" s="422"/>
      <c r="I40" s="434"/>
      <c r="J40" s="424"/>
      <c r="K40" s="424"/>
      <c r="L40" s="435"/>
      <c r="M40" s="427"/>
      <c r="N40" s="436"/>
      <c r="O40" s="1161"/>
      <c r="P40" s="1245"/>
      <c r="Q40" s="1245"/>
      <c r="R40" s="1247"/>
    </row>
    <row r="41" spans="1:18" ht="27.75" customHeight="1" x14ac:dyDescent="0.2">
      <c r="A41" s="498"/>
      <c r="B41" s="499"/>
      <c r="C41" s="500"/>
      <c r="D41" s="1255" t="s">
        <v>98</v>
      </c>
      <c r="E41" s="1267"/>
      <c r="F41" s="1268"/>
      <c r="G41" s="1269"/>
      <c r="H41" s="16" t="s">
        <v>35</v>
      </c>
      <c r="I41" s="255">
        <f>J41+L41</f>
        <v>114.5</v>
      </c>
      <c r="J41" s="226">
        <v>114.5</v>
      </c>
      <c r="K41" s="226"/>
      <c r="L41" s="227"/>
      <c r="M41" s="45"/>
      <c r="N41" s="109"/>
      <c r="O41" s="117" t="s">
        <v>147</v>
      </c>
      <c r="P41" s="118">
        <v>2.5</v>
      </c>
      <c r="Q41" s="67">
        <v>3</v>
      </c>
      <c r="R41" s="68">
        <v>3</v>
      </c>
    </row>
    <row r="42" spans="1:18" ht="18.75" customHeight="1" x14ac:dyDescent="0.2">
      <c r="A42" s="498"/>
      <c r="B42" s="499"/>
      <c r="C42" s="500"/>
      <c r="D42" s="1127"/>
      <c r="E42" s="1238"/>
      <c r="F42" s="1207"/>
      <c r="G42" s="1121"/>
      <c r="H42" s="148" t="s">
        <v>179</v>
      </c>
      <c r="I42" s="222">
        <f>J42+L42</f>
        <v>15</v>
      </c>
      <c r="J42" s="223">
        <v>15</v>
      </c>
      <c r="K42" s="223"/>
      <c r="L42" s="224"/>
      <c r="M42" s="65"/>
      <c r="N42" s="108"/>
      <c r="O42" s="1248" t="s">
        <v>100</v>
      </c>
      <c r="P42" s="345">
        <v>1</v>
      </c>
      <c r="Q42" s="538">
        <v>1</v>
      </c>
      <c r="R42" s="541">
        <v>1</v>
      </c>
    </row>
    <row r="43" spans="1:18" ht="19.5" customHeight="1" thickBot="1" x14ac:dyDescent="0.25">
      <c r="A43" s="94"/>
      <c r="B43" s="499"/>
      <c r="C43" s="500"/>
      <c r="D43" s="1127"/>
      <c r="E43" s="1238"/>
      <c r="F43" s="1207"/>
      <c r="G43" s="1121"/>
      <c r="H43" s="290" t="s">
        <v>10</v>
      </c>
      <c r="I43" s="233">
        <f>SUM(I32:I42)</f>
        <v>7076.3</v>
      </c>
      <c r="J43" s="233">
        <f>SUM(J32:J42)</f>
        <v>7072.5</v>
      </c>
      <c r="K43" s="233">
        <f>SUM(K32:K42)</f>
        <v>0</v>
      </c>
      <c r="L43" s="233">
        <f>SUM(L32:L42)</f>
        <v>3.8</v>
      </c>
      <c r="M43" s="287">
        <f>M41+M33+M32</f>
        <v>7614.5</v>
      </c>
      <c r="N43" s="233">
        <f>N41+N33+N32</f>
        <v>7614.5</v>
      </c>
      <c r="O43" s="1211"/>
      <c r="P43" s="520"/>
      <c r="Q43" s="504"/>
      <c r="R43" s="506"/>
    </row>
    <row r="44" spans="1:18" ht="12.75" customHeight="1" x14ac:dyDescent="0.2">
      <c r="A44" s="1124" t="s">
        <v>9</v>
      </c>
      <c r="B44" s="1225" t="s">
        <v>9</v>
      </c>
      <c r="C44" s="1234" t="s">
        <v>37</v>
      </c>
      <c r="D44" s="1263" t="s">
        <v>114</v>
      </c>
      <c r="E44" s="1237" t="s">
        <v>168</v>
      </c>
      <c r="F44" s="1240" t="s">
        <v>40</v>
      </c>
      <c r="G44" s="1120" t="s">
        <v>39</v>
      </c>
      <c r="H44" s="15" t="s">
        <v>35</v>
      </c>
      <c r="I44" s="235">
        <f>J44+L44</f>
        <v>1355.2</v>
      </c>
      <c r="J44" s="235">
        <f>1292.2+10</f>
        <v>1302.2</v>
      </c>
      <c r="K44" s="235">
        <f>710.7+70.6</f>
        <v>781.30000000000007</v>
      </c>
      <c r="L44" s="396">
        <f>63-10</f>
        <v>53</v>
      </c>
      <c r="M44" s="398">
        <v>1592.1</v>
      </c>
      <c r="N44" s="353">
        <v>1146.0999999999999</v>
      </c>
      <c r="O44" s="549"/>
      <c r="P44" s="129"/>
      <c r="Q44" s="129"/>
      <c r="R44" s="37"/>
    </row>
    <row r="45" spans="1:18" x14ac:dyDescent="0.2">
      <c r="A45" s="1125"/>
      <c r="B45" s="1203"/>
      <c r="C45" s="1235"/>
      <c r="D45" s="1264"/>
      <c r="E45" s="1238"/>
      <c r="F45" s="1207"/>
      <c r="G45" s="1121"/>
      <c r="H45" s="25" t="s">
        <v>60</v>
      </c>
      <c r="I45" s="228">
        <f>J45+L45</f>
        <v>116.2</v>
      </c>
      <c r="J45" s="228">
        <v>116.2</v>
      </c>
      <c r="K45" s="228">
        <v>31.7</v>
      </c>
      <c r="L45" s="767">
        <f>L51+L53+L56</f>
        <v>0</v>
      </c>
      <c r="M45" s="901">
        <v>115.8</v>
      </c>
      <c r="N45" s="887">
        <v>115.8</v>
      </c>
      <c r="O45" s="557"/>
      <c r="P45" s="590"/>
      <c r="Q45" s="590"/>
      <c r="R45" s="588"/>
    </row>
    <row r="46" spans="1:18" x14ac:dyDescent="0.2">
      <c r="A46" s="758"/>
      <c r="B46" s="760"/>
      <c r="C46" s="762"/>
      <c r="D46" s="765"/>
      <c r="E46" s="1238"/>
      <c r="F46" s="761"/>
      <c r="G46" s="757"/>
      <c r="H46" s="16" t="s">
        <v>225</v>
      </c>
      <c r="I46" s="255">
        <f>J46</f>
        <v>1.9</v>
      </c>
      <c r="J46" s="255">
        <v>1.9</v>
      </c>
      <c r="K46" s="255"/>
      <c r="L46" s="391"/>
      <c r="M46" s="325"/>
      <c r="N46" s="339"/>
      <c r="O46" s="759"/>
      <c r="P46" s="763"/>
      <c r="Q46" s="763"/>
      <c r="R46" s="764"/>
    </row>
    <row r="47" spans="1:18" ht="21" customHeight="1" x14ac:dyDescent="0.2">
      <c r="A47" s="1125"/>
      <c r="B47" s="1203"/>
      <c r="C47" s="1235"/>
      <c r="D47" s="1255" t="s">
        <v>162</v>
      </c>
      <c r="E47" s="1270"/>
      <c r="F47" s="1207"/>
      <c r="G47" s="1121"/>
      <c r="H47" s="16"/>
      <c r="I47" s="255"/>
      <c r="J47" s="226"/>
      <c r="K47" s="226"/>
      <c r="L47" s="227"/>
      <c r="M47" s="45"/>
      <c r="N47" s="109"/>
      <c r="O47" s="60" t="s">
        <v>85</v>
      </c>
      <c r="P47" s="589">
        <v>0.17649999999999999</v>
      </c>
      <c r="Q47" s="589">
        <v>0.17649999999999999</v>
      </c>
      <c r="R47" s="587">
        <v>0.17649999999999999</v>
      </c>
    </row>
    <row r="48" spans="1:18" ht="14.25" customHeight="1" x14ac:dyDescent="0.2">
      <c r="A48" s="1125"/>
      <c r="B48" s="1203"/>
      <c r="C48" s="1235"/>
      <c r="D48" s="1127"/>
      <c r="E48" s="1270"/>
      <c r="F48" s="1207"/>
      <c r="G48" s="1121"/>
      <c r="H48" s="16"/>
      <c r="I48" s="255"/>
      <c r="J48" s="226"/>
      <c r="K48" s="226"/>
      <c r="L48" s="227"/>
      <c r="M48" s="45"/>
      <c r="N48" s="109"/>
      <c r="O48" s="1161" t="s">
        <v>86</v>
      </c>
      <c r="P48" s="590">
        <v>5.0299999999999997E-2</v>
      </c>
      <c r="Q48" s="590">
        <v>5.0299999999999997E-2</v>
      </c>
      <c r="R48" s="588">
        <v>5.0299999999999997E-2</v>
      </c>
    </row>
    <row r="49" spans="1:21" ht="29.25" customHeight="1" x14ac:dyDescent="0.2">
      <c r="A49" s="1125"/>
      <c r="B49" s="1203"/>
      <c r="C49" s="1235"/>
      <c r="D49" s="1205"/>
      <c r="E49" s="1270"/>
      <c r="F49" s="1207"/>
      <c r="G49" s="1121"/>
      <c r="H49" s="360"/>
      <c r="I49" s="347"/>
      <c r="J49" s="332"/>
      <c r="K49" s="332"/>
      <c r="L49" s="348"/>
      <c r="M49" s="362"/>
      <c r="N49" s="363"/>
      <c r="O49" s="1212"/>
      <c r="P49" s="595"/>
      <c r="Q49" s="595"/>
      <c r="R49" s="596"/>
    </row>
    <row r="50" spans="1:21" ht="12.75" customHeight="1" x14ac:dyDescent="0.2">
      <c r="A50" s="1125"/>
      <c r="B50" s="1203"/>
      <c r="C50" s="1235"/>
      <c r="D50" s="1255" t="s">
        <v>58</v>
      </c>
      <c r="E50" s="1238"/>
      <c r="F50" s="1207"/>
      <c r="G50" s="1121"/>
      <c r="H50" s="16"/>
      <c r="I50" s="255"/>
      <c r="J50" s="226"/>
      <c r="K50" s="226"/>
      <c r="L50" s="227"/>
      <c r="M50" s="45"/>
      <c r="N50" s="109"/>
      <c r="O50" s="1161" t="s">
        <v>59</v>
      </c>
      <c r="P50" s="584">
        <v>3</v>
      </c>
      <c r="Q50" s="584">
        <v>3</v>
      </c>
      <c r="R50" s="586">
        <v>3</v>
      </c>
    </row>
    <row r="51" spans="1:21" x14ac:dyDescent="0.2">
      <c r="A51" s="1125"/>
      <c r="B51" s="1203"/>
      <c r="C51" s="1235"/>
      <c r="D51" s="1127"/>
      <c r="E51" s="1238"/>
      <c r="F51" s="1207"/>
      <c r="G51" s="1121"/>
      <c r="H51" s="16"/>
      <c r="I51" s="255"/>
      <c r="J51" s="226"/>
      <c r="K51" s="226"/>
      <c r="L51" s="227"/>
      <c r="M51" s="45"/>
      <c r="N51" s="109"/>
      <c r="O51" s="1161"/>
      <c r="P51" s="584"/>
      <c r="Q51" s="584"/>
      <c r="R51" s="586"/>
    </row>
    <row r="52" spans="1:21" x14ac:dyDescent="0.2">
      <c r="A52" s="1125"/>
      <c r="B52" s="1203"/>
      <c r="C52" s="1235"/>
      <c r="D52" s="1255" t="s">
        <v>142</v>
      </c>
      <c r="E52" s="1238"/>
      <c r="F52" s="1207"/>
      <c r="G52" s="1121"/>
      <c r="H52" s="16"/>
      <c r="I52" s="255"/>
      <c r="J52" s="226"/>
      <c r="K52" s="226"/>
      <c r="L52" s="227"/>
      <c r="M52" s="45"/>
      <c r="N52" s="109"/>
      <c r="O52" s="1248" t="s">
        <v>193</v>
      </c>
      <c r="P52" s="601">
        <v>2</v>
      </c>
      <c r="Q52" s="601">
        <v>2</v>
      </c>
      <c r="R52" s="600">
        <v>2</v>
      </c>
    </row>
    <row r="53" spans="1:21" ht="13.5" thickBot="1" x14ac:dyDescent="0.25">
      <c r="A53" s="1126"/>
      <c r="B53" s="1226"/>
      <c r="C53" s="1236"/>
      <c r="D53" s="1128"/>
      <c r="E53" s="1239"/>
      <c r="F53" s="1241"/>
      <c r="G53" s="1122"/>
      <c r="H53" s="361"/>
      <c r="I53" s="675"/>
      <c r="J53" s="355"/>
      <c r="K53" s="355"/>
      <c r="L53" s="356"/>
      <c r="M53" s="676"/>
      <c r="N53" s="677"/>
      <c r="O53" s="1195"/>
      <c r="P53" s="599"/>
      <c r="Q53" s="599"/>
      <c r="R53" s="598"/>
    </row>
    <row r="54" spans="1:21" x14ac:dyDescent="0.2">
      <c r="A54" s="550"/>
      <c r="B54" s="571"/>
      <c r="C54" s="575"/>
      <c r="D54" s="1050" t="s">
        <v>203</v>
      </c>
      <c r="E54" s="578"/>
      <c r="F54" s="581" t="s">
        <v>37</v>
      </c>
      <c r="G54" s="546"/>
      <c r="H54" s="351"/>
      <c r="I54" s="276"/>
      <c r="J54" s="278"/>
      <c r="K54" s="278"/>
      <c r="L54" s="365"/>
      <c r="M54" s="350"/>
      <c r="N54" s="657"/>
      <c r="O54" s="1169" t="s">
        <v>62</v>
      </c>
      <c r="P54" s="129">
        <v>15.5</v>
      </c>
      <c r="Q54" s="129">
        <v>15.5</v>
      </c>
      <c r="R54" s="37">
        <v>15.5</v>
      </c>
    </row>
    <row r="55" spans="1:21" x14ac:dyDescent="0.2">
      <c r="A55" s="551"/>
      <c r="B55" s="568"/>
      <c r="C55" s="576"/>
      <c r="D55" s="1265"/>
      <c r="E55" s="579"/>
      <c r="F55" s="564"/>
      <c r="G55" s="547"/>
      <c r="H55" s="16"/>
      <c r="I55" s="327"/>
      <c r="J55" s="226"/>
      <c r="K55" s="226"/>
      <c r="L55" s="252"/>
      <c r="M55" s="45"/>
      <c r="N55" s="109"/>
      <c r="O55" s="1161"/>
      <c r="P55" s="584"/>
      <c r="Q55" s="584"/>
      <c r="R55" s="586"/>
      <c r="U55" s="88"/>
    </row>
    <row r="56" spans="1:21" ht="25.5" x14ac:dyDescent="0.2">
      <c r="A56" s="551"/>
      <c r="B56" s="568"/>
      <c r="C56" s="576"/>
      <c r="D56" s="1266"/>
      <c r="E56" s="592"/>
      <c r="F56" s="565"/>
      <c r="G56" s="566"/>
      <c r="H56" s="148"/>
      <c r="I56" s="238"/>
      <c r="J56" s="223"/>
      <c r="K56" s="223"/>
      <c r="L56" s="239"/>
      <c r="M56" s="36"/>
      <c r="N56" s="397"/>
      <c r="O56" s="66" t="s">
        <v>61</v>
      </c>
      <c r="P56" s="67">
        <v>102</v>
      </c>
      <c r="Q56" s="67">
        <v>102</v>
      </c>
      <c r="R56" s="68">
        <v>102</v>
      </c>
      <c r="U56" s="88"/>
    </row>
    <row r="57" spans="1:21" ht="25.5" x14ac:dyDescent="0.2">
      <c r="A57" s="551"/>
      <c r="B57" s="568"/>
      <c r="C57" s="576"/>
      <c r="D57" s="570" t="s">
        <v>158</v>
      </c>
      <c r="E57" s="579"/>
      <c r="F57" s="564"/>
      <c r="G57" s="547"/>
      <c r="H57" s="16"/>
      <c r="I57" s="327"/>
      <c r="J57" s="226"/>
      <c r="K57" s="226"/>
      <c r="L57" s="252"/>
      <c r="M57" s="35"/>
      <c r="N57" s="178"/>
      <c r="O57" s="567" t="s">
        <v>150</v>
      </c>
      <c r="P57" s="595">
        <v>1</v>
      </c>
      <c r="Q57" s="595"/>
      <c r="R57" s="596"/>
    </row>
    <row r="58" spans="1:21" x14ac:dyDescent="0.2">
      <c r="A58" s="498"/>
      <c r="B58" s="499"/>
      <c r="C58" s="500"/>
      <c r="D58" s="121" t="s">
        <v>151</v>
      </c>
      <c r="E58" s="495"/>
      <c r="F58" s="496"/>
      <c r="G58" s="497"/>
      <c r="H58" s="16"/>
      <c r="I58" s="327"/>
      <c r="J58" s="226"/>
      <c r="K58" s="226"/>
      <c r="L58" s="252"/>
      <c r="M58" s="35"/>
      <c r="N58" s="178"/>
      <c r="O58" s="66" t="s">
        <v>149</v>
      </c>
      <c r="P58" s="67">
        <v>1</v>
      </c>
      <c r="Q58" s="67"/>
      <c r="R58" s="68"/>
    </row>
    <row r="59" spans="1:21" ht="14.25" customHeight="1" x14ac:dyDescent="0.2">
      <c r="A59" s="498"/>
      <c r="B59" s="499"/>
      <c r="C59" s="500"/>
      <c r="D59" s="136" t="s">
        <v>154</v>
      </c>
      <c r="E59" s="495"/>
      <c r="F59" s="496"/>
      <c r="G59" s="497"/>
      <c r="H59" s="344"/>
      <c r="I59" s="327"/>
      <c r="J59" s="226"/>
      <c r="K59" s="226"/>
      <c r="L59" s="252"/>
      <c r="M59" s="35"/>
      <c r="N59" s="178"/>
      <c r="O59" s="1248" t="s">
        <v>202</v>
      </c>
      <c r="P59" s="538"/>
      <c r="Q59" s="538">
        <v>10</v>
      </c>
      <c r="R59" s="541">
        <v>90</v>
      </c>
    </row>
    <row r="60" spans="1:21" ht="15" customHeight="1" x14ac:dyDescent="0.2">
      <c r="A60" s="498"/>
      <c r="B60" s="499"/>
      <c r="C60" s="500"/>
      <c r="D60" s="1127"/>
      <c r="E60" s="495"/>
      <c r="F60" s="496"/>
      <c r="G60" s="497"/>
      <c r="H60" s="148"/>
      <c r="I60" s="238"/>
      <c r="J60" s="223"/>
      <c r="K60" s="223"/>
      <c r="L60" s="239"/>
      <c r="M60" s="36"/>
      <c r="N60" s="397"/>
      <c r="O60" s="1212"/>
      <c r="P60" s="505"/>
      <c r="Q60" s="505"/>
      <c r="R60" s="507"/>
    </row>
    <row r="61" spans="1:21" ht="27" customHeight="1" thickBot="1" x14ac:dyDescent="0.25">
      <c r="A61" s="514"/>
      <c r="B61" s="516"/>
      <c r="C61" s="517"/>
      <c r="D61" s="1128"/>
      <c r="E61" s="518"/>
      <c r="F61" s="519"/>
      <c r="G61" s="515"/>
      <c r="H61" s="291" t="s">
        <v>10</v>
      </c>
      <c r="I61" s="296">
        <f>I44+I45+I46</f>
        <v>1473.3000000000002</v>
      </c>
      <c r="J61" s="245">
        <f>J44+J45+J46</f>
        <v>1420.3000000000002</v>
      </c>
      <c r="K61" s="245">
        <f>K44+K45+K46</f>
        <v>813.00000000000011</v>
      </c>
      <c r="L61" s="254">
        <f>L44+L45+L46</f>
        <v>53</v>
      </c>
      <c r="M61" s="289">
        <f>M44+M45</f>
        <v>1707.8999999999999</v>
      </c>
      <c r="N61" s="256">
        <f>N44+N45</f>
        <v>1261.8999999999999</v>
      </c>
      <c r="O61" s="523"/>
      <c r="P61" s="540"/>
      <c r="Q61" s="540"/>
      <c r="R61" s="539"/>
    </row>
    <row r="62" spans="1:21" ht="15" customHeight="1" x14ac:dyDescent="0.2">
      <c r="A62" s="1124" t="s">
        <v>9</v>
      </c>
      <c r="B62" s="1225" t="s">
        <v>9</v>
      </c>
      <c r="C62" s="1234" t="s">
        <v>52</v>
      </c>
      <c r="D62" s="1263" t="s">
        <v>115</v>
      </c>
      <c r="E62" s="1237"/>
      <c r="F62" s="1240" t="s">
        <v>40</v>
      </c>
      <c r="G62" s="1120" t="s">
        <v>39</v>
      </c>
      <c r="H62" s="351" t="s">
        <v>35</v>
      </c>
      <c r="I62" s="352">
        <f>J62</f>
        <v>6017.6</v>
      </c>
      <c r="J62" s="352">
        <v>6017.6</v>
      </c>
      <c r="K62" s="352">
        <f>K64+K67</f>
        <v>0</v>
      </c>
      <c r="L62" s="358">
        <f>L64+L67</f>
        <v>0</v>
      </c>
      <c r="M62" s="357">
        <v>7827.6</v>
      </c>
      <c r="N62" s="359">
        <v>8062</v>
      </c>
      <c r="O62" s="1169"/>
      <c r="P62" s="1244"/>
      <c r="Q62" s="1244"/>
      <c r="R62" s="1246"/>
    </row>
    <row r="63" spans="1:21" x14ac:dyDescent="0.2">
      <c r="A63" s="1125"/>
      <c r="B63" s="1203"/>
      <c r="C63" s="1235"/>
      <c r="D63" s="1264"/>
      <c r="E63" s="1238"/>
      <c r="F63" s="1207"/>
      <c r="G63" s="1121"/>
      <c r="H63" s="148" t="s">
        <v>129</v>
      </c>
      <c r="I63" s="222">
        <f>J63</f>
        <v>400.9</v>
      </c>
      <c r="J63" s="223">
        <v>400.9</v>
      </c>
      <c r="K63" s="223"/>
      <c r="L63" s="224"/>
      <c r="M63" s="65"/>
      <c r="N63" s="108"/>
      <c r="O63" s="1161"/>
      <c r="P63" s="1261"/>
      <c r="Q63" s="1261"/>
      <c r="R63" s="1262"/>
    </row>
    <row r="64" spans="1:21" ht="12.75" customHeight="1" x14ac:dyDescent="0.2">
      <c r="A64" s="1125"/>
      <c r="B64" s="1203"/>
      <c r="C64" s="1235"/>
      <c r="D64" s="1255" t="s">
        <v>64</v>
      </c>
      <c r="E64" s="1238"/>
      <c r="F64" s="1207"/>
      <c r="G64" s="1121"/>
      <c r="H64" s="16"/>
      <c r="I64" s="255"/>
      <c r="J64" s="226"/>
      <c r="K64" s="226"/>
      <c r="L64" s="227"/>
      <c r="M64" s="45"/>
      <c r="N64" s="109"/>
      <c r="O64" s="1248" t="s">
        <v>99</v>
      </c>
      <c r="P64" s="1257">
        <v>7.7</v>
      </c>
      <c r="Q64" s="1257">
        <v>7.8</v>
      </c>
      <c r="R64" s="1259">
        <v>7.8</v>
      </c>
    </row>
    <row r="65" spans="1:19" x14ac:dyDescent="0.2">
      <c r="A65" s="1125"/>
      <c r="B65" s="1203"/>
      <c r="C65" s="1235"/>
      <c r="D65" s="1127"/>
      <c r="E65" s="1238"/>
      <c r="F65" s="1207"/>
      <c r="G65" s="1121"/>
      <c r="H65" s="16"/>
      <c r="I65" s="255"/>
      <c r="J65" s="226"/>
      <c r="K65" s="226"/>
      <c r="L65" s="227"/>
      <c r="M65" s="45"/>
      <c r="N65" s="109"/>
      <c r="O65" s="1161"/>
      <c r="P65" s="1258"/>
      <c r="Q65" s="1258"/>
      <c r="R65" s="1260"/>
    </row>
    <row r="66" spans="1:19" x14ac:dyDescent="0.2">
      <c r="A66" s="1125"/>
      <c r="B66" s="1203"/>
      <c r="C66" s="1235"/>
      <c r="D66" s="1127"/>
      <c r="E66" s="1238"/>
      <c r="F66" s="1207"/>
      <c r="G66" s="1121"/>
      <c r="H66" s="360"/>
      <c r="I66" s="347"/>
      <c r="J66" s="332"/>
      <c r="K66" s="332"/>
      <c r="L66" s="348"/>
      <c r="M66" s="362"/>
      <c r="N66" s="363"/>
      <c r="O66" s="61"/>
      <c r="P66" s="595"/>
      <c r="Q66" s="595"/>
      <c r="R66" s="596"/>
    </row>
    <row r="67" spans="1:19" ht="12.75" customHeight="1" x14ac:dyDescent="0.2">
      <c r="A67" s="1125"/>
      <c r="B67" s="1203"/>
      <c r="C67" s="1235"/>
      <c r="D67" s="1255" t="s">
        <v>63</v>
      </c>
      <c r="E67" s="1256" t="s">
        <v>182</v>
      </c>
      <c r="F67" s="1207"/>
      <c r="G67" s="1121"/>
      <c r="H67" s="16"/>
      <c r="I67" s="255"/>
      <c r="J67" s="226"/>
      <c r="K67" s="226"/>
      <c r="L67" s="227"/>
      <c r="M67" s="45"/>
      <c r="N67" s="109"/>
      <c r="O67" s="1161" t="s">
        <v>194</v>
      </c>
      <c r="P67" s="1253">
        <v>14.215999999999999</v>
      </c>
      <c r="Q67" s="1253">
        <v>14.4</v>
      </c>
      <c r="R67" s="1254">
        <v>14.6</v>
      </c>
    </row>
    <row r="68" spans="1:19" x14ac:dyDescent="0.2">
      <c r="A68" s="1125"/>
      <c r="B68" s="1203"/>
      <c r="C68" s="1235"/>
      <c r="D68" s="1127"/>
      <c r="E68" s="1256"/>
      <c r="F68" s="1207"/>
      <c r="G68" s="1121"/>
      <c r="H68" s="16"/>
      <c r="I68" s="255"/>
      <c r="J68" s="226"/>
      <c r="K68" s="226"/>
      <c r="L68" s="227"/>
      <c r="M68" s="45"/>
      <c r="N68" s="109"/>
      <c r="O68" s="1161"/>
      <c r="P68" s="1253"/>
      <c r="Q68" s="1253"/>
      <c r="R68" s="1254"/>
    </row>
    <row r="69" spans="1:19" ht="17.25" customHeight="1" x14ac:dyDescent="0.2">
      <c r="A69" s="1125"/>
      <c r="B69" s="1203"/>
      <c r="C69" s="1235"/>
      <c r="D69" s="1127"/>
      <c r="E69" s="1256"/>
      <c r="F69" s="1207"/>
      <c r="G69" s="1121"/>
      <c r="H69" s="16"/>
      <c r="I69" s="255"/>
      <c r="J69" s="226"/>
      <c r="K69" s="226"/>
      <c r="L69" s="227"/>
      <c r="M69" s="35"/>
      <c r="N69" s="178"/>
      <c r="O69" s="17" t="s">
        <v>143</v>
      </c>
      <c r="P69" s="110">
        <v>420</v>
      </c>
      <c r="Q69" s="110">
        <v>0</v>
      </c>
      <c r="R69" s="111">
        <v>0</v>
      </c>
    </row>
    <row r="70" spans="1:19" x14ac:dyDescent="0.2">
      <c r="A70" s="1125"/>
      <c r="B70" s="1203"/>
      <c r="C70" s="1235"/>
      <c r="D70" s="1205"/>
      <c r="E70" s="1256"/>
      <c r="F70" s="1207"/>
      <c r="G70" s="1121"/>
      <c r="H70" s="360"/>
      <c r="I70" s="347"/>
      <c r="J70" s="332"/>
      <c r="K70" s="332"/>
      <c r="L70" s="348"/>
      <c r="M70" s="362"/>
      <c r="N70" s="363"/>
      <c r="O70" s="61" t="s">
        <v>195</v>
      </c>
      <c r="P70" s="595">
        <v>89</v>
      </c>
      <c r="Q70" s="595">
        <v>100</v>
      </c>
      <c r="R70" s="596">
        <v>100</v>
      </c>
    </row>
    <row r="71" spans="1:19" x14ac:dyDescent="0.2">
      <c r="A71" s="1125"/>
      <c r="B71" s="1203"/>
      <c r="C71" s="1235"/>
      <c r="D71" s="1127" t="s">
        <v>65</v>
      </c>
      <c r="E71" s="1238"/>
      <c r="F71" s="1207"/>
      <c r="G71" s="1121"/>
      <c r="H71" s="16"/>
      <c r="I71" s="255"/>
      <c r="J71" s="226"/>
      <c r="K71" s="226"/>
      <c r="L71" s="227"/>
      <c r="M71" s="45"/>
      <c r="N71" s="109"/>
      <c r="O71" s="60" t="s">
        <v>101</v>
      </c>
      <c r="P71" s="601"/>
      <c r="Q71" s="601">
        <v>27</v>
      </c>
      <c r="R71" s="600"/>
    </row>
    <row r="72" spans="1:19" x14ac:dyDescent="0.2">
      <c r="A72" s="1125"/>
      <c r="B72" s="1203"/>
      <c r="C72" s="1235"/>
      <c r="D72" s="1205"/>
      <c r="E72" s="1238"/>
      <c r="F72" s="1207"/>
      <c r="G72" s="1121"/>
      <c r="H72" s="360"/>
      <c r="I72" s="347"/>
      <c r="J72" s="332"/>
      <c r="K72" s="332"/>
      <c r="L72" s="348"/>
      <c r="M72" s="362"/>
      <c r="N72" s="363"/>
      <c r="O72" s="61"/>
      <c r="P72" s="595"/>
      <c r="Q72" s="595"/>
      <c r="R72" s="596"/>
    </row>
    <row r="73" spans="1:19" x14ac:dyDescent="0.2">
      <c r="A73" s="1125"/>
      <c r="B73" s="1203"/>
      <c r="C73" s="1235"/>
      <c r="D73" s="1127" t="s">
        <v>66</v>
      </c>
      <c r="E73" s="1238"/>
      <c r="F73" s="1207"/>
      <c r="G73" s="1121"/>
      <c r="H73" s="12" t="s">
        <v>93</v>
      </c>
      <c r="I73" s="225">
        <f>J73</f>
        <v>2038</v>
      </c>
      <c r="J73" s="231">
        <v>2038</v>
      </c>
      <c r="K73" s="231"/>
      <c r="L73" s="232"/>
      <c r="M73" s="370"/>
      <c r="N73" s="371"/>
      <c r="O73" s="17" t="s">
        <v>67</v>
      </c>
      <c r="P73" s="584"/>
      <c r="Q73" s="584">
        <v>94</v>
      </c>
      <c r="R73" s="586"/>
    </row>
    <row r="74" spans="1:19" ht="18" customHeight="1" x14ac:dyDescent="0.2">
      <c r="A74" s="1125"/>
      <c r="B74" s="1203"/>
      <c r="C74" s="1235"/>
      <c r="D74" s="1205"/>
      <c r="E74" s="1238"/>
      <c r="F74" s="1207"/>
      <c r="G74" s="1121"/>
      <c r="H74" s="384"/>
      <c r="I74" s="434"/>
      <c r="J74" s="424"/>
      <c r="K74" s="424"/>
      <c r="L74" s="435"/>
      <c r="M74" s="437"/>
      <c r="N74" s="438"/>
      <c r="O74" s="61"/>
      <c r="P74" s="595"/>
      <c r="Q74" s="595"/>
      <c r="R74" s="596"/>
    </row>
    <row r="75" spans="1:19" ht="25.5" customHeight="1" x14ac:dyDescent="0.2">
      <c r="A75" s="551"/>
      <c r="B75" s="568"/>
      <c r="C75" s="576"/>
      <c r="D75" s="121" t="s">
        <v>130</v>
      </c>
      <c r="E75" s="579"/>
      <c r="F75" s="564"/>
      <c r="G75" s="547"/>
      <c r="H75" s="16"/>
      <c r="I75" s="255"/>
      <c r="J75" s="226"/>
      <c r="K75" s="226"/>
      <c r="L75" s="227"/>
      <c r="M75" s="45"/>
      <c r="N75" s="109"/>
      <c r="O75" s="117" t="s">
        <v>116</v>
      </c>
      <c r="P75" s="67"/>
      <c r="Q75" s="67">
        <v>33</v>
      </c>
      <c r="R75" s="68">
        <v>33</v>
      </c>
    </row>
    <row r="76" spans="1:19" ht="17.25" customHeight="1" x14ac:dyDescent="0.2">
      <c r="A76" s="1125"/>
      <c r="B76" s="1203"/>
      <c r="C76" s="1235"/>
      <c r="D76" s="1127" t="s">
        <v>131</v>
      </c>
      <c r="E76" s="1238"/>
      <c r="F76" s="1207"/>
      <c r="G76" s="1121"/>
      <c r="H76" s="148"/>
      <c r="I76" s="222"/>
      <c r="J76" s="223"/>
      <c r="K76" s="223"/>
      <c r="L76" s="224"/>
      <c r="M76" s="65"/>
      <c r="N76" s="108"/>
      <c r="O76" s="1161" t="s">
        <v>68</v>
      </c>
      <c r="P76" s="584"/>
      <c r="Q76" s="584">
        <v>9</v>
      </c>
      <c r="R76" s="586">
        <v>7</v>
      </c>
    </row>
    <row r="77" spans="1:19" ht="24.75" customHeight="1" thickBot="1" x14ac:dyDescent="0.25">
      <c r="A77" s="1126"/>
      <c r="B77" s="1226"/>
      <c r="C77" s="1236"/>
      <c r="D77" s="1128"/>
      <c r="E77" s="1239"/>
      <c r="F77" s="1241"/>
      <c r="G77" s="1122"/>
      <c r="H77" s="291" t="s">
        <v>10</v>
      </c>
      <c r="I77" s="251">
        <f>I62+I73+I63</f>
        <v>8456.5</v>
      </c>
      <c r="J77" s="251">
        <f>J62+J73+J63</f>
        <v>8456.5</v>
      </c>
      <c r="K77" s="245">
        <f>SUM(K76:K76)</f>
        <v>0</v>
      </c>
      <c r="L77" s="250">
        <f>SUM(L76:L76)</f>
        <v>0</v>
      </c>
      <c r="M77" s="289">
        <f>M62</f>
        <v>7827.6</v>
      </c>
      <c r="N77" s="254">
        <f>N62</f>
        <v>8062</v>
      </c>
      <c r="O77" s="1195"/>
      <c r="P77" s="599"/>
      <c r="Q77" s="599"/>
      <c r="R77" s="598"/>
    </row>
    <row r="78" spans="1:19" ht="19.5" customHeight="1" x14ac:dyDescent="0.2">
      <c r="A78" s="1124" t="s">
        <v>9</v>
      </c>
      <c r="B78" s="1225" t="s">
        <v>9</v>
      </c>
      <c r="C78" s="1234" t="s">
        <v>53</v>
      </c>
      <c r="D78" s="1250" t="s">
        <v>165</v>
      </c>
      <c r="E78" s="1237"/>
      <c r="F78" s="1240" t="s">
        <v>37</v>
      </c>
      <c r="G78" s="1166" t="s">
        <v>94</v>
      </c>
      <c r="H78" s="15" t="s">
        <v>35</v>
      </c>
      <c r="I78" s="248">
        <f>J78+L78</f>
        <v>610.4</v>
      </c>
      <c r="J78" s="236">
        <v>610.4</v>
      </c>
      <c r="K78" s="236"/>
      <c r="L78" s="249"/>
      <c r="M78" s="46">
        <f>50+577</f>
        <v>627</v>
      </c>
      <c r="N78" s="46">
        <f>50+577</f>
        <v>627</v>
      </c>
      <c r="O78" s="1169" t="s">
        <v>102</v>
      </c>
      <c r="P78" s="508">
        <f>57+15</f>
        <v>72</v>
      </c>
      <c r="Q78" s="508">
        <f>15+57</f>
        <v>72</v>
      </c>
      <c r="R78" s="509">
        <f>15+57</f>
        <v>72</v>
      </c>
    </row>
    <row r="79" spans="1:19" ht="21" customHeight="1" x14ac:dyDescent="0.2">
      <c r="A79" s="1125"/>
      <c r="B79" s="1203"/>
      <c r="C79" s="1235"/>
      <c r="D79" s="1251"/>
      <c r="E79" s="1238"/>
      <c r="F79" s="1207"/>
      <c r="G79" s="1167"/>
      <c r="H79" s="25"/>
      <c r="I79" s="240">
        <f>J79+L79</f>
        <v>0</v>
      </c>
      <c r="J79" s="226"/>
      <c r="K79" s="226"/>
      <c r="L79" s="252"/>
      <c r="M79" s="69"/>
      <c r="N79" s="69"/>
      <c r="O79" s="1161"/>
      <c r="P79" s="504"/>
      <c r="Q79" s="504"/>
      <c r="R79" s="506"/>
    </row>
    <row r="80" spans="1:19" ht="16.5" customHeight="1" x14ac:dyDescent="0.2">
      <c r="A80" s="1125"/>
      <c r="B80" s="1203"/>
      <c r="C80" s="1235"/>
      <c r="D80" s="1251"/>
      <c r="E80" s="1238"/>
      <c r="F80" s="1207"/>
      <c r="G80" s="1167"/>
      <c r="H80" s="16"/>
      <c r="I80" s="238">
        <f>J80+L80</f>
        <v>0</v>
      </c>
      <c r="J80" s="231"/>
      <c r="K80" s="231"/>
      <c r="L80" s="253"/>
      <c r="M80" s="23"/>
      <c r="N80" s="23"/>
      <c r="O80" s="17"/>
      <c r="P80" s="504"/>
      <c r="Q80" s="504"/>
      <c r="R80" s="506"/>
      <c r="S80" s="48"/>
    </row>
    <row r="81" spans="1:21" ht="22.5" customHeight="1" thickBot="1" x14ac:dyDescent="0.25">
      <c r="A81" s="1126"/>
      <c r="B81" s="1226"/>
      <c r="C81" s="1236"/>
      <c r="D81" s="1252"/>
      <c r="E81" s="1239"/>
      <c r="F81" s="1241"/>
      <c r="G81" s="1168"/>
      <c r="H81" s="291" t="s">
        <v>10</v>
      </c>
      <c r="I81" s="244">
        <f t="shared" ref="I81:N81" si="0">SUM(I78:I80)</f>
        <v>610.4</v>
      </c>
      <c r="J81" s="251">
        <f t="shared" si="0"/>
        <v>610.4</v>
      </c>
      <c r="K81" s="251">
        <f t="shared" si="0"/>
        <v>0</v>
      </c>
      <c r="L81" s="254">
        <f t="shared" si="0"/>
        <v>0</v>
      </c>
      <c r="M81" s="289">
        <f t="shared" si="0"/>
        <v>627</v>
      </c>
      <c r="N81" s="289">
        <f t="shared" si="0"/>
        <v>627</v>
      </c>
      <c r="O81" s="18"/>
      <c r="P81" s="540"/>
      <c r="Q81" s="540"/>
      <c r="R81" s="539"/>
    </row>
    <row r="82" spans="1:21" ht="16.5" customHeight="1" x14ac:dyDescent="0.2">
      <c r="A82" s="1124" t="s">
        <v>9</v>
      </c>
      <c r="B82" s="1225" t="s">
        <v>9</v>
      </c>
      <c r="C82" s="1234" t="s">
        <v>40</v>
      </c>
      <c r="D82" s="1215" t="s">
        <v>152</v>
      </c>
      <c r="E82" s="1114" t="s">
        <v>90</v>
      </c>
      <c r="F82" s="1240" t="s">
        <v>53</v>
      </c>
      <c r="G82" s="546" t="s">
        <v>89</v>
      </c>
      <c r="H82" s="15" t="s">
        <v>35</v>
      </c>
      <c r="I82" s="235">
        <f>J82+L82</f>
        <v>3.5</v>
      </c>
      <c r="J82" s="236">
        <f>1.9+1.6</f>
        <v>3.5</v>
      </c>
      <c r="K82" s="236"/>
      <c r="L82" s="237"/>
      <c r="M82" s="46"/>
      <c r="N82" s="112"/>
      <c r="O82" s="1169" t="s">
        <v>110</v>
      </c>
      <c r="P82" s="1242">
        <v>12</v>
      </c>
      <c r="Q82" s="1244"/>
      <c r="R82" s="1246"/>
    </row>
    <row r="83" spans="1:21" ht="16.5" customHeight="1" x14ac:dyDescent="0.2">
      <c r="A83" s="1125"/>
      <c r="B83" s="1203"/>
      <c r="C83" s="1235"/>
      <c r="D83" s="1229"/>
      <c r="E83" s="1115"/>
      <c r="F83" s="1207"/>
      <c r="G83" s="547"/>
      <c r="H83" s="25" t="s">
        <v>87</v>
      </c>
      <c r="I83" s="228">
        <f>J83+L83</f>
        <v>598.79999999999995</v>
      </c>
      <c r="J83" s="223"/>
      <c r="K83" s="223"/>
      <c r="L83" s="224">
        <v>598.79999999999995</v>
      </c>
      <c r="M83" s="939"/>
      <c r="N83" s="1000"/>
      <c r="O83" s="1212"/>
      <c r="P83" s="1243"/>
      <c r="Q83" s="1245"/>
      <c r="R83" s="1247"/>
    </row>
    <row r="84" spans="1:21" ht="17.25" customHeight="1" x14ac:dyDescent="0.2">
      <c r="A84" s="1125"/>
      <c r="B84" s="1203"/>
      <c r="C84" s="1235"/>
      <c r="D84" s="1229"/>
      <c r="E84" s="49"/>
      <c r="F84" s="1207"/>
      <c r="G84" s="558" t="s">
        <v>201</v>
      </c>
      <c r="H84" s="148" t="s">
        <v>91</v>
      </c>
      <c r="I84" s="222">
        <f>J84+L84</f>
        <v>15.5</v>
      </c>
      <c r="J84" s="226">
        <v>15.5</v>
      </c>
      <c r="K84" s="226">
        <v>10</v>
      </c>
      <c r="L84" s="227"/>
      <c r="M84" s="35"/>
      <c r="N84" s="178"/>
      <c r="O84" s="1248" t="s">
        <v>232</v>
      </c>
      <c r="P84" s="63">
        <v>5</v>
      </c>
      <c r="Q84" s="63"/>
      <c r="R84" s="586"/>
    </row>
    <row r="85" spans="1:21" ht="20.25" customHeight="1" x14ac:dyDescent="0.2">
      <c r="A85" s="1125"/>
      <c r="B85" s="1203"/>
      <c r="C85" s="1235"/>
      <c r="D85" s="1229"/>
      <c r="E85" s="49"/>
      <c r="F85" s="1207"/>
      <c r="G85" s="547"/>
      <c r="H85" s="25" t="s">
        <v>35</v>
      </c>
      <c r="I85" s="228">
        <f>J85+L85</f>
        <v>0.5</v>
      </c>
      <c r="J85" s="229">
        <v>0.5</v>
      </c>
      <c r="K85" s="229">
        <v>0.3</v>
      </c>
      <c r="L85" s="230"/>
      <c r="M85" s="126"/>
      <c r="N85" s="177"/>
      <c r="O85" s="1249"/>
      <c r="P85" s="584"/>
      <c r="Q85" s="584"/>
      <c r="R85" s="586"/>
    </row>
    <row r="86" spans="1:21" ht="14.25" customHeight="1" x14ac:dyDescent="0.2">
      <c r="A86" s="1125"/>
      <c r="B86" s="1203"/>
      <c r="C86" s="1235"/>
      <c r="D86" s="1229"/>
      <c r="E86" s="49"/>
      <c r="F86" s="1207"/>
      <c r="G86" s="547"/>
      <c r="H86" s="16" t="s">
        <v>129</v>
      </c>
      <c r="I86" s="255">
        <f>J86</f>
        <v>1.3</v>
      </c>
      <c r="J86" s="226">
        <v>1.3</v>
      </c>
      <c r="K86" s="226"/>
      <c r="L86" s="227"/>
      <c r="M86" s="35"/>
      <c r="N86" s="178"/>
      <c r="O86" s="1249"/>
      <c r="P86" s="63"/>
      <c r="Q86" s="63"/>
      <c r="R86" s="586"/>
    </row>
    <row r="87" spans="1:21" ht="21.75" customHeight="1" thickBot="1" x14ac:dyDescent="0.25">
      <c r="A87" s="1126"/>
      <c r="B87" s="1226"/>
      <c r="C87" s="1236"/>
      <c r="D87" s="1230"/>
      <c r="E87" s="50"/>
      <c r="F87" s="1241"/>
      <c r="G87" s="548"/>
      <c r="H87" s="291" t="s">
        <v>10</v>
      </c>
      <c r="I87" s="251">
        <f>SUM(I82:I86)</f>
        <v>619.59999999999991</v>
      </c>
      <c r="J87" s="251">
        <f t="shared" ref="J87:L87" si="1">SUM(J82:J86)</f>
        <v>20.8</v>
      </c>
      <c r="K87" s="251">
        <f t="shared" si="1"/>
        <v>10.3</v>
      </c>
      <c r="L87" s="251">
        <f t="shared" si="1"/>
        <v>598.79999999999995</v>
      </c>
      <c r="M87" s="289">
        <f>M86</f>
        <v>0</v>
      </c>
      <c r="N87" s="251">
        <f>SUM(N82:N86)</f>
        <v>0</v>
      </c>
      <c r="O87" s="1039"/>
      <c r="P87" s="599"/>
      <c r="Q87" s="599"/>
      <c r="R87" s="598"/>
    </row>
    <row r="88" spans="1:21" ht="12.75" customHeight="1" x14ac:dyDescent="0.2">
      <c r="A88" s="1124" t="s">
        <v>9</v>
      </c>
      <c r="B88" s="1225" t="s">
        <v>9</v>
      </c>
      <c r="C88" s="1234" t="s">
        <v>54</v>
      </c>
      <c r="D88" s="1050" t="s">
        <v>128</v>
      </c>
      <c r="E88" s="1237"/>
      <c r="F88" s="1240" t="s">
        <v>53</v>
      </c>
      <c r="G88" s="1120" t="s">
        <v>39</v>
      </c>
      <c r="H88" s="15" t="s">
        <v>35</v>
      </c>
      <c r="I88" s="248">
        <f>J88+L88</f>
        <v>150</v>
      </c>
      <c r="J88" s="236">
        <v>150</v>
      </c>
      <c r="K88" s="236"/>
      <c r="L88" s="237"/>
      <c r="M88" s="46"/>
      <c r="N88" s="46"/>
      <c r="O88" s="549" t="s">
        <v>56</v>
      </c>
      <c r="P88" s="584">
        <v>4</v>
      </c>
      <c r="Q88" s="584"/>
      <c r="R88" s="586"/>
    </row>
    <row r="89" spans="1:21" x14ac:dyDescent="0.2">
      <c r="A89" s="1125"/>
      <c r="B89" s="1203"/>
      <c r="C89" s="1235"/>
      <c r="D89" s="1127"/>
      <c r="E89" s="1238"/>
      <c r="F89" s="1207"/>
      <c r="G89" s="1121"/>
      <c r="H89" s="120"/>
      <c r="I89" s="240"/>
      <c r="J89" s="229"/>
      <c r="K89" s="229"/>
      <c r="L89" s="230"/>
      <c r="M89" s="51"/>
      <c r="N89" s="51"/>
      <c r="O89" s="17"/>
      <c r="P89" s="584"/>
      <c r="Q89" s="584"/>
      <c r="R89" s="586"/>
    </row>
    <row r="90" spans="1:21" ht="13.5" thickBot="1" x14ac:dyDescent="0.25">
      <c r="A90" s="1126"/>
      <c r="B90" s="1226"/>
      <c r="C90" s="1236"/>
      <c r="D90" s="1128"/>
      <c r="E90" s="1239"/>
      <c r="F90" s="1241"/>
      <c r="G90" s="548"/>
      <c r="H90" s="291" t="s">
        <v>10</v>
      </c>
      <c r="I90" s="251">
        <f t="shared" ref="I90:N90" si="2">SUM(I88:I89)</f>
        <v>150</v>
      </c>
      <c r="J90" s="245">
        <f t="shared" si="2"/>
        <v>150</v>
      </c>
      <c r="K90" s="245">
        <f t="shared" si="2"/>
        <v>0</v>
      </c>
      <c r="L90" s="245">
        <f t="shared" si="2"/>
        <v>0</v>
      </c>
      <c r="M90" s="289">
        <f t="shared" si="2"/>
        <v>0</v>
      </c>
      <c r="N90" s="289">
        <f t="shared" si="2"/>
        <v>0</v>
      </c>
      <c r="O90" s="18"/>
      <c r="P90" s="599"/>
      <c r="Q90" s="599"/>
      <c r="R90" s="598"/>
    </row>
    <row r="91" spans="1:21" ht="21" customHeight="1" x14ac:dyDescent="0.2">
      <c r="A91" s="1124" t="s">
        <v>9</v>
      </c>
      <c r="B91" s="1225" t="s">
        <v>9</v>
      </c>
      <c r="C91" s="1227" t="s">
        <v>43</v>
      </c>
      <c r="D91" s="1215" t="s">
        <v>186</v>
      </c>
      <c r="E91" s="1231" t="s">
        <v>167</v>
      </c>
      <c r="F91" s="1184" t="s">
        <v>52</v>
      </c>
      <c r="G91" s="1120" t="s">
        <v>89</v>
      </c>
      <c r="H91" s="12" t="s">
        <v>91</v>
      </c>
      <c r="I91" s="222">
        <f>J91+L91</f>
        <v>445</v>
      </c>
      <c r="J91" s="231"/>
      <c r="K91" s="231"/>
      <c r="L91" s="232">
        <v>445</v>
      </c>
      <c r="M91" s="322">
        <v>49.5</v>
      </c>
      <c r="N91" s="112"/>
      <c r="O91" s="1178" t="s">
        <v>198</v>
      </c>
      <c r="P91" s="149">
        <v>50</v>
      </c>
      <c r="Q91" s="149">
        <v>50</v>
      </c>
      <c r="R91" s="150"/>
    </row>
    <row r="92" spans="1:21" ht="18" customHeight="1" x14ac:dyDescent="0.2">
      <c r="A92" s="1125"/>
      <c r="B92" s="1203"/>
      <c r="C92" s="1204"/>
      <c r="D92" s="1229"/>
      <c r="E92" s="1232"/>
      <c r="F92" s="1159"/>
      <c r="G92" s="1121"/>
      <c r="H92" s="12" t="s">
        <v>35</v>
      </c>
      <c r="I92" s="222">
        <f>L92</f>
        <v>0.1</v>
      </c>
      <c r="J92" s="231"/>
      <c r="K92" s="231"/>
      <c r="L92" s="232">
        <v>0.1</v>
      </c>
      <c r="M92" s="83"/>
      <c r="N92" s="55"/>
      <c r="O92" s="1213"/>
      <c r="P92" s="75"/>
      <c r="Q92" s="75"/>
      <c r="R92" s="76"/>
    </row>
    <row r="93" spans="1:21" ht="27" customHeight="1" x14ac:dyDescent="0.2">
      <c r="A93" s="1125"/>
      <c r="B93" s="1203"/>
      <c r="C93" s="1204"/>
      <c r="D93" s="1229"/>
      <c r="E93" s="1232"/>
      <c r="F93" s="1159"/>
      <c r="G93" s="1121"/>
      <c r="H93" s="12" t="s">
        <v>92</v>
      </c>
      <c r="I93" s="222">
        <f>J93+L93</f>
        <v>93.4</v>
      </c>
      <c r="J93" s="231"/>
      <c r="K93" s="231"/>
      <c r="L93" s="232">
        <v>93.4</v>
      </c>
      <c r="M93" s="83">
        <v>10.4</v>
      </c>
      <c r="N93" s="106"/>
      <c r="O93" s="1214"/>
      <c r="P93" s="78"/>
      <c r="Q93" s="78"/>
      <c r="R93" s="151"/>
    </row>
    <row r="94" spans="1:21" ht="29.25" thickBot="1" x14ac:dyDescent="0.25">
      <c r="A94" s="1126"/>
      <c r="B94" s="1226"/>
      <c r="C94" s="1228"/>
      <c r="D94" s="1230"/>
      <c r="E94" s="1233"/>
      <c r="F94" s="1185"/>
      <c r="G94" s="1122"/>
      <c r="H94" s="291" t="s">
        <v>10</v>
      </c>
      <c r="I94" s="251">
        <f t="shared" ref="I94:N94" si="3">SUM(I91:I93)</f>
        <v>538.5</v>
      </c>
      <c r="J94" s="251">
        <f t="shared" si="3"/>
        <v>0</v>
      </c>
      <c r="K94" s="251">
        <f t="shared" si="3"/>
        <v>0</v>
      </c>
      <c r="L94" s="256">
        <f t="shared" si="3"/>
        <v>538.5</v>
      </c>
      <c r="M94" s="289">
        <f>SUM(M91:M93)</f>
        <v>59.9</v>
      </c>
      <c r="N94" s="251">
        <f t="shared" si="3"/>
        <v>0</v>
      </c>
      <c r="O94" s="139" t="s">
        <v>197</v>
      </c>
      <c r="P94" s="560">
        <v>50</v>
      </c>
      <c r="Q94" s="560">
        <v>50</v>
      </c>
      <c r="R94" s="562"/>
      <c r="S94" s="14"/>
      <c r="U94" s="13"/>
    </row>
    <row r="95" spans="1:21" ht="18" customHeight="1" x14ac:dyDescent="0.2">
      <c r="A95" s="377" t="s">
        <v>9</v>
      </c>
      <c r="B95" s="554" t="s">
        <v>9</v>
      </c>
      <c r="C95" s="573" t="s">
        <v>159</v>
      </c>
      <c r="D95" s="1215" t="s">
        <v>177</v>
      </c>
      <c r="E95" s="578"/>
      <c r="F95" s="189"/>
      <c r="G95" s="193"/>
      <c r="H95" s="482" t="s">
        <v>35</v>
      </c>
      <c r="I95" s="257">
        <f>J95+L95</f>
        <v>69.2</v>
      </c>
      <c r="J95" s="258">
        <v>19.2</v>
      </c>
      <c r="K95" s="258"/>
      <c r="L95" s="259">
        <v>50</v>
      </c>
      <c r="M95" s="207">
        <v>150</v>
      </c>
      <c r="N95" s="207"/>
      <c r="O95" s="1123" t="s">
        <v>175</v>
      </c>
      <c r="P95" s="1047">
        <f>P98+P99+P100+P101+P102+P106</f>
        <v>4</v>
      </c>
      <c r="Q95" s="583">
        <v>2</v>
      </c>
      <c r="R95" s="585"/>
    </row>
    <row r="96" spans="1:21" ht="22.5" customHeight="1" x14ac:dyDescent="0.2">
      <c r="A96" s="94"/>
      <c r="B96" s="555"/>
      <c r="C96" s="569"/>
      <c r="D96" s="1216"/>
      <c r="E96" s="592"/>
      <c r="F96" s="199"/>
      <c r="G96" s="200"/>
      <c r="H96" s="483" t="s">
        <v>87</v>
      </c>
      <c r="I96" s="260"/>
      <c r="J96" s="261"/>
      <c r="K96" s="261"/>
      <c r="L96" s="262"/>
      <c r="M96" s="208">
        <v>227.3</v>
      </c>
      <c r="N96" s="208">
        <v>243.3</v>
      </c>
      <c r="O96" s="1217"/>
      <c r="P96" s="1046"/>
      <c r="Q96" s="595"/>
      <c r="R96" s="596"/>
    </row>
    <row r="97" spans="1:21" ht="26.25" thickBot="1" x14ac:dyDescent="0.25">
      <c r="A97" s="98"/>
      <c r="B97" s="556"/>
      <c r="C97" s="574"/>
      <c r="D97" s="678" t="s">
        <v>176</v>
      </c>
      <c r="E97" s="580"/>
      <c r="F97" s="679" t="s">
        <v>40</v>
      </c>
      <c r="G97" s="680" t="s">
        <v>89</v>
      </c>
      <c r="H97" s="681" t="s">
        <v>91</v>
      </c>
      <c r="I97" s="682">
        <f>J97</f>
        <v>108.4</v>
      </c>
      <c r="J97" s="683">
        <v>108.4</v>
      </c>
      <c r="K97" s="683"/>
      <c r="L97" s="684"/>
      <c r="M97" s="685">
        <v>2802.7</v>
      </c>
      <c r="N97" s="685">
        <v>2999.4</v>
      </c>
      <c r="O97" s="686"/>
      <c r="P97" s="687"/>
      <c r="Q97" s="599"/>
      <c r="R97" s="598"/>
    </row>
    <row r="98" spans="1:21" ht="30" customHeight="1" x14ac:dyDescent="0.2">
      <c r="A98" s="688"/>
      <c r="B98" s="689"/>
      <c r="C98" s="690"/>
      <c r="D98" s="691" t="s">
        <v>170</v>
      </c>
      <c r="E98" s="692" t="s">
        <v>180</v>
      </c>
      <c r="F98" s="693"/>
      <c r="G98" s="694"/>
      <c r="H98" s="482"/>
      <c r="I98" s="257"/>
      <c r="J98" s="258"/>
      <c r="K98" s="258"/>
      <c r="L98" s="259"/>
      <c r="M98" s="207"/>
      <c r="N98" s="207"/>
      <c r="O98" s="695" t="s">
        <v>174</v>
      </c>
      <c r="P98" s="696">
        <v>1</v>
      </c>
      <c r="Q98" s="696"/>
      <c r="R98" s="697"/>
    </row>
    <row r="99" spans="1:21" ht="41.25" customHeight="1" x14ac:dyDescent="0.2">
      <c r="A99" s="375"/>
      <c r="B99" s="376"/>
      <c r="C99" s="374"/>
      <c r="D99" s="455" t="s">
        <v>171</v>
      </c>
      <c r="E99" s="456" t="s">
        <v>180</v>
      </c>
      <c r="F99" s="191"/>
      <c r="G99" s="195"/>
      <c r="H99" s="485"/>
      <c r="I99" s="263"/>
      <c r="J99" s="264"/>
      <c r="K99" s="264"/>
      <c r="L99" s="265"/>
      <c r="M99" s="209"/>
      <c r="N99" s="209"/>
      <c r="O99" s="182" t="s">
        <v>174</v>
      </c>
      <c r="P99" s="181">
        <v>1</v>
      </c>
      <c r="Q99" s="181"/>
      <c r="R99" s="135"/>
    </row>
    <row r="100" spans="1:21" ht="38.25" x14ac:dyDescent="0.2">
      <c r="A100" s="375"/>
      <c r="B100" s="376"/>
      <c r="C100" s="374"/>
      <c r="D100" s="198" t="s">
        <v>172</v>
      </c>
      <c r="E100" s="206" t="s">
        <v>181</v>
      </c>
      <c r="F100" s="191"/>
      <c r="G100" s="195"/>
      <c r="H100" s="485"/>
      <c r="I100" s="263"/>
      <c r="J100" s="264"/>
      <c r="K100" s="264"/>
      <c r="L100" s="265"/>
      <c r="M100" s="209"/>
      <c r="N100" s="209"/>
      <c r="O100" s="183" t="s">
        <v>174</v>
      </c>
      <c r="P100" s="184">
        <v>1</v>
      </c>
      <c r="Q100" s="184"/>
      <c r="R100" s="185"/>
    </row>
    <row r="101" spans="1:21" ht="38.25" x14ac:dyDescent="0.2">
      <c r="A101" s="375"/>
      <c r="B101" s="376"/>
      <c r="C101" s="374"/>
      <c r="D101" s="198" t="s">
        <v>173</v>
      </c>
      <c r="E101" s="188"/>
      <c r="F101" s="192"/>
      <c r="G101" s="196"/>
      <c r="H101" s="486"/>
      <c r="I101" s="366"/>
      <c r="J101" s="367"/>
      <c r="K101" s="367"/>
      <c r="L101" s="368"/>
      <c r="M101" s="490"/>
      <c r="N101" s="369"/>
      <c r="O101" s="133" t="s">
        <v>174</v>
      </c>
      <c r="P101" s="181">
        <v>1</v>
      </c>
      <c r="Q101" s="181"/>
      <c r="R101" s="135"/>
    </row>
    <row r="102" spans="1:21" ht="12.75" customHeight="1" x14ac:dyDescent="0.2">
      <c r="A102" s="1125"/>
      <c r="B102" s="1218"/>
      <c r="C102" s="1204"/>
      <c r="D102" s="1182" t="s">
        <v>163</v>
      </c>
      <c r="E102" s="1115" t="s">
        <v>90</v>
      </c>
      <c r="F102" s="1159" t="s">
        <v>52</v>
      </c>
      <c r="G102" s="1121" t="s">
        <v>89</v>
      </c>
      <c r="H102" s="487"/>
      <c r="I102" s="373"/>
      <c r="J102" s="231"/>
      <c r="K102" s="231"/>
      <c r="L102" s="253"/>
      <c r="M102" s="371"/>
      <c r="N102" s="371"/>
      <c r="O102" s="1221" t="s">
        <v>157</v>
      </c>
      <c r="P102" s="54"/>
      <c r="Q102" s="53">
        <v>1</v>
      </c>
      <c r="R102" s="176"/>
      <c r="U102" s="13"/>
    </row>
    <row r="103" spans="1:21" x14ac:dyDescent="0.2">
      <c r="A103" s="1125"/>
      <c r="B103" s="1218"/>
      <c r="C103" s="1204"/>
      <c r="D103" s="1182"/>
      <c r="E103" s="1115"/>
      <c r="F103" s="1159"/>
      <c r="G103" s="1121"/>
      <c r="H103" s="488"/>
      <c r="I103" s="327"/>
      <c r="J103" s="226"/>
      <c r="K103" s="226"/>
      <c r="L103" s="252"/>
      <c r="M103" s="109"/>
      <c r="N103" s="109"/>
      <c r="O103" s="1222"/>
      <c r="P103" s="131"/>
      <c r="Q103" s="132"/>
      <c r="R103" s="135"/>
      <c r="U103" s="13"/>
    </row>
    <row r="104" spans="1:21" x14ac:dyDescent="0.2">
      <c r="A104" s="1125"/>
      <c r="B104" s="1218"/>
      <c r="C104" s="1204"/>
      <c r="D104" s="1182"/>
      <c r="E104" s="1115"/>
      <c r="F104" s="1159"/>
      <c r="G104" s="1121"/>
      <c r="H104" s="488"/>
      <c r="I104" s="327"/>
      <c r="J104" s="226"/>
      <c r="K104" s="226"/>
      <c r="L104" s="252"/>
      <c r="M104" s="109"/>
      <c r="N104" s="109"/>
      <c r="O104" s="1223"/>
      <c r="P104" s="131"/>
      <c r="Q104" s="132"/>
      <c r="R104" s="135"/>
      <c r="U104" s="13"/>
    </row>
    <row r="105" spans="1:21" ht="24.75" customHeight="1" x14ac:dyDescent="0.2">
      <c r="A105" s="1125"/>
      <c r="B105" s="1218"/>
      <c r="C105" s="1204"/>
      <c r="D105" s="1219"/>
      <c r="E105" s="1206"/>
      <c r="F105" s="1220"/>
      <c r="G105" s="1209"/>
      <c r="H105" s="489"/>
      <c r="I105" s="491"/>
      <c r="J105" s="347"/>
      <c r="K105" s="347"/>
      <c r="L105" s="492"/>
      <c r="M105" s="363"/>
      <c r="N105" s="363"/>
      <c r="O105" s="1224"/>
      <c r="P105" s="59"/>
      <c r="Q105" s="59"/>
      <c r="R105" s="146"/>
      <c r="U105" s="13"/>
    </row>
    <row r="106" spans="1:21" ht="12.75" customHeight="1" x14ac:dyDescent="0.2">
      <c r="A106" s="1125"/>
      <c r="B106" s="1203"/>
      <c r="C106" s="1204"/>
      <c r="D106" s="1127" t="s">
        <v>190</v>
      </c>
      <c r="E106" s="1115" t="s">
        <v>90</v>
      </c>
      <c r="F106" s="1207" t="s">
        <v>43</v>
      </c>
      <c r="G106" s="1121" t="s">
        <v>89</v>
      </c>
      <c r="H106" s="372"/>
      <c r="I106" s="373"/>
      <c r="J106" s="231"/>
      <c r="K106" s="231"/>
      <c r="L106" s="253"/>
      <c r="M106" s="371"/>
      <c r="N106" s="371"/>
      <c r="O106" s="1210" t="s">
        <v>153</v>
      </c>
      <c r="P106" s="584"/>
      <c r="Q106" s="584">
        <v>1</v>
      </c>
      <c r="R106" s="586"/>
    </row>
    <row r="107" spans="1:21" x14ac:dyDescent="0.2">
      <c r="A107" s="1125"/>
      <c r="B107" s="1203"/>
      <c r="C107" s="1204"/>
      <c r="D107" s="1127"/>
      <c r="E107" s="1115"/>
      <c r="F107" s="1207"/>
      <c r="G107" s="1121"/>
      <c r="H107" s="138"/>
      <c r="I107" s="327"/>
      <c r="J107" s="226"/>
      <c r="K107" s="226"/>
      <c r="L107" s="252"/>
      <c r="M107" s="109"/>
      <c r="N107" s="109"/>
      <c r="O107" s="1211"/>
      <c r="P107" s="584"/>
      <c r="Q107" s="584"/>
      <c r="R107" s="586"/>
    </row>
    <row r="108" spans="1:21" x14ac:dyDescent="0.2">
      <c r="A108" s="1125"/>
      <c r="B108" s="1203"/>
      <c r="C108" s="1204"/>
      <c r="D108" s="1127"/>
      <c r="E108" s="1115"/>
      <c r="F108" s="1207"/>
      <c r="G108" s="1121"/>
      <c r="H108" s="138"/>
      <c r="I108" s="238"/>
      <c r="J108" s="226"/>
      <c r="K108" s="226"/>
      <c r="L108" s="252"/>
      <c r="M108" s="178"/>
      <c r="N108" s="178"/>
      <c r="O108" s="1161"/>
      <c r="P108" s="584"/>
      <c r="Q108" s="584"/>
      <c r="R108" s="586"/>
    </row>
    <row r="109" spans="1:21" ht="15" customHeight="1" thickBot="1" x14ac:dyDescent="0.25">
      <c r="A109" s="1125"/>
      <c r="B109" s="1203"/>
      <c r="C109" s="1204"/>
      <c r="D109" s="1205"/>
      <c r="E109" s="1206"/>
      <c r="F109" s="1208"/>
      <c r="G109" s="1209"/>
      <c r="H109" s="282" t="s">
        <v>10</v>
      </c>
      <c r="I109" s="284">
        <f>I97+I95</f>
        <v>177.60000000000002</v>
      </c>
      <c r="J109" s="234">
        <f>J97+J95</f>
        <v>127.60000000000001</v>
      </c>
      <c r="K109" s="234">
        <f>K97+K95</f>
        <v>0</v>
      </c>
      <c r="L109" s="285">
        <f>L97+L95</f>
        <v>50</v>
      </c>
      <c r="M109" s="247">
        <f>M95+M96+M97</f>
        <v>3180</v>
      </c>
      <c r="N109" s="243">
        <f>N95+N96+N97</f>
        <v>3242.7000000000003</v>
      </c>
      <c r="O109" s="1212"/>
      <c r="P109" s="595"/>
      <c r="Q109" s="595"/>
      <c r="R109" s="596"/>
    </row>
    <row r="110" spans="1:21" ht="13.5" customHeight="1" thickBot="1" x14ac:dyDescent="0.25">
      <c r="A110" s="93" t="s">
        <v>9</v>
      </c>
      <c r="B110" s="11" t="s">
        <v>9</v>
      </c>
      <c r="C110" s="1144" t="s">
        <v>12</v>
      </c>
      <c r="D110" s="1144"/>
      <c r="E110" s="1144"/>
      <c r="F110" s="1144"/>
      <c r="G110" s="1144"/>
      <c r="H110" s="1144"/>
      <c r="I110" s="179">
        <f t="shared" ref="I110:N110" si="4">I109+I94+I90+I87+I81+I77+I61+I43+I31</f>
        <v>20653.400000000001</v>
      </c>
      <c r="J110" s="493">
        <f t="shared" si="4"/>
        <v>18991.599999999999</v>
      </c>
      <c r="K110" s="493">
        <f t="shared" si="4"/>
        <v>823.30000000000007</v>
      </c>
      <c r="L110" s="494">
        <f t="shared" si="4"/>
        <v>1661.8</v>
      </c>
      <c r="M110" s="24">
        <f t="shared" si="4"/>
        <v>22958.300000000003</v>
      </c>
      <c r="N110" s="179">
        <f t="shared" si="4"/>
        <v>21634.5</v>
      </c>
      <c r="O110" s="38"/>
      <c r="P110" s="39"/>
      <c r="Q110" s="39"/>
      <c r="R110" s="40"/>
    </row>
    <row r="111" spans="1:21" ht="16.5" customHeight="1" thickBot="1" x14ac:dyDescent="0.25">
      <c r="A111" s="93" t="s">
        <v>9</v>
      </c>
      <c r="B111" s="11" t="s">
        <v>11</v>
      </c>
      <c r="C111" s="1189" t="s">
        <v>70</v>
      </c>
      <c r="D111" s="1190"/>
      <c r="E111" s="1190"/>
      <c r="F111" s="1190"/>
      <c r="G111" s="1190"/>
      <c r="H111" s="1190"/>
      <c r="I111" s="1202"/>
      <c r="J111" s="1202"/>
      <c r="K111" s="1202"/>
      <c r="L111" s="1202"/>
      <c r="M111" s="1190"/>
      <c r="N111" s="1190"/>
      <c r="O111" s="1190"/>
      <c r="P111" s="1190"/>
      <c r="Q111" s="1190"/>
      <c r="R111" s="1191"/>
    </row>
    <row r="112" spans="1:21" ht="16.5" customHeight="1" x14ac:dyDescent="0.2">
      <c r="A112" s="1124" t="s">
        <v>9</v>
      </c>
      <c r="B112" s="1139" t="s">
        <v>11</v>
      </c>
      <c r="C112" s="1170" t="s">
        <v>9</v>
      </c>
      <c r="D112" s="1181" t="s">
        <v>107</v>
      </c>
      <c r="E112" s="1186"/>
      <c r="F112" s="1184" t="s">
        <v>53</v>
      </c>
      <c r="G112" s="1120" t="s">
        <v>39</v>
      </c>
      <c r="H112" s="19" t="s">
        <v>35</v>
      </c>
      <c r="I112" s="248">
        <f>J112+L112</f>
        <v>513.5</v>
      </c>
      <c r="J112" s="236">
        <v>513.5</v>
      </c>
      <c r="K112" s="236"/>
      <c r="L112" s="237"/>
      <c r="M112" s="41">
        <v>582</v>
      </c>
      <c r="N112" s="41">
        <v>582</v>
      </c>
      <c r="O112" s="1169" t="s">
        <v>73</v>
      </c>
      <c r="P112" s="559">
        <v>18</v>
      </c>
      <c r="Q112" s="559">
        <v>18</v>
      </c>
      <c r="R112" s="561">
        <v>18</v>
      </c>
      <c r="U112" s="13"/>
    </row>
    <row r="113" spans="1:24" ht="15.75" customHeight="1" x14ac:dyDescent="0.2">
      <c r="A113" s="1125"/>
      <c r="B113" s="1140"/>
      <c r="C113" s="1180"/>
      <c r="D113" s="1182"/>
      <c r="E113" s="1187"/>
      <c r="F113" s="1159"/>
      <c r="G113" s="1121"/>
      <c r="H113" s="26" t="s">
        <v>129</v>
      </c>
      <c r="I113" s="240">
        <f>J113+L113</f>
        <v>40.700000000000003</v>
      </c>
      <c r="J113" s="226">
        <v>40.700000000000003</v>
      </c>
      <c r="K113" s="226"/>
      <c r="L113" s="227"/>
      <c r="M113" s="69"/>
      <c r="N113" s="69"/>
      <c r="O113" s="1161"/>
      <c r="P113" s="31"/>
      <c r="Q113" s="31"/>
      <c r="R113" s="147"/>
      <c r="U113" s="13"/>
    </row>
    <row r="114" spans="1:24" ht="14.25" customHeight="1" x14ac:dyDescent="0.2">
      <c r="A114" s="1125"/>
      <c r="B114" s="1140"/>
      <c r="C114" s="1180"/>
      <c r="D114" s="1182"/>
      <c r="E114" s="1187"/>
      <c r="F114" s="1159"/>
      <c r="G114" s="1121"/>
      <c r="H114" s="20"/>
      <c r="I114" s="222">
        <f>J114+L114</f>
        <v>0</v>
      </c>
      <c r="J114" s="231"/>
      <c r="K114" s="231"/>
      <c r="L114" s="232"/>
      <c r="M114" s="23"/>
      <c r="N114" s="23"/>
      <c r="O114" s="1161"/>
      <c r="P114" s="31"/>
      <c r="Q114" s="31"/>
      <c r="R114" s="147"/>
      <c r="U114" s="13"/>
    </row>
    <row r="115" spans="1:24" ht="21.75" customHeight="1" thickBot="1" x14ac:dyDescent="0.25">
      <c r="A115" s="1126"/>
      <c r="B115" s="1141"/>
      <c r="C115" s="1171"/>
      <c r="D115" s="1183"/>
      <c r="E115" s="1188"/>
      <c r="F115" s="1185"/>
      <c r="G115" s="1122"/>
      <c r="H115" s="291" t="s">
        <v>10</v>
      </c>
      <c r="I115" s="251">
        <f t="shared" ref="I115:N115" si="5">SUM(I112:I114)</f>
        <v>554.20000000000005</v>
      </c>
      <c r="J115" s="245">
        <f t="shared" si="5"/>
        <v>554.20000000000005</v>
      </c>
      <c r="K115" s="245">
        <f t="shared" si="5"/>
        <v>0</v>
      </c>
      <c r="L115" s="245">
        <f t="shared" si="5"/>
        <v>0</v>
      </c>
      <c r="M115" s="289">
        <f t="shared" si="5"/>
        <v>582</v>
      </c>
      <c r="N115" s="289">
        <f t="shared" si="5"/>
        <v>582</v>
      </c>
      <c r="O115" s="18"/>
      <c r="P115" s="560"/>
      <c r="Q115" s="560"/>
      <c r="R115" s="562"/>
      <c r="U115" s="13"/>
    </row>
    <row r="116" spans="1:24" ht="12.75" customHeight="1" x14ac:dyDescent="0.2">
      <c r="A116" s="1124" t="s">
        <v>9</v>
      </c>
      <c r="B116" s="1139" t="s">
        <v>11</v>
      </c>
      <c r="C116" s="1170" t="s">
        <v>11</v>
      </c>
      <c r="D116" s="1181" t="s">
        <v>74</v>
      </c>
      <c r="E116" s="1186"/>
      <c r="F116" s="1184" t="s">
        <v>53</v>
      </c>
      <c r="G116" s="1120" t="s">
        <v>39</v>
      </c>
      <c r="H116" s="19" t="s">
        <v>35</v>
      </c>
      <c r="I116" s="248">
        <f>J116+L116</f>
        <v>5</v>
      </c>
      <c r="J116" s="236">
        <v>5</v>
      </c>
      <c r="K116" s="236"/>
      <c r="L116" s="237"/>
      <c r="M116" s="41">
        <v>5</v>
      </c>
      <c r="N116" s="41">
        <v>5</v>
      </c>
      <c r="O116" s="1169" t="s">
        <v>104</v>
      </c>
      <c r="P116" s="524">
        <v>3</v>
      </c>
      <c r="Q116" s="524">
        <v>3</v>
      </c>
      <c r="R116" s="526">
        <v>3</v>
      </c>
      <c r="U116" s="13"/>
    </row>
    <row r="117" spans="1:24" ht="12.75" customHeight="1" x14ac:dyDescent="0.2">
      <c r="A117" s="1125"/>
      <c r="B117" s="1140"/>
      <c r="C117" s="1180"/>
      <c r="D117" s="1182"/>
      <c r="E117" s="1187"/>
      <c r="F117" s="1159"/>
      <c r="G117" s="1121"/>
      <c r="H117" s="26" t="s">
        <v>129</v>
      </c>
      <c r="I117" s="240">
        <f>J117+L117</f>
        <v>2.5</v>
      </c>
      <c r="J117" s="226">
        <v>2.5</v>
      </c>
      <c r="K117" s="226"/>
      <c r="L117" s="227"/>
      <c r="M117" s="45"/>
      <c r="N117" s="45"/>
      <c r="O117" s="1161"/>
      <c r="P117" s="31"/>
      <c r="Q117" s="31"/>
      <c r="R117" s="147"/>
      <c r="U117" s="13"/>
    </row>
    <row r="118" spans="1:24" ht="13.5" thickBot="1" x14ac:dyDescent="0.25">
      <c r="A118" s="1126"/>
      <c r="B118" s="1141"/>
      <c r="C118" s="1171"/>
      <c r="D118" s="1183"/>
      <c r="E118" s="1188"/>
      <c r="F118" s="1185"/>
      <c r="G118" s="1122"/>
      <c r="H118" s="291" t="s">
        <v>10</v>
      </c>
      <c r="I118" s="251">
        <f>SUM(I116:I117)</f>
        <v>7.5</v>
      </c>
      <c r="J118" s="251">
        <f>SUM(J116:J117)</f>
        <v>7.5</v>
      </c>
      <c r="K118" s="245">
        <f>SUM(K116:K116)</f>
        <v>0</v>
      </c>
      <c r="L118" s="245">
        <f>SUM(L116:L116)</f>
        <v>0</v>
      </c>
      <c r="M118" s="289">
        <f>SUM(M116:M116)</f>
        <v>5</v>
      </c>
      <c r="N118" s="289">
        <f>SUM(N116:N116)</f>
        <v>5</v>
      </c>
      <c r="O118" s="1201"/>
      <c r="P118" s="525"/>
      <c r="Q118" s="525"/>
      <c r="R118" s="527"/>
      <c r="U118" s="13"/>
    </row>
    <row r="119" spans="1:24" ht="12.75" customHeight="1" x14ac:dyDescent="0.2">
      <c r="A119" s="1124" t="s">
        <v>9</v>
      </c>
      <c r="B119" s="1139" t="s">
        <v>11</v>
      </c>
      <c r="C119" s="1170" t="s">
        <v>37</v>
      </c>
      <c r="D119" s="1181" t="s">
        <v>103</v>
      </c>
      <c r="E119" s="1186"/>
      <c r="F119" s="1184" t="s">
        <v>53</v>
      </c>
      <c r="G119" s="1120" t="s">
        <v>39</v>
      </c>
      <c r="H119" s="439" t="s">
        <v>35</v>
      </c>
      <c r="I119" s="440">
        <f>J119+L119</f>
        <v>90</v>
      </c>
      <c r="J119" s="441">
        <v>90</v>
      </c>
      <c r="K119" s="441"/>
      <c r="L119" s="279"/>
      <c r="M119" s="350">
        <v>101.4</v>
      </c>
      <c r="N119" s="350">
        <v>101.4</v>
      </c>
      <c r="O119" s="1169" t="s">
        <v>75</v>
      </c>
      <c r="P119" s="524">
        <v>350</v>
      </c>
      <c r="Q119" s="524">
        <v>350</v>
      </c>
      <c r="R119" s="526">
        <v>350</v>
      </c>
      <c r="U119" s="13"/>
    </row>
    <row r="120" spans="1:24" ht="15.75" customHeight="1" x14ac:dyDescent="0.2">
      <c r="A120" s="1125"/>
      <c r="B120" s="1140"/>
      <c r="C120" s="1180"/>
      <c r="D120" s="1182"/>
      <c r="E120" s="1187"/>
      <c r="F120" s="1159"/>
      <c r="G120" s="1121"/>
      <c r="H120" s="26" t="s">
        <v>129</v>
      </c>
      <c r="I120" s="242">
        <f>J120+L120</f>
        <v>2.9</v>
      </c>
      <c r="J120" s="936">
        <v>2.9</v>
      </c>
      <c r="K120" s="936"/>
      <c r="L120" s="241"/>
      <c r="M120" s="69"/>
      <c r="N120" s="69"/>
      <c r="O120" s="1161"/>
      <c r="P120" s="31"/>
      <c r="Q120" s="31"/>
      <c r="R120" s="147"/>
      <c r="U120" s="13"/>
    </row>
    <row r="121" spans="1:24" x14ac:dyDescent="0.2">
      <c r="A121" s="1125"/>
      <c r="B121" s="1140"/>
      <c r="C121" s="1180"/>
      <c r="D121" s="1182"/>
      <c r="E121" s="1187"/>
      <c r="F121" s="1159"/>
      <c r="G121" s="1121"/>
      <c r="H121" s="20"/>
      <c r="I121" s="329"/>
      <c r="J121" s="269"/>
      <c r="K121" s="269"/>
      <c r="L121" s="227"/>
      <c r="M121" s="69"/>
      <c r="N121" s="69"/>
      <c r="O121" s="1161" t="s">
        <v>76</v>
      </c>
      <c r="P121" s="31">
        <v>30</v>
      </c>
      <c r="Q121" s="31">
        <v>30</v>
      </c>
      <c r="R121" s="147">
        <v>30</v>
      </c>
      <c r="U121" s="13"/>
    </row>
    <row r="122" spans="1:24" ht="35.25" customHeight="1" x14ac:dyDescent="0.2">
      <c r="A122" s="1125"/>
      <c r="B122" s="1140"/>
      <c r="C122" s="1180"/>
      <c r="D122" s="1182"/>
      <c r="E122" s="1187"/>
      <c r="F122" s="1159"/>
      <c r="G122" s="1121"/>
      <c r="H122" s="20"/>
      <c r="I122" s="270"/>
      <c r="J122" s="269"/>
      <c r="K122" s="269"/>
      <c r="L122" s="227"/>
      <c r="M122" s="35"/>
      <c r="N122" s="35"/>
      <c r="O122" s="1161"/>
      <c r="P122" s="31"/>
      <c r="Q122" s="31"/>
      <c r="R122" s="147"/>
      <c r="U122" s="13"/>
    </row>
    <row r="123" spans="1:24" ht="17.25" customHeight="1" thickBot="1" x14ac:dyDescent="0.25">
      <c r="A123" s="1126"/>
      <c r="B123" s="1141"/>
      <c r="C123" s="1171"/>
      <c r="D123" s="1183"/>
      <c r="E123" s="1188"/>
      <c r="F123" s="1185"/>
      <c r="G123" s="1122"/>
      <c r="H123" s="291" t="s">
        <v>10</v>
      </c>
      <c r="I123" s="271">
        <f t="shared" ref="I123:N123" si="6">SUM(I119:I122)</f>
        <v>92.9</v>
      </c>
      <c r="J123" s="272">
        <f t="shared" si="6"/>
        <v>92.9</v>
      </c>
      <c r="K123" s="272">
        <f t="shared" si="6"/>
        <v>0</v>
      </c>
      <c r="L123" s="245">
        <f t="shared" si="6"/>
        <v>0</v>
      </c>
      <c r="M123" s="289">
        <f t="shared" si="6"/>
        <v>101.4</v>
      </c>
      <c r="N123" s="289">
        <f t="shared" si="6"/>
        <v>101.4</v>
      </c>
      <c r="O123" s="18" t="s">
        <v>137</v>
      </c>
      <c r="P123" s="525">
        <v>30</v>
      </c>
      <c r="Q123" s="525">
        <v>30</v>
      </c>
      <c r="R123" s="527">
        <v>30</v>
      </c>
      <c r="U123" s="13"/>
    </row>
    <row r="124" spans="1:24" ht="12.75" customHeight="1" x14ac:dyDescent="0.2">
      <c r="A124" s="1124" t="s">
        <v>9</v>
      </c>
      <c r="B124" s="1139" t="s">
        <v>11</v>
      </c>
      <c r="C124" s="1170" t="s">
        <v>52</v>
      </c>
      <c r="D124" s="1181" t="s">
        <v>79</v>
      </c>
      <c r="E124" s="1186"/>
      <c r="F124" s="1184" t="s">
        <v>53</v>
      </c>
      <c r="G124" s="1120" t="s">
        <v>39</v>
      </c>
      <c r="H124" s="19" t="s">
        <v>35</v>
      </c>
      <c r="I124" s="266">
        <f>J124+L124</f>
        <v>6</v>
      </c>
      <c r="J124" s="267">
        <v>6</v>
      </c>
      <c r="K124" s="267"/>
      <c r="L124" s="237"/>
      <c r="M124" s="41">
        <v>6</v>
      </c>
      <c r="N124" s="41">
        <v>6</v>
      </c>
      <c r="O124" s="1169" t="s">
        <v>80</v>
      </c>
      <c r="P124" s="524">
        <v>20</v>
      </c>
      <c r="Q124" s="524">
        <v>20</v>
      </c>
      <c r="R124" s="526">
        <v>20</v>
      </c>
      <c r="U124" s="13"/>
    </row>
    <row r="125" spans="1:24" x14ac:dyDescent="0.2">
      <c r="A125" s="1125"/>
      <c r="B125" s="1140"/>
      <c r="C125" s="1180"/>
      <c r="D125" s="1182"/>
      <c r="E125" s="1187"/>
      <c r="F125" s="1159"/>
      <c r="G125" s="1121"/>
      <c r="H125" s="26"/>
      <c r="I125" s="242">
        <f>J125+L125</f>
        <v>0</v>
      </c>
      <c r="J125" s="269"/>
      <c r="K125" s="269"/>
      <c r="L125" s="227"/>
      <c r="M125" s="69"/>
      <c r="N125" s="69"/>
      <c r="O125" s="1161"/>
      <c r="P125" s="31"/>
      <c r="Q125" s="31"/>
      <c r="R125" s="147"/>
      <c r="U125" s="13"/>
    </row>
    <row r="126" spans="1:24" ht="13.5" thickBot="1" x14ac:dyDescent="0.25">
      <c r="A126" s="1126"/>
      <c r="B126" s="1141"/>
      <c r="C126" s="1171"/>
      <c r="D126" s="1183"/>
      <c r="E126" s="1188"/>
      <c r="F126" s="1185"/>
      <c r="G126" s="1122"/>
      <c r="H126" s="291" t="s">
        <v>10</v>
      </c>
      <c r="I126" s="271">
        <f t="shared" ref="I126:N126" si="7">SUM(I124:I125)</f>
        <v>6</v>
      </c>
      <c r="J126" s="272">
        <f t="shared" si="7"/>
        <v>6</v>
      </c>
      <c r="K126" s="272">
        <f t="shared" si="7"/>
        <v>0</v>
      </c>
      <c r="L126" s="245">
        <f t="shared" si="7"/>
        <v>0</v>
      </c>
      <c r="M126" s="289">
        <f t="shared" si="7"/>
        <v>6</v>
      </c>
      <c r="N126" s="289">
        <f t="shared" si="7"/>
        <v>6</v>
      </c>
      <c r="O126" s="18"/>
      <c r="P126" s="525"/>
      <c r="Q126" s="525"/>
      <c r="R126" s="527"/>
      <c r="U126" s="13"/>
    </row>
    <row r="127" spans="1:24" ht="41.25" customHeight="1" x14ac:dyDescent="0.2">
      <c r="A127" s="1124" t="s">
        <v>9</v>
      </c>
      <c r="B127" s="1139" t="s">
        <v>11</v>
      </c>
      <c r="C127" s="1170" t="s">
        <v>53</v>
      </c>
      <c r="D127" s="1198" t="s">
        <v>88</v>
      </c>
      <c r="E127" s="1114" t="s">
        <v>90</v>
      </c>
      <c r="F127" s="1184" t="s">
        <v>40</v>
      </c>
      <c r="G127" s="1120" t="s">
        <v>89</v>
      </c>
      <c r="H127" s="292" t="s">
        <v>35</v>
      </c>
      <c r="I127" s="266">
        <f>J127+L127</f>
        <v>75.2</v>
      </c>
      <c r="J127" s="267"/>
      <c r="K127" s="267"/>
      <c r="L127" s="237">
        <v>75.2</v>
      </c>
      <c r="M127" s="46"/>
      <c r="N127" s="46"/>
      <c r="O127" s="1169" t="s">
        <v>136</v>
      </c>
      <c r="P127" s="1196"/>
      <c r="Q127" s="524"/>
      <c r="R127" s="526"/>
      <c r="U127" s="13"/>
      <c r="V127" s="14"/>
      <c r="W127" s="14"/>
      <c r="X127" s="14"/>
    </row>
    <row r="128" spans="1:24" ht="27.75" customHeight="1" x14ac:dyDescent="0.2">
      <c r="A128" s="1125"/>
      <c r="B128" s="1140"/>
      <c r="C128" s="1180"/>
      <c r="D128" s="1199"/>
      <c r="E128" s="1115"/>
      <c r="F128" s="1159"/>
      <c r="G128" s="1121"/>
      <c r="H128" s="293" t="s">
        <v>129</v>
      </c>
      <c r="I128" s="242">
        <f>J128+L128</f>
        <v>400</v>
      </c>
      <c r="J128" s="269"/>
      <c r="K128" s="269"/>
      <c r="L128" s="227">
        <v>400</v>
      </c>
      <c r="M128" s="69"/>
      <c r="N128" s="69"/>
      <c r="O128" s="1161"/>
      <c r="P128" s="1197"/>
      <c r="Q128" s="31"/>
      <c r="R128" s="147"/>
      <c r="U128" s="13"/>
      <c r="V128" s="14"/>
      <c r="W128" s="14"/>
      <c r="X128" s="14"/>
    </row>
    <row r="129" spans="1:32" ht="39.75" customHeight="1" thickBot="1" x14ac:dyDescent="0.25">
      <c r="A129" s="1126"/>
      <c r="B129" s="1141"/>
      <c r="C129" s="1171"/>
      <c r="D129" s="1200"/>
      <c r="E129" s="1116"/>
      <c r="F129" s="1185"/>
      <c r="G129" s="1122"/>
      <c r="H129" s="291" t="s">
        <v>10</v>
      </c>
      <c r="I129" s="271">
        <f t="shared" ref="I129:N129" si="8">SUM(I127:I128)</f>
        <v>475.2</v>
      </c>
      <c r="J129" s="272">
        <f t="shared" si="8"/>
        <v>0</v>
      </c>
      <c r="K129" s="272">
        <f t="shared" si="8"/>
        <v>0</v>
      </c>
      <c r="L129" s="245">
        <f t="shared" si="8"/>
        <v>475.2</v>
      </c>
      <c r="M129" s="289">
        <f t="shared" si="8"/>
        <v>0</v>
      </c>
      <c r="N129" s="289">
        <f t="shared" si="8"/>
        <v>0</v>
      </c>
      <c r="O129" s="1195"/>
      <c r="P129" s="442">
        <v>100</v>
      </c>
      <c r="Q129" s="525"/>
      <c r="R129" s="527"/>
      <c r="U129" s="13"/>
      <c r="V129" s="14"/>
      <c r="W129" s="14"/>
      <c r="X129" s="14"/>
    </row>
    <row r="130" spans="1:32" x14ac:dyDescent="0.2">
      <c r="A130" s="1124" t="s">
        <v>9</v>
      </c>
      <c r="B130" s="1139" t="s">
        <v>11</v>
      </c>
      <c r="C130" s="1170" t="s">
        <v>40</v>
      </c>
      <c r="D130" s="1192" t="s">
        <v>95</v>
      </c>
      <c r="E130" s="1186"/>
      <c r="F130" s="1184" t="s">
        <v>53</v>
      </c>
      <c r="G130" s="1120" t="s">
        <v>39</v>
      </c>
      <c r="H130" s="292" t="s">
        <v>35</v>
      </c>
      <c r="I130" s="248">
        <f>J130+L130</f>
        <v>100.3</v>
      </c>
      <c r="J130" s="236"/>
      <c r="K130" s="236"/>
      <c r="L130" s="237">
        <v>100.3</v>
      </c>
      <c r="M130" s="41">
        <v>100</v>
      </c>
      <c r="N130" s="41"/>
      <c r="O130" s="537" t="s">
        <v>77</v>
      </c>
      <c r="P130" s="524"/>
      <c r="Q130" s="524">
        <v>1</v>
      </c>
      <c r="R130" s="526"/>
      <c r="U130" s="13"/>
      <c r="V130" s="14"/>
      <c r="W130" s="14"/>
      <c r="X130" s="14"/>
    </row>
    <row r="131" spans="1:32" x14ac:dyDescent="0.2">
      <c r="A131" s="1125"/>
      <c r="B131" s="1140"/>
      <c r="C131" s="1180"/>
      <c r="D131" s="1193"/>
      <c r="E131" s="1187"/>
      <c r="F131" s="1159"/>
      <c r="G131" s="1121"/>
      <c r="H131" s="293"/>
      <c r="I131" s="240">
        <f>J131+L131</f>
        <v>0</v>
      </c>
      <c r="J131" s="226"/>
      <c r="K131" s="226"/>
      <c r="L131" s="227"/>
      <c r="M131" s="69"/>
      <c r="N131" s="69"/>
      <c r="O131" s="17"/>
      <c r="P131" s="31"/>
      <c r="Q131" s="31"/>
      <c r="R131" s="147"/>
      <c r="U131" s="13"/>
      <c r="V131" s="14"/>
      <c r="W131" s="14"/>
      <c r="X131" s="14"/>
    </row>
    <row r="132" spans="1:32" ht="13.5" thickBot="1" x14ac:dyDescent="0.25">
      <c r="A132" s="1126"/>
      <c r="B132" s="1141"/>
      <c r="C132" s="1171"/>
      <c r="D132" s="1194"/>
      <c r="E132" s="1188"/>
      <c r="F132" s="1185"/>
      <c r="G132" s="1122"/>
      <c r="H132" s="291" t="s">
        <v>10</v>
      </c>
      <c r="I132" s="251">
        <f t="shared" ref="I132:N132" si="9">SUM(I130:I131)</f>
        <v>100.3</v>
      </c>
      <c r="J132" s="245">
        <f t="shared" si="9"/>
        <v>0</v>
      </c>
      <c r="K132" s="245">
        <f t="shared" si="9"/>
        <v>0</v>
      </c>
      <c r="L132" s="245">
        <f t="shared" si="9"/>
        <v>100.3</v>
      </c>
      <c r="M132" s="289">
        <f t="shared" si="9"/>
        <v>100</v>
      </c>
      <c r="N132" s="289">
        <f t="shared" si="9"/>
        <v>0</v>
      </c>
      <c r="O132" s="18"/>
      <c r="P132" s="525"/>
      <c r="Q132" s="525"/>
      <c r="R132" s="527"/>
      <c r="U132" s="13"/>
      <c r="V132" s="14"/>
      <c r="W132" s="14"/>
      <c r="X132" s="14"/>
    </row>
    <row r="133" spans="1:32" x14ac:dyDescent="0.2">
      <c r="A133" s="1124" t="s">
        <v>9</v>
      </c>
      <c r="B133" s="1139" t="s">
        <v>11</v>
      </c>
      <c r="C133" s="1170" t="s">
        <v>54</v>
      </c>
      <c r="D133" s="1192" t="s">
        <v>106</v>
      </c>
      <c r="E133" s="1186"/>
      <c r="F133" s="1184" t="s">
        <v>53</v>
      </c>
      <c r="G133" s="1120" t="s">
        <v>39</v>
      </c>
      <c r="H133" s="19" t="s">
        <v>35</v>
      </c>
      <c r="I133" s="248">
        <f>J133+L133</f>
        <v>20</v>
      </c>
      <c r="J133" s="236">
        <v>20</v>
      </c>
      <c r="K133" s="236"/>
      <c r="L133" s="237"/>
      <c r="M133" s="41"/>
      <c r="N133" s="41"/>
      <c r="O133" s="537" t="s">
        <v>78</v>
      </c>
      <c r="P133" s="524">
        <v>150</v>
      </c>
      <c r="Q133" s="524"/>
      <c r="R133" s="526"/>
      <c r="U133" s="13"/>
    </row>
    <row r="134" spans="1:32" x14ac:dyDescent="0.2">
      <c r="A134" s="1125"/>
      <c r="B134" s="1140"/>
      <c r="C134" s="1180"/>
      <c r="D134" s="1193"/>
      <c r="E134" s="1187"/>
      <c r="F134" s="1159"/>
      <c r="G134" s="1121"/>
      <c r="H134" s="26"/>
      <c r="I134" s="240">
        <f>J134+L134</f>
        <v>0</v>
      </c>
      <c r="J134" s="226"/>
      <c r="K134" s="226"/>
      <c r="L134" s="227"/>
      <c r="M134" s="69"/>
      <c r="N134" s="69"/>
      <c r="O134" s="17"/>
      <c r="P134" s="31"/>
      <c r="Q134" s="31"/>
      <c r="R134" s="147"/>
      <c r="U134" s="13"/>
    </row>
    <row r="135" spans="1:32" ht="13.5" thickBot="1" x14ac:dyDescent="0.25">
      <c r="A135" s="1126"/>
      <c r="B135" s="1141"/>
      <c r="C135" s="1171"/>
      <c r="D135" s="1194"/>
      <c r="E135" s="1188"/>
      <c r="F135" s="1185"/>
      <c r="G135" s="1122"/>
      <c r="H135" s="291" t="s">
        <v>10</v>
      </c>
      <c r="I135" s="251">
        <f t="shared" ref="I135:N135" si="10">SUM(I133:I134)</f>
        <v>20</v>
      </c>
      <c r="J135" s="245">
        <f t="shared" si="10"/>
        <v>20</v>
      </c>
      <c r="K135" s="245">
        <f t="shared" si="10"/>
        <v>0</v>
      </c>
      <c r="L135" s="245">
        <f t="shared" si="10"/>
        <v>0</v>
      </c>
      <c r="M135" s="289">
        <f t="shared" si="10"/>
        <v>0</v>
      </c>
      <c r="N135" s="289">
        <f t="shared" si="10"/>
        <v>0</v>
      </c>
      <c r="O135" s="18"/>
      <c r="P135" s="525"/>
      <c r="Q135" s="525"/>
      <c r="R135" s="527"/>
      <c r="U135" s="13"/>
    </row>
    <row r="136" spans="1:32" ht="13.5" thickBot="1" x14ac:dyDescent="0.25">
      <c r="A136" s="99" t="s">
        <v>9</v>
      </c>
      <c r="B136" s="11" t="s">
        <v>11</v>
      </c>
      <c r="C136" s="1144" t="s">
        <v>12</v>
      </c>
      <c r="D136" s="1144"/>
      <c r="E136" s="1144"/>
      <c r="F136" s="1144"/>
      <c r="G136" s="1144"/>
      <c r="H136" s="1099"/>
      <c r="I136" s="24">
        <f t="shared" ref="I136:N136" si="11">SUM(I129,I126,I135,I132,I123,I118,I115)</f>
        <v>1256.0999999999999</v>
      </c>
      <c r="J136" s="24">
        <f t="shared" si="11"/>
        <v>680.6</v>
      </c>
      <c r="K136" s="24">
        <f t="shared" si="11"/>
        <v>0</v>
      </c>
      <c r="L136" s="24">
        <f t="shared" si="11"/>
        <v>575.5</v>
      </c>
      <c r="M136" s="24">
        <f t="shared" si="11"/>
        <v>794.4</v>
      </c>
      <c r="N136" s="24">
        <f t="shared" si="11"/>
        <v>694.4</v>
      </c>
      <c r="O136" s="1100"/>
      <c r="P136" s="1101"/>
      <c r="Q136" s="1101"/>
      <c r="R136" s="1102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</row>
    <row r="137" spans="1:32" ht="15" customHeight="1" thickBot="1" x14ac:dyDescent="0.25">
      <c r="A137" s="93" t="s">
        <v>9</v>
      </c>
      <c r="B137" s="11" t="s">
        <v>37</v>
      </c>
      <c r="C137" s="1189" t="s">
        <v>71</v>
      </c>
      <c r="D137" s="1190"/>
      <c r="E137" s="1190"/>
      <c r="F137" s="1190"/>
      <c r="G137" s="1190"/>
      <c r="H137" s="1190"/>
      <c r="I137" s="1190"/>
      <c r="J137" s="1190"/>
      <c r="K137" s="1190"/>
      <c r="L137" s="1190"/>
      <c r="M137" s="1190"/>
      <c r="N137" s="1190"/>
      <c r="O137" s="1190"/>
      <c r="P137" s="1190"/>
      <c r="Q137" s="1190"/>
      <c r="R137" s="1191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</row>
    <row r="138" spans="1:32" ht="12.75" customHeight="1" x14ac:dyDescent="0.2">
      <c r="A138" s="1124" t="s">
        <v>9</v>
      </c>
      <c r="B138" s="1139" t="s">
        <v>37</v>
      </c>
      <c r="C138" s="1170" t="s">
        <v>9</v>
      </c>
      <c r="D138" s="1181" t="s">
        <v>81</v>
      </c>
      <c r="E138" s="1172"/>
      <c r="F138" s="1184" t="s">
        <v>53</v>
      </c>
      <c r="G138" s="1166" t="s">
        <v>39</v>
      </c>
      <c r="H138" s="292" t="s">
        <v>35</v>
      </c>
      <c r="I138" s="248">
        <f>J138+L138</f>
        <v>1233.5</v>
      </c>
      <c r="J138" s="236">
        <v>1233.5</v>
      </c>
      <c r="K138" s="236"/>
      <c r="L138" s="237"/>
      <c r="M138" s="46">
        <v>2006.3</v>
      </c>
      <c r="N138" s="46">
        <v>2006.3</v>
      </c>
      <c r="O138" s="1169" t="s">
        <v>196</v>
      </c>
      <c r="P138" s="43">
        <v>3.7</v>
      </c>
      <c r="Q138" s="43">
        <v>3.7</v>
      </c>
      <c r="R138" s="44">
        <v>3.7</v>
      </c>
      <c r="U138" s="13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</row>
    <row r="139" spans="1:32" x14ac:dyDescent="0.2">
      <c r="A139" s="1125"/>
      <c r="B139" s="1140"/>
      <c r="C139" s="1180"/>
      <c r="D139" s="1182"/>
      <c r="E139" s="1158"/>
      <c r="F139" s="1159"/>
      <c r="G139" s="1167"/>
      <c r="H139" s="379" t="s">
        <v>129</v>
      </c>
      <c r="I139" s="240">
        <f>J139+L139</f>
        <v>100</v>
      </c>
      <c r="J139" s="226">
        <v>100</v>
      </c>
      <c r="K139" s="226"/>
      <c r="L139" s="227"/>
      <c r="M139" s="69"/>
      <c r="N139" s="69"/>
      <c r="O139" s="1161"/>
      <c r="P139" s="42"/>
      <c r="Q139" s="31"/>
      <c r="R139" s="147"/>
      <c r="U139" s="13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</row>
    <row r="140" spans="1:32" ht="18" customHeight="1" x14ac:dyDescent="0.2">
      <c r="A140" s="1125"/>
      <c r="B140" s="1140"/>
      <c r="C140" s="1180"/>
      <c r="D140" s="1182"/>
      <c r="E140" s="1158"/>
      <c r="F140" s="1159"/>
      <c r="G140" s="1167"/>
      <c r="H140" s="379"/>
      <c r="I140" s="222">
        <f>J140+L140</f>
        <v>0</v>
      </c>
      <c r="J140" s="231"/>
      <c r="K140" s="231"/>
      <c r="L140" s="232"/>
      <c r="M140" s="23"/>
      <c r="N140" s="23"/>
      <c r="O140" s="1161"/>
      <c r="P140" s="31"/>
      <c r="Q140" s="31"/>
      <c r="R140" s="147"/>
      <c r="U140" s="13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</row>
    <row r="141" spans="1:32" ht="22.5" customHeight="1" thickBot="1" x14ac:dyDescent="0.25">
      <c r="A141" s="1126"/>
      <c r="B141" s="1141"/>
      <c r="C141" s="1171"/>
      <c r="D141" s="1183"/>
      <c r="E141" s="1173"/>
      <c r="F141" s="1185"/>
      <c r="G141" s="1168"/>
      <c r="H141" s="291" t="s">
        <v>10</v>
      </c>
      <c r="I141" s="251">
        <f t="shared" ref="I141:N141" si="12">SUM(I138:I140)</f>
        <v>1333.5</v>
      </c>
      <c r="J141" s="245">
        <f t="shared" si="12"/>
        <v>1333.5</v>
      </c>
      <c r="K141" s="245">
        <f t="shared" si="12"/>
        <v>0</v>
      </c>
      <c r="L141" s="245">
        <f t="shared" si="12"/>
        <v>0</v>
      </c>
      <c r="M141" s="289">
        <f t="shared" si="12"/>
        <v>2006.3</v>
      </c>
      <c r="N141" s="289">
        <f t="shared" si="12"/>
        <v>2006.3</v>
      </c>
      <c r="O141" s="1195"/>
      <c r="P141" s="560"/>
      <c r="Q141" s="560"/>
      <c r="R141" s="562"/>
      <c r="U141" s="13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</row>
    <row r="142" spans="1:32" ht="12.75" customHeight="1" x14ac:dyDescent="0.2">
      <c r="A142" s="1124" t="s">
        <v>9</v>
      </c>
      <c r="B142" s="1139" t="s">
        <v>37</v>
      </c>
      <c r="C142" s="1170" t="s">
        <v>11</v>
      </c>
      <c r="D142" s="1181" t="s">
        <v>38</v>
      </c>
      <c r="E142" s="1172"/>
      <c r="F142" s="1184" t="s">
        <v>40</v>
      </c>
      <c r="G142" s="1166" t="s">
        <v>39</v>
      </c>
      <c r="H142" s="292" t="s">
        <v>35</v>
      </c>
      <c r="I142" s="248">
        <f>J142+L142</f>
        <v>0</v>
      </c>
      <c r="J142" s="236"/>
      <c r="K142" s="236"/>
      <c r="L142" s="237"/>
      <c r="M142" s="46"/>
      <c r="N142" s="46"/>
      <c r="O142" s="1169" t="s">
        <v>105</v>
      </c>
      <c r="P142" s="559"/>
      <c r="Q142" s="559" t="s">
        <v>41</v>
      </c>
      <c r="R142" s="561" t="s">
        <v>41</v>
      </c>
      <c r="U142" s="13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</row>
    <row r="143" spans="1:32" x14ac:dyDescent="0.2">
      <c r="A143" s="1125"/>
      <c r="B143" s="1140"/>
      <c r="C143" s="1180"/>
      <c r="D143" s="1182"/>
      <c r="E143" s="1158"/>
      <c r="F143" s="1159"/>
      <c r="G143" s="1167"/>
      <c r="H143" s="293"/>
      <c r="I143" s="240">
        <f>J143+L143</f>
        <v>0</v>
      </c>
      <c r="J143" s="226">
        <v>0</v>
      </c>
      <c r="K143" s="226"/>
      <c r="L143" s="227"/>
      <c r="M143" s="69"/>
      <c r="N143" s="69"/>
      <c r="O143" s="1161"/>
      <c r="P143" s="31"/>
      <c r="Q143" s="31"/>
      <c r="R143" s="147"/>
      <c r="U143" s="13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</row>
    <row r="144" spans="1:32" ht="13.5" thickBot="1" x14ac:dyDescent="0.25">
      <c r="A144" s="1126"/>
      <c r="B144" s="1141"/>
      <c r="C144" s="1171"/>
      <c r="D144" s="1183"/>
      <c r="E144" s="1173"/>
      <c r="F144" s="1185"/>
      <c r="G144" s="1168"/>
      <c r="H144" s="291" t="s">
        <v>10</v>
      </c>
      <c r="I144" s="251">
        <f t="shared" ref="I144:N144" si="13">SUM(I142:I143)</f>
        <v>0</v>
      </c>
      <c r="J144" s="245">
        <f t="shared" si="13"/>
        <v>0</v>
      </c>
      <c r="K144" s="245">
        <f t="shared" si="13"/>
        <v>0</v>
      </c>
      <c r="L144" s="245">
        <f t="shared" si="13"/>
        <v>0</v>
      </c>
      <c r="M144" s="289">
        <f t="shared" si="13"/>
        <v>0</v>
      </c>
      <c r="N144" s="289">
        <f t="shared" si="13"/>
        <v>0</v>
      </c>
      <c r="O144" s="18"/>
      <c r="P144" s="560"/>
      <c r="Q144" s="560"/>
      <c r="R144" s="562"/>
      <c r="U144" s="13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</row>
    <row r="145" spans="1:32" ht="12.75" customHeight="1" x14ac:dyDescent="0.2">
      <c r="A145" s="1124" t="s">
        <v>9</v>
      </c>
      <c r="B145" s="1139" t="s">
        <v>37</v>
      </c>
      <c r="C145" s="1170" t="s">
        <v>37</v>
      </c>
      <c r="D145" s="1181" t="s">
        <v>42</v>
      </c>
      <c r="E145" s="1172"/>
      <c r="F145" s="1184" t="s">
        <v>43</v>
      </c>
      <c r="G145" s="1166" t="s">
        <v>39</v>
      </c>
      <c r="H145" s="292" t="s">
        <v>35</v>
      </c>
      <c r="I145" s="248">
        <f>J145+L145</f>
        <v>0</v>
      </c>
      <c r="J145" s="236"/>
      <c r="K145" s="236"/>
      <c r="L145" s="237"/>
      <c r="M145" s="46">
        <v>62</v>
      </c>
      <c r="N145" s="46">
        <v>62</v>
      </c>
      <c r="O145" s="1169" t="s">
        <v>44</v>
      </c>
      <c r="P145" s="559"/>
      <c r="Q145" s="559">
        <v>13</v>
      </c>
      <c r="R145" s="561">
        <v>13</v>
      </c>
      <c r="U145" s="13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</row>
    <row r="146" spans="1:32" x14ac:dyDescent="0.2">
      <c r="A146" s="1125"/>
      <c r="B146" s="1140"/>
      <c r="C146" s="1180"/>
      <c r="D146" s="1182"/>
      <c r="E146" s="1158"/>
      <c r="F146" s="1159"/>
      <c r="G146" s="1167"/>
      <c r="H146" s="293"/>
      <c r="I146" s="240">
        <f>J146+L146</f>
        <v>0</v>
      </c>
      <c r="J146" s="226"/>
      <c r="K146" s="226"/>
      <c r="L146" s="227"/>
      <c r="M146" s="69"/>
      <c r="N146" s="69"/>
      <c r="O146" s="1161"/>
      <c r="P146" s="31"/>
      <c r="Q146" s="31"/>
      <c r="R146" s="147"/>
      <c r="U146" s="13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</row>
    <row r="147" spans="1:32" ht="13.5" thickBot="1" x14ac:dyDescent="0.25">
      <c r="A147" s="1126"/>
      <c r="B147" s="1141"/>
      <c r="C147" s="1171"/>
      <c r="D147" s="1183"/>
      <c r="E147" s="1173"/>
      <c r="F147" s="1185"/>
      <c r="G147" s="1168"/>
      <c r="H147" s="291" t="s">
        <v>10</v>
      </c>
      <c r="I147" s="251">
        <f t="shared" ref="I147:N147" si="14">SUM(I145:I146)</f>
        <v>0</v>
      </c>
      <c r="J147" s="245">
        <f t="shared" si="14"/>
        <v>0</v>
      </c>
      <c r="K147" s="245">
        <f t="shared" si="14"/>
        <v>0</v>
      </c>
      <c r="L147" s="245">
        <f t="shared" si="14"/>
        <v>0</v>
      </c>
      <c r="M147" s="289">
        <f t="shared" si="14"/>
        <v>62</v>
      </c>
      <c r="N147" s="289">
        <f t="shared" si="14"/>
        <v>62</v>
      </c>
      <c r="O147" s="18"/>
      <c r="P147" s="560"/>
      <c r="Q147" s="560"/>
      <c r="R147" s="562"/>
      <c r="U147" s="13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</row>
    <row r="148" spans="1:32" ht="12.75" customHeight="1" x14ac:dyDescent="0.2">
      <c r="A148" s="1124" t="s">
        <v>9</v>
      </c>
      <c r="B148" s="1139" t="s">
        <v>37</v>
      </c>
      <c r="C148" s="1170" t="s">
        <v>52</v>
      </c>
      <c r="D148" s="1050" t="s">
        <v>144</v>
      </c>
      <c r="E148" s="1172"/>
      <c r="F148" s="1174" t="s">
        <v>43</v>
      </c>
      <c r="G148" s="1176" t="s">
        <v>39</v>
      </c>
      <c r="H148" s="380" t="s">
        <v>91</v>
      </c>
      <c r="I148" s="273">
        <f>+J148+L148</f>
        <v>0</v>
      </c>
      <c r="J148" s="274">
        <v>0</v>
      </c>
      <c r="K148" s="274"/>
      <c r="L148" s="275">
        <v>0</v>
      </c>
      <c r="M148" s="114">
        <v>50</v>
      </c>
      <c r="N148" s="113">
        <v>50</v>
      </c>
      <c r="O148" s="1178" t="s">
        <v>148</v>
      </c>
      <c r="P148" s="1162"/>
      <c r="Q148" s="1162"/>
      <c r="R148" s="1164">
        <v>1</v>
      </c>
      <c r="T148" s="13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</row>
    <row r="149" spans="1:32" ht="30" customHeight="1" thickBot="1" x14ac:dyDescent="0.25">
      <c r="A149" s="1126"/>
      <c r="B149" s="1141"/>
      <c r="C149" s="1171"/>
      <c r="D149" s="1128"/>
      <c r="E149" s="1173"/>
      <c r="F149" s="1175"/>
      <c r="G149" s="1177"/>
      <c r="H149" s="291" t="s">
        <v>10</v>
      </c>
      <c r="I149" s="251">
        <f>+L149+J149</f>
        <v>0</v>
      </c>
      <c r="J149" s="251">
        <f>+J148</f>
        <v>0</v>
      </c>
      <c r="K149" s="251"/>
      <c r="L149" s="256">
        <f>+L148</f>
        <v>0</v>
      </c>
      <c r="M149" s="289">
        <f>+M148</f>
        <v>50</v>
      </c>
      <c r="N149" s="251">
        <f>+N148</f>
        <v>50</v>
      </c>
      <c r="O149" s="1179"/>
      <c r="P149" s="1163"/>
      <c r="Q149" s="1163"/>
      <c r="R149" s="1165"/>
      <c r="T149" s="13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</row>
    <row r="150" spans="1:32" ht="13.5" thickBot="1" x14ac:dyDescent="0.25">
      <c r="A150" s="99" t="s">
        <v>9</v>
      </c>
      <c r="B150" s="11" t="s">
        <v>37</v>
      </c>
      <c r="C150" s="1144" t="s">
        <v>12</v>
      </c>
      <c r="D150" s="1144"/>
      <c r="E150" s="1144"/>
      <c r="F150" s="1144"/>
      <c r="G150" s="1144"/>
      <c r="H150" s="1099"/>
      <c r="I150" s="24">
        <f t="shared" ref="I150:N150" si="15">SUM(I147,I144,I141,I149)</f>
        <v>1333.5</v>
      </c>
      <c r="J150" s="24">
        <f t="shared" si="15"/>
        <v>1333.5</v>
      </c>
      <c r="K150" s="24">
        <f t="shared" si="15"/>
        <v>0</v>
      </c>
      <c r="L150" s="24">
        <f t="shared" si="15"/>
        <v>0</v>
      </c>
      <c r="M150" s="24">
        <f t="shared" si="15"/>
        <v>2118.3000000000002</v>
      </c>
      <c r="N150" s="24">
        <f t="shared" si="15"/>
        <v>2118.3000000000002</v>
      </c>
      <c r="O150" s="1100"/>
      <c r="P150" s="1101"/>
      <c r="Q150" s="1101"/>
      <c r="R150" s="1102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</row>
    <row r="151" spans="1:32" ht="13.5" thickBot="1" x14ac:dyDescent="0.25">
      <c r="A151" s="93" t="s">
        <v>9</v>
      </c>
      <c r="B151" s="11" t="s">
        <v>52</v>
      </c>
      <c r="C151" s="1145" t="s">
        <v>72</v>
      </c>
      <c r="D151" s="1146"/>
      <c r="E151" s="1146"/>
      <c r="F151" s="1146"/>
      <c r="G151" s="1146"/>
      <c r="H151" s="1146"/>
      <c r="I151" s="1146"/>
      <c r="J151" s="1146"/>
      <c r="K151" s="1146"/>
      <c r="L151" s="1146"/>
      <c r="M151" s="1146"/>
      <c r="N151" s="1146"/>
      <c r="O151" s="1146"/>
      <c r="P151" s="1146"/>
      <c r="Q151" s="1146"/>
      <c r="R151" s="1147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</row>
    <row r="152" spans="1:32" ht="25.5" x14ac:dyDescent="0.2">
      <c r="A152" s="917" t="s">
        <v>9</v>
      </c>
      <c r="B152" s="918" t="s">
        <v>52</v>
      </c>
      <c r="C152" s="919" t="s">
        <v>9</v>
      </c>
      <c r="D152" s="951" t="s">
        <v>164</v>
      </c>
      <c r="E152" s="921"/>
      <c r="F152" s="915"/>
      <c r="G152" s="916"/>
      <c r="H152" s="955" t="s">
        <v>129</v>
      </c>
      <c r="I152" s="248">
        <f>J152+L152</f>
        <v>8.5</v>
      </c>
      <c r="J152" s="236">
        <v>8.5</v>
      </c>
      <c r="K152" s="236"/>
      <c r="L152" s="249"/>
      <c r="M152" s="69"/>
      <c r="N152" s="106"/>
      <c r="O152" s="920"/>
      <c r="P152" s="954"/>
      <c r="Q152" s="954"/>
      <c r="R152" s="147"/>
      <c r="S152" s="71"/>
      <c r="U152" s="13"/>
    </row>
    <row r="153" spans="1:32" ht="12.75" customHeight="1" x14ac:dyDescent="0.2">
      <c r="A153" s="1131"/>
      <c r="B153" s="1133"/>
      <c r="C153" s="1157"/>
      <c r="D153" s="1127" t="s">
        <v>82</v>
      </c>
      <c r="E153" s="1158"/>
      <c r="F153" s="1159" t="s">
        <v>53</v>
      </c>
      <c r="G153" s="1160" t="s">
        <v>39</v>
      </c>
      <c r="H153" s="383" t="s">
        <v>35</v>
      </c>
      <c r="I153" s="327">
        <f>J153+L153</f>
        <v>265.7</v>
      </c>
      <c r="J153" s="226">
        <v>265.7</v>
      </c>
      <c r="K153" s="226"/>
      <c r="L153" s="227"/>
      <c r="M153" s="69">
        <v>266</v>
      </c>
      <c r="N153" s="106">
        <v>266</v>
      </c>
      <c r="O153" s="1161" t="s">
        <v>83</v>
      </c>
      <c r="P153" s="31">
        <v>285</v>
      </c>
      <c r="Q153" s="31">
        <v>285</v>
      </c>
      <c r="R153" s="147">
        <v>285</v>
      </c>
    </row>
    <row r="154" spans="1:32" x14ac:dyDescent="0.2">
      <c r="A154" s="1131"/>
      <c r="B154" s="1133"/>
      <c r="C154" s="1157"/>
      <c r="D154" s="1127"/>
      <c r="E154" s="1158"/>
      <c r="F154" s="1159"/>
      <c r="G154" s="1160"/>
      <c r="H154" s="387"/>
      <c r="I154" s="327"/>
      <c r="J154" s="226"/>
      <c r="K154" s="226"/>
      <c r="L154" s="227"/>
      <c r="M154" s="69"/>
      <c r="N154" s="106"/>
      <c r="O154" s="1161"/>
      <c r="P154" s="31"/>
      <c r="Q154" s="31"/>
      <c r="R154" s="147"/>
    </row>
    <row r="155" spans="1:32" ht="18" customHeight="1" thickBot="1" x14ac:dyDescent="0.25">
      <c r="A155" s="514"/>
      <c r="B155" s="522"/>
      <c r="C155" s="528"/>
      <c r="D155" s="529"/>
      <c r="E155" s="403"/>
      <c r="F155" s="530"/>
      <c r="G155" s="515"/>
      <c r="H155" s="294" t="s">
        <v>10</v>
      </c>
      <c r="I155" s="251">
        <f>I153+I152</f>
        <v>274.2</v>
      </c>
      <c r="J155" s="251">
        <f>J153+J152</f>
        <v>274.2</v>
      </c>
      <c r="K155" s="251">
        <f>K153</f>
        <v>0</v>
      </c>
      <c r="L155" s="256">
        <f>L153</f>
        <v>0</v>
      </c>
      <c r="M155" s="289">
        <f>M153</f>
        <v>266</v>
      </c>
      <c r="N155" s="251">
        <f>N153</f>
        <v>266</v>
      </c>
      <c r="O155" s="28"/>
      <c r="P155" s="525"/>
      <c r="Q155" s="33"/>
      <c r="R155" s="527"/>
      <c r="U155" s="13"/>
    </row>
    <row r="156" spans="1:32" ht="16.5" customHeight="1" x14ac:dyDescent="0.2">
      <c r="A156" s="1124" t="s">
        <v>9</v>
      </c>
      <c r="B156" s="1139" t="s">
        <v>52</v>
      </c>
      <c r="C156" s="1142" t="s">
        <v>11</v>
      </c>
      <c r="D156" s="1050" t="s">
        <v>124</v>
      </c>
      <c r="E156" s="1114"/>
      <c r="F156" s="1117" t="s">
        <v>40</v>
      </c>
      <c r="G156" s="1120" t="s">
        <v>39</v>
      </c>
      <c r="H156" s="15" t="s">
        <v>35</v>
      </c>
      <c r="I156" s="248">
        <f>J156+L156</f>
        <v>48.6</v>
      </c>
      <c r="J156" s="236">
        <v>48.6</v>
      </c>
      <c r="K156" s="236"/>
      <c r="L156" s="237"/>
      <c r="M156" s="46">
        <v>44.7</v>
      </c>
      <c r="N156" s="112">
        <v>52.9</v>
      </c>
      <c r="O156" s="537" t="s">
        <v>126</v>
      </c>
      <c r="P156" s="524">
        <v>49</v>
      </c>
      <c r="Q156" s="524">
        <v>50</v>
      </c>
      <c r="R156" s="526">
        <v>49</v>
      </c>
      <c r="U156" s="13"/>
    </row>
    <row r="157" spans="1:32" ht="16.5" customHeight="1" x14ac:dyDescent="0.2">
      <c r="A157" s="1125"/>
      <c r="B157" s="1140"/>
      <c r="C157" s="1135"/>
      <c r="D157" s="1127"/>
      <c r="E157" s="1115"/>
      <c r="F157" s="1118"/>
      <c r="G157" s="1121"/>
      <c r="H157" s="148"/>
      <c r="I157" s="238"/>
      <c r="J157" s="231"/>
      <c r="K157" s="231"/>
      <c r="L157" s="232"/>
      <c r="M157" s="23"/>
      <c r="N157" s="107"/>
      <c r="O157" s="27" t="s">
        <v>125</v>
      </c>
      <c r="P157" s="31">
        <v>12</v>
      </c>
      <c r="Q157" s="32">
        <v>10</v>
      </c>
      <c r="R157" s="147">
        <v>13</v>
      </c>
      <c r="U157" s="13"/>
    </row>
    <row r="158" spans="1:32" ht="13.5" customHeight="1" thickBot="1" x14ac:dyDescent="0.25">
      <c r="A158" s="1126"/>
      <c r="B158" s="1141"/>
      <c r="C158" s="1136"/>
      <c r="D158" s="1128"/>
      <c r="E158" s="1116"/>
      <c r="F158" s="1119"/>
      <c r="G158" s="1122"/>
      <c r="H158" s="294" t="s">
        <v>10</v>
      </c>
      <c r="I158" s="244">
        <f t="shared" ref="I158:N158" si="16">I156</f>
        <v>48.6</v>
      </c>
      <c r="J158" s="251">
        <f t="shared" si="16"/>
        <v>48.6</v>
      </c>
      <c r="K158" s="251">
        <f t="shared" si="16"/>
        <v>0</v>
      </c>
      <c r="L158" s="256">
        <f t="shared" si="16"/>
        <v>0</v>
      </c>
      <c r="M158" s="289">
        <f t="shared" si="16"/>
        <v>44.7</v>
      </c>
      <c r="N158" s="254">
        <f t="shared" si="16"/>
        <v>52.9</v>
      </c>
      <c r="O158" s="28"/>
      <c r="P158" s="525"/>
      <c r="Q158" s="33"/>
      <c r="R158" s="527"/>
      <c r="U158" s="13"/>
    </row>
    <row r="159" spans="1:32" ht="13.5" thickBot="1" x14ac:dyDescent="0.25">
      <c r="A159" s="514" t="s">
        <v>9</v>
      </c>
      <c r="B159" s="522" t="s">
        <v>52</v>
      </c>
      <c r="C159" s="1143" t="s">
        <v>12</v>
      </c>
      <c r="D159" s="1144"/>
      <c r="E159" s="1144"/>
      <c r="F159" s="1144"/>
      <c r="G159" s="1144"/>
      <c r="H159" s="1099"/>
      <c r="I159" s="24">
        <f t="shared" ref="I159:N159" si="17">I158+I155</f>
        <v>322.8</v>
      </c>
      <c r="J159" s="24">
        <f t="shared" si="17"/>
        <v>322.8</v>
      </c>
      <c r="K159" s="24">
        <f t="shared" si="17"/>
        <v>0</v>
      </c>
      <c r="L159" s="768">
        <f t="shared" si="17"/>
        <v>0</v>
      </c>
      <c r="M159" s="465">
        <f t="shared" si="17"/>
        <v>310.7</v>
      </c>
      <c r="N159" s="24">
        <f t="shared" si="17"/>
        <v>318.89999999999998</v>
      </c>
      <c r="O159" s="140"/>
      <c r="P159" s="141"/>
      <c r="Q159" s="142"/>
      <c r="R159" s="143"/>
    </row>
    <row r="160" spans="1:32" ht="13.5" thickBot="1" x14ac:dyDescent="0.25">
      <c r="A160" s="93" t="s">
        <v>9</v>
      </c>
      <c r="B160" s="11" t="s">
        <v>108</v>
      </c>
      <c r="C160" s="1145" t="s">
        <v>109</v>
      </c>
      <c r="D160" s="1146"/>
      <c r="E160" s="1146"/>
      <c r="F160" s="1146"/>
      <c r="G160" s="1146"/>
      <c r="H160" s="1146"/>
      <c r="I160" s="1146"/>
      <c r="J160" s="1146"/>
      <c r="K160" s="1146"/>
      <c r="L160" s="1146"/>
      <c r="M160" s="1146"/>
      <c r="N160" s="1146"/>
      <c r="O160" s="1146"/>
      <c r="P160" s="1146"/>
      <c r="Q160" s="1146"/>
      <c r="R160" s="1147"/>
    </row>
    <row r="161" spans="1:21" ht="14.25" customHeight="1" x14ac:dyDescent="0.2">
      <c r="A161" s="531" t="s">
        <v>9</v>
      </c>
      <c r="B161" s="533" t="s">
        <v>53</v>
      </c>
      <c r="C161" s="535" t="s">
        <v>9</v>
      </c>
      <c r="D161" s="122" t="s">
        <v>117</v>
      </c>
      <c r="E161" s="1148"/>
      <c r="F161" s="1151" t="s">
        <v>43</v>
      </c>
      <c r="G161" s="1154">
        <v>6</v>
      </c>
      <c r="H161" s="955" t="s">
        <v>35</v>
      </c>
      <c r="I161" s="235">
        <f>J161+L161</f>
        <v>12686.1</v>
      </c>
      <c r="J161" s="236">
        <v>12686.1</v>
      </c>
      <c r="K161" s="236"/>
      <c r="L161" s="249"/>
      <c r="M161" s="124">
        <v>13019</v>
      </c>
      <c r="N161" s="46">
        <v>13019</v>
      </c>
      <c r="O161" s="501" t="s">
        <v>123</v>
      </c>
      <c r="P161" s="127">
        <v>116</v>
      </c>
      <c r="Q161" s="127">
        <v>116</v>
      </c>
      <c r="R161" s="128">
        <v>116</v>
      </c>
    </row>
    <row r="162" spans="1:21" ht="14.25" customHeight="1" x14ac:dyDescent="0.2">
      <c r="A162" s="971"/>
      <c r="B162" s="972"/>
      <c r="C162" s="973"/>
      <c r="D162" s="979"/>
      <c r="E162" s="1149"/>
      <c r="F162" s="1152"/>
      <c r="G162" s="1155"/>
      <c r="H162" s="949" t="s">
        <v>129</v>
      </c>
      <c r="I162" s="228">
        <f>J162+L162</f>
        <v>1405.5</v>
      </c>
      <c r="J162" s="229">
        <v>1405.5</v>
      </c>
      <c r="K162" s="223"/>
      <c r="L162" s="239"/>
      <c r="M162" s="980"/>
      <c r="N162" s="939"/>
      <c r="O162" s="970"/>
      <c r="P162" s="31"/>
      <c r="Q162" s="31"/>
      <c r="R162" s="147"/>
    </row>
    <row r="163" spans="1:21" ht="15" customHeight="1" x14ac:dyDescent="0.2">
      <c r="A163" s="532"/>
      <c r="B163" s="534"/>
      <c r="C163" s="536"/>
      <c r="D163" s="123" t="s">
        <v>119</v>
      </c>
      <c r="E163" s="1149"/>
      <c r="F163" s="1152"/>
      <c r="G163" s="1155"/>
      <c r="H163" s="949"/>
      <c r="I163" s="228"/>
      <c r="J163" s="229"/>
      <c r="K163" s="229"/>
      <c r="L163" s="241"/>
      <c r="M163" s="956"/>
      <c r="N163" s="957"/>
      <c r="O163" s="502"/>
      <c r="P163" s="31"/>
      <c r="Q163" s="31"/>
      <c r="R163" s="147"/>
    </row>
    <row r="164" spans="1:21" ht="16.5" customHeight="1" x14ac:dyDescent="0.2">
      <c r="A164" s="532"/>
      <c r="B164" s="534"/>
      <c r="C164" s="536"/>
      <c r="D164" s="503" t="s">
        <v>120</v>
      </c>
      <c r="E164" s="1149"/>
      <c r="F164" s="1152"/>
      <c r="G164" s="1155"/>
      <c r="H164" s="383"/>
      <c r="I164" s="255"/>
      <c r="J164" s="226"/>
      <c r="K164" s="226"/>
      <c r="L164" s="252"/>
      <c r="M164" s="390"/>
      <c r="N164" s="382"/>
      <c r="O164" s="502"/>
      <c r="P164" s="31"/>
      <c r="Q164" s="31"/>
      <c r="R164" s="147"/>
    </row>
    <row r="165" spans="1:21" ht="15.75" customHeight="1" x14ac:dyDescent="0.2">
      <c r="A165" s="532"/>
      <c r="B165" s="534"/>
      <c r="C165" s="536"/>
      <c r="D165" s="123" t="s">
        <v>121</v>
      </c>
      <c r="E165" s="1149"/>
      <c r="F165" s="1152"/>
      <c r="G165" s="1155"/>
      <c r="H165" s="383"/>
      <c r="I165" s="255"/>
      <c r="J165" s="226"/>
      <c r="K165" s="226"/>
      <c r="L165" s="252"/>
      <c r="M165" s="390"/>
      <c r="N165" s="382"/>
      <c r="O165" s="502"/>
      <c r="P165" s="31"/>
      <c r="Q165" s="31"/>
      <c r="R165" s="147"/>
    </row>
    <row r="166" spans="1:21" s="52" customFormat="1" ht="15.75" customHeight="1" x14ac:dyDescent="0.2">
      <c r="A166" s="498"/>
      <c r="B166" s="521"/>
      <c r="C166" s="70"/>
      <c r="D166" s="123" t="s">
        <v>122</v>
      </c>
      <c r="E166" s="1149"/>
      <c r="F166" s="1152"/>
      <c r="G166" s="1155"/>
      <c r="H166" s="16"/>
      <c r="I166" s="391"/>
      <c r="J166" s="392"/>
      <c r="K166" s="393"/>
      <c r="L166" s="394"/>
      <c r="M166" s="390"/>
      <c r="N166" s="382"/>
      <c r="O166" s="502"/>
      <c r="P166" s="131"/>
      <c r="Q166" s="132"/>
      <c r="R166" s="135"/>
    </row>
    <row r="167" spans="1:21" x14ac:dyDescent="0.2">
      <c r="A167" s="1131"/>
      <c r="B167" s="1133"/>
      <c r="C167" s="1135"/>
      <c r="D167" s="1137" t="s">
        <v>118</v>
      </c>
      <c r="E167" s="1149"/>
      <c r="F167" s="1152"/>
      <c r="G167" s="1155"/>
      <c r="H167" s="387"/>
      <c r="I167" s="222"/>
      <c r="J167" s="223"/>
      <c r="K167" s="223"/>
      <c r="L167" s="239"/>
      <c r="M167" s="388"/>
      <c r="N167" s="389"/>
      <c r="O167" s="502"/>
      <c r="P167" s="31"/>
      <c r="Q167" s="31"/>
      <c r="R167" s="147"/>
    </row>
    <row r="168" spans="1:21" ht="13.5" thickBot="1" x14ac:dyDescent="0.25">
      <c r="A168" s="1132"/>
      <c r="B168" s="1134"/>
      <c r="C168" s="1136"/>
      <c r="D168" s="1138"/>
      <c r="E168" s="1150"/>
      <c r="F168" s="1153"/>
      <c r="G168" s="1156"/>
      <c r="H168" s="294" t="s">
        <v>10</v>
      </c>
      <c r="I168" s="280">
        <f t="shared" ref="I168:N168" si="18">SUM(I161:I167)</f>
        <v>14091.6</v>
      </c>
      <c r="J168" s="280">
        <f t="shared" si="18"/>
        <v>14091.6</v>
      </c>
      <c r="K168" s="280">
        <f t="shared" si="18"/>
        <v>0</v>
      </c>
      <c r="L168" s="281">
        <f t="shared" si="18"/>
        <v>0</v>
      </c>
      <c r="M168" s="295">
        <f t="shared" si="18"/>
        <v>13019</v>
      </c>
      <c r="N168" s="297">
        <f t="shared" si="18"/>
        <v>13019</v>
      </c>
      <c r="O168" s="28"/>
      <c r="P168" s="525"/>
      <c r="Q168" s="33"/>
      <c r="R168" s="527"/>
      <c r="U168" s="13"/>
    </row>
    <row r="169" spans="1:21" ht="12.75" customHeight="1" x14ac:dyDescent="0.2">
      <c r="A169" s="1124" t="s">
        <v>9</v>
      </c>
      <c r="B169" s="1139" t="s">
        <v>53</v>
      </c>
      <c r="C169" s="1142" t="s">
        <v>11</v>
      </c>
      <c r="D169" s="1050" t="s">
        <v>155</v>
      </c>
      <c r="E169" s="1114"/>
      <c r="F169" s="1117" t="s">
        <v>53</v>
      </c>
      <c r="G169" s="1120" t="s">
        <v>89</v>
      </c>
      <c r="H169" s="25" t="s">
        <v>35</v>
      </c>
      <c r="I169" s="240">
        <f>J169+L169</f>
        <v>39.299999999999997</v>
      </c>
      <c r="J169" s="229">
        <v>39.299999999999997</v>
      </c>
      <c r="K169" s="229"/>
      <c r="L169" s="241"/>
      <c r="M169" s="125">
        <v>56.9</v>
      </c>
      <c r="N169" s="51">
        <v>0</v>
      </c>
      <c r="O169" s="1123" t="s">
        <v>156</v>
      </c>
      <c r="P169" s="524">
        <v>1</v>
      </c>
      <c r="Q169" s="524"/>
      <c r="R169" s="526"/>
      <c r="U169" s="13"/>
    </row>
    <row r="170" spans="1:21" x14ac:dyDescent="0.2">
      <c r="A170" s="1125"/>
      <c r="B170" s="1140"/>
      <c r="C170" s="1135"/>
      <c r="D170" s="1127"/>
      <c r="E170" s="1115"/>
      <c r="F170" s="1118"/>
      <c r="G170" s="1121"/>
      <c r="H170" s="148"/>
      <c r="I170" s="238"/>
      <c r="J170" s="231"/>
      <c r="K170" s="231"/>
      <c r="L170" s="253"/>
      <c r="M170" s="82"/>
      <c r="N170" s="23"/>
      <c r="O170" s="1053"/>
      <c r="P170" s="31"/>
      <c r="Q170" s="32"/>
      <c r="R170" s="147"/>
      <c r="U170" s="13"/>
    </row>
    <row r="171" spans="1:21" ht="13.5" thickBot="1" x14ac:dyDescent="0.25">
      <c r="A171" s="1126"/>
      <c r="B171" s="1141"/>
      <c r="C171" s="1136"/>
      <c r="D171" s="1128"/>
      <c r="E171" s="1116"/>
      <c r="F171" s="1119"/>
      <c r="G171" s="1122"/>
      <c r="H171" s="294" t="s">
        <v>10</v>
      </c>
      <c r="I171" s="244">
        <f t="shared" ref="I171:N171" si="19">I169</f>
        <v>39.299999999999997</v>
      </c>
      <c r="J171" s="251">
        <f t="shared" si="19"/>
        <v>39.299999999999997</v>
      </c>
      <c r="K171" s="251">
        <f t="shared" si="19"/>
        <v>0</v>
      </c>
      <c r="L171" s="254">
        <f t="shared" si="19"/>
        <v>0</v>
      </c>
      <c r="M171" s="256">
        <f t="shared" si="19"/>
        <v>56.9</v>
      </c>
      <c r="N171" s="289">
        <f t="shared" si="19"/>
        <v>0</v>
      </c>
      <c r="O171" s="28"/>
      <c r="P171" s="525"/>
      <c r="Q171" s="33"/>
      <c r="R171" s="527"/>
      <c r="U171" s="13"/>
    </row>
    <row r="172" spans="1:21" s="52" customFormat="1" ht="12.75" customHeight="1" x14ac:dyDescent="0.2">
      <c r="A172" s="1124" t="s">
        <v>9</v>
      </c>
      <c r="B172" s="166" t="s">
        <v>53</v>
      </c>
      <c r="C172" s="167" t="s">
        <v>37</v>
      </c>
      <c r="D172" s="1050" t="s">
        <v>166</v>
      </c>
      <c r="E172" s="168"/>
      <c r="F172" s="169" t="s">
        <v>40</v>
      </c>
      <c r="G172" s="170">
        <v>6</v>
      </c>
      <c r="H172" s="154" t="s">
        <v>35</v>
      </c>
      <c r="I172" s="473">
        <f>J172</f>
        <v>3.5</v>
      </c>
      <c r="J172" s="474">
        <v>3.5</v>
      </c>
      <c r="K172" s="474"/>
      <c r="L172" s="475"/>
      <c r="M172" s="155"/>
      <c r="N172" s="156"/>
      <c r="O172" s="1129" t="s">
        <v>183</v>
      </c>
      <c r="P172" s="210">
        <v>100</v>
      </c>
      <c r="Q172" s="157"/>
      <c r="R172" s="158"/>
    </row>
    <row r="173" spans="1:21" s="52" customFormat="1" x14ac:dyDescent="0.2">
      <c r="A173" s="1125"/>
      <c r="B173" s="152"/>
      <c r="C173" s="153"/>
      <c r="D173" s="1127"/>
      <c r="E173" s="159"/>
      <c r="G173" s="160"/>
      <c r="H173" s="161"/>
      <c r="I173" s="476"/>
      <c r="J173" s="477"/>
      <c r="K173" s="477"/>
      <c r="L173" s="478"/>
      <c r="M173" s="155"/>
      <c r="N173" s="156"/>
      <c r="O173" s="1130"/>
      <c r="P173" s="162"/>
      <c r="Q173" s="162"/>
      <c r="R173" s="163"/>
    </row>
    <row r="174" spans="1:21" s="52" customFormat="1" ht="13.5" thickBot="1" x14ac:dyDescent="0.25">
      <c r="A174" s="1126"/>
      <c r="B174" s="171"/>
      <c r="C174" s="172"/>
      <c r="D174" s="1128"/>
      <c r="E174" s="173"/>
      <c r="F174" s="174"/>
      <c r="G174" s="175"/>
      <c r="H174" s="299" t="s">
        <v>10</v>
      </c>
      <c r="I174" s="479">
        <f>I172</f>
        <v>3.5</v>
      </c>
      <c r="J174" s="479">
        <f>J172</f>
        <v>3.5</v>
      </c>
      <c r="K174" s="480"/>
      <c r="L174" s="481">
        <f>SUM(L172:L173)</f>
        <v>0</v>
      </c>
      <c r="M174" s="300">
        <f>SUM(M172:M173)</f>
        <v>0</v>
      </c>
      <c r="N174" s="301">
        <f>SUM(N172:N173)</f>
        <v>0</v>
      </c>
      <c r="O174" s="1130"/>
      <c r="P174" s="211"/>
      <c r="Q174" s="164"/>
      <c r="R174" s="165"/>
    </row>
    <row r="175" spans="1:21" ht="13.5" thickBot="1" x14ac:dyDescent="0.25">
      <c r="A175" s="514" t="s">
        <v>9</v>
      </c>
      <c r="B175" s="522" t="s">
        <v>53</v>
      </c>
      <c r="C175" s="1097" t="s">
        <v>12</v>
      </c>
      <c r="D175" s="1098"/>
      <c r="E175" s="1098"/>
      <c r="F175" s="1098"/>
      <c r="G175" s="1098"/>
      <c r="H175" s="1099"/>
      <c r="I175" s="179">
        <f t="shared" ref="I175:N175" si="20">I171+I168+I174</f>
        <v>14134.4</v>
      </c>
      <c r="J175" s="24">
        <f t="shared" si="20"/>
        <v>14134.4</v>
      </c>
      <c r="K175" s="24">
        <f t="shared" si="20"/>
        <v>0</v>
      </c>
      <c r="L175" s="180">
        <f t="shared" si="20"/>
        <v>0</v>
      </c>
      <c r="M175" s="465">
        <f>M171+M168+M174</f>
        <v>13075.9</v>
      </c>
      <c r="N175" s="465">
        <f t="shared" si="20"/>
        <v>13019</v>
      </c>
      <c r="O175" s="1100"/>
      <c r="P175" s="1101"/>
      <c r="Q175" s="1101"/>
      <c r="R175" s="1102"/>
    </row>
    <row r="176" spans="1:21" ht="13.5" thickBot="1" x14ac:dyDescent="0.25">
      <c r="A176" s="99" t="s">
        <v>9</v>
      </c>
      <c r="B176" s="1103" t="s">
        <v>13</v>
      </c>
      <c r="C176" s="1104"/>
      <c r="D176" s="1104"/>
      <c r="E176" s="1104"/>
      <c r="F176" s="1104"/>
      <c r="G176" s="1104"/>
      <c r="H176" s="1105"/>
      <c r="I176" s="469">
        <f>SUM(I159,I175,I150,I136,I110)</f>
        <v>37700.199999999997</v>
      </c>
      <c r="J176" s="466">
        <f t="shared" ref="J176:N176" si="21">SUM(J110,J136,J150,J159,J175)</f>
        <v>35462.899999999994</v>
      </c>
      <c r="K176" s="466">
        <f t="shared" si="21"/>
        <v>823.30000000000007</v>
      </c>
      <c r="L176" s="470">
        <f t="shared" si="21"/>
        <v>2237.3000000000002</v>
      </c>
      <c r="M176" s="101">
        <f t="shared" si="21"/>
        <v>39257.600000000006</v>
      </c>
      <c r="N176" s="101">
        <f t="shared" si="21"/>
        <v>37785.100000000006</v>
      </c>
      <c r="O176" s="1106"/>
      <c r="P176" s="1107"/>
      <c r="Q176" s="1107"/>
      <c r="R176" s="1108"/>
    </row>
    <row r="177" spans="1:40" ht="14.25" customHeight="1" thickBot="1" x14ac:dyDescent="0.25">
      <c r="A177" s="102" t="s">
        <v>54</v>
      </c>
      <c r="B177" s="1109" t="s">
        <v>127</v>
      </c>
      <c r="C177" s="1110"/>
      <c r="D177" s="1110"/>
      <c r="E177" s="1110"/>
      <c r="F177" s="1110"/>
      <c r="G177" s="1110"/>
      <c r="H177" s="1110"/>
      <c r="I177" s="103">
        <f t="shared" ref="I177:N177" si="22">SUM(I176)</f>
        <v>37700.199999999997</v>
      </c>
      <c r="J177" s="467">
        <f t="shared" si="22"/>
        <v>35462.899999999994</v>
      </c>
      <c r="K177" s="467">
        <f t="shared" si="22"/>
        <v>823.30000000000007</v>
      </c>
      <c r="L177" s="468">
        <f t="shared" si="22"/>
        <v>2237.3000000000002</v>
      </c>
      <c r="M177" s="464">
        <f t="shared" si="22"/>
        <v>39257.600000000006</v>
      </c>
      <c r="N177" s="104">
        <f t="shared" si="22"/>
        <v>37785.100000000006</v>
      </c>
      <c r="O177" s="1111"/>
      <c r="P177" s="1112"/>
      <c r="Q177" s="1112"/>
      <c r="R177" s="1113"/>
    </row>
    <row r="178" spans="1:40" s="22" customFormat="1" ht="19.5" customHeight="1" x14ac:dyDescent="0.2">
      <c r="A178" s="1085"/>
      <c r="B178" s="1085"/>
      <c r="C178" s="1085"/>
      <c r="D178" s="1085"/>
      <c r="E178" s="1085"/>
      <c r="F178" s="1085"/>
      <c r="G178" s="1085"/>
      <c r="H178" s="1085"/>
      <c r="I178" s="1086"/>
      <c r="J178" s="1086"/>
      <c r="K178" s="1086"/>
      <c r="L178" s="1086"/>
      <c r="M178" s="1085"/>
      <c r="N178" s="1085"/>
      <c r="O178" s="1085"/>
      <c r="P178" s="1085"/>
      <c r="Q178" s="1085"/>
      <c r="R178" s="1085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</row>
    <row r="179" spans="1:40" s="22" customFormat="1" ht="14.25" customHeight="1" x14ac:dyDescent="0.2">
      <c r="A179" s="1086"/>
      <c r="B179" s="1086"/>
      <c r="C179" s="1086"/>
      <c r="D179" s="1086"/>
      <c r="E179" s="1086"/>
      <c r="F179" s="1086"/>
      <c r="G179" s="1086"/>
      <c r="H179" s="1086"/>
      <c r="I179" s="1086"/>
      <c r="J179" s="1086"/>
      <c r="K179" s="1086"/>
      <c r="L179" s="1086"/>
      <c r="M179" s="62"/>
      <c r="N179" s="62"/>
      <c r="O179" s="62"/>
      <c r="P179" s="62"/>
      <c r="Q179" s="62"/>
      <c r="R179" s="62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</row>
    <row r="180" spans="1:40" s="22" customFormat="1" ht="14.25" customHeight="1" thickBot="1" x14ac:dyDescent="0.25">
      <c r="A180" s="1087" t="s">
        <v>18</v>
      </c>
      <c r="B180" s="1087"/>
      <c r="C180" s="1087"/>
      <c r="D180" s="1087"/>
      <c r="E180" s="1087"/>
      <c r="F180" s="1087"/>
      <c r="G180" s="1087"/>
      <c r="H180" s="1087"/>
      <c r="I180" s="1087"/>
      <c r="J180" s="1087"/>
      <c r="K180" s="1087"/>
      <c r="L180" s="1087"/>
      <c r="M180" s="2"/>
      <c r="N180" s="3"/>
      <c r="O180" s="4"/>
      <c r="P180" s="4"/>
      <c r="Q180" s="4"/>
      <c r="R180" s="4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</row>
    <row r="181" spans="1:40" ht="38.25" customHeight="1" thickBot="1" x14ac:dyDescent="0.25">
      <c r="A181" s="1088" t="s">
        <v>14</v>
      </c>
      <c r="B181" s="1089"/>
      <c r="C181" s="1089"/>
      <c r="D181" s="1089"/>
      <c r="E181" s="1089"/>
      <c r="F181" s="1089"/>
      <c r="G181" s="1089"/>
      <c r="H181" s="1090"/>
      <c r="I181" s="1088" t="s">
        <v>139</v>
      </c>
      <c r="J181" s="1089"/>
      <c r="K181" s="1089"/>
      <c r="L181" s="1090"/>
      <c r="M181" s="29" t="s">
        <v>221</v>
      </c>
      <c r="N181" s="29" t="s">
        <v>222</v>
      </c>
      <c r="O181" s="56"/>
    </row>
    <row r="182" spans="1:40" ht="14.25" customHeight="1" x14ac:dyDescent="0.2">
      <c r="A182" s="1091" t="s">
        <v>19</v>
      </c>
      <c r="B182" s="1092"/>
      <c r="C182" s="1092"/>
      <c r="D182" s="1092"/>
      <c r="E182" s="1092"/>
      <c r="F182" s="1092"/>
      <c r="G182" s="1092"/>
      <c r="H182" s="1093"/>
      <c r="I182" s="1094">
        <f>SUM(I183:L188)</f>
        <v>34849.900000000009</v>
      </c>
      <c r="J182" s="1095"/>
      <c r="K182" s="1095"/>
      <c r="L182" s="1096"/>
      <c r="M182" s="974">
        <f>SUM(M183:M188)</f>
        <v>36245.000000000007</v>
      </c>
      <c r="N182" s="974">
        <f>SUM(N183:N188)</f>
        <v>34735.700000000012</v>
      </c>
      <c r="O182" s="463"/>
    </row>
    <row r="183" spans="1:40" ht="14.25" customHeight="1" x14ac:dyDescent="0.2">
      <c r="A183" s="1082" t="s">
        <v>25</v>
      </c>
      <c r="B183" s="1083"/>
      <c r="C183" s="1083"/>
      <c r="D183" s="1083"/>
      <c r="E183" s="1083"/>
      <c r="F183" s="1083"/>
      <c r="G183" s="1083"/>
      <c r="H183" s="1084"/>
      <c r="I183" s="1059">
        <f>SUMIF(H12:H177,"sb",I12:I177)</f>
        <v>30997.500000000004</v>
      </c>
      <c r="J183" s="1060"/>
      <c r="K183" s="1060"/>
      <c r="L183" s="1061"/>
      <c r="M183" s="975">
        <f>SUMIF(H12:H177,"SB",M12:M177)</f>
        <v>35898.400000000001</v>
      </c>
      <c r="N183" s="975">
        <f>SUMIF(H12:H177,"SB",N12:N177)</f>
        <v>34373.100000000006</v>
      </c>
      <c r="O183" s="80"/>
    </row>
    <row r="184" spans="1:40" ht="27" customHeight="1" x14ac:dyDescent="0.2">
      <c r="A184" s="1056" t="s">
        <v>26</v>
      </c>
      <c r="B184" s="1057"/>
      <c r="C184" s="1057"/>
      <c r="D184" s="1057"/>
      <c r="E184" s="1057"/>
      <c r="F184" s="1057"/>
      <c r="G184" s="1057"/>
      <c r="H184" s="1058"/>
      <c r="I184" s="1059">
        <f>SUMIF(H14:H177,"SB(SP)",I14:I177)</f>
        <v>119.7</v>
      </c>
      <c r="J184" s="1060"/>
      <c r="K184" s="1060"/>
      <c r="L184" s="1061"/>
      <c r="M184" s="975">
        <f>SUMIF(H14:H177,"SB(SP)",M14:M177)</f>
        <v>119.3</v>
      </c>
      <c r="N184" s="975">
        <f>SUMIF(H14:H177,"SB(SP)",N14:N177)</f>
        <v>119.3</v>
      </c>
    </row>
    <row r="185" spans="1:40" ht="29.25" customHeight="1" x14ac:dyDescent="0.2">
      <c r="A185" s="1056" t="s">
        <v>229</v>
      </c>
      <c r="B185" s="1057"/>
      <c r="C185" s="1057"/>
      <c r="D185" s="1057"/>
      <c r="E185" s="1057"/>
      <c r="F185" s="1057"/>
      <c r="G185" s="1057"/>
      <c r="H185" s="1058"/>
      <c r="I185" s="1059">
        <f>SUMIF(H14:H177,"SB(SPL)",I14:I177)</f>
        <v>1.9</v>
      </c>
      <c r="J185" s="1060"/>
      <c r="K185" s="1060"/>
      <c r="L185" s="1061"/>
      <c r="M185" s="975">
        <f>SUMIF(H14:H177,"SB(F)",M14:M177)</f>
        <v>0</v>
      </c>
      <c r="N185" s="975">
        <f>SUMIF(H14:H177,"SB(F)",N14:N177)</f>
        <v>0</v>
      </c>
      <c r="O185" s="58"/>
      <c r="P185" s="1"/>
      <c r="Q185" s="1"/>
      <c r="R185" s="1"/>
      <c r="S185" s="1"/>
      <c r="T185" s="1"/>
      <c r="U185" s="1"/>
    </row>
    <row r="186" spans="1:40" ht="14.25" customHeight="1" x14ac:dyDescent="0.2">
      <c r="A186" s="1056" t="s">
        <v>227</v>
      </c>
      <c r="B186" s="1057"/>
      <c r="C186" s="1057"/>
      <c r="D186" s="1057"/>
      <c r="E186" s="1057"/>
      <c r="F186" s="1057"/>
      <c r="G186" s="1057"/>
      <c r="H186" s="1058"/>
      <c r="I186" s="1059">
        <f>SUMIF(H12:H167,"SB(L)",I12:I167)</f>
        <v>3117</v>
      </c>
      <c r="J186" s="1060"/>
      <c r="K186" s="1060"/>
      <c r="L186" s="1061"/>
      <c r="M186" s="975"/>
      <c r="N186" s="975"/>
      <c r="O186" s="58"/>
      <c r="P186" s="1"/>
      <c r="Q186" s="1"/>
      <c r="R186" s="1"/>
      <c r="S186" s="1"/>
      <c r="T186" s="1"/>
      <c r="U186" s="1"/>
    </row>
    <row r="187" spans="1:40" ht="14.25" customHeight="1" x14ac:dyDescent="0.2">
      <c r="A187" s="1056" t="s">
        <v>178</v>
      </c>
      <c r="B187" s="1080"/>
      <c r="C187" s="1080"/>
      <c r="D187" s="1080"/>
      <c r="E187" s="1080"/>
      <c r="F187" s="1080"/>
      <c r="G187" s="1080"/>
      <c r="H187" s="1081"/>
      <c r="I187" s="1059">
        <f>SUMIF(H13:H168,"SB(VR)",I13:I168)</f>
        <v>15</v>
      </c>
      <c r="J187" s="1060"/>
      <c r="K187" s="1060"/>
      <c r="L187" s="1061"/>
      <c r="M187" s="975"/>
      <c r="N187" s="975"/>
      <c r="O187" s="58"/>
      <c r="P187" s="1"/>
      <c r="Q187" s="1"/>
      <c r="R187" s="1"/>
      <c r="S187" s="1"/>
      <c r="T187" s="1"/>
      <c r="U187" s="1"/>
    </row>
    <row r="188" spans="1:40" ht="14.25" customHeight="1" x14ac:dyDescent="0.2">
      <c r="A188" s="1056" t="s">
        <v>27</v>
      </c>
      <c r="B188" s="1057"/>
      <c r="C188" s="1057"/>
      <c r="D188" s="1057"/>
      <c r="E188" s="1057"/>
      <c r="F188" s="1057"/>
      <c r="G188" s="1057"/>
      <c r="H188" s="1058"/>
      <c r="I188" s="1059">
        <f>SUMIF(H14:H177,"SB(P)",I14:I177)</f>
        <v>598.79999999999995</v>
      </c>
      <c r="J188" s="1060"/>
      <c r="K188" s="1060"/>
      <c r="L188" s="1061"/>
      <c r="M188" s="975">
        <f>SUMIF(H14:H177,"SB(P)",M14:M177)</f>
        <v>227.3</v>
      </c>
      <c r="N188" s="975">
        <f>SUMIF(H14:H177,"SB(P)",N14:N177)</f>
        <v>243.3</v>
      </c>
    </row>
    <row r="189" spans="1:40" ht="14.25" customHeight="1" x14ac:dyDescent="0.2">
      <c r="A189" s="1068" t="s">
        <v>20</v>
      </c>
      <c r="B189" s="1069"/>
      <c r="C189" s="1069"/>
      <c r="D189" s="1069"/>
      <c r="E189" s="1069"/>
      <c r="F189" s="1069"/>
      <c r="G189" s="1069"/>
      <c r="H189" s="1070"/>
      <c r="I189" s="1071">
        <f>SUM(I190:L193)</f>
        <v>2850.3</v>
      </c>
      <c r="J189" s="1072"/>
      <c r="K189" s="1072"/>
      <c r="L189" s="1073"/>
      <c r="M189" s="976">
        <f>SUM(M190:M193)</f>
        <v>3012.6</v>
      </c>
      <c r="N189" s="976">
        <f>SUM(N190:N193)</f>
        <v>3049.4</v>
      </c>
    </row>
    <row r="190" spans="1:40" ht="14.25" customHeight="1" x14ac:dyDescent="0.2">
      <c r="A190" s="1074" t="s">
        <v>28</v>
      </c>
      <c r="B190" s="1075"/>
      <c r="C190" s="1075"/>
      <c r="D190" s="1075"/>
      <c r="E190" s="1075"/>
      <c r="F190" s="1075"/>
      <c r="G190" s="1075"/>
      <c r="H190" s="1076"/>
      <c r="I190" s="1059">
        <f>SUMIF(H14:H177,"ES",I14:I177)</f>
        <v>568.9</v>
      </c>
      <c r="J190" s="1060"/>
      <c r="K190" s="1060"/>
      <c r="L190" s="1061"/>
      <c r="M190" s="975">
        <f>SUMIF(H14:H177,"ES",M14:M177)</f>
        <v>2902.2</v>
      </c>
      <c r="N190" s="975">
        <f>SUMIF(H14:H177,"ES",N14:N177)</f>
        <v>3049.4</v>
      </c>
    </row>
    <row r="191" spans="1:40" ht="14.25" customHeight="1" x14ac:dyDescent="0.2">
      <c r="A191" s="1077" t="s">
        <v>29</v>
      </c>
      <c r="B191" s="1078"/>
      <c r="C191" s="1078"/>
      <c r="D191" s="1078"/>
      <c r="E191" s="1078"/>
      <c r="F191" s="1078"/>
      <c r="G191" s="1078"/>
      <c r="H191" s="1079"/>
      <c r="I191" s="1059">
        <f>SUMIF(H14:H177,"KPP",I14:I177)</f>
        <v>0</v>
      </c>
      <c r="J191" s="1060"/>
      <c r="K191" s="1060"/>
      <c r="L191" s="1061"/>
      <c r="M191" s="975">
        <f>SUMIF(H14:H177,"KPP",M14:M177)</f>
        <v>0</v>
      </c>
      <c r="N191" s="975">
        <f>SUMIF(H14:H177,"KPP",N14:N177)</f>
        <v>0</v>
      </c>
    </row>
    <row r="192" spans="1:40" ht="14.25" customHeight="1" x14ac:dyDescent="0.2">
      <c r="A192" s="1056" t="s">
        <v>30</v>
      </c>
      <c r="B192" s="1057"/>
      <c r="C192" s="1057"/>
      <c r="D192" s="1057"/>
      <c r="E192" s="1057"/>
      <c r="F192" s="1057"/>
      <c r="G192" s="1057"/>
      <c r="H192" s="1058"/>
      <c r="I192" s="1059">
        <f>SUMIF(H14:H177,"LRVB",I14:I177)</f>
        <v>93.4</v>
      </c>
      <c r="J192" s="1060"/>
      <c r="K192" s="1060"/>
      <c r="L192" s="1061"/>
      <c r="M192" s="975">
        <f>SUMIF(H14:H177,"LRVB",M14:M177)</f>
        <v>10.4</v>
      </c>
      <c r="N192" s="975">
        <f>SUMIF(H14:H177,"LRVB",N14:N177)</f>
        <v>0</v>
      </c>
    </row>
    <row r="193" spans="1:18" x14ac:dyDescent="0.2">
      <c r="A193" s="1056" t="s">
        <v>31</v>
      </c>
      <c r="B193" s="1057"/>
      <c r="C193" s="1057"/>
      <c r="D193" s="1057"/>
      <c r="E193" s="1057"/>
      <c r="F193" s="1057"/>
      <c r="G193" s="1057"/>
      <c r="H193" s="1058"/>
      <c r="I193" s="1059">
        <f>SUMIF(H14:H177,"Kt",I14:I177)</f>
        <v>2188</v>
      </c>
      <c r="J193" s="1060"/>
      <c r="K193" s="1060"/>
      <c r="L193" s="1061"/>
      <c r="M193" s="975">
        <f>SUMIF(H14:H177,"Kt",M14:M177)</f>
        <v>100</v>
      </c>
      <c r="N193" s="975">
        <f>SUMIF(H14:H177,"Kt",N14:N177)</f>
        <v>0</v>
      </c>
      <c r="P193" s="5"/>
      <c r="Q193" s="5"/>
      <c r="R193" s="5"/>
    </row>
    <row r="194" spans="1:18" ht="13.5" thickBot="1" x14ac:dyDescent="0.25">
      <c r="A194" s="1062" t="s">
        <v>21</v>
      </c>
      <c r="B194" s="1063"/>
      <c r="C194" s="1063"/>
      <c r="D194" s="1063"/>
      <c r="E194" s="1063"/>
      <c r="F194" s="1063"/>
      <c r="G194" s="1063"/>
      <c r="H194" s="1064"/>
      <c r="I194" s="1065">
        <f>SUM(I182,I189)</f>
        <v>37700.200000000012</v>
      </c>
      <c r="J194" s="1066"/>
      <c r="K194" s="1066"/>
      <c r="L194" s="1067"/>
      <c r="M194" s="977">
        <f>SUM(M182,M189)</f>
        <v>39257.600000000006</v>
      </c>
      <c r="N194" s="977">
        <f>SUM(N182,N189)</f>
        <v>37785.100000000013</v>
      </c>
      <c r="P194" s="5"/>
      <c r="Q194" s="5"/>
      <c r="R194" s="5"/>
    </row>
    <row r="195" spans="1:18" x14ac:dyDescent="0.2">
      <c r="A195" s="5"/>
      <c r="B195" s="5"/>
      <c r="C195" s="5"/>
      <c r="D195" s="5"/>
      <c r="E195" s="5"/>
      <c r="F195" s="5"/>
      <c r="G195" s="5"/>
      <c r="H195" s="5"/>
      <c r="M195" s="80"/>
      <c r="O195" s="57"/>
      <c r="P195" s="5"/>
      <c r="Q195" s="5"/>
      <c r="R195" s="5"/>
    </row>
    <row r="196" spans="1:18" x14ac:dyDescent="0.2">
      <c r="A196" s="5"/>
      <c r="B196" s="5"/>
      <c r="C196" s="5"/>
      <c r="D196" s="5"/>
      <c r="E196" s="5"/>
      <c r="F196" s="5"/>
      <c r="G196" s="5"/>
      <c r="H196" s="5"/>
      <c r="I196" s="57"/>
      <c r="J196" s="302"/>
      <c r="K196" s="302"/>
      <c r="L196" s="302"/>
      <c r="M196" s="302"/>
      <c r="N196" s="57"/>
      <c r="O196" s="80"/>
      <c r="P196" s="5"/>
      <c r="Q196" s="5"/>
      <c r="R196" s="5"/>
    </row>
    <row r="197" spans="1:18" x14ac:dyDescent="0.2">
      <c r="A197" s="5"/>
      <c r="B197" s="5"/>
      <c r="C197" s="5"/>
      <c r="D197" s="5"/>
      <c r="E197" s="5"/>
      <c r="F197" s="5"/>
      <c r="G197" s="5"/>
      <c r="H197" s="5"/>
      <c r="I197" s="471"/>
      <c r="J197" s="472"/>
      <c r="K197" s="80"/>
      <c r="P197" s="5"/>
      <c r="Q197" s="5"/>
      <c r="R197" s="5"/>
    </row>
    <row r="198" spans="1:18" x14ac:dyDescent="0.2">
      <c r="A198" s="5"/>
      <c r="B198" s="5"/>
      <c r="C198" s="5"/>
      <c r="D198" s="5"/>
      <c r="E198" s="5"/>
      <c r="F198" s="5"/>
      <c r="G198" s="5"/>
      <c r="H198" s="5"/>
      <c r="J198" s="302"/>
      <c r="M198" s="395"/>
      <c r="P198" s="5"/>
      <c r="Q198" s="5"/>
      <c r="R198" s="5"/>
    </row>
  </sheetData>
  <mergeCells count="415">
    <mergeCell ref="L6:L7"/>
    <mergeCell ref="O6:O7"/>
    <mergeCell ref="A1:R1"/>
    <mergeCell ref="A2:R2"/>
    <mergeCell ref="A3:R3"/>
    <mergeCell ref="P4:R4"/>
    <mergeCell ref="A5:A7"/>
    <mergeCell ref="B5:B7"/>
    <mergeCell ref="C5:C7"/>
    <mergeCell ref="D5:D7"/>
    <mergeCell ref="E5:E7"/>
    <mergeCell ref="F5:F7"/>
    <mergeCell ref="F12:F13"/>
    <mergeCell ref="G12:G13"/>
    <mergeCell ref="O12:O13"/>
    <mergeCell ref="P12:P13"/>
    <mergeCell ref="Q12:Q13"/>
    <mergeCell ref="R12:R13"/>
    <mergeCell ref="P6:R6"/>
    <mergeCell ref="A8:R8"/>
    <mergeCell ref="A9:R9"/>
    <mergeCell ref="B10:R10"/>
    <mergeCell ref="C11:R11"/>
    <mergeCell ref="A12:A13"/>
    <mergeCell ref="B12:B13"/>
    <mergeCell ref="C12:C13"/>
    <mergeCell ref="D12:D13"/>
    <mergeCell ref="E12:E13"/>
    <mergeCell ref="G5:G7"/>
    <mergeCell ref="H5:H7"/>
    <mergeCell ref="I5:L5"/>
    <mergeCell ref="M5:M7"/>
    <mergeCell ref="N5:N7"/>
    <mergeCell ref="O5:R5"/>
    <mergeCell ref="I6:I7"/>
    <mergeCell ref="J6:K6"/>
    <mergeCell ref="G14:G15"/>
    <mergeCell ref="O14:O15"/>
    <mergeCell ref="A16:A17"/>
    <mergeCell ref="B16:B17"/>
    <mergeCell ref="C16:C17"/>
    <mergeCell ref="D16:D17"/>
    <mergeCell ref="E16:E17"/>
    <mergeCell ref="F16:F17"/>
    <mergeCell ref="G16:G17"/>
    <mergeCell ref="O16:O17"/>
    <mergeCell ref="A14:A15"/>
    <mergeCell ref="B14:B15"/>
    <mergeCell ref="C14:C15"/>
    <mergeCell ref="D14:D15"/>
    <mergeCell ref="E14:E15"/>
    <mergeCell ref="F14:F15"/>
    <mergeCell ref="G18:G24"/>
    <mergeCell ref="O18:O19"/>
    <mergeCell ref="D25:D26"/>
    <mergeCell ref="E25:E26"/>
    <mergeCell ref="D27:D28"/>
    <mergeCell ref="E27:E28"/>
    <mergeCell ref="A18:A24"/>
    <mergeCell ref="B18:B24"/>
    <mergeCell ref="C18:C24"/>
    <mergeCell ref="D18:D24"/>
    <mergeCell ref="E18:E24"/>
    <mergeCell ref="F18:F24"/>
    <mergeCell ref="G32:G33"/>
    <mergeCell ref="A34:A37"/>
    <mergeCell ref="B34:B37"/>
    <mergeCell ref="C34:C37"/>
    <mergeCell ref="D34:D37"/>
    <mergeCell ref="E34:E37"/>
    <mergeCell ref="F34:F37"/>
    <mergeCell ref="G34:G37"/>
    <mergeCell ref="A32:A33"/>
    <mergeCell ref="B32:B33"/>
    <mergeCell ref="C32:C33"/>
    <mergeCell ref="E32:E33"/>
    <mergeCell ref="F32:F33"/>
    <mergeCell ref="D32:D33"/>
    <mergeCell ref="O36:O37"/>
    <mergeCell ref="P36:P37"/>
    <mergeCell ref="Q36:Q37"/>
    <mergeCell ref="R36:R37"/>
    <mergeCell ref="A38:A40"/>
    <mergeCell ref="B38:B40"/>
    <mergeCell ref="C38:C40"/>
    <mergeCell ref="D38:D40"/>
    <mergeCell ref="E38:E40"/>
    <mergeCell ref="F38:F40"/>
    <mergeCell ref="G38:G40"/>
    <mergeCell ref="O39:O40"/>
    <mergeCell ref="P39:P40"/>
    <mergeCell ref="Q39:Q40"/>
    <mergeCell ref="R39:R40"/>
    <mergeCell ref="D41:D43"/>
    <mergeCell ref="E41:E43"/>
    <mergeCell ref="F41:F43"/>
    <mergeCell ref="G41:G43"/>
    <mergeCell ref="O42:O43"/>
    <mergeCell ref="G44:G45"/>
    <mergeCell ref="A47:A49"/>
    <mergeCell ref="B47:B49"/>
    <mergeCell ref="C47:C49"/>
    <mergeCell ref="D47:D49"/>
    <mergeCell ref="F47:F49"/>
    <mergeCell ref="G47:G49"/>
    <mergeCell ref="A44:A45"/>
    <mergeCell ref="B44:B45"/>
    <mergeCell ref="C44:C45"/>
    <mergeCell ref="D44:D45"/>
    <mergeCell ref="E44:E49"/>
    <mergeCell ref="F44:F45"/>
    <mergeCell ref="O48:O49"/>
    <mergeCell ref="A50:A51"/>
    <mergeCell ref="B50:B51"/>
    <mergeCell ref="C50:C51"/>
    <mergeCell ref="D50:D51"/>
    <mergeCell ref="E50:E51"/>
    <mergeCell ref="F50:F51"/>
    <mergeCell ref="G50:G51"/>
    <mergeCell ref="O50:O51"/>
    <mergeCell ref="G52:G53"/>
    <mergeCell ref="O52:O53"/>
    <mergeCell ref="D54:D56"/>
    <mergeCell ref="O54:O55"/>
    <mergeCell ref="O59:O60"/>
    <mergeCell ref="D60:D61"/>
    <mergeCell ref="A52:A53"/>
    <mergeCell ref="B52:B53"/>
    <mergeCell ref="C52:C53"/>
    <mergeCell ref="D52:D53"/>
    <mergeCell ref="E52:E53"/>
    <mergeCell ref="F52:F53"/>
    <mergeCell ref="A64:A66"/>
    <mergeCell ref="B64:B66"/>
    <mergeCell ref="C64:C66"/>
    <mergeCell ref="D64:D66"/>
    <mergeCell ref="E64:E66"/>
    <mergeCell ref="A62:A63"/>
    <mergeCell ref="B62:B63"/>
    <mergeCell ref="C62:C63"/>
    <mergeCell ref="D62:D63"/>
    <mergeCell ref="E62:E63"/>
    <mergeCell ref="F64:F66"/>
    <mergeCell ref="G64:G66"/>
    <mergeCell ref="O64:O65"/>
    <mergeCell ref="P64:P65"/>
    <mergeCell ref="Q64:Q65"/>
    <mergeCell ref="R64:R65"/>
    <mergeCell ref="G62:G63"/>
    <mergeCell ref="O62:O63"/>
    <mergeCell ref="P62:P63"/>
    <mergeCell ref="Q62:Q63"/>
    <mergeCell ref="R62:R63"/>
    <mergeCell ref="F62:F63"/>
    <mergeCell ref="G67:G70"/>
    <mergeCell ref="O67:O68"/>
    <mergeCell ref="P67:P68"/>
    <mergeCell ref="Q67:Q68"/>
    <mergeCell ref="R67:R68"/>
    <mergeCell ref="A71:A72"/>
    <mergeCell ref="B71:B72"/>
    <mergeCell ref="C71:C72"/>
    <mergeCell ref="D71:D72"/>
    <mergeCell ref="E71:E72"/>
    <mergeCell ref="A67:A70"/>
    <mergeCell ref="B67:B70"/>
    <mergeCell ref="C67:C70"/>
    <mergeCell ref="D67:D70"/>
    <mergeCell ref="E67:E70"/>
    <mergeCell ref="F67:F70"/>
    <mergeCell ref="F71:F72"/>
    <mergeCell ref="G71:G72"/>
    <mergeCell ref="A73:A74"/>
    <mergeCell ref="B73:B74"/>
    <mergeCell ref="C73:C74"/>
    <mergeCell ref="D73:D74"/>
    <mergeCell ref="E73:E74"/>
    <mergeCell ref="F73:F74"/>
    <mergeCell ref="G73:G74"/>
    <mergeCell ref="G76:G77"/>
    <mergeCell ref="O76:O77"/>
    <mergeCell ref="A78:A81"/>
    <mergeCell ref="B78:B81"/>
    <mergeCell ref="C78:C81"/>
    <mergeCell ref="D78:D81"/>
    <mergeCell ref="E78:E81"/>
    <mergeCell ref="F78:F81"/>
    <mergeCell ref="G78:G81"/>
    <mergeCell ref="O78:O79"/>
    <mergeCell ref="A76:A77"/>
    <mergeCell ref="B76:B77"/>
    <mergeCell ref="C76:C77"/>
    <mergeCell ref="D76:D77"/>
    <mergeCell ref="E76:E77"/>
    <mergeCell ref="F76:F77"/>
    <mergeCell ref="O82:O83"/>
    <mergeCell ref="P82:P83"/>
    <mergeCell ref="Q82:Q83"/>
    <mergeCell ref="R82:R83"/>
    <mergeCell ref="A82:A87"/>
    <mergeCell ref="B82:B87"/>
    <mergeCell ref="C82:C87"/>
    <mergeCell ref="D82:D87"/>
    <mergeCell ref="E82:E83"/>
    <mergeCell ref="F82:F87"/>
    <mergeCell ref="O84:O86"/>
    <mergeCell ref="G88:G89"/>
    <mergeCell ref="A91:A94"/>
    <mergeCell ref="B91:B94"/>
    <mergeCell ref="C91:C94"/>
    <mergeCell ref="D91:D94"/>
    <mergeCell ref="E91:E94"/>
    <mergeCell ref="F91:F94"/>
    <mergeCell ref="G91:G94"/>
    <mergeCell ref="A88:A90"/>
    <mergeCell ref="B88:B90"/>
    <mergeCell ref="C88:C90"/>
    <mergeCell ref="D88:D90"/>
    <mergeCell ref="E88:E90"/>
    <mergeCell ref="F88:F90"/>
    <mergeCell ref="O91:O93"/>
    <mergeCell ref="D95:D96"/>
    <mergeCell ref="O95:O96"/>
    <mergeCell ref="A102:A105"/>
    <mergeCell ref="B102:B105"/>
    <mergeCell ref="C102:C105"/>
    <mergeCell ref="D102:D105"/>
    <mergeCell ref="E102:E105"/>
    <mergeCell ref="F102:F105"/>
    <mergeCell ref="G102:G105"/>
    <mergeCell ref="O102:O103"/>
    <mergeCell ref="O104:O105"/>
    <mergeCell ref="A106:A109"/>
    <mergeCell ref="B106:B109"/>
    <mergeCell ref="C106:C109"/>
    <mergeCell ref="D106:D109"/>
    <mergeCell ref="E106:E109"/>
    <mergeCell ref="F106:F109"/>
    <mergeCell ref="G106:G109"/>
    <mergeCell ref="O106:O107"/>
    <mergeCell ref="O108:O109"/>
    <mergeCell ref="G116:G118"/>
    <mergeCell ref="O116:O118"/>
    <mergeCell ref="G119:G123"/>
    <mergeCell ref="O119:O120"/>
    <mergeCell ref="O121:O122"/>
    <mergeCell ref="C110:H110"/>
    <mergeCell ref="C111:R111"/>
    <mergeCell ref="A112:A115"/>
    <mergeCell ref="B112:B115"/>
    <mergeCell ref="C112:C115"/>
    <mergeCell ref="D112:D115"/>
    <mergeCell ref="E112:E115"/>
    <mergeCell ref="F112:F115"/>
    <mergeCell ref="G112:G115"/>
    <mergeCell ref="O112:O114"/>
    <mergeCell ref="A119:A123"/>
    <mergeCell ref="B119:B123"/>
    <mergeCell ref="C119:C123"/>
    <mergeCell ref="D119:D123"/>
    <mergeCell ref="E119:E123"/>
    <mergeCell ref="F119:F123"/>
    <mergeCell ref="A116:A118"/>
    <mergeCell ref="B116:B118"/>
    <mergeCell ref="C116:C118"/>
    <mergeCell ref="D116:D118"/>
    <mergeCell ref="E116:E118"/>
    <mergeCell ref="F116:F118"/>
    <mergeCell ref="P127:P128"/>
    <mergeCell ref="A130:A132"/>
    <mergeCell ref="B130:B132"/>
    <mergeCell ref="C130:C132"/>
    <mergeCell ref="D130:D132"/>
    <mergeCell ref="E130:E132"/>
    <mergeCell ref="F130:F132"/>
    <mergeCell ref="G130:G132"/>
    <mergeCell ref="O124:O125"/>
    <mergeCell ref="A127:A129"/>
    <mergeCell ref="B127:B129"/>
    <mergeCell ref="C127:C129"/>
    <mergeCell ref="D127:D129"/>
    <mergeCell ref="E127:E129"/>
    <mergeCell ref="F127:F129"/>
    <mergeCell ref="G127:G129"/>
    <mergeCell ref="O127:O129"/>
    <mergeCell ref="A124:A126"/>
    <mergeCell ref="B124:B126"/>
    <mergeCell ref="C124:C126"/>
    <mergeCell ref="D124:D126"/>
    <mergeCell ref="E124:E126"/>
    <mergeCell ref="F124:F126"/>
    <mergeCell ref="G124:G126"/>
    <mergeCell ref="G133:G135"/>
    <mergeCell ref="C136:H136"/>
    <mergeCell ref="O136:R136"/>
    <mergeCell ref="C137:R137"/>
    <mergeCell ref="A138:A141"/>
    <mergeCell ref="B138:B141"/>
    <mergeCell ref="C138:C141"/>
    <mergeCell ref="D138:D141"/>
    <mergeCell ref="E138:E141"/>
    <mergeCell ref="F138:F141"/>
    <mergeCell ref="A133:A135"/>
    <mergeCell ref="B133:B135"/>
    <mergeCell ref="C133:C135"/>
    <mergeCell ref="D133:D135"/>
    <mergeCell ref="E133:E135"/>
    <mergeCell ref="F133:F135"/>
    <mergeCell ref="G138:G141"/>
    <mergeCell ref="O138:O141"/>
    <mergeCell ref="A142:A144"/>
    <mergeCell ref="B142:B144"/>
    <mergeCell ref="C142:C144"/>
    <mergeCell ref="D142:D144"/>
    <mergeCell ref="E142:E144"/>
    <mergeCell ref="F142:F144"/>
    <mergeCell ref="G142:G144"/>
    <mergeCell ref="O142:O143"/>
    <mergeCell ref="Q148:Q149"/>
    <mergeCell ref="R148:R149"/>
    <mergeCell ref="C150:H150"/>
    <mergeCell ref="O150:R150"/>
    <mergeCell ref="C151:R151"/>
    <mergeCell ref="G145:G147"/>
    <mergeCell ref="O145:O146"/>
    <mergeCell ref="A148:A149"/>
    <mergeCell ref="B148:B149"/>
    <mergeCell ref="C148:C149"/>
    <mergeCell ref="D148:D149"/>
    <mergeCell ref="E148:E149"/>
    <mergeCell ref="F148:F149"/>
    <mergeCell ref="G148:G149"/>
    <mergeCell ref="O148:O149"/>
    <mergeCell ref="A145:A147"/>
    <mergeCell ref="B145:B147"/>
    <mergeCell ref="C145:C147"/>
    <mergeCell ref="D145:D147"/>
    <mergeCell ref="E145:E147"/>
    <mergeCell ref="F145:F147"/>
    <mergeCell ref="A153:A154"/>
    <mergeCell ref="B153:B154"/>
    <mergeCell ref="C153:C154"/>
    <mergeCell ref="D153:D154"/>
    <mergeCell ref="E153:E154"/>
    <mergeCell ref="F153:F154"/>
    <mergeCell ref="G153:G154"/>
    <mergeCell ref="O153:O154"/>
    <mergeCell ref="P148:P149"/>
    <mergeCell ref="G156:G158"/>
    <mergeCell ref="C159:H159"/>
    <mergeCell ref="C160:R160"/>
    <mergeCell ref="E161:E168"/>
    <mergeCell ref="F161:F168"/>
    <mergeCell ref="G161:G168"/>
    <mergeCell ref="A156:A158"/>
    <mergeCell ref="B156:B158"/>
    <mergeCell ref="C156:C158"/>
    <mergeCell ref="D156:D158"/>
    <mergeCell ref="E156:E158"/>
    <mergeCell ref="F156:F158"/>
    <mergeCell ref="A172:A174"/>
    <mergeCell ref="D172:D174"/>
    <mergeCell ref="O172:O174"/>
    <mergeCell ref="A167:A168"/>
    <mergeCell ref="B167:B168"/>
    <mergeCell ref="C167:C168"/>
    <mergeCell ref="D167:D168"/>
    <mergeCell ref="A169:A171"/>
    <mergeCell ref="B169:B171"/>
    <mergeCell ref="C169:C171"/>
    <mergeCell ref="D169:D171"/>
    <mergeCell ref="C175:H175"/>
    <mergeCell ref="O175:R175"/>
    <mergeCell ref="B176:H176"/>
    <mergeCell ref="O176:R176"/>
    <mergeCell ref="B177:H177"/>
    <mergeCell ref="O177:R177"/>
    <mergeCell ref="E169:E171"/>
    <mergeCell ref="F169:F171"/>
    <mergeCell ref="G169:G171"/>
    <mergeCell ref="O169:O170"/>
    <mergeCell ref="I184:L184"/>
    <mergeCell ref="A185:H185"/>
    <mergeCell ref="I185:L185"/>
    <mergeCell ref="A178:R178"/>
    <mergeCell ref="A179:L179"/>
    <mergeCell ref="A180:L180"/>
    <mergeCell ref="A181:H181"/>
    <mergeCell ref="I181:L181"/>
    <mergeCell ref="A182:H182"/>
    <mergeCell ref="I182:L182"/>
    <mergeCell ref="D29:D30"/>
    <mergeCell ref="O29:O30"/>
    <mergeCell ref="E29:E30"/>
    <mergeCell ref="A192:H192"/>
    <mergeCell ref="I192:L192"/>
    <mergeCell ref="A193:H193"/>
    <mergeCell ref="I193:L193"/>
    <mergeCell ref="A194:H194"/>
    <mergeCell ref="I194:L194"/>
    <mergeCell ref="A189:H189"/>
    <mergeCell ref="I189:L189"/>
    <mergeCell ref="A190:H190"/>
    <mergeCell ref="I190:L190"/>
    <mergeCell ref="A191:H191"/>
    <mergeCell ref="I191:L191"/>
    <mergeCell ref="A186:H186"/>
    <mergeCell ref="I186:L186"/>
    <mergeCell ref="A187:H187"/>
    <mergeCell ref="I187:L187"/>
    <mergeCell ref="A188:H188"/>
    <mergeCell ref="I188:L188"/>
    <mergeCell ref="A183:H183"/>
    <mergeCell ref="I183:L183"/>
    <mergeCell ref="A184:H18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rowBreaks count="6" manualBreakCount="6">
    <brk id="28" max="17" man="1"/>
    <brk id="53" max="17" man="1"/>
    <brk id="115" max="17" man="1"/>
    <brk id="137" max="17" man="1"/>
    <brk id="160" max="17" man="1"/>
    <brk id="179" max="1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184"/>
  <sheetViews>
    <sheetView view="pageBreakPreview" topLeftCell="A147" zoomScaleNormal="100" zoomScaleSheetLayoutView="100" workbookViewId="0">
      <selection activeCell="D189" sqref="D189"/>
    </sheetView>
  </sheetViews>
  <sheetFormatPr defaultRowHeight="12.75" x14ac:dyDescent="0.2"/>
  <cols>
    <col min="1" max="3" width="2.7109375" style="10" customWidth="1"/>
    <col min="4" max="4" width="29.42578125" style="10" customWidth="1"/>
    <col min="5" max="5" width="2.7109375" style="47" customWidth="1"/>
    <col min="6" max="6" width="2.7109375" style="10" customWidth="1"/>
    <col min="7" max="7" width="2.7109375" style="64" customWidth="1"/>
    <col min="8" max="8" width="7.7109375" style="90" customWidth="1"/>
    <col min="9" max="9" width="8.5703125" style="10" customWidth="1"/>
    <col min="10" max="10" width="7.42578125" style="10" customWidth="1"/>
    <col min="11" max="11" width="6.140625" style="10" customWidth="1"/>
    <col min="12" max="12" width="6.7109375" style="10" customWidth="1"/>
    <col min="13" max="13" width="8.140625" style="10" customWidth="1"/>
    <col min="14" max="14" width="7.5703125" style="10" customWidth="1"/>
    <col min="15" max="15" width="23.5703125" style="10" customWidth="1"/>
    <col min="16" max="17" width="3.7109375" style="10" customWidth="1"/>
    <col min="18" max="18" width="3.85546875" style="10" customWidth="1"/>
    <col min="19" max="16384" width="9.140625" style="5"/>
  </cols>
  <sheetData>
    <row r="1" spans="1:22" ht="15.75" x14ac:dyDescent="0.2">
      <c r="O1" s="1386" t="s">
        <v>218</v>
      </c>
      <c r="P1" s="1387"/>
      <c r="Q1" s="1387"/>
      <c r="R1" s="1387"/>
    </row>
    <row r="2" spans="1:22" ht="15.75" x14ac:dyDescent="0.2">
      <c r="A2" s="1329" t="s">
        <v>200</v>
      </c>
      <c r="B2" s="1329"/>
      <c r="C2" s="1329"/>
      <c r="D2" s="1329"/>
      <c r="E2" s="1329"/>
      <c r="F2" s="1329"/>
      <c r="G2" s="1329"/>
      <c r="H2" s="1329"/>
      <c r="I2" s="1329"/>
      <c r="J2" s="1329"/>
      <c r="K2" s="1329"/>
      <c r="L2" s="1329"/>
      <c r="M2" s="1329"/>
      <c r="N2" s="1329"/>
      <c r="O2" s="1329"/>
      <c r="P2" s="1329"/>
      <c r="Q2" s="1329"/>
      <c r="R2" s="1329"/>
    </row>
    <row r="3" spans="1:22" ht="15.75" x14ac:dyDescent="0.2">
      <c r="A3" s="1330" t="s">
        <v>36</v>
      </c>
      <c r="B3" s="1330"/>
      <c r="C3" s="1330"/>
      <c r="D3" s="1330"/>
      <c r="E3" s="1330"/>
      <c r="F3" s="1330"/>
      <c r="G3" s="1330"/>
      <c r="H3" s="1330"/>
      <c r="I3" s="1330"/>
      <c r="J3" s="1330"/>
      <c r="K3" s="1330"/>
      <c r="L3" s="1330"/>
      <c r="M3" s="1330"/>
      <c r="N3" s="1330"/>
      <c r="O3" s="1330"/>
      <c r="P3" s="1330"/>
      <c r="Q3" s="1330"/>
      <c r="R3" s="1330"/>
    </row>
    <row r="4" spans="1:22" ht="15.75" x14ac:dyDescent="0.2">
      <c r="A4" s="1331" t="s">
        <v>23</v>
      </c>
      <c r="B4" s="1331"/>
      <c r="C4" s="1331"/>
      <c r="D4" s="1331"/>
      <c r="E4" s="1331"/>
      <c r="F4" s="1331"/>
      <c r="G4" s="1331"/>
      <c r="H4" s="1331"/>
      <c r="I4" s="1331"/>
      <c r="J4" s="1331"/>
      <c r="K4" s="1331"/>
      <c r="L4" s="1331"/>
      <c r="M4" s="1331"/>
      <c r="N4" s="1331"/>
      <c r="O4" s="1331"/>
      <c r="P4" s="1331"/>
      <c r="Q4" s="1331"/>
      <c r="R4" s="1331"/>
      <c r="S4" s="1"/>
      <c r="T4" s="1"/>
      <c r="U4" s="1"/>
      <c r="V4" s="1"/>
    </row>
    <row r="5" spans="1:22" ht="13.5" thickBot="1" x14ac:dyDescent="0.25">
      <c r="P5" s="1332" t="s">
        <v>0</v>
      </c>
      <c r="Q5" s="1332"/>
      <c r="R5" s="1332"/>
    </row>
    <row r="6" spans="1:22" ht="21.75" customHeight="1" x14ac:dyDescent="0.2">
      <c r="A6" s="1333" t="s">
        <v>24</v>
      </c>
      <c r="B6" s="1335" t="s">
        <v>1</v>
      </c>
      <c r="C6" s="1335" t="s">
        <v>2</v>
      </c>
      <c r="D6" s="1338" t="s">
        <v>16</v>
      </c>
      <c r="E6" s="1341" t="s">
        <v>3</v>
      </c>
      <c r="F6" s="1344" t="s">
        <v>187</v>
      </c>
      <c r="G6" s="1307" t="s">
        <v>4</v>
      </c>
      <c r="H6" s="1310" t="s">
        <v>5</v>
      </c>
      <c r="I6" s="1313" t="s">
        <v>139</v>
      </c>
      <c r="J6" s="1314"/>
      <c r="K6" s="1314"/>
      <c r="L6" s="1315"/>
      <c r="M6" s="1316" t="s">
        <v>32</v>
      </c>
      <c r="N6" s="1316" t="s">
        <v>140</v>
      </c>
      <c r="O6" s="1319" t="s">
        <v>15</v>
      </c>
      <c r="P6" s="1320"/>
      <c r="Q6" s="1320"/>
      <c r="R6" s="1321"/>
    </row>
    <row r="7" spans="1:22" ht="11.25" customHeight="1" x14ac:dyDescent="0.2">
      <c r="A7" s="1334"/>
      <c r="B7" s="1336"/>
      <c r="C7" s="1336"/>
      <c r="D7" s="1339"/>
      <c r="E7" s="1342"/>
      <c r="F7" s="1345"/>
      <c r="G7" s="1308"/>
      <c r="H7" s="1311"/>
      <c r="I7" s="1322" t="s">
        <v>6</v>
      </c>
      <c r="J7" s="1291" t="s">
        <v>7</v>
      </c>
      <c r="K7" s="1324"/>
      <c r="L7" s="1325" t="s">
        <v>22</v>
      </c>
      <c r="M7" s="1317"/>
      <c r="N7" s="1317"/>
      <c r="O7" s="1327" t="s">
        <v>16</v>
      </c>
      <c r="P7" s="1291" t="s">
        <v>8</v>
      </c>
      <c r="Q7" s="1292"/>
      <c r="R7" s="1293"/>
    </row>
    <row r="8" spans="1:22" ht="70.5" customHeight="1" thickBot="1" x14ac:dyDescent="0.25">
      <c r="A8" s="1323"/>
      <c r="B8" s="1337"/>
      <c r="C8" s="1337"/>
      <c r="D8" s="1340"/>
      <c r="E8" s="1343"/>
      <c r="F8" s="1346"/>
      <c r="G8" s="1309"/>
      <c r="H8" s="1312"/>
      <c r="I8" s="1323"/>
      <c r="J8" s="7" t="s">
        <v>6</v>
      </c>
      <c r="K8" s="6" t="s">
        <v>17</v>
      </c>
      <c r="L8" s="1326"/>
      <c r="M8" s="1318"/>
      <c r="N8" s="1318"/>
      <c r="O8" s="1328"/>
      <c r="P8" s="8" t="s">
        <v>33</v>
      </c>
      <c r="Q8" s="8" t="s">
        <v>34</v>
      </c>
      <c r="R8" s="9" t="s">
        <v>141</v>
      </c>
    </row>
    <row r="9" spans="1:22" s="30" customFormat="1" x14ac:dyDescent="0.2">
      <c r="A9" s="1294" t="s">
        <v>133</v>
      </c>
      <c r="B9" s="1295"/>
      <c r="C9" s="1295"/>
      <c r="D9" s="1295"/>
      <c r="E9" s="1295"/>
      <c r="F9" s="1295"/>
      <c r="G9" s="1295"/>
      <c r="H9" s="1295"/>
      <c r="I9" s="1295"/>
      <c r="J9" s="1295"/>
      <c r="K9" s="1295"/>
      <c r="L9" s="1295"/>
      <c r="M9" s="1295"/>
      <c r="N9" s="1295"/>
      <c r="O9" s="1295"/>
      <c r="P9" s="1295"/>
      <c r="Q9" s="1295"/>
      <c r="R9" s="1296"/>
    </row>
    <row r="10" spans="1:22" s="30" customFormat="1" x14ac:dyDescent="0.2">
      <c r="A10" s="1297" t="s">
        <v>84</v>
      </c>
      <c r="B10" s="1298"/>
      <c r="C10" s="1298"/>
      <c r="D10" s="1298"/>
      <c r="E10" s="1298"/>
      <c r="F10" s="1298"/>
      <c r="G10" s="1298"/>
      <c r="H10" s="1298"/>
      <c r="I10" s="1298"/>
      <c r="J10" s="1298"/>
      <c r="K10" s="1298"/>
      <c r="L10" s="1298"/>
      <c r="M10" s="1298"/>
      <c r="N10" s="1298"/>
      <c r="O10" s="1298"/>
      <c r="P10" s="1298"/>
      <c r="Q10" s="1298"/>
      <c r="R10" s="1299"/>
    </row>
    <row r="11" spans="1:22" ht="15" customHeight="1" x14ac:dyDescent="0.2">
      <c r="A11" s="97" t="s">
        <v>9</v>
      </c>
      <c r="B11" s="1300" t="s">
        <v>134</v>
      </c>
      <c r="C11" s="1301"/>
      <c r="D11" s="1301"/>
      <c r="E11" s="1301"/>
      <c r="F11" s="1301"/>
      <c r="G11" s="1301"/>
      <c r="H11" s="1301"/>
      <c r="I11" s="1301"/>
      <c r="J11" s="1301"/>
      <c r="K11" s="1301"/>
      <c r="L11" s="1301"/>
      <c r="M11" s="1301"/>
      <c r="N11" s="1301"/>
      <c r="O11" s="1301"/>
      <c r="P11" s="1301"/>
      <c r="Q11" s="1301"/>
      <c r="R11" s="1302"/>
    </row>
    <row r="12" spans="1:22" x14ac:dyDescent="0.2">
      <c r="A12" s="95" t="s">
        <v>9</v>
      </c>
      <c r="B12" s="96" t="s">
        <v>9</v>
      </c>
      <c r="C12" s="1303" t="s">
        <v>69</v>
      </c>
      <c r="D12" s="1304"/>
      <c r="E12" s="1304"/>
      <c r="F12" s="1304"/>
      <c r="G12" s="1304"/>
      <c r="H12" s="1304"/>
      <c r="I12" s="1304"/>
      <c r="J12" s="1304"/>
      <c r="K12" s="1304"/>
      <c r="L12" s="1304"/>
      <c r="M12" s="1304"/>
      <c r="N12" s="1304"/>
      <c r="O12" s="1304"/>
      <c r="P12" s="1304"/>
      <c r="Q12" s="1304"/>
      <c r="R12" s="1305"/>
    </row>
    <row r="13" spans="1:22" ht="12.75" customHeight="1" x14ac:dyDescent="0.2">
      <c r="A13" s="1125" t="s">
        <v>9</v>
      </c>
      <c r="B13" s="1203" t="s">
        <v>9</v>
      </c>
      <c r="C13" s="1235" t="s">
        <v>9</v>
      </c>
      <c r="D13" s="1306" t="s">
        <v>111</v>
      </c>
      <c r="E13" s="1158"/>
      <c r="F13" s="1159" t="s">
        <v>43</v>
      </c>
      <c r="G13" s="1121" t="s">
        <v>39</v>
      </c>
      <c r="H13" s="137" t="s">
        <v>35</v>
      </c>
      <c r="I13" s="327">
        <f>J13+L13</f>
        <v>979.7</v>
      </c>
      <c r="J13" s="226">
        <f>949.7-99.9</f>
        <v>849.80000000000007</v>
      </c>
      <c r="K13" s="226"/>
      <c r="L13" s="252">
        <f>30+99.9</f>
        <v>129.9</v>
      </c>
      <c r="M13" s="328">
        <v>1841.4</v>
      </c>
      <c r="N13" s="45">
        <v>826.4</v>
      </c>
      <c r="O13" s="1213"/>
      <c r="P13" s="1287"/>
      <c r="Q13" s="1287"/>
      <c r="R13" s="1289"/>
    </row>
    <row r="14" spans="1:22" ht="25.5" customHeight="1" x14ac:dyDescent="0.2">
      <c r="A14" s="1125"/>
      <c r="B14" s="1203"/>
      <c r="C14" s="1235"/>
      <c r="D14" s="1306"/>
      <c r="E14" s="1158"/>
      <c r="F14" s="1159"/>
      <c r="G14" s="1121"/>
      <c r="H14" s="137"/>
      <c r="I14" s="327"/>
      <c r="J14" s="226"/>
      <c r="K14" s="226"/>
      <c r="L14" s="252"/>
      <c r="M14" s="81"/>
      <c r="N14" s="69"/>
      <c r="O14" s="1214"/>
      <c r="P14" s="1288"/>
      <c r="Q14" s="1288"/>
      <c r="R14" s="1290"/>
    </row>
    <row r="15" spans="1:22" ht="12.75" customHeight="1" x14ac:dyDescent="0.2">
      <c r="A15" s="1125"/>
      <c r="B15" s="1203"/>
      <c r="C15" s="1235"/>
      <c r="D15" s="1137" t="s">
        <v>45</v>
      </c>
      <c r="E15" s="1284"/>
      <c r="F15" s="1286"/>
      <c r="G15" s="1269"/>
      <c r="H15" s="137"/>
      <c r="I15" s="329"/>
      <c r="J15" s="226"/>
      <c r="K15" s="226"/>
      <c r="L15" s="252"/>
      <c r="M15" s="328"/>
      <c r="N15" s="45"/>
      <c r="O15" s="1281" t="s">
        <v>96</v>
      </c>
      <c r="P15" s="115">
        <v>3.5</v>
      </c>
      <c r="Q15" s="115">
        <v>3.4</v>
      </c>
      <c r="R15" s="116">
        <v>3.5</v>
      </c>
    </row>
    <row r="16" spans="1:22" ht="14.25" customHeight="1" x14ac:dyDescent="0.2">
      <c r="A16" s="1125"/>
      <c r="B16" s="1203"/>
      <c r="C16" s="1235"/>
      <c r="D16" s="1283"/>
      <c r="E16" s="1285"/>
      <c r="F16" s="1220"/>
      <c r="G16" s="1209"/>
      <c r="H16" s="330"/>
      <c r="I16" s="331"/>
      <c r="J16" s="332"/>
      <c r="K16" s="332"/>
      <c r="L16" s="333"/>
      <c r="M16" s="334"/>
      <c r="N16" s="335"/>
      <c r="O16" s="1214"/>
      <c r="P16" s="59"/>
      <c r="Q16" s="59"/>
      <c r="R16" s="146"/>
      <c r="S16" s="14"/>
      <c r="U16" s="13"/>
    </row>
    <row r="17" spans="1:28" x14ac:dyDescent="0.2">
      <c r="A17" s="1125"/>
      <c r="B17" s="1203"/>
      <c r="C17" s="1235"/>
      <c r="D17" s="1280" t="s">
        <v>46</v>
      </c>
      <c r="E17" s="1238"/>
      <c r="F17" s="1207"/>
      <c r="G17" s="1121"/>
      <c r="H17" s="323"/>
      <c r="I17" s="329"/>
      <c r="J17" s="226"/>
      <c r="K17" s="226"/>
      <c r="L17" s="252"/>
      <c r="M17" s="336"/>
      <c r="N17" s="337"/>
      <c r="O17" s="1248" t="s">
        <v>48</v>
      </c>
      <c r="P17" s="716">
        <v>5</v>
      </c>
      <c r="Q17" s="716">
        <v>5</v>
      </c>
      <c r="R17" s="717">
        <v>5</v>
      </c>
    </row>
    <row r="18" spans="1:28" x14ac:dyDescent="0.2">
      <c r="A18" s="1125"/>
      <c r="B18" s="1203"/>
      <c r="C18" s="1235"/>
      <c r="D18" s="1280"/>
      <c r="E18" s="1238"/>
      <c r="F18" s="1207"/>
      <c r="G18" s="1121"/>
      <c r="H18" s="330"/>
      <c r="I18" s="331"/>
      <c r="J18" s="332"/>
      <c r="K18" s="332"/>
      <c r="L18" s="333"/>
      <c r="M18" s="334"/>
      <c r="N18" s="335"/>
      <c r="O18" s="1282"/>
      <c r="P18" s="716"/>
      <c r="Q18" s="716"/>
      <c r="R18" s="717"/>
    </row>
    <row r="19" spans="1:28" x14ac:dyDescent="0.2">
      <c r="A19" s="1125"/>
      <c r="B19" s="1203"/>
      <c r="C19" s="1235"/>
      <c r="D19" s="1137" t="s">
        <v>47</v>
      </c>
      <c r="E19" s="1267"/>
      <c r="F19" s="1268"/>
      <c r="G19" s="1269"/>
      <c r="H19" s="323"/>
      <c r="I19" s="329"/>
      <c r="J19" s="226"/>
      <c r="K19" s="226"/>
      <c r="L19" s="252"/>
      <c r="M19" s="336"/>
      <c r="N19" s="337"/>
      <c r="O19" s="1248" t="s">
        <v>112</v>
      </c>
      <c r="P19" s="601">
        <v>4</v>
      </c>
      <c r="Q19" s="601">
        <v>4</v>
      </c>
      <c r="R19" s="600">
        <v>4</v>
      </c>
    </row>
    <row r="20" spans="1:28" x14ac:dyDescent="0.2">
      <c r="A20" s="1125"/>
      <c r="B20" s="1203"/>
      <c r="C20" s="1235"/>
      <c r="D20" s="1280"/>
      <c r="E20" s="1238"/>
      <c r="F20" s="1207"/>
      <c r="G20" s="1121"/>
      <c r="H20" s="323"/>
      <c r="I20" s="329"/>
      <c r="J20" s="226"/>
      <c r="K20" s="226"/>
      <c r="L20" s="252"/>
      <c r="M20" s="336"/>
      <c r="N20" s="337"/>
      <c r="O20" s="1161"/>
      <c r="P20" s="716"/>
      <c r="Q20" s="716"/>
      <c r="R20" s="717"/>
    </row>
    <row r="21" spans="1:28" ht="25.5" x14ac:dyDescent="0.2">
      <c r="A21" s="1125"/>
      <c r="B21" s="1203"/>
      <c r="C21" s="1235"/>
      <c r="D21" s="1280"/>
      <c r="E21" s="1238"/>
      <c r="F21" s="1207"/>
      <c r="G21" s="1121"/>
      <c r="H21" s="323"/>
      <c r="I21" s="329"/>
      <c r="J21" s="226"/>
      <c r="K21" s="226"/>
      <c r="L21" s="252"/>
      <c r="M21" s="336"/>
      <c r="N21" s="337"/>
      <c r="O21" s="703" t="s">
        <v>145</v>
      </c>
      <c r="P21" s="716">
        <v>20</v>
      </c>
      <c r="Q21" s="716"/>
      <c r="R21" s="717"/>
    </row>
    <row r="22" spans="1:28" x14ac:dyDescent="0.2">
      <c r="A22" s="1125"/>
      <c r="B22" s="1203"/>
      <c r="C22" s="1235"/>
      <c r="D22" s="1280"/>
      <c r="E22" s="1238"/>
      <c r="F22" s="1207"/>
      <c r="G22" s="1121"/>
      <c r="H22" s="323"/>
      <c r="I22" s="329"/>
      <c r="J22" s="226"/>
      <c r="K22" s="226"/>
      <c r="L22" s="252"/>
      <c r="M22" s="336"/>
      <c r="N22" s="337"/>
      <c r="O22" s="17" t="s">
        <v>138</v>
      </c>
      <c r="P22" s="716">
        <v>1</v>
      </c>
      <c r="Q22" s="716">
        <v>1</v>
      </c>
      <c r="R22" s="717">
        <v>1</v>
      </c>
    </row>
    <row r="23" spans="1:28" x14ac:dyDescent="0.2">
      <c r="A23" s="1125"/>
      <c r="B23" s="1203"/>
      <c r="C23" s="1235"/>
      <c r="D23" s="1280"/>
      <c r="E23" s="1238"/>
      <c r="F23" s="1207"/>
      <c r="G23" s="1121"/>
      <c r="H23" s="323"/>
      <c r="I23" s="329"/>
      <c r="J23" s="226"/>
      <c r="K23" s="226"/>
      <c r="L23" s="252"/>
      <c r="M23" s="324"/>
      <c r="N23" s="325"/>
      <c r="O23" s="17" t="s">
        <v>49</v>
      </c>
      <c r="P23" s="716">
        <v>44</v>
      </c>
      <c r="Q23" s="716">
        <v>30</v>
      </c>
      <c r="R23" s="717">
        <v>30</v>
      </c>
    </row>
    <row r="24" spans="1:28" x14ac:dyDescent="0.2">
      <c r="A24" s="1125"/>
      <c r="B24" s="1203"/>
      <c r="C24" s="1235"/>
      <c r="D24" s="1280"/>
      <c r="E24" s="1238"/>
      <c r="F24" s="1207"/>
      <c r="G24" s="1121"/>
      <c r="H24" s="323"/>
      <c r="I24" s="329"/>
      <c r="J24" s="226"/>
      <c r="K24" s="226"/>
      <c r="L24" s="252"/>
      <c r="M24" s="324"/>
      <c r="N24" s="325"/>
      <c r="O24" s="17" t="s">
        <v>50</v>
      </c>
      <c r="P24" s="716">
        <v>8</v>
      </c>
      <c r="Q24" s="716">
        <v>10</v>
      </c>
      <c r="R24" s="717">
        <v>10</v>
      </c>
    </row>
    <row r="25" spans="1:28" ht="13.5" customHeight="1" x14ac:dyDescent="0.2">
      <c r="A25" s="1125"/>
      <c r="B25" s="1203"/>
      <c r="C25" s="1235"/>
      <c r="D25" s="1280"/>
      <c r="E25" s="1271"/>
      <c r="F25" s="1207"/>
      <c r="G25" s="1121"/>
      <c r="H25" s="330"/>
      <c r="I25" s="331"/>
      <c r="J25" s="332"/>
      <c r="K25" s="332"/>
      <c r="L25" s="333"/>
      <c r="M25" s="334"/>
      <c r="N25" s="335"/>
      <c r="O25" s="61" t="s">
        <v>51</v>
      </c>
      <c r="P25" s="723">
        <v>28</v>
      </c>
      <c r="Q25" s="723">
        <v>30</v>
      </c>
      <c r="R25" s="724">
        <v>30</v>
      </c>
    </row>
    <row r="26" spans="1:28" ht="25.5" x14ac:dyDescent="0.2">
      <c r="A26" s="94"/>
      <c r="B26" s="705"/>
      <c r="C26" s="709"/>
      <c r="D26" s="1274" t="s">
        <v>199</v>
      </c>
      <c r="E26" s="1267" t="s">
        <v>169</v>
      </c>
      <c r="F26" s="722"/>
      <c r="G26" s="84"/>
      <c r="H26" s="338"/>
      <c r="I26" s="329"/>
      <c r="J26" s="226"/>
      <c r="K26" s="332"/>
      <c r="L26" s="333"/>
      <c r="M26" s="324"/>
      <c r="N26" s="335"/>
      <c r="O26" s="212" t="s">
        <v>184</v>
      </c>
      <c r="P26" s="213">
        <v>1</v>
      </c>
      <c r="Q26" s="202">
        <v>1</v>
      </c>
      <c r="R26" s="85"/>
      <c r="AA26" s="14"/>
      <c r="AB26" s="14"/>
    </row>
    <row r="27" spans="1:28" ht="14.25" customHeight="1" thickBot="1" x14ac:dyDescent="0.25">
      <c r="A27" s="98"/>
      <c r="B27" s="707"/>
      <c r="C27" s="710"/>
      <c r="D27" s="1353"/>
      <c r="E27" s="1354"/>
      <c r="F27" s="713"/>
      <c r="G27" s="92"/>
      <c r="H27" s="725"/>
      <c r="I27" s="726"/>
      <c r="J27" s="355"/>
      <c r="K27" s="659"/>
      <c r="L27" s="665"/>
      <c r="M27" s="727"/>
      <c r="N27" s="667"/>
      <c r="O27" s="18" t="s">
        <v>185</v>
      </c>
      <c r="P27" s="728">
        <v>100</v>
      </c>
      <c r="Q27" s="86">
        <v>100</v>
      </c>
      <c r="R27" s="87"/>
      <c r="AA27" s="14"/>
      <c r="AB27" s="14"/>
    </row>
    <row r="28" spans="1:28" x14ac:dyDescent="0.2">
      <c r="A28" s="377"/>
      <c r="B28" s="706"/>
      <c r="C28" s="708"/>
      <c r="D28" s="1355" t="s">
        <v>188</v>
      </c>
      <c r="E28" s="1357" t="s">
        <v>169</v>
      </c>
      <c r="F28" s="712"/>
      <c r="G28" s="91"/>
      <c r="H28" s="668" t="s">
        <v>93</v>
      </c>
      <c r="I28" s="276">
        <f>J28</f>
        <v>150</v>
      </c>
      <c r="J28" s="278">
        <v>150</v>
      </c>
      <c r="K28" s="669"/>
      <c r="L28" s="670"/>
      <c r="M28" s="729">
        <v>100</v>
      </c>
      <c r="N28" s="730"/>
      <c r="O28" s="731" t="s">
        <v>161</v>
      </c>
      <c r="P28" s="732">
        <v>1</v>
      </c>
      <c r="Q28" s="715"/>
      <c r="R28" s="674"/>
      <c r="S28" s="144"/>
      <c r="AA28" s="14"/>
      <c r="AB28" s="14"/>
    </row>
    <row r="29" spans="1:28" x14ac:dyDescent="0.2">
      <c r="A29" s="94"/>
      <c r="B29" s="705"/>
      <c r="C29" s="709"/>
      <c r="D29" s="1356"/>
      <c r="E29" s="1358"/>
      <c r="F29" s="704"/>
      <c r="G29" s="84"/>
      <c r="H29" s="431"/>
      <c r="I29" s="432"/>
      <c r="J29" s="424"/>
      <c r="K29" s="424"/>
      <c r="L29" s="425"/>
      <c r="M29" s="433"/>
      <c r="N29" s="427"/>
      <c r="O29" s="77" t="s">
        <v>160</v>
      </c>
      <c r="P29" s="201">
        <v>50</v>
      </c>
      <c r="Q29" s="723">
        <v>50</v>
      </c>
      <c r="R29" s="119"/>
      <c r="AA29" s="14"/>
      <c r="AB29" s="14"/>
    </row>
    <row r="30" spans="1:28" ht="21.75" customHeight="1" x14ac:dyDescent="0.2">
      <c r="A30" s="94"/>
      <c r="B30" s="705"/>
      <c r="C30" s="709"/>
      <c r="D30" s="1347" t="s">
        <v>208</v>
      </c>
      <c r="E30" s="1351" t="s">
        <v>210</v>
      </c>
      <c r="F30" s="631"/>
      <c r="G30" s="632" t="s">
        <v>89</v>
      </c>
      <c r="H30" s="633" t="s">
        <v>35</v>
      </c>
      <c r="I30" s="634">
        <f>J30</f>
        <v>200</v>
      </c>
      <c r="J30" s="392">
        <v>200</v>
      </c>
      <c r="K30" s="635"/>
      <c r="L30" s="636"/>
      <c r="M30" s="637"/>
      <c r="N30" s="638"/>
      <c r="O30" s="1349" t="s">
        <v>209</v>
      </c>
      <c r="P30" s="645">
        <v>0.33</v>
      </c>
      <c r="Q30" s="639"/>
      <c r="R30" s="85"/>
      <c r="AA30" s="14"/>
      <c r="AB30" s="14"/>
    </row>
    <row r="31" spans="1:28" ht="16.5" customHeight="1" x14ac:dyDescent="0.2">
      <c r="A31" s="94"/>
      <c r="B31" s="705"/>
      <c r="C31" s="709"/>
      <c r="D31" s="1348"/>
      <c r="E31" s="1352"/>
      <c r="F31" s="640"/>
      <c r="G31" s="632"/>
      <c r="H31" s="641"/>
      <c r="I31" s="642"/>
      <c r="J31" s="635"/>
      <c r="K31" s="635"/>
      <c r="L31" s="636"/>
      <c r="M31" s="637"/>
      <c r="N31" s="638"/>
      <c r="O31" s="1350"/>
      <c r="P31" s="646"/>
      <c r="Q31" s="639"/>
      <c r="R31" s="85"/>
      <c r="AA31" s="14"/>
      <c r="AB31" s="14"/>
    </row>
    <row r="32" spans="1:28" ht="30.75" customHeight="1" thickBot="1" x14ac:dyDescent="0.25">
      <c r="A32" s="701"/>
      <c r="B32" s="707"/>
      <c r="C32" s="710"/>
      <c r="D32" s="702"/>
      <c r="E32" s="711"/>
      <c r="F32" s="713"/>
      <c r="G32" s="698"/>
      <c r="H32" s="288" t="s">
        <v>10</v>
      </c>
      <c r="I32" s="628" t="s">
        <v>211</v>
      </c>
      <c r="J32" s="644" t="s">
        <v>212</v>
      </c>
      <c r="K32" s="245">
        <f>K13</f>
        <v>0</v>
      </c>
      <c r="L32" s="246">
        <f>L13</f>
        <v>129.9</v>
      </c>
      <c r="M32" s="251">
        <f>M13+M28</f>
        <v>1941.4</v>
      </c>
      <c r="N32" s="244">
        <f>N13</f>
        <v>826.4</v>
      </c>
      <c r="O32" s="342"/>
      <c r="P32" s="647"/>
      <c r="Q32" s="86"/>
      <c r="R32" s="87"/>
      <c r="AA32" s="14"/>
      <c r="AB32" s="14"/>
    </row>
    <row r="33" spans="1:18" x14ac:dyDescent="0.2">
      <c r="A33" s="1125" t="s">
        <v>9</v>
      </c>
      <c r="B33" s="1203" t="s">
        <v>9</v>
      </c>
      <c r="C33" s="1235" t="s">
        <v>11</v>
      </c>
      <c r="D33" s="1306" t="s">
        <v>113</v>
      </c>
      <c r="E33" s="1238"/>
      <c r="F33" s="1207" t="s">
        <v>53</v>
      </c>
      <c r="G33" s="1121" t="s">
        <v>39</v>
      </c>
      <c r="H33" s="16" t="s">
        <v>35</v>
      </c>
      <c r="I33" s="255">
        <f>J33+L33</f>
        <v>6410.1</v>
      </c>
      <c r="J33" s="226">
        <v>6405.6</v>
      </c>
      <c r="K33" s="226"/>
      <c r="L33" s="227">
        <v>4.5</v>
      </c>
      <c r="M33" s="350">
        <f>7481+130</f>
        <v>7611</v>
      </c>
      <c r="N33" s="109">
        <f>7481+130</f>
        <v>7611</v>
      </c>
      <c r="O33" s="341"/>
      <c r="P33" s="721"/>
      <c r="Q33" s="721"/>
      <c r="R33" s="719"/>
    </row>
    <row r="34" spans="1:18" x14ac:dyDescent="0.2">
      <c r="A34" s="1125"/>
      <c r="B34" s="1203"/>
      <c r="C34" s="1235"/>
      <c r="D34" s="1359"/>
      <c r="E34" s="1238"/>
      <c r="F34" s="1207"/>
      <c r="G34" s="1121"/>
      <c r="H34" s="344" t="s">
        <v>60</v>
      </c>
      <c r="I34" s="255">
        <f>J34+L34</f>
        <v>3.5</v>
      </c>
      <c r="J34" s="226">
        <v>3.5</v>
      </c>
      <c r="K34" s="226"/>
      <c r="L34" s="227"/>
      <c r="M34" s="337">
        <v>3.5</v>
      </c>
      <c r="N34" s="349">
        <v>3.5</v>
      </c>
      <c r="O34" s="17"/>
      <c r="P34" s="721"/>
      <c r="Q34" s="721"/>
      <c r="R34" s="719"/>
    </row>
    <row r="35" spans="1:18" ht="18" customHeight="1" x14ac:dyDescent="0.2">
      <c r="A35" s="1125"/>
      <c r="B35" s="1203"/>
      <c r="C35" s="1235"/>
      <c r="D35" s="1255" t="s">
        <v>189</v>
      </c>
      <c r="E35" s="1267"/>
      <c r="F35" s="1268" t="s">
        <v>40</v>
      </c>
      <c r="G35" s="1269"/>
      <c r="H35" s="16"/>
      <c r="I35" s="255"/>
      <c r="J35" s="226"/>
      <c r="K35" s="226"/>
      <c r="L35" s="227"/>
      <c r="M35" s="45"/>
      <c r="N35" s="109"/>
      <c r="O35" s="60" t="s">
        <v>146</v>
      </c>
      <c r="P35" s="720">
        <v>3.7</v>
      </c>
      <c r="Q35" s="720">
        <v>3.7</v>
      </c>
      <c r="R35" s="718">
        <v>3.7</v>
      </c>
    </row>
    <row r="36" spans="1:18" ht="18.75" customHeight="1" x14ac:dyDescent="0.2">
      <c r="A36" s="1125"/>
      <c r="B36" s="1203"/>
      <c r="C36" s="1235"/>
      <c r="D36" s="1127"/>
      <c r="E36" s="1238"/>
      <c r="F36" s="1207"/>
      <c r="G36" s="1121"/>
      <c r="H36" s="344"/>
      <c r="I36" s="255"/>
      <c r="J36" s="226"/>
      <c r="K36" s="226"/>
      <c r="L36" s="227"/>
      <c r="M36" s="69"/>
      <c r="N36" s="106"/>
      <c r="O36" s="17" t="s">
        <v>191</v>
      </c>
      <c r="P36" s="721">
        <v>2.5</v>
      </c>
      <c r="Q36" s="721">
        <v>2.5</v>
      </c>
      <c r="R36" s="719">
        <v>2.5</v>
      </c>
    </row>
    <row r="37" spans="1:18" x14ac:dyDescent="0.2">
      <c r="A37" s="1125"/>
      <c r="B37" s="1203"/>
      <c r="C37" s="1235"/>
      <c r="D37" s="1127"/>
      <c r="E37" s="1238"/>
      <c r="F37" s="1207"/>
      <c r="G37" s="1121"/>
      <c r="H37" s="344"/>
      <c r="I37" s="255"/>
      <c r="J37" s="226"/>
      <c r="K37" s="226"/>
      <c r="L37" s="227"/>
      <c r="M37" s="35"/>
      <c r="N37" s="178"/>
      <c r="O37" s="1161" t="s">
        <v>97</v>
      </c>
      <c r="P37" s="1261">
        <v>20</v>
      </c>
      <c r="Q37" s="1261">
        <v>20</v>
      </c>
      <c r="R37" s="1262">
        <v>20</v>
      </c>
    </row>
    <row r="38" spans="1:18" x14ac:dyDescent="0.2">
      <c r="A38" s="1125"/>
      <c r="B38" s="1203"/>
      <c r="C38" s="1235"/>
      <c r="D38" s="1205"/>
      <c r="E38" s="1271"/>
      <c r="F38" s="1208"/>
      <c r="G38" s="1209"/>
      <c r="H38" s="346"/>
      <c r="I38" s="347"/>
      <c r="J38" s="332"/>
      <c r="K38" s="332"/>
      <c r="L38" s="348"/>
      <c r="M38" s="335"/>
      <c r="N38" s="340"/>
      <c r="O38" s="1212"/>
      <c r="P38" s="1245"/>
      <c r="Q38" s="1245"/>
      <c r="R38" s="1247"/>
    </row>
    <row r="39" spans="1:18" ht="18" customHeight="1" x14ac:dyDescent="0.2">
      <c r="A39" s="1125"/>
      <c r="B39" s="1203"/>
      <c r="C39" s="1235"/>
      <c r="D39" s="1127" t="s">
        <v>55</v>
      </c>
      <c r="E39" s="1238"/>
      <c r="F39" s="1207"/>
      <c r="G39" s="1121"/>
      <c r="H39" s="344"/>
      <c r="I39" s="255"/>
      <c r="J39" s="226"/>
      <c r="K39" s="226"/>
      <c r="L39" s="227"/>
      <c r="M39" s="337"/>
      <c r="N39" s="349"/>
      <c r="O39" s="703" t="s">
        <v>57</v>
      </c>
      <c r="P39" s="716">
        <v>44</v>
      </c>
      <c r="Q39" s="716">
        <v>44</v>
      </c>
      <c r="R39" s="717">
        <v>44</v>
      </c>
    </row>
    <row r="40" spans="1:18" x14ac:dyDescent="0.2">
      <c r="A40" s="1125"/>
      <c r="B40" s="1203"/>
      <c r="C40" s="1235"/>
      <c r="D40" s="1127"/>
      <c r="E40" s="1238"/>
      <c r="F40" s="1207"/>
      <c r="G40" s="1121"/>
      <c r="H40" s="344"/>
      <c r="I40" s="255"/>
      <c r="J40" s="226"/>
      <c r="K40" s="226"/>
      <c r="L40" s="227"/>
      <c r="M40" s="325"/>
      <c r="N40" s="339"/>
      <c r="O40" s="1161" t="s">
        <v>192</v>
      </c>
      <c r="P40" s="1261">
        <v>387</v>
      </c>
      <c r="Q40" s="1261">
        <v>387</v>
      </c>
      <c r="R40" s="1262">
        <v>387</v>
      </c>
    </row>
    <row r="41" spans="1:18" x14ac:dyDescent="0.2">
      <c r="A41" s="1125"/>
      <c r="B41" s="1203"/>
      <c r="C41" s="1235"/>
      <c r="D41" s="1127"/>
      <c r="E41" s="1238"/>
      <c r="F41" s="1207"/>
      <c r="G41" s="1121"/>
      <c r="H41" s="422"/>
      <c r="I41" s="434"/>
      <c r="J41" s="424"/>
      <c r="K41" s="424"/>
      <c r="L41" s="435"/>
      <c r="M41" s="427"/>
      <c r="N41" s="436"/>
      <c r="O41" s="1161"/>
      <c r="P41" s="1245"/>
      <c r="Q41" s="1245"/>
      <c r="R41" s="1247"/>
    </row>
    <row r="42" spans="1:18" ht="27.75" customHeight="1" x14ac:dyDescent="0.2">
      <c r="A42" s="700"/>
      <c r="B42" s="705"/>
      <c r="C42" s="709"/>
      <c r="D42" s="1255" t="s">
        <v>98</v>
      </c>
      <c r="E42" s="1267"/>
      <c r="F42" s="1268"/>
      <c r="G42" s="1269"/>
      <c r="H42" s="16" t="s">
        <v>35</v>
      </c>
      <c r="I42" s="255">
        <f>J42+L42</f>
        <v>114.5</v>
      </c>
      <c r="J42" s="226">
        <v>114.5</v>
      </c>
      <c r="K42" s="226"/>
      <c r="L42" s="227"/>
      <c r="M42" s="45"/>
      <c r="N42" s="109"/>
      <c r="O42" s="117" t="s">
        <v>147</v>
      </c>
      <c r="P42" s="118">
        <v>2.5</v>
      </c>
      <c r="Q42" s="67">
        <v>3</v>
      </c>
      <c r="R42" s="68">
        <v>3</v>
      </c>
    </row>
    <row r="43" spans="1:18" ht="18.75" customHeight="1" x14ac:dyDescent="0.2">
      <c r="A43" s="700"/>
      <c r="B43" s="705"/>
      <c r="C43" s="709"/>
      <c r="D43" s="1127"/>
      <c r="E43" s="1238"/>
      <c r="F43" s="1207"/>
      <c r="G43" s="1121"/>
      <c r="H43" s="148" t="s">
        <v>179</v>
      </c>
      <c r="I43" s="222">
        <f>J43+L43</f>
        <v>15</v>
      </c>
      <c r="J43" s="223">
        <v>15</v>
      </c>
      <c r="K43" s="223"/>
      <c r="L43" s="224"/>
      <c r="M43" s="65"/>
      <c r="N43" s="108"/>
      <c r="O43" s="1248" t="s">
        <v>100</v>
      </c>
      <c r="P43" s="345">
        <v>1</v>
      </c>
      <c r="Q43" s="601">
        <v>1</v>
      </c>
      <c r="R43" s="600">
        <v>1</v>
      </c>
    </row>
    <row r="44" spans="1:18" ht="19.5" customHeight="1" thickBot="1" x14ac:dyDescent="0.25">
      <c r="A44" s="94"/>
      <c r="B44" s="705"/>
      <c r="C44" s="709"/>
      <c r="D44" s="1127"/>
      <c r="E44" s="1238"/>
      <c r="F44" s="1207"/>
      <c r="G44" s="1121"/>
      <c r="H44" s="290" t="s">
        <v>10</v>
      </c>
      <c r="I44" s="233">
        <f>I42+I34+I33+I43</f>
        <v>6543.1</v>
      </c>
      <c r="J44" s="233">
        <f>J42+J34+J33+J43</f>
        <v>6538.6</v>
      </c>
      <c r="K44" s="233">
        <f>K42+K34+K33</f>
        <v>0</v>
      </c>
      <c r="L44" s="286">
        <f>L42+L34+L33</f>
        <v>4.5</v>
      </c>
      <c r="M44" s="287">
        <f>M42+M34+M33</f>
        <v>7614.5</v>
      </c>
      <c r="N44" s="233">
        <f>N42+N34+N33</f>
        <v>7614.5</v>
      </c>
      <c r="O44" s="1211"/>
      <c r="P44" s="714"/>
      <c r="Q44" s="716"/>
      <c r="R44" s="717"/>
    </row>
    <row r="45" spans="1:18" ht="12.75" customHeight="1" x14ac:dyDescent="0.2">
      <c r="A45" s="1124" t="s">
        <v>9</v>
      </c>
      <c r="B45" s="1225" t="s">
        <v>9</v>
      </c>
      <c r="C45" s="1234" t="s">
        <v>37</v>
      </c>
      <c r="D45" s="1263" t="s">
        <v>114</v>
      </c>
      <c r="E45" s="1237" t="s">
        <v>168</v>
      </c>
      <c r="F45" s="1240" t="s">
        <v>40</v>
      </c>
      <c r="G45" s="1120" t="s">
        <v>39</v>
      </c>
      <c r="H45" s="15" t="s">
        <v>35</v>
      </c>
      <c r="I45" s="235">
        <f>J45+L45</f>
        <v>1355.2</v>
      </c>
      <c r="J45" s="235">
        <f>1292.2+10</f>
        <v>1302.2</v>
      </c>
      <c r="K45" s="235">
        <v>710.7</v>
      </c>
      <c r="L45" s="396">
        <f>63-10</f>
        <v>53</v>
      </c>
      <c r="M45" s="398">
        <v>1592.1</v>
      </c>
      <c r="N45" s="353">
        <v>1146.0999999999999</v>
      </c>
      <c r="O45" s="699"/>
      <c r="P45" s="129"/>
      <c r="Q45" s="129"/>
      <c r="R45" s="37"/>
    </row>
    <row r="46" spans="1:18" x14ac:dyDescent="0.2">
      <c r="A46" s="1125"/>
      <c r="B46" s="1203"/>
      <c r="C46" s="1235"/>
      <c r="D46" s="1264"/>
      <c r="E46" s="1238"/>
      <c r="F46" s="1207"/>
      <c r="G46" s="1121"/>
      <c r="H46" s="16" t="s">
        <v>60</v>
      </c>
      <c r="I46" s="255">
        <f>J46+L46</f>
        <v>116.2</v>
      </c>
      <c r="J46" s="255">
        <v>116.2</v>
      </c>
      <c r="K46" s="255">
        <v>31.7</v>
      </c>
      <c r="L46" s="391">
        <f>L51+L53+L56</f>
        <v>0</v>
      </c>
      <c r="M46" s="325">
        <v>115.8</v>
      </c>
      <c r="N46" s="339">
        <v>115.8</v>
      </c>
      <c r="O46" s="703"/>
      <c r="P46" s="721"/>
      <c r="Q46" s="721"/>
      <c r="R46" s="719"/>
    </row>
    <row r="47" spans="1:18" ht="21" customHeight="1" x14ac:dyDescent="0.2">
      <c r="A47" s="1125"/>
      <c r="B47" s="1203"/>
      <c r="C47" s="1235"/>
      <c r="D47" s="1255" t="s">
        <v>162</v>
      </c>
      <c r="E47" s="1270"/>
      <c r="F47" s="1207"/>
      <c r="G47" s="1121"/>
      <c r="H47" s="16"/>
      <c r="I47" s="255"/>
      <c r="J47" s="226"/>
      <c r="K47" s="226"/>
      <c r="L47" s="227"/>
      <c r="M47" s="45"/>
      <c r="N47" s="109"/>
      <c r="O47" s="60" t="s">
        <v>85</v>
      </c>
      <c r="P47" s="720">
        <v>0.17649999999999999</v>
      </c>
      <c r="Q47" s="720">
        <v>0.17649999999999999</v>
      </c>
      <c r="R47" s="718">
        <v>0.17649999999999999</v>
      </c>
    </row>
    <row r="48" spans="1:18" ht="14.25" customHeight="1" x14ac:dyDescent="0.2">
      <c r="A48" s="1125"/>
      <c r="B48" s="1203"/>
      <c r="C48" s="1235"/>
      <c r="D48" s="1127"/>
      <c r="E48" s="1270"/>
      <c r="F48" s="1207"/>
      <c r="G48" s="1121"/>
      <c r="H48" s="16"/>
      <c r="I48" s="255"/>
      <c r="J48" s="226"/>
      <c r="K48" s="226"/>
      <c r="L48" s="227"/>
      <c r="M48" s="45"/>
      <c r="N48" s="109"/>
      <c r="O48" s="1161" t="s">
        <v>86</v>
      </c>
      <c r="P48" s="721">
        <v>5.0299999999999997E-2</v>
      </c>
      <c r="Q48" s="721">
        <v>5.0299999999999997E-2</v>
      </c>
      <c r="R48" s="719">
        <v>5.0299999999999997E-2</v>
      </c>
    </row>
    <row r="49" spans="1:21" ht="29.25" customHeight="1" thickBot="1" x14ac:dyDescent="0.25">
      <c r="A49" s="1126"/>
      <c r="B49" s="1226"/>
      <c r="C49" s="1236"/>
      <c r="D49" s="1128"/>
      <c r="E49" s="1360"/>
      <c r="F49" s="1241"/>
      <c r="G49" s="1122"/>
      <c r="H49" s="658"/>
      <c r="I49" s="280"/>
      <c r="J49" s="659"/>
      <c r="K49" s="659"/>
      <c r="L49" s="660"/>
      <c r="M49" s="661"/>
      <c r="N49" s="662"/>
      <c r="O49" s="1195"/>
      <c r="P49" s="599"/>
      <c r="Q49" s="599"/>
      <c r="R49" s="598"/>
    </row>
    <row r="50" spans="1:21" ht="12.75" customHeight="1" x14ac:dyDescent="0.2">
      <c r="A50" s="1124"/>
      <c r="B50" s="1225"/>
      <c r="C50" s="1234"/>
      <c r="D50" s="1050" t="s">
        <v>58</v>
      </c>
      <c r="E50" s="1237"/>
      <c r="F50" s="1240"/>
      <c r="G50" s="1120"/>
      <c r="H50" s="351"/>
      <c r="I50" s="352"/>
      <c r="J50" s="278"/>
      <c r="K50" s="278"/>
      <c r="L50" s="279"/>
      <c r="M50" s="350"/>
      <c r="N50" s="657"/>
      <c r="O50" s="1169" t="s">
        <v>59</v>
      </c>
      <c r="P50" s="583">
        <v>3</v>
      </c>
      <c r="Q50" s="583">
        <v>3</v>
      </c>
      <c r="R50" s="585">
        <v>3</v>
      </c>
    </row>
    <row r="51" spans="1:21" x14ac:dyDescent="0.2">
      <c r="A51" s="1125"/>
      <c r="B51" s="1203"/>
      <c r="C51" s="1235"/>
      <c r="D51" s="1127"/>
      <c r="E51" s="1238"/>
      <c r="F51" s="1207"/>
      <c r="G51" s="1121"/>
      <c r="H51" s="16"/>
      <c r="I51" s="255"/>
      <c r="J51" s="226"/>
      <c r="K51" s="226"/>
      <c r="L51" s="227"/>
      <c r="M51" s="45"/>
      <c r="N51" s="109"/>
      <c r="O51" s="1161"/>
      <c r="P51" s="584"/>
      <c r="Q51" s="584"/>
      <c r="R51" s="586"/>
    </row>
    <row r="52" spans="1:21" x14ac:dyDescent="0.2">
      <c r="A52" s="1125"/>
      <c r="B52" s="1203"/>
      <c r="C52" s="1235"/>
      <c r="D52" s="1255" t="s">
        <v>142</v>
      </c>
      <c r="E52" s="1238"/>
      <c r="F52" s="1207"/>
      <c r="G52" s="1121"/>
      <c r="H52" s="16"/>
      <c r="I52" s="255"/>
      <c r="J52" s="226"/>
      <c r="K52" s="226"/>
      <c r="L52" s="227"/>
      <c r="M52" s="45"/>
      <c r="N52" s="109"/>
      <c r="O52" s="1248" t="s">
        <v>193</v>
      </c>
      <c r="P52" s="601">
        <v>2</v>
      </c>
      <c r="Q52" s="601">
        <v>2</v>
      </c>
      <c r="R52" s="600">
        <v>2</v>
      </c>
    </row>
    <row r="53" spans="1:21" x14ac:dyDescent="0.2">
      <c r="A53" s="1125"/>
      <c r="B53" s="1203"/>
      <c r="C53" s="1235"/>
      <c r="D53" s="1205"/>
      <c r="E53" s="1271"/>
      <c r="F53" s="1208"/>
      <c r="G53" s="1209"/>
      <c r="H53" s="148"/>
      <c r="I53" s="222"/>
      <c r="J53" s="223"/>
      <c r="K53" s="223"/>
      <c r="L53" s="224"/>
      <c r="M53" s="65"/>
      <c r="N53" s="108"/>
      <c r="O53" s="1212"/>
      <c r="P53" s="595"/>
      <c r="Q53" s="595"/>
      <c r="R53" s="596"/>
    </row>
    <row r="54" spans="1:21" x14ac:dyDescent="0.2">
      <c r="A54" s="551"/>
      <c r="B54" s="568"/>
      <c r="C54" s="576"/>
      <c r="D54" s="1255" t="s">
        <v>203</v>
      </c>
      <c r="E54" s="593"/>
      <c r="F54" s="594" t="s">
        <v>37</v>
      </c>
      <c r="G54" s="558"/>
      <c r="H54" s="12"/>
      <c r="I54" s="373"/>
      <c r="J54" s="231"/>
      <c r="K54" s="231"/>
      <c r="L54" s="232"/>
      <c r="M54" s="370"/>
      <c r="N54" s="371"/>
      <c r="O54" s="1248" t="s">
        <v>62</v>
      </c>
      <c r="P54" s="589">
        <v>15.5</v>
      </c>
      <c r="Q54" s="589">
        <v>15.5</v>
      </c>
      <c r="R54" s="587">
        <v>15.5</v>
      </c>
    </row>
    <row r="55" spans="1:21" x14ac:dyDescent="0.2">
      <c r="A55" s="551"/>
      <c r="B55" s="568"/>
      <c r="C55" s="576"/>
      <c r="D55" s="1265"/>
      <c r="E55" s="579"/>
      <c r="F55" s="564"/>
      <c r="G55" s="547"/>
      <c r="H55" s="16"/>
      <c r="I55" s="327"/>
      <c r="J55" s="226"/>
      <c r="K55" s="226"/>
      <c r="L55" s="227"/>
      <c r="M55" s="45"/>
      <c r="N55" s="109"/>
      <c r="O55" s="1161"/>
      <c r="P55" s="584"/>
      <c r="Q55" s="584"/>
      <c r="R55" s="586"/>
      <c r="U55" s="88"/>
    </row>
    <row r="56" spans="1:21" ht="25.5" x14ac:dyDescent="0.2">
      <c r="A56" s="551"/>
      <c r="B56" s="568"/>
      <c r="C56" s="576"/>
      <c r="D56" s="1266"/>
      <c r="E56" s="592"/>
      <c r="F56" s="565"/>
      <c r="G56" s="566"/>
      <c r="H56" s="148"/>
      <c r="I56" s="238"/>
      <c r="J56" s="223"/>
      <c r="K56" s="223"/>
      <c r="L56" s="224"/>
      <c r="M56" s="36"/>
      <c r="N56" s="397"/>
      <c r="O56" s="66" t="s">
        <v>61</v>
      </c>
      <c r="P56" s="67">
        <v>102</v>
      </c>
      <c r="Q56" s="67">
        <v>102</v>
      </c>
      <c r="R56" s="68">
        <v>102</v>
      </c>
      <c r="U56" s="88"/>
    </row>
    <row r="57" spans="1:21" ht="25.5" x14ac:dyDescent="0.2">
      <c r="A57" s="551"/>
      <c r="B57" s="568"/>
      <c r="C57" s="576"/>
      <c r="D57" s="570" t="s">
        <v>158</v>
      </c>
      <c r="E57" s="579"/>
      <c r="F57" s="564"/>
      <c r="G57" s="547"/>
      <c r="H57" s="16"/>
      <c r="I57" s="327"/>
      <c r="J57" s="226"/>
      <c r="K57" s="226"/>
      <c r="L57" s="227"/>
      <c r="M57" s="35"/>
      <c r="N57" s="178"/>
      <c r="O57" s="567" t="s">
        <v>150</v>
      </c>
      <c r="P57" s="595">
        <v>1</v>
      </c>
      <c r="Q57" s="595"/>
      <c r="R57" s="596"/>
    </row>
    <row r="58" spans="1:21" x14ac:dyDescent="0.2">
      <c r="A58" s="305"/>
      <c r="B58" s="319"/>
      <c r="C58" s="326"/>
      <c r="D58" s="121" t="s">
        <v>151</v>
      </c>
      <c r="E58" s="307"/>
      <c r="F58" s="309"/>
      <c r="G58" s="303"/>
      <c r="H58" s="16"/>
      <c r="I58" s="327"/>
      <c r="J58" s="226"/>
      <c r="K58" s="226"/>
      <c r="L58" s="227"/>
      <c r="M58" s="35"/>
      <c r="N58" s="178"/>
      <c r="O58" s="66" t="s">
        <v>149</v>
      </c>
      <c r="P58" s="67">
        <v>1</v>
      </c>
      <c r="Q58" s="67"/>
      <c r="R58" s="68"/>
    </row>
    <row r="59" spans="1:21" ht="14.25" customHeight="1" x14ac:dyDescent="0.2">
      <c r="A59" s="305"/>
      <c r="B59" s="319"/>
      <c r="C59" s="326"/>
      <c r="D59" s="136" t="s">
        <v>154</v>
      </c>
      <c r="E59" s="307"/>
      <c r="F59" s="309"/>
      <c r="G59" s="303"/>
      <c r="H59" s="344"/>
      <c r="I59" s="327"/>
      <c r="J59" s="226"/>
      <c r="K59" s="226"/>
      <c r="L59" s="227"/>
      <c r="M59" s="35"/>
      <c r="N59" s="178"/>
      <c r="O59" s="1248" t="s">
        <v>202</v>
      </c>
      <c r="P59" s="317"/>
      <c r="Q59" s="317">
        <v>10</v>
      </c>
      <c r="R59" s="313">
        <v>90</v>
      </c>
    </row>
    <row r="60" spans="1:21" ht="15" customHeight="1" x14ac:dyDescent="0.2">
      <c r="A60" s="305"/>
      <c r="B60" s="319"/>
      <c r="C60" s="326"/>
      <c r="D60" s="1127"/>
      <c r="E60" s="307"/>
      <c r="F60" s="309"/>
      <c r="G60" s="303"/>
      <c r="H60" s="148"/>
      <c r="I60" s="238"/>
      <c r="J60" s="223"/>
      <c r="K60" s="223"/>
      <c r="L60" s="224"/>
      <c r="M60" s="36"/>
      <c r="N60" s="397"/>
      <c r="O60" s="1212"/>
      <c r="P60" s="316"/>
      <c r="Q60" s="316"/>
      <c r="R60" s="312"/>
    </row>
    <row r="61" spans="1:21" ht="27" customHeight="1" thickBot="1" x14ac:dyDescent="0.25">
      <c r="A61" s="306"/>
      <c r="B61" s="320"/>
      <c r="C61" s="354"/>
      <c r="D61" s="1128"/>
      <c r="E61" s="308"/>
      <c r="F61" s="310"/>
      <c r="G61" s="304"/>
      <c r="H61" s="291" t="s">
        <v>10</v>
      </c>
      <c r="I61" s="296">
        <f t="shared" ref="I61:N61" si="0">I45+I46</f>
        <v>1471.4</v>
      </c>
      <c r="J61" s="245">
        <f t="shared" si="0"/>
        <v>1418.4</v>
      </c>
      <c r="K61" s="245">
        <f t="shared" si="0"/>
        <v>742.40000000000009</v>
      </c>
      <c r="L61" s="256">
        <f t="shared" si="0"/>
        <v>53</v>
      </c>
      <c r="M61" s="289">
        <f t="shared" si="0"/>
        <v>1707.8999999999999</v>
      </c>
      <c r="N61" s="256">
        <f t="shared" si="0"/>
        <v>1261.8999999999999</v>
      </c>
      <c r="O61" s="321"/>
      <c r="P61" s="145"/>
      <c r="Q61" s="145"/>
      <c r="R61" s="34"/>
    </row>
    <row r="62" spans="1:21" ht="15" customHeight="1" x14ac:dyDescent="0.2">
      <c r="A62" s="1124" t="s">
        <v>9</v>
      </c>
      <c r="B62" s="1225" t="s">
        <v>9</v>
      </c>
      <c r="C62" s="1234" t="s">
        <v>52</v>
      </c>
      <c r="D62" s="1263" t="s">
        <v>115</v>
      </c>
      <c r="E62" s="1237"/>
      <c r="F62" s="1240" t="s">
        <v>40</v>
      </c>
      <c r="G62" s="1120" t="s">
        <v>39</v>
      </c>
      <c r="H62" s="351" t="s">
        <v>35</v>
      </c>
      <c r="I62" s="352">
        <f>J62</f>
        <v>6017.6</v>
      </c>
      <c r="J62" s="352">
        <v>6017.6</v>
      </c>
      <c r="K62" s="352">
        <f>K64+K67</f>
        <v>0</v>
      </c>
      <c r="L62" s="358">
        <f>L64+L67</f>
        <v>0</v>
      </c>
      <c r="M62" s="357">
        <v>7827.6</v>
      </c>
      <c r="N62" s="359">
        <v>8062</v>
      </c>
      <c r="O62" s="1169"/>
      <c r="P62" s="1244"/>
      <c r="Q62" s="1244"/>
      <c r="R62" s="1246"/>
    </row>
    <row r="63" spans="1:21" x14ac:dyDescent="0.2">
      <c r="A63" s="1125"/>
      <c r="B63" s="1203"/>
      <c r="C63" s="1235"/>
      <c r="D63" s="1264"/>
      <c r="E63" s="1238"/>
      <c r="F63" s="1207"/>
      <c r="G63" s="1121"/>
      <c r="H63" s="16"/>
      <c r="I63" s="255"/>
      <c r="J63" s="226"/>
      <c r="K63" s="226"/>
      <c r="L63" s="227"/>
      <c r="M63" s="45"/>
      <c r="N63" s="109"/>
      <c r="O63" s="1161"/>
      <c r="P63" s="1261"/>
      <c r="Q63" s="1261"/>
      <c r="R63" s="1262"/>
    </row>
    <row r="64" spans="1:21" ht="12.75" customHeight="1" x14ac:dyDescent="0.2">
      <c r="A64" s="1125"/>
      <c r="B64" s="1203"/>
      <c r="C64" s="1235"/>
      <c r="D64" s="1255" t="s">
        <v>64</v>
      </c>
      <c r="E64" s="1238"/>
      <c r="F64" s="1207"/>
      <c r="G64" s="1121"/>
      <c r="H64" s="16"/>
      <c r="I64" s="255"/>
      <c r="J64" s="226"/>
      <c r="K64" s="226"/>
      <c r="L64" s="227"/>
      <c r="M64" s="45"/>
      <c r="N64" s="109"/>
      <c r="O64" s="1248" t="s">
        <v>99</v>
      </c>
      <c r="P64" s="1257">
        <v>7.7</v>
      </c>
      <c r="Q64" s="1257">
        <v>7.8</v>
      </c>
      <c r="R64" s="1259">
        <v>7.8</v>
      </c>
    </row>
    <row r="65" spans="1:19" x14ac:dyDescent="0.2">
      <c r="A65" s="1125"/>
      <c r="B65" s="1203"/>
      <c r="C65" s="1235"/>
      <c r="D65" s="1127"/>
      <c r="E65" s="1238"/>
      <c r="F65" s="1207"/>
      <c r="G65" s="1121"/>
      <c r="H65" s="16"/>
      <c r="I65" s="255"/>
      <c r="J65" s="226"/>
      <c r="K65" s="226"/>
      <c r="L65" s="227"/>
      <c r="M65" s="45"/>
      <c r="N65" s="109"/>
      <c r="O65" s="1161"/>
      <c r="P65" s="1258"/>
      <c r="Q65" s="1258"/>
      <c r="R65" s="1260"/>
    </row>
    <row r="66" spans="1:19" x14ac:dyDescent="0.2">
      <c r="A66" s="1125"/>
      <c r="B66" s="1203"/>
      <c r="C66" s="1235"/>
      <c r="D66" s="1127"/>
      <c r="E66" s="1238"/>
      <c r="F66" s="1207"/>
      <c r="G66" s="1121"/>
      <c r="H66" s="360"/>
      <c r="I66" s="347"/>
      <c r="J66" s="332"/>
      <c r="K66" s="332"/>
      <c r="L66" s="348"/>
      <c r="M66" s="362"/>
      <c r="N66" s="363"/>
      <c r="O66" s="61"/>
      <c r="P66" s="595"/>
      <c r="Q66" s="595"/>
      <c r="R66" s="596"/>
    </row>
    <row r="67" spans="1:19" ht="12.75" customHeight="1" x14ac:dyDescent="0.2">
      <c r="A67" s="1125"/>
      <c r="B67" s="1203"/>
      <c r="C67" s="1235"/>
      <c r="D67" s="1255" t="s">
        <v>63</v>
      </c>
      <c r="E67" s="1256" t="s">
        <v>182</v>
      </c>
      <c r="F67" s="1207"/>
      <c r="G67" s="1121"/>
      <c r="H67" s="16"/>
      <c r="I67" s="255"/>
      <c r="J67" s="226"/>
      <c r="K67" s="226"/>
      <c r="L67" s="227"/>
      <c r="M67" s="45"/>
      <c r="N67" s="109"/>
      <c r="O67" s="1161" t="s">
        <v>194</v>
      </c>
      <c r="P67" s="1253">
        <v>14.215999999999999</v>
      </c>
      <c r="Q67" s="1253">
        <v>14.4</v>
      </c>
      <c r="R67" s="1254">
        <v>14.6</v>
      </c>
    </row>
    <row r="68" spans="1:19" x14ac:dyDescent="0.2">
      <c r="A68" s="1125"/>
      <c r="B68" s="1203"/>
      <c r="C68" s="1235"/>
      <c r="D68" s="1127"/>
      <c r="E68" s="1256"/>
      <c r="F68" s="1207"/>
      <c r="G68" s="1121"/>
      <c r="H68" s="16"/>
      <c r="I68" s="255"/>
      <c r="J68" s="226"/>
      <c r="K68" s="226"/>
      <c r="L68" s="227"/>
      <c r="M68" s="45"/>
      <c r="N68" s="109"/>
      <c r="O68" s="1161"/>
      <c r="P68" s="1253"/>
      <c r="Q68" s="1253"/>
      <c r="R68" s="1254"/>
    </row>
    <row r="69" spans="1:19" ht="17.25" customHeight="1" x14ac:dyDescent="0.2">
      <c r="A69" s="1125"/>
      <c r="B69" s="1203"/>
      <c r="C69" s="1235"/>
      <c r="D69" s="1127"/>
      <c r="E69" s="1256"/>
      <c r="F69" s="1207"/>
      <c r="G69" s="1121"/>
      <c r="H69" s="16"/>
      <c r="I69" s="255"/>
      <c r="J69" s="226"/>
      <c r="K69" s="226"/>
      <c r="L69" s="227"/>
      <c r="M69" s="35"/>
      <c r="N69" s="178"/>
      <c r="O69" s="17" t="s">
        <v>143</v>
      </c>
      <c r="P69" s="110">
        <v>420</v>
      </c>
      <c r="Q69" s="110">
        <v>0</v>
      </c>
      <c r="R69" s="111">
        <v>0</v>
      </c>
    </row>
    <row r="70" spans="1:19" x14ac:dyDescent="0.2">
      <c r="A70" s="1125"/>
      <c r="B70" s="1203"/>
      <c r="C70" s="1235"/>
      <c r="D70" s="1205"/>
      <c r="E70" s="1256"/>
      <c r="F70" s="1207"/>
      <c r="G70" s="1121"/>
      <c r="H70" s="360"/>
      <c r="I70" s="347"/>
      <c r="J70" s="332"/>
      <c r="K70" s="332"/>
      <c r="L70" s="348"/>
      <c r="M70" s="362"/>
      <c r="N70" s="363"/>
      <c r="O70" s="61" t="s">
        <v>195</v>
      </c>
      <c r="P70" s="595">
        <v>89</v>
      </c>
      <c r="Q70" s="595">
        <v>100</v>
      </c>
      <c r="R70" s="596">
        <v>100</v>
      </c>
    </row>
    <row r="71" spans="1:19" x14ac:dyDescent="0.2">
      <c r="A71" s="1125"/>
      <c r="B71" s="1203"/>
      <c r="C71" s="1235"/>
      <c r="D71" s="1127" t="s">
        <v>65</v>
      </c>
      <c r="E71" s="1238"/>
      <c r="F71" s="1207"/>
      <c r="G71" s="1121"/>
      <c r="H71" s="16"/>
      <c r="I71" s="255"/>
      <c r="J71" s="226"/>
      <c r="K71" s="226"/>
      <c r="L71" s="227"/>
      <c r="M71" s="45"/>
      <c r="N71" s="109"/>
      <c r="O71" s="60" t="s">
        <v>101</v>
      </c>
      <c r="P71" s="601"/>
      <c r="Q71" s="601">
        <v>27</v>
      </c>
      <c r="R71" s="600"/>
    </row>
    <row r="72" spans="1:19" x14ac:dyDescent="0.2">
      <c r="A72" s="1125"/>
      <c r="B72" s="1203"/>
      <c r="C72" s="1235"/>
      <c r="D72" s="1205"/>
      <c r="E72" s="1238"/>
      <c r="F72" s="1207"/>
      <c r="G72" s="1121"/>
      <c r="H72" s="360"/>
      <c r="I72" s="347"/>
      <c r="J72" s="332"/>
      <c r="K72" s="332"/>
      <c r="L72" s="348"/>
      <c r="M72" s="362"/>
      <c r="N72" s="363"/>
      <c r="O72" s="61"/>
      <c r="P72" s="595"/>
      <c r="Q72" s="595"/>
      <c r="R72" s="596"/>
    </row>
    <row r="73" spans="1:19" x14ac:dyDescent="0.2">
      <c r="A73" s="1125"/>
      <c r="B73" s="1203"/>
      <c r="C73" s="1235"/>
      <c r="D73" s="1127" t="s">
        <v>66</v>
      </c>
      <c r="E73" s="1238"/>
      <c r="F73" s="1207"/>
      <c r="G73" s="1121"/>
      <c r="H73" s="12" t="s">
        <v>93</v>
      </c>
      <c r="I73" s="225">
        <f>J73</f>
        <v>2038</v>
      </c>
      <c r="J73" s="231">
        <v>2038</v>
      </c>
      <c r="K73" s="231"/>
      <c r="L73" s="232"/>
      <c r="M73" s="370"/>
      <c r="N73" s="371"/>
      <c r="O73" s="17" t="s">
        <v>67</v>
      </c>
      <c r="P73" s="584"/>
      <c r="Q73" s="584">
        <v>94</v>
      </c>
      <c r="R73" s="586"/>
    </row>
    <row r="74" spans="1:19" ht="18" customHeight="1" thickBot="1" x14ac:dyDescent="0.25">
      <c r="A74" s="1126"/>
      <c r="B74" s="1226"/>
      <c r="C74" s="1236"/>
      <c r="D74" s="1128"/>
      <c r="E74" s="1239"/>
      <c r="F74" s="1241"/>
      <c r="G74" s="1122"/>
      <c r="H74" s="658"/>
      <c r="I74" s="280"/>
      <c r="J74" s="659"/>
      <c r="K74" s="659"/>
      <c r="L74" s="660"/>
      <c r="M74" s="661"/>
      <c r="N74" s="662"/>
      <c r="O74" s="18"/>
      <c r="P74" s="599"/>
      <c r="Q74" s="599"/>
      <c r="R74" s="598"/>
    </row>
    <row r="75" spans="1:19" ht="25.5" customHeight="1" x14ac:dyDescent="0.2">
      <c r="A75" s="305"/>
      <c r="B75" s="319"/>
      <c r="C75" s="326"/>
      <c r="D75" s="570" t="s">
        <v>130</v>
      </c>
      <c r="E75" s="307"/>
      <c r="F75" s="309"/>
      <c r="G75" s="303"/>
      <c r="H75" s="16"/>
      <c r="I75" s="255"/>
      <c r="J75" s="226"/>
      <c r="K75" s="226"/>
      <c r="L75" s="227"/>
      <c r="M75" s="45"/>
      <c r="N75" s="109"/>
      <c r="O75" s="61" t="s">
        <v>116</v>
      </c>
      <c r="P75" s="595"/>
      <c r="Q75" s="595">
        <v>33</v>
      </c>
      <c r="R75" s="596">
        <v>33</v>
      </c>
    </row>
    <row r="76" spans="1:19" ht="17.25" customHeight="1" x14ac:dyDescent="0.2">
      <c r="A76" s="1125"/>
      <c r="B76" s="1203"/>
      <c r="C76" s="1235"/>
      <c r="D76" s="1127" t="s">
        <v>131</v>
      </c>
      <c r="E76" s="1238"/>
      <c r="F76" s="1207"/>
      <c r="G76" s="1121"/>
      <c r="H76" s="148"/>
      <c r="I76" s="222"/>
      <c r="J76" s="223"/>
      <c r="K76" s="223"/>
      <c r="L76" s="224"/>
      <c r="M76" s="65"/>
      <c r="N76" s="108"/>
      <c r="O76" s="1161" t="s">
        <v>68</v>
      </c>
      <c r="P76" s="318"/>
      <c r="Q76" s="318">
        <v>9</v>
      </c>
      <c r="R76" s="314">
        <v>7</v>
      </c>
    </row>
    <row r="77" spans="1:19" ht="24.75" customHeight="1" thickBot="1" x14ac:dyDescent="0.25">
      <c r="A77" s="1126"/>
      <c r="B77" s="1226"/>
      <c r="C77" s="1236"/>
      <c r="D77" s="1128"/>
      <c r="E77" s="1239"/>
      <c r="F77" s="1241"/>
      <c r="G77" s="1122"/>
      <c r="H77" s="291" t="s">
        <v>10</v>
      </c>
      <c r="I77" s="251">
        <f>I62+I73</f>
        <v>8055.6</v>
      </c>
      <c r="J77" s="245">
        <f>J62+J73</f>
        <v>8055.6</v>
      </c>
      <c r="K77" s="245">
        <f>SUM(K76:K76)</f>
        <v>0</v>
      </c>
      <c r="L77" s="250">
        <f>SUM(L76:L76)</f>
        <v>0</v>
      </c>
      <c r="M77" s="289">
        <f>M62</f>
        <v>7827.6</v>
      </c>
      <c r="N77" s="254">
        <f>N62</f>
        <v>8062</v>
      </c>
      <c r="O77" s="1195"/>
      <c r="P77" s="145"/>
      <c r="Q77" s="145"/>
      <c r="R77" s="34"/>
    </row>
    <row r="78" spans="1:19" ht="19.5" customHeight="1" x14ac:dyDescent="0.2">
      <c r="A78" s="1124" t="s">
        <v>9</v>
      </c>
      <c r="B78" s="1225" t="s">
        <v>9</v>
      </c>
      <c r="C78" s="1234" t="s">
        <v>53</v>
      </c>
      <c r="D78" s="1250" t="s">
        <v>165</v>
      </c>
      <c r="E78" s="1237"/>
      <c r="F78" s="1240" t="s">
        <v>37</v>
      </c>
      <c r="G78" s="1166" t="s">
        <v>94</v>
      </c>
      <c r="H78" s="15" t="s">
        <v>35</v>
      </c>
      <c r="I78" s="248">
        <f>J78+L78</f>
        <v>610.4</v>
      </c>
      <c r="J78" s="236">
        <v>610.4</v>
      </c>
      <c r="K78" s="236"/>
      <c r="L78" s="249"/>
      <c r="M78" s="46">
        <f>50+577</f>
        <v>627</v>
      </c>
      <c r="N78" s="46">
        <f>50+577</f>
        <v>627</v>
      </c>
      <c r="O78" s="1169" t="s">
        <v>102</v>
      </c>
      <c r="P78" s="315">
        <f>57+15</f>
        <v>72</v>
      </c>
      <c r="Q78" s="315">
        <f>15+57</f>
        <v>72</v>
      </c>
      <c r="R78" s="311">
        <f>15+57</f>
        <v>72</v>
      </c>
    </row>
    <row r="79" spans="1:19" ht="21" customHeight="1" x14ac:dyDescent="0.2">
      <c r="A79" s="1125"/>
      <c r="B79" s="1203"/>
      <c r="C79" s="1235"/>
      <c r="D79" s="1251"/>
      <c r="E79" s="1238"/>
      <c r="F79" s="1207"/>
      <c r="G79" s="1167"/>
      <c r="H79" s="25"/>
      <c r="I79" s="240">
        <f>J79+L79</f>
        <v>0</v>
      </c>
      <c r="J79" s="226"/>
      <c r="K79" s="226"/>
      <c r="L79" s="252"/>
      <c r="M79" s="69"/>
      <c r="N79" s="69"/>
      <c r="O79" s="1161"/>
      <c r="P79" s="318"/>
      <c r="Q79" s="318"/>
      <c r="R79" s="314"/>
    </row>
    <row r="80" spans="1:19" ht="16.5" customHeight="1" x14ac:dyDescent="0.2">
      <c r="A80" s="1125"/>
      <c r="B80" s="1203"/>
      <c r="C80" s="1235"/>
      <c r="D80" s="1251"/>
      <c r="E80" s="1238"/>
      <c r="F80" s="1207"/>
      <c r="G80" s="1167"/>
      <c r="H80" s="16"/>
      <c r="I80" s="238">
        <f>J80+L80</f>
        <v>0</v>
      </c>
      <c r="J80" s="231"/>
      <c r="K80" s="231"/>
      <c r="L80" s="253"/>
      <c r="M80" s="23"/>
      <c r="N80" s="23"/>
      <c r="O80" s="17"/>
      <c r="P80" s="318"/>
      <c r="Q80" s="318"/>
      <c r="R80" s="314"/>
      <c r="S80" s="48"/>
    </row>
    <row r="81" spans="1:21" ht="22.5" customHeight="1" thickBot="1" x14ac:dyDescent="0.25">
      <c r="A81" s="1126"/>
      <c r="B81" s="1226"/>
      <c r="C81" s="1236"/>
      <c r="D81" s="1252"/>
      <c r="E81" s="1239"/>
      <c r="F81" s="1241"/>
      <c r="G81" s="1168"/>
      <c r="H81" s="291" t="s">
        <v>10</v>
      </c>
      <c r="I81" s="244">
        <f t="shared" ref="I81:N81" si="1">SUM(I78:I80)</f>
        <v>610.4</v>
      </c>
      <c r="J81" s="251">
        <f t="shared" si="1"/>
        <v>610.4</v>
      </c>
      <c r="K81" s="251">
        <f t="shared" si="1"/>
        <v>0</v>
      </c>
      <c r="L81" s="254">
        <f t="shared" si="1"/>
        <v>0</v>
      </c>
      <c r="M81" s="289">
        <f t="shared" si="1"/>
        <v>627</v>
      </c>
      <c r="N81" s="289">
        <f t="shared" si="1"/>
        <v>627</v>
      </c>
      <c r="O81" s="18"/>
      <c r="P81" s="145"/>
      <c r="Q81" s="145"/>
      <c r="R81" s="34"/>
    </row>
    <row r="82" spans="1:21" ht="16.5" customHeight="1" x14ac:dyDescent="0.2">
      <c r="A82" s="1124" t="s">
        <v>9</v>
      </c>
      <c r="B82" s="1225" t="s">
        <v>9</v>
      </c>
      <c r="C82" s="1234" t="s">
        <v>40</v>
      </c>
      <c r="D82" s="1215" t="s">
        <v>152</v>
      </c>
      <c r="E82" s="1114" t="s">
        <v>90</v>
      </c>
      <c r="F82" s="1240" t="s">
        <v>53</v>
      </c>
      <c r="G82" s="216" t="s">
        <v>89</v>
      </c>
      <c r="H82" s="15" t="s">
        <v>35</v>
      </c>
      <c r="I82" s="235">
        <f>J82+L82</f>
        <v>3.5</v>
      </c>
      <c r="J82" s="236">
        <f>1.9+1.6</f>
        <v>3.5</v>
      </c>
      <c r="K82" s="236"/>
      <c r="L82" s="237"/>
      <c r="M82" s="46"/>
      <c r="N82" s="112"/>
      <c r="O82" s="1169" t="s">
        <v>110</v>
      </c>
      <c r="P82" s="1242">
        <v>12</v>
      </c>
      <c r="Q82" s="1244"/>
      <c r="R82" s="1246"/>
    </row>
    <row r="83" spans="1:21" ht="16.5" customHeight="1" x14ac:dyDescent="0.2">
      <c r="A83" s="1125"/>
      <c r="B83" s="1203"/>
      <c r="C83" s="1235"/>
      <c r="D83" s="1229"/>
      <c r="E83" s="1115"/>
      <c r="F83" s="1207"/>
      <c r="G83" s="215"/>
      <c r="H83" s="25" t="s">
        <v>87</v>
      </c>
      <c r="I83" s="228">
        <f>J83+L83</f>
        <v>598.79999999999995</v>
      </c>
      <c r="J83" s="226"/>
      <c r="K83" s="226"/>
      <c r="L83" s="227">
        <v>598.79999999999995</v>
      </c>
      <c r="M83" s="69"/>
      <c r="N83" s="106"/>
      <c r="O83" s="1161"/>
      <c r="P83" s="1361"/>
      <c r="Q83" s="1261"/>
      <c r="R83" s="1262"/>
    </row>
    <row r="84" spans="1:21" ht="17.25" customHeight="1" x14ac:dyDescent="0.2">
      <c r="A84" s="1125"/>
      <c r="B84" s="1203"/>
      <c r="C84" s="1235"/>
      <c r="D84" s="1229"/>
      <c r="E84" s="49"/>
      <c r="F84" s="1207"/>
      <c r="G84" s="220" t="s">
        <v>201</v>
      </c>
      <c r="H84" s="25" t="s">
        <v>91</v>
      </c>
      <c r="I84" s="222">
        <f>J84+L84</f>
        <v>0</v>
      </c>
      <c r="J84" s="231"/>
      <c r="K84" s="231"/>
      <c r="L84" s="232"/>
      <c r="M84" s="23"/>
      <c r="N84" s="107"/>
      <c r="O84" s="1161"/>
      <c r="P84" s="63"/>
      <c r="Q84" s="63"/>
      <c r="R84" s="420"/>
    </row>
    <row r="85" spans="1:21" ht="20.25" customHeight="1" x14ac:dyDescent="0.2">
      <c r="A85" s="1125"/>
      <c r="B85" s="1203"/>
      <c r="C85" s="1235"/>
      <c r="D85" s="1229"/>
      <c r="E85" s="49"/>
      <c r="F85" s="1207"/>
      <c r="G85" s="215"/>
      <c r="H85" s="25" t="s">
        <v>35</v>
      </c>
      <c r="I85" s="228">
        <f>J85+L85</f>
        <v>0.5</v>
      </c>
      <c r="J85" s="229">
        <v>0.5</v>
      </c>
      <c r="K85" s="229">
        <v>0.3</v>
      </c>
      <c r="L85" s="230"/>
      <c r="M85" s="126"/>
      <c r="N85" s="177"/>
      <c r="O85" s="1362"/>
      <c r="P85" s="421"/>
      <c r="Q85" s="421"/>
      <c r="R85" s="420"/>
    </row>
    <row r="86" spans="1:21" ht="14.25" customHeight="1" x14ac:dyDescent="0.2">
      <c r="A86" s="1125"/>
      <c r="B86" s="1203"/>
      <c r="C86" s="1235"/>
      <c r="D86" s="1229"/>
      <c r="E86" s="49"/>
      <c r="F86" s="1207"/>
      <c r="G86" s="215"/>
      <c r="H86" s="16" t="s">
        <v>35</v>
      </c>
      <c r="I86" s="255"/>
      <c r="J86" s="226"/>
      <c r="K86" s="226"/>
      <c r="L86" s="227"/>
      <c r="M86" s="35"/>
      <c r="N86" s="178"/>
      <c r="O86" s="1362"/>
      <c r="P86" s="63"/>
      <c r="Q86" s="63"/>
      <c r="R86" s="420"/>
    </row>
    <row r="87" spans="1:21" ht="21.75" customHeight="1" thickBot="1" x14ac:dyDescent="0.25">
      <c r="A87" s="1126"/>
      <c r="B87" s="1226"/>
      <c r="C87" s="1236"/>
      <c r="D87" s="1230"/>
      <c r="E87" s="50"/>
      <c r="F87" s="1241"/>
      <c r="G87" s="217"/>
      <c r="H87" s="291" t="s">
        <v>10</v>
      </c>
      <c r="I87" s="251">
        <f>SUM(I82:I86)</f>
        <v>602.79999999999995</v>
      </c>
      <c r="J87" s="251">
        <f>SUM(J82:J86)</f>
        <v>4</v>
      </c>
      <c r="K87" s="251">
        <f>SUM(K82:K86)</f>
        <v>0.3</v>
      </c>
      <c r="L87" s="256">
        <f>SUM(L82:L86)</f>
        <v>598.79999999999995</v>
      </c>
      <c r="M87" s="289">
        <f>M86</f>
        <v>0</v>
      </c>
      <c r="N87" s="251">
        <f>SUM(N82:N86)</f>
        <v>0</v>
      </c>
      <c r="O87" s="1363"/>
      <c r="P87" s="145"/>
      <c r="Q87" s="145"/>
      <c r="R87" s="34"/>
    </row>
    <row r="88" spans="1:21" ht="12.75" customHeight="1" x14ac:dyDescent="0.2">
      <c r="A88" s="1124" t="s">
        <v>9</v>
      </c>
      <c r="B88" s="1225" t="s">
        <v>9</v>
      </c>
      <c r="C88" s="1234" t="s">
        <v>54</v>
      </c>
      <c r="D88" s="1050" t="s">
        <v>128</v>
      </c>
      <c r="E88" s="1237"/>
      <c r="F88" s="1240" t="s">
        <v>53</v>
      </c>
      <c r="G88" s="1120" t="s">
        <v>39</v>
      </c>
      <c r="H88" s="15" t="s">
        <v>35</v>
      </c>
      <c r="I88" s="248">
        <f>J88+L88</f>
        <v>150</v>
      </c>
      <c r="J88" s="236">
        <v>150</v>
      </c>
      <c r="K88" s="236"/>
      <c r="L88" s="237"/>
      <c r="M88" s="46"/>
      <c r="N88" s="46"/>
      <c r="O88" s="221" t="s">
        <v>56</v>
      </c>
      <c r="P88" s="219">
        <v>4</v>
      </c>
      <c r="Q88" s="219"/>
      <c r="R88" s="218"/>
    </row>
    <row r="89" spans="1:21" x14ac:dyDescent="0.2">
      <c r="A89" s="1125"/>
      <c r="B89" s="1203"/>
      <c r="C89" s="1235"/>
      <c r="D89" s="1127"/>
      <c r="E89" s="1238"/>
      <c r="F89" s="1207"/>
      <c r="G89" s="1121"/>
      <c r="H89" s="120"/>
      <c r="I89" s="240"/>
      <c r="J89" s="229"/>
      <c r="K89" s="229"/>
      <c r="L89" s="230"/>
      <c r="M89" s="51"/>
      <c r="N89" s="51"/>
      <c r="O89" s="17"/>
      <c r="P89" s="219"/>
      <c r="Q89" s="219"/>
      <c r="R89" s="218"/>
    </row>
    <row r="90" spans="1:21" ht="13.5" thickBot="1" x14ac:dyDescent="0.25">
      <c r="A90" s="1126"/>
      <c r="B90" s="1226"/>
      <c r="C90" s="1236"/>
      <c r="D90" s="1128"/>
      <c r="E90" s="1239"/>
      <c r="F90" s="1241"/>
      <c r="G90" s="217"/>
      <c r="H90" s="291" t="s">
        <v>10</v>
      </c>
      <c r="I90" s="251">
        <f t="shared" ref="I90:N90" si="2">SUM(I88:I89)</f>
        <v>150</v>
      </c>
      <c r="J90" s="245">
        <f t="shared" si="2"/>
        <v>150</v>
      </c>
      <c r="K90" s="245">
        <f t="shared" si="2"/>
        <v>0</v>
      </c>
      <c r="L90" s="245">
        <f t="shared" si="2"/>
        <v>0</v>
      </c>
      <c r="M90" s="289">
        <f t="shared" si="2"/>
        <v>0</v>
      </c>
      <c r="N90" s="289">
        <f t="shared" si="2"/>
        <v>0</v>
      </c>
      <c r="O90" s="18"/>
      <c r="P90" s="145"/>
      <c r="Q90" s="145"/>
      <c r="R90" s="34"/>
    </row>
    <row r="91" spans="1:21" ht="21" customHeight="1" x14ac:dyDescent="0.2">
      <c r="A91" s="1124" t="s">
        <v>9</v>
      </c>
      <c r="B91" s="1225" t="s">
        <v>9</v>
      </c>
      <c r="C91" s="1227" t="s">
        <v>43</v>
      </c>
      <c r="D91" s="1215" t="s">
        <v>186</v>
      </c>
      <c r="E91" s="1231" t="s">
        <v>167</v>
      </c>
      <c r="F91" s="1184" t="s">
        <v>52</v>
      </c>
      <c r="G91" s="1120" t="s">
        <v>89</v>
      </c>
      <c r="H91" s="351" t="s">
        <v>91</v>
      </c>
      <c r="I91" s="235">
        <f>J91+L91</f>
        <v>445</v>
      </c>
      <c r="J91" s="278"/>
      <c r="K91" s="278"/>
      <c r="L91" s="279">
        <v>445</v>
      </c>
      <c r="M91" s="322">
        <v>49.5</v>
      </c>
      <c r="N91" s="112"/>
      <c r="O91" s="1178" t="s">
        <v>198</v>
      </c>
      <c r="P91" s="149">
        <v>50</v>
      </c>
      <c r="Q91" s="149">
        <v>50</v>
      </c>
      <c r="R91" s="150"/>
    </row>
    <row r="92" spans="1:21" ht="18" customHeight="1" x14ac:dyDescent="0.2">
      <c r="A92" s="1125"/>
      <c r="B92" s="1203"/>
      <c r="C92" s="1204"/>
      <c r="D92" s="1229"/>
      <c r="E92" s="1232"/>
      <c r="F92" s="1159"/>
      <c r="G92" s="1121"/>
      <c r="H92" s="12" t="s">
        <v>35</v>
      </c>
      <c r="I92" s="222">
        <f>L92</f>
        <v>0.1</v>
      </c>
      <c r="J92" s="231"/>
      <c r="K92" s="231"/>
      <c r="L92" s="232">
        <v>0.1</v>
      </c>
      <c r="M92" s="83"/>
      <c r="N92" s="55"/>
      <c r="O92" s="1213"/>
      <c r="P92" s="75"/>
      <c r="Q92" s="75"/>
      <c r="R92" s="76"/>
    </row>
    <row r="93" spans="1:21" ht="27" customHeight="1" x14ac:dyDescent="0.2">
      <c r="A93" s="1125"/>
      <c r="B93" s="1203"/>
      <c r="C93" s="1204"/>
      <c r="D93" s="1229"/>
      <c r="E93" s="1232"/>
      <c r="F93" s="1159"/>
      <c r="G93" s="1121"/>
      <c r="H93" s="12" t="s">
        <v>92</v>
      </c>
      <c r="I93" s="222">
        <f>J93+L93</f>
        <v>93.4</v>
      </c>
      <c r="J93" s="231"/>
      <c r="K93" s="231"/>
      <c r="L93" s="232">
        <v>93.4</v>
      </c>
      <c r="M93" s="83">
        <v>10.4</v>
      </c>
      <c r="N93" s="106"/>
      <c r="O93" s="1214"/>
      <c r="P93" s="78"/>
      <c r="Q93" s="78"/>
      <c r="R93" s="151"/>
    </row>
    <row r="94" spans="1:21" ht="29.25" thickBot="1" x14ac:dyDescent="0.25">
      <c r="A94" s="1126"/>
      <c r="B94" s="1226"/>
      <c r="C94" s="1228"/>
      <c r="D94" s="1230"/>
      <c r="E94" s="1233"/>
      <c r="F94" s="1185"/>
      <c r="G94" s="1122"/>
      <c r="H94" s="291" t="s">
        <v>10</v>
      </c>
      <c r="I94" s="251">
        <f t="shared" ref="I94:N94" si="3">SUM(I91:I93)</f>
        <v>538.5</v>
      </c>
      <c r="J94" s="251">
        <f t="shared" si="3"/>
        <v>0</v>
      </c>
      <c r="K94" s="251">
        <f t="shared" si="3"/>
        <v>0</v>
      </c>
      <c r="L94" s="256">
        <f t="shared" si="3"/>
        <v>538.5</v>
      </c>
      <c r="M94" s="289">
        <f>SUM(M91:M93)</f>
        <v>59.9</v>
      </c>
      <c r="N94" s="251">
        <f t="shared" si="3"/>
        <v>0</v>
      </c>
      <c r="O94" s="139" t="s">
        <v>197</v>
      </c>
      <c r="P94" s="560">
        <v>50</v>
      </c>
      <c r="Q94" s="560">
        <v>50</v>
      </c>
      <c r="R94" s="562"/>
      <c r="S94" s="14"/>
      <c r="U94" s="13"/>
    </row>
    <row r="95" spans="1:21" ht="18" customHeight="1" x14ac:dyDescent="0.2">
      <c r="A95" s="377" t="s">
        <v>9</v>
      </c>
      <c r="B95" s="444" t="s">
        <v>9</v>
      </c>
      <c r="C95" s="447" t="s">
        <v>159</v>
      </c>
      <c r="D95" s="1215" t="s">
        <v>177</v>
      </c>
      <c r="E95" s="448"/>
      <c r="F95" s="189"/>
      <c r="G95" s="193"/>
      <c r="H95" s="482" t="s">
        <v>35</v>
      </c>
      <c r="I95" s="257">
        <f>J95+L95</f>
        <v>69.2</v>
      </c>
      <c r="J95" s="258">
        <v>19.2</v>
      </c>
      <c r="K95" s="258"/>
      <c r="L95" s="259">
        <v>50</v>
      </c>
      <c r="M95" s="207">
        <v>150</v>
      </c>
      <c r="N95" s="207"/>
      <c r="O95" s="1364" t="s">
        <v>175</v>
      </c>
      <c r="P95" s="187">
        <f>P98+P99+P100+P101+P102+P106</f>
        <v>4</v>
      </c>
      <c r="Q95" s="450">
        <v>2</v>
      </c>
      <c r="R95" s="452"/>
    </row>
    <row r="96" spans="1:21" ht="22.5" customHeight="1" x14ac:dyDescent="0.2">
      <c r="A96" s="94"/>
      <c r="B96" s="445"/>
      <c r="C96" s="446"/>
      <c r="D96" s="1216"/>
      <c r="E96" s="454"/>
      <c r="F96" s="199"/>
      <c r="G96" s="200"/>
      <c r="H96" s="483" t="s">
        <v>87</v>
      </c>
      <c r="I96" s="260"/>
      <c r="J96" s="261"/>
      <c r="K96" s="261"/>
      <c r="L96" s="262"/>
      <c r="M96" s="208">
        <v>227.3</v>
      </c>
      <c r="N96" s="208">
        <v>243.3</v>
      </c>
      <c r="O96" s="1365"/>
      <c r="P96" s="186"/>
      <c r="Q96" s="451"/>
      <c r="R96" s="453"/>
    </row>
    <row r="97" spans="1:21" ht="25.5" x14ac:dyDescent="0.2">
      <c r="A97" s="94"/>
      <c r="B97" s="445"/>
      <c r="C97" s="446"/>
      <c r="D97" s="364" t="s">
        <v>176</v>
      </c>
      <c r="E97" s="449"/>
      <c r="F97" s="190" t="s">
        <v>40</v>
      </c>
      <c r="G97" s="194" t="s">
        <v>89</v>
      </c>
      <c r="H97" s="483" t="s">
        <v>91</v>
      </c>
      <c r="I97" s="260">
        <f>J97</f>
        <v>108.4</v>
      </c>
      <c r="J97" s="261">
        <v>108.4</v>
      </c>
      <c r="K97" s="261"/>
      <c r="L97" s="262"/>
      <c r="M97" s="208">
        <v>2802.7</v>
      </c>
      <c r="N97" s="208">
        <v>2999.4</v>
      </c>
      <c r="O97" s="197"/>
      <c r="P97" s="186"/>
      <c r="Q97" s="451"/>
      <c r="R97" s="453"/>
    </row>
    <row r="98" spans="1:21" ht="30" customHeight="1" x14ac:dyDescent="0.2">
      <c r="A98" s="378"/>
      <c r="B98" s="462"/>
      <c r="C98" s="374"/>
      <c r="D98" s="198" t="s">
        <v>170</v>
      </c>
      <c r="E98" s="457" t="s">
        <v>180</v>
      </c>
      <c r="F98" s="192"/>
      <c r="G98" s="196"/>
      <c r="H98" s="484"/>
      <c r="I98" s="458"/>
      <c r="J98" s="459"/>
      <c r="K98" s="459"/>
      <c r="L98" s="460"/>
      <c r="M98" s="461"/>
      <c r="N98" s="461"/>
      <c r="O98" s="133" t="s">
        <v>174</v>
      </c>
      <c r="P98" s="134">
        <v>1</v>
      </c>
      <c r="Q98" s="134"/>
      <c r="R98" s="130"/>
    </row>
    <row r="99" spans="1:21" ht="41.25" customHeight="1" x14ac:dyDescent="0.2">
      <c r="A99" s="375"/>
      <c r="B99" s="376"/>
      <c r="C99" s="374"/>
      <c r="D99" s="455" t="s">
        <v>171</v>
      </c>
      <c r="E99" s="456" t="s">
        <v>180</v>
      </c>
      <c r="F99" s="191"/>
      <c r="G99" s="195"/>
      <c r="H99" s="485"/>
      <c r="I99" s="263"/>
      <c r="J99" s="264"/>
      <c r="K99" s="264"/>
      <c r="L99" s="265"/>
      <c r="M99" s="209"/>
      <c r="N99" s="209"/>
      <c r="O99" s="182" t="s">
        <v>174</v>
      </c>
      <c r="P99" s="181">
        <v>1</v>
      </c>
      <c r="Q99" s="181"/>
      <c r="R99" s="135"/>
    </row>
    <row r="100" spans="1:21" ht="38.25" x14ac:dyDescent="0.2">
      <c r="A100" s="375"/>
      <c r="B100" s="376"/>
      <c r="C100" s="374"/>
      <c r="D100" s="198" t="s">
        <v>172</v>
      </c>
      <c r="E100" s="206" t="s">
        <v>181</v>
      </c>
      <c r="F100" s="191"/>
      <c r="G100" s="195"/>
      <c r="H100" s="485"/>
      <c r="I100" s="263"/>
      <c r="J100" s="264"/>
      <c r="K100" s="264"/>
      <c r="L100" s="265"/>
      <c r="M100" s="209"/>
      <c r="N100" s="209"/>
      <c r="O100" s="183" t="s">
        <v>174</v>
      </c>
      <c r="P100" s="184">
        <v>1</v>
      </c>
      <c r="Q100" s="184"/>
      <c r="R100" s="185"/>
    </row>
    <row r="101" spans="1:21" ht="38.25" x14ac:dyDescent="0.2">
      <c r="A101" s="375"/>
      <c r="B101" s="376"/>
      <c r="C101" s="374"/>
      <c r="D101" s="198" t="s">
        <v>173</v>
      </c>
      <c r="E101" s="188"/>
      <c r="F101" s="192"/>
      <c r="G101" s="196"/>
      <c r="H101" s="486"/>
      <c r="I101" s="366"/>
      <c r="J101" s="367"/>
      <c r="K101" s="367"/>
      <c r="L101" s="368"/>
      <c r="M101" s="490"/>
      <c r="N101" s="369"/>
      <c r="O101" s="133" t="s">
        <v>174</v>
      </c>
      <c r="P101" s="181">
        <v>1</v>
      </c>
      <c r="Q101" s="181"/>
      <c r="R101" s="135"/>
    </row>
    <row r="102" spans="1:21" ht="12.75" customHeight="1" x14ac:dyDescent="0.2">
      <c r="A102" s="1125"/>
      <c r="B102" s="1218"/>
      <c r="C102" s="1204"/>
      <c r="D102" s="1182" t="s">
        <v>163</v>
      </c>
      <c r="E102" s="1115" t="s">
        <v>90</v>
      </c>
      <c r="F102" s="1159" t="s">
        <v>52</v>
      </c>
      <c r="G102" s="1121" t="s">
        <v>89</v>
      </c>
      <c r="H102" s="487"/>
      <c r="I102" s="373"/>
      <c r="J102" s="231"/>
      <c r="K102" s="231"/>
      <c r="L102" s="253"/>
      <c r="M102" s="371"/>
      <c r="N102" s="371"/>
      <c r="O102" s="1221" t="s">
        <v>157</v>
      </c>
      <c r="P102" s="54"/>
      <c r="Q102" s="53">
        <v>1</v>
      </c>
      <c r="R102" s="176"/>
      <c r="U102" s="13"/>
    </row>
    <row r="103" spans="1:21" x14ac:dyDescent="0.2">
      <c r="A103" s="1125"/>
      <c r="B103" s="1218"/>
      <c r="C103" s="1204"/>
      <c r="D103" s="1182"/>
      <c r="E103" s="1115"/>
      <c r="F103" s="1159"/>
      <c r="G103" s="1121"/>
      <c r="H103" s="488"/>
      <c r="I103" s="327"/>
      <c r="J103" s="226"/>
      <c r="K103" s="226"/>
      <c r="L103" s="252"/>
      <c r="M103" s="109"/>
      <c r="N103" s="109"/>
      <c r="O103" s="1222"/>
      <c r="P103" s="131"/>
      <c r="Q103" s="132"/>
      <c r="R103" s="135"/>
      <c r="U103" s="13"/>
    </row>
    <row r="104" spans="1:21" x14ac:dyDescent="0.2">
      <c r="A104" s="1125"/>
      <c r="B104" s="1218"/>
      <c r="C104" s="1204"/>
      <c r="D104" s="1182"/>
      <c r="E104" s="1115"/>
      <c r="F104" s="1159"/>
      <c r="G104" s="1121"/>
      <c r="H104" s="488"/>
      <c r="I104" s="327"/>
      <c r="J104" s="226"/>
      <c r="K104" s="226"/>
      <c r="L104" s="252"/>
      <c r="M104" s="109"/>
      <c r="N104" s="109"/>
      <c r="O104" s="1223"/>
      <c r="P104" s="131"/>
      <c r="Q104" s="132"/>
      <c r="R104" s="135"/>
      <c r="U104" s="13"/>
    </row>
    <row r="105" spans="1:21" ht="24.75" customHeight="1" x14ac:dyDescent="0.2">
      <c r="A105" s="1125"/>
      <c r="B105" s="1218"/>
      <c r="C105" s="1204"/>
      <c r="D105" s="1219"/>
      <c r="E105" s="1206"/>
      <c r="F105" s="1220"/>
      <c r="G105" s="1209"/>
      <c r="H105" s="489"/>
      <c r="I105" s="491"/>
      <c r="J105" s="347"/>
      <c r="K105" s="347"/>
      <c r="L105" s="492"/>
      <c r="M105" s="363"/>
      <c r="N105" s="363"/>
      <c r="O105" s="1224"/>
      <c r="P105" s="59"/>
      <c r="Q105" s="59"/>
      <c r="R105" s="146"/>
      <c r="U105" s="13"/>
    </row>
    <row r="106" spans="1:21" ht="12.75" customHeight="1" x14ac:dyDescent="0.2">
      <c r="A106" s="1125"/>
      <c r="B106" s="1203"/>
      <c r="C106" s="1204"/>
      <c r="D106" s="1127" t="s">
        <v>190</v>
      </c>
      <c r="E106" s="1115" t="s">
        <v>90</v>
      </c>
      <c r="F106" s="1207" t="s">
        <v>43</v>
      </c>
      <c r="G106" s="1121" t="s">
        <v>89</v>
      </c>
      <c r="H106" s="372"/>
      <c r="I106" s="373"/>
      <c r="J106" s="231"/>
      <c r="K106" s="231"/>
      <c r="L106" s="253"/>
      <c r="M106" s="371"/>
      <c r="N106" s="371"/>
      <c r="O106" s="1210" t="s">
        <v>153</v>
      </c>
      <c r="P106" s="219"/>
      <c r="Q106" s="219">
        <v>1</v>
      </c>
      <c r="R106" s="218"/>
    </row>
    <row r="107" spans="1:21" x14ac:dyDescent="0.2">
      <c r="A107" s="1125"/>
      <c r="B107" s="1203"/>
      <c r="C107" s="1204"/>
      <c r="D107" s="1127"/>
      <c r="E107" s="1115"/>
      <c r="F107" s="1207"/>
      <c r="G107" s="1121"/>
      <c r="H107" s="138"/>
      <c r="I107" s="327"/>
      <c r="J107" s="226"/>
      <c r="K107" s="226"/>
      <c r="L107" s="252"/>
      <c r="M107" s="109"/>
      <c r="N107" s="109"/>
      <c r="O107" s="1211"/>
      <c r="P107" s="219"/>
      <c r="Q107" s="219"/>
      <c r="R107" s="218"/>
    </row>
    <row r="108" spans="1:21" x14ac:dyDescent="0.2">
      <c r="A108" s="1125"/>
      <c r="B108" s="1203"/>
      <c r="C108" s="1204"/>
      <c r="D108" s="1127"/>
      <c r="E108" s="1115"/>
      <c r="F108" s="1207"/>
      <c r="G108" s="1121"/>
      <c r="H108" s="138"/>
      <c r="I108" s="238"/>
      <c r="J108" s="226"/>
      <c r="K108" s="226"/>
      <c r="L108" s="252"/>
      <c r="M108" s="178"/>
      <c r="N108" s="178"/>
      <c r="O108" s="1161"/>
      <c r="P108" s="219"/>
      <c r="Q108" s="219"/>
      <c r="R108" s="218"/>
    </row>
    <row r="109" spans="1:21" ht="15" customHeight="1" thickBot="1" x14ac:dyDescent="0.25">
      <c r="A109" s="1125"/>
      <c r="B109" s="1203"/>
      <c r="C109" s="1204"/>
      <c r="D109" s="1127"/>
      <c r="E109" s="1115"/>
      <c r="F109" s="1207"/>
      <c r="G109" s="1121"/>
      <c r="H109" s="283" t="s">
        <v>10</v>
      </c>
      <c r="I109" s="284">
        <f>I97+I95</f>
        <v>177.60000000000002</v>
      </c>
      <c r="J109" s="234">
        <f>J97+J95</f>
        <v>127.60000000000001</v>
      </c>
      <c r="K109" s="234">
        <f>K97+K95</f>
        <v>0</v>
      </c>
      <c r="L109" s="285">
        <f>L97+L95</f>
        <v>50</v>
      </c>
      <c r="M109" s="233">
        <f>M95+M96+M97</f>
        <v>3180</v>
      </c>
      <c r="N109" s="284">
        <f>N95+N96+N97</f>
        <v>3242.7000000000003</v>
      </c>
      <c r="O109" s="1161"/>
      <c r="P109" s="584"/>
      <c r="Q109" s="584"/>
      <c r="R109" s="586"/>
    </row>
    <row r="110" spans="1:21" ht="30.75" customHeight="1" thickBot="1" x14ac:dyDescent="0.25">
      <c r="A110" s="93" t="s">
        <v>9</v>
      </c>
      <c r="B110" s="11" t="s">
        <v>9</v>
      </c>
      <c r="C110" s="1144" t="s">
        <v>12</v>
      </c>
      <c r="D110" s="1144"/>
      <c r="E110" s="1144"/>
      <c r="F110" s="1144"/>
      <c r="G110" s="1144"/>
      <c r="H110" s="1144"/>
      <c r="I110" s="629" t="s">
        <v>213</v>
      </c>
      <c r="J110" s="648" t="s">
        <v>214</v>
      </c>
      <c r="K110" s="493">
        <f>K109+K94+K90+K87+K81+K77+K61+K44+K32</f>
        <v>742.7</v>
      </c>
      <c r="L110" s="494">
        <f>L109+L94+L90+L87+L81+L77+L61+L44+L32</f>
        <v>1374.7</v>
      </c>
      <c r="M110" s="24">
        <f>M109+M94+M90+M87+M81+M77+M61+M44+M32</f>
        <v>22958.300000000003</v>
      </c>
      <c r="N110" s="179">
        <f>N109+N94+N90+N87+N81+N77+N61+N44+N32</f>
        <v>21634.5</v>
      </c>
      <c r="O110" s="542"/>
      <c r="P110" s="543"/>
      <c r="Q110" s="543"/>
      <c r="R110" s="544"/>
    </row>
    <row r="111" spans="1:21" ht="16.5" customHeight="1" thickBot="1" x14ac:dyDescent="0.25">
      <c r="A111" s="93" t="s">
        <v>9</v>
      </c>
      <c r="B111" s="11" t="s">
        <v>11</v>
      </c>
      <c r="C111" s="1189" t="s">
        <v>70</v>
      </c>
      <c r="D111" s="1190"/>
      <c r="E111" s="1190"/>
      <c r="F111" s="1190"/>
      <c r="G111" s="1190"/>
      <c r="H111" s="1190"/>
      <c r="I111" s="1190"/>
      <c r="J111" s="1190"/>
      <c r="K111" s="1190"/>
      <c r="L111" s="1190"/>
      <c r="M111" s="1190"/>
      <c r="N111" s="1190"/>
      <c r="O111" s="1190"/>
      <c r="P111" s="1190"/>
      <c r="Q111" s="1190"/>
      <c r="R111" s="1191"/>
    </row>
    <row r="112" spans="1:21" ht="16.5" customHeight="1" x14ac:dyDescent="0.2">
      <c r="A112" s="1124" t="s">
        <v>9</v>
      </c>
      <c r="B112" s="1139" t="s">
        <v>11</v>
      </c>
      <c r="C112" s="1170" t="s">
        <v>9</v>
      </c>
      <c r="D112" s="1181" t="s">
        <v>107</v>
      </c>
      <c r="E112" s="1186"/>
      <c r="F112" s="1184" t="s">
        <v>53</v>
      </c>
      <c r="G112" s="1120" t="s">
        <v>39</v>
      </c>
      <c r="H112" s="19" t="s">
        <v>35</v>
      </c>
      <c r="I112" s="248">
        <f>J112+L112</f>
        <v>513.5</v>
      </c>
      <c r="J112" s="236">
        <v>513.5</v>
      </c>
      <c r="K112" s="236"/>
      <c r="L112" s="237"/>
      <c r="M112" s="41">
        <v>582</v>
      </c>
      <c r="N112" s="41">
        <v>582</v>
      </c>
      <c r="O112" s="1169" t="s">
        <v>73</v>
      </c>
      <c r="P112" s="559">
        <v>18</v>
      </c>
      <c r="Q112" s="559">
        <v>18</v>
      </c>
      <c r="R112" s="561">
        <v>18</v>
      </c>
      <c r="U112" s="13"/>
    </row>
    <row r="113" spans="1:24" ht="15.75" customHeight="1" x14ac:dyDescent="0.2">
      <c r="A113" s="1125"/>
      <c r="B113" s="1140"/>
      <c r="C113" s="1180"/>
      <c r="D113" s="1182"/>
      <c r="E113" s="1187"/>
      <c r="F113" s="1159"/>
      <c r="G113" s="1121"/>
      <c r="H113" s="26"/>
      <c r="I113" s="240">
        <f>J113+L113</f>
        <v>0</v>
      </c>
      <c r="J113" s="226"/>
      <c r="K113" s="226"/>
      <c r="L113" s="227"/>
      <c r="M113" s="69"/>
      <c r="N113" s="69"/>
      <c r="O113" s="1161"/>
      <c r="P113" s="31"/>
      <c r="Q113" s="31"/>
      <c r="R113" s="147"/>
      <c r="U113" s="13"/>
    </row>
    <row r="114" spans="1:24" ht="14.25" customHeight="1" x14ac:dyDescent="0.2">
      <c r="A114" s="1125"/>
      <c r="B114" s="1140"/>
      <c r="C114" s="1180"/>
      <c r="D114" s="1182"/>
      <c r="E114" s="1187"/>
      <c r="F114" s="1159"/>
      <c r="G114" s="1121"/>
      <c r="H114" s="20"/>
      <c r="I114" s="222">
        <f>J114+L114</f>
        <v>0</v>
      </c>
      <c r="J114" s="231"/>
      <c r="K114" s="231"/>
      <c r="L114" s="232"/>
      <c r="M114" s="23"/>
      <c r="N114" s="23"/>
      <c r="O114" s="1161"/>
      <c r="P114" s="31"/>
      <c r="Q114" s="31"/>
      <c r="R114" s="147"/>
      <c r="U114" s="13"/>
    </row>
    <row r="115" spans="1:24" ht="21.75" customHeight="1" thickBot="1" x14ac:dyDescent="0.25">
      <c r="A115" s="1126"/>
      <c r="B115" s="1141"/>
      <c r="C115" s="1171"/>
      <c r="D115" s="1183"/>
      <c r="E115" s="1188"/>
      <c r="F115" s="1185"/>
      <c r="G115" s="1122"/>
      <c r="H115" s="291" t="s">
        <v>10</v>
      </c>
      <c r="I115" s="251">
        <f t="shared" ref="I115:N115" si="4">SUM(I112:I114)</f>
        <v>513.5</v>
      </c>
      <c r="J115" s="245">
        <f t="shared" si="4"/>
        <v>513.5</v>
      </c>
      <c r="K115" s="245">
        <f t="shared" si="4"/>
        <v>0</v>
      </c>
      <c r="L115" s="245">
        <f t="shared" si="4"/>
        <v>0</v>
      </c>
      <c r="M115" s="289">
        <f t="shared" si="4"/>
        <v>582</v>
      </c>
      <c r="N115" s="289">
        <f t="shared" si="4"/>
        <v>582</v>
      </c>
      <c r="O115" s="18"/>
      <c r="P115" s="560"/>
      <c r="Q115" s="560"/>
      <c r="R115" s="562"/>
      <c r="U115" s="13"/>
    </row>
    <row r="116" spans="1:24" ht="12.75" customHeight="1" x14ac:dyDescent="0.2">
      <c r="A116" s="1124" t="s">
        <v>9</v>
      </c>
      <c r="B116" s="1139" t="s">
        <v>11</v>
      </c>
      <c r="C116" s="1170" t="s">
        <v>11</v>
      </c>
      <c r="D116" s="1181" t="s">
        <v>74</v>
      </c>
      <c r="E116" s="1186"/>
      <c r="F116" s="1184" t="s">
        <v>53</v>
      </c>
      <c r="G116" s="1120" t="s">
        <v>39</v>
      </c>
      <c r="H116" s="19" t="s">
        <v>35</v>
      </c>
      <c r="I116" s="248">
        <f>J116+L116</f>
        <v>5</v>
      </c>
      <c r="J116" s="236">
        <v>5</v>
      </c>
      <c r="K116" s="236"/>
      <c r="L116" s="237"/>
      <c r="M116" s="41">
        <v>5</v>
      </c>
      <c r="N116" s="41">
        <v>5</v>
      </c>
      <c r="O116" s="1169" t="s">
        <v>104</v>
      </c>
      <c r="P116" s="559">
        <v>3</v>
      </c>
      <c r="Q116" s="559">
        <v>3</v>
      </c>
      <c r="R116" s="561">
        <v>3</v>
      </c>
      <c r="U116" s="13"/>
    </row>
    <row r="117" spans="1:24" ht="12.75" customHeight="1" x14ac:dyDescent="0.2">
      <c r="A117" s="1125"/>
      <c r="B117" s="1140"/>
      <c r="C117" s="1180"/>
      <c r="D117" s="1182"/>
      <c r="E117" s="1187"/>
      <c r="F117" s="1159"/>
      <c r="G117" s="1121"/>
      <c r="H117" s="20"/>
      <c r="I117" s="255"/>
      <c r="J117" s="226"/>
      <c r="K117" s="226"/>
      <c r="L117" s="227"/>
      <c r="M117" s="45"/>
      <c r="N117" s="45"/>
      <c r="O117" s="1161"/>
      <c r="P117" s="31"/>
      <c r="Q117" s="31"/>
      <c r="R117" s="147"/>
      <c r="U117" s="13"/>
    </row>
    <row r="118" spans="1:24" ht="13.5" thickBot="1" x14ac:dyDescent="0.25">
      <c r="A118" s="1126"/>
      <c r="B118" s="1141"/>
      <c r="C118" s="1171"/>
      <c r="D118" s="1183"/>
      <c r="E118" s="1188"/>
      <c r="F118" s="1185"/>
      <c r="G118" s="1122"/>
      <c r="H118" s="291" t="s">
        <v>10</v>
      </c>
      <c r="I118" s="251">
        <f t="shared" ref="I118:N118" si="5">SUM(I116:I116)</f>
        <v>5</v>
      </c>
      <c r="J118" s="245">
        <f t="shared" si="5"/>
        <v>5</v>
      </c>
      <c r="K118" s="245">
        <f t="shared" si="5"/>
        <v>0</v>
      </c>
      <c r="L118" s="245">
        <f t="shared" si="5"/>
        <v>0</v>
      </c>
      <c r="M118" s="289">
        <f t="shared" si="5"/>
        <v>5</v>
      </c>
      <c r="N118" s="289">
        <f t="shared" si="5"/>
        <v>5</v>
      </c>
      <c r="O118" s="1201"/>
      <c r="P118" s="560"/>
      <c r="Q118" s="560"/>
      <c r="R118" s="562"/>
      <c r="U118" s="13"/>
    </row>
    <row r="119" spans="1:24" ht="12.75" customHeight="1" x14ac:dyDescent="0.2">
      <c r="A119" s="1124" t="s">
        <v>9</v>
      </c>
      <c r="B119" s="1139" t="s">
        <v>11</v>
      </c>
      <c r="C119" s="1170" t="s">
        <v>37</v>
      </c>
      <c r="D119" s="1181" t="s">
        <v>103</v>
      </c>
      <c r="E119" s="1186"/>
      <c r="F119" s="1184" t="s">
        <v>53</v>
      </c>
      <c r="G119" s="1120" t="s">
        <v>39</v>
      </c>
      <c r="H119" s="439" t="s">
        <v>35</v>
      </c>
      <c r="I119" s="440">
        <f>J119+L119</f>
        <v>90</v>
      </c>
      <c r="J119" s="441">
        <v>90</v>
      </c>
      <c r="K119" s="441"/>
      <c r="L119" s="279"/>
      <c r="M119" s="350">
        <v>46</v>
      </c>
      <c r="N119" s="350">
        <v>46</v>
      </c>
      <c r="O119" s="1169" t="s">
        <v>75</v>
      </c>
      <c r="P119" s="559">
        <v>350</v>
      </c>
      <c r="Q119" s="559">
        <v>350</v>
      </c>
      <c r="R119" s="561">
        <v>350</v>
      </c>
      <c r="U119" s="13"/>
    </row>
    <row r="120" spans="1:24" ht="15.75" customHeight="1" x14ac:dyDescent="0.2">
      <c r="A120" s="1125"/>
      <c r="B120" s="1140"/>
      <c r="C120" s="1180"/>
      <c r="D120" s="1182"/>
      <c r="E120" s="1187"/>
      <c r="F120" s="1159"/>
      <c r="G120" s="1121"/>
      <c r="H120" s="20"/>
      <c r="I120" s="329"/>
      <c r="J120" s="269"/>
      <c r="K120" s="269"/>
      <c r="L120" s="227"/>
      <c r="M120" s="69"/>
      <c r="N120" s="69"/>
      <c r="O120" s="1161"/>
      <c r="P120" s="31"/>
      <c r="Q120" s="31"/>
      <c r="R120" s="147"/>
      <c r="U120" s="13"/>
    </row>
    <row r="121" spans="1:24" x14ac:dyDescent="0.2">
      <c r="A121" s="1125"/>
      <c r="B121" s="1140"/>
      <c r="C121" s="1180"/>
      <c r="D121" s="1182"/>
      <c r="E121" s="1187"/>
      <c r="F121" s="1159"/>
      <c r="G121" s="1121"/>
      <c r="H121" s="20"/>
      <c r="I121" s="329"/>
      <c r="J121" s="269"/>
      <c r="K121" s="269"/>
      <c r="L121" s="227"/>
      <c r="M121" s="69"/>
      <c r="N121" s="69"/>
      <c r="O121" s="1161" t="s">
        <v>76</v>
      </c>
      <c r="P121" s="31">
        <v>30</v>
      </c>
      <c r="Q121" s="31">
        <v>30</v>
      </c>
      <c r="R121" s="147">
        <v>30</v>
      </c>
      <c r="U121" s="13"/>
    </row>
    <row r="122" spans="1:24" ht="35.25" customHeight="1" x14ac:dyDescent="0.2">
      <c r="A122" s="1125"/>
      <c r="B122" s="1140"/>
      <c r="C122" s="1180"/>
      <c r="D122" s="1182"/>
      <c r="E122" s="1187"/>
      <c r="F122" s="1159"/>
      <c r="G122" s="1121"/>
      <c r="H122" s="20"/>
      <c r="I122" s="270"/>
      <c r="J122" s="269"/>
      <c r="K122" s="269"/>
      <c r="L122" s="227"/>
      <c r="M122" s="35"/>
      <c r="N122" s="35"/>
      <c r="O122" s="1161"/>
      <c r="P122" s="31"/>
      <c r="Q122" s="31"/>
      <c r="R122" s="147"/>
      <c r="U122" s="13"/>
    </row>
    <row r="123" spans="1:24" ht="17.25" customHeight="1" thickBot="1" x14ac:dyDescent="0.25">
      <c r="A123" s="1126"/>
      <c r="B123" s="1141"/>
      <c r="C123" s="1171"/>
      <c r="D123" s="1183"/>
      <c r="E123" s="1188"/>
      <c r="F123" s="1185"/>
      <c r="G123" s="1122"/>
      <c r="H123" s="291" t="s">
        <v>10</v>
      </c>
      <c r="I123" s="271">
        <f t="shared" ref="I123:N123" si="6">SUM(I119:I122)</f>
        <v>90</v>
      </c>
      <c r="J123" s="272">
        <f t="shared" si="6"/>
        <v>90</v>
      </c>
      <c r="K123" s="272">
        <f t="shared" si="6"/>
        <v>0</v>
      </c>
      <c r="L123" s="245">
        <f t="shared" si="6"/>
        <v>0</v>
      </c>
      <c r="M123" s="289">
        <f t="shared" si="6"/>
        <v>46</v>
      </c>
      <c r="N123" s="289">
        <f t="shared" si="6"/>
        <v>46</v>
      </c>
      <c r="O123" s="18" t="s">
        <v>137</v>
      </c>
      <c r="P123" s="560">
        <v>30</v>
      </c>
      <c r="Q123" s="560">
        <v>30</v>
      </c>
      <c r="R123" s="562">
        <v>30</v>
      </c>
      <c r="U123" s="13"/>
    </row>
    <row r="124" spans="1:24" ht="12.75" customHeight="1" x14ac:dyDescent="0.2">
      <c r="A124" s="1124" t="s">
        <v>9</v>
      </c>
      <c r="B124" s="1139" t="s">
        <v>11</v>
      </c>
      <c r="C124" s="1170" t="s">
        <v>52</v>
      </c>
      <c r="D124" s="1181" t="s">
        <v>79</v>
      </c>
      <c r="E124" s="1186"/>
      <c r="F124" s="1184" t="s">
        <v>53</v>
      </c>
      <c r="G124" s="1120" t="s">
        <v>39</v>
      </c>
      <c r="H124" s="19" t="s">
        <v>35</v>
      </c>
      <c r="I124" s="266">
        <f>J124+L124</f>
        <v>6</v>
      </c>
      <c r="J124" s="267">
        <v>6</v>
      </c>
      <c r="K124" s="267"/>
      <c r="L124" s="237"/>
      <c r="M124" s="41">
        <v>6</v>
      </c>
      <c r="N124" s="41">
        <v>6</v>
      </c>
      <c r="O124" s="1169" t="s">
        <v>80</v>
      </c>
      <c r="P124" s="559">
        <v>20</v>
      </c>
      <c r="Q124" s="559">
        <v>20</v>
      </c>
      <c r="R124" s="561">
        <v>20</v>
      </c>
      <c r="U124" s="13"/>
    </row>
    <row r="125" spans="1:24" x14ac:dyDescent="0.2">
      <c r="A125" s="1125"/>
      <c r="B125" s="1140"/>
      <c r="C125" s="1180"/>
      <c r="D125" s="1182"/>
      <c r="E125" s="1187"/>
      <c r="F125" s="1159"/>
      <c r="G125" s="1121"/>
      <c r="H125" s="26"/>
      <c r="I125" s="242">
        <f>J125+L125</f>
        <v>0</v>
      </c>
      <c r="J125" s="269"/>
      <c r="K125" s="269"/>
      <c r="L125" s="227"/>
      <c r="M125" s="69"/>
      <c r="N125" s="69"/>
      <c r="O125" s="1161"/>
      <c r="P125" s="31"/>
      <c r="Q125" s="31"/>
      <c r="R125" s="147"/>
      <c r="U125" s="13"/>
    </row>
    <row r="126" spans="1:24" ht="13.5" thickBot="1" x14ac:dyDescent="0.25">
      <c r="A126" s="1126"/>
      <c r="B126" s="1141"/>
      <c r="C126" s="1171"/>
      <c r="D126" s="1183"/>
      <c r="E126" s="1188"/>
      <c r="F126" s="1185"/>
      <c r="G126" s="1122"/>
      <c r="H126" s="291" t="s">
        <v>10</v>
      </c>
      <c r="I126" s="271">
        <f t="shared" ref="I126:N126" si="7">SUM(I124:I125)</f>
        <v>6</v>
      </c>
      <c r="J126" s="272">
        <f t="shared" si="7"/>
        <v>6</v>
      </c>
      <c r="K126" s="272">
        <f t="shared" si="7"/>
        <v>0</v>
      </c>
      <c r="L126" s="245">
        <f t="shared" si="7"/>
        <v>0</v>
      </c>
      <c r="M126" s="289">
        <f t="shared" si="7"/>
        <v>6</v>
      </c>
      <c r="N126" s="289">
        <f t="shared" si="7"/>
        <v>6</v>
      </c>
      <c r="O126" s="18"/>
      <c r="P126" s="560"/>
      <c r="Q126" s="560"/>
      <c r="R126" s="562"/>
      <c r="U126" s="13"/>
    </row>
    <row r="127" spans="1:24" ht="41.25" customHeight="1" x14ac:dyDescent="0.2">
      <c r="A127" s="1124" t="s">
        <v>9</v>
      </c>
      <c r="B127" s="1139" t="s">
        <v>11</v>
      </c>
      <c r="C127" s="1170" t="s">
        <v>53</v>
      </c>
      <c r="D127" s="1198" t="s">
        <v>88</v>
      </c>
      <c r="E127" s="1114" t="s">
        <v>90</v>
      </c>
      <c r="F127" s="1184" t="s">
        <v>40</v>
      </c>
      <c r="G127" s="1120" t="s">
        <v>89</v>
      </c>
      <c r="H127" s="292" t="s">
        <v>35</v>
      </c>
      <c r="I127" s="266">
        <f>J127+L127</f>
        <v>75.2</v>
      </c>
      <c r="J127" s="267"/>
      <c r="K127" s="267"/>
      <c r="L127" s="237">
        <v>75.2</v>
      </c>
      <c r="M127" s="46"/>
      <c r="N127" s="46"/>
      <c r="O127" s="1169" t="s">
        <v>136</v>
      </c>
      <c r="P127" s="1196"/>
      <c r="Q127" s="559"/>
      <c r="R127" s="561"/>
      <c r="U127" s="13"/>
      <c r="V127" s="14"/>
      <c r="W127" s="14"/>
      <c r="X127" s="14"/>
    </row>
    <row r="128" spans="1:24" ht="27.75" customHeight="1" x14ac:dyDescent="0.2">
      <c r="A128" s="1125"/>
      <c r="B128" s="1140"/>
      <c r="C128" s="1180"/>
      <c r="D128" s="1199"/>
      <c r="E128" s="1115"/>
      <c r="F128" s="1159"/>
      <c r="G128" s="1121"/>
      <c r="H128" s="293" t="s">
        <v>129</v>
      </c>
      <c r="I128" s="242">
        <f>J128+L128</f>
        <v>400</v>
      </c>
      <c r="J128" s="269"/>
      <c r="K128" s="269"/>
      <c r="L128" s="227">
        <v>400</v>
      </c>
      <c r="M128" s="69"/>
      <c r="N128" s="69"/>
      <c r="O128" s="1161"/>
      <c r="P128" s="1197"/>
      <c r="Q128" s="31"/>
      <c r="R128" s="147"/>
      <c r="U128" s="13"/>
      <c r="V128" s="14"/>
      <c r="W128" s="14"/>
      <c r="X128" s="14"/>
    </row>
    <row r="129" spans="1:32" ht="39.75" customHeight="1" thickBot="1" x14ac:dyDescent="0.25">
      <c r="A129" s="1126"/>
      <c r="B129" s="1141"/>
      <c r="C129" s="1171"/>
      <c r="D129" s="1200"/>
      <c r="E129" s="1116"/>
      <c r="F129" s="1185"/>
      <c r="G129" s="1122"/>
      <c r="H129" s="291" t="s">
        <v>10</v>
      </c>
      <c r="I129" s="271">
        <f t="shared" ref="I129:N129" si="8">SUM(I127:I128)</f>
        <v>475.2</v>
      </c>
      <c r="J129" s="272">
        <f t="shared" si="8"/>
        <v>0</v>
      </c>
      <c r="K129" s="272">
        <f t="shared" si="8"/>
        <v>0</v>
      </c>
      <c r="L129" s="245">
        <f t="shared" si="8"/>
        <v>475.2</v>
      </c>
      <c r="M129" s="289">
        <f t="shared" si="8"/>
        <v>0</v>
      </c>
      <c r="N129" s="289">
        <f t="shared" si="8"/>
        <v>0</v>
      </c>
      <c r="O129" s="1195"/>
      <c r="P129" s="442">
        <v>100</v>
      </c>
      <c r="Q129" s="560"/>
      <c r="R129" s="562"/>
      <c r="U129" s="13"/>
      <c r="V129" s="14"/>
      <c r="W129" s="14"/>
      <c r="X129" s="14"/>
    </row>
    <row r="130" spans="1:32" x14ac:dyDescent="0.2">
      <c r="A130" s="1124" t="s">
        <v>9</v>
      </c>
      <c r="B130" s="1139" t="s">
        <v>11</v>
      </c>
      <c r="C130" s="1170" t="s">
        <v>40</v>
      </c>
      <c r="D130" s="1192" t="s">
        <v>95</v>
      </c>
      <c r="E130" s="1186"/>
      <c r="F130" s="1184" t="s">
        <v>53</v>
      </c>
      <c r="G130" s="1120" t="s">
        <v>39</v>
      </c>
      <c r="H130" s="292" t="s">
        <v>35</v>
      </c>
      <c r="I130" s="248">
        <f>J130+L130</f>
        <v>100.3</v>
      </c>
      <c r="J130" s="236">
        <v>100.3</v>
      </c>
      <c r="K130" s="236"/>
      <c r="L130" s="237"/>
      <c r="M130" s="41">
        <v>100</v>
      </c>
      <c r="N130" s="41"/>
      <c r="O130" s="549" t="s">
        <v>77</v>
      </c>
      <c r="P130" s="559"/>
      <c r="Q130" s="559">
        <v>1</v>
      </c>
      <c r="R130" s="561"/>
      <c r="U130" s="13"/>
      <c r="V130" s="14"/>
      <c r="W130" s="14"/>
      <c r="X130" s="14"/>
    </row>
    <row r="131" spans="1:32" x14ac:dyDescent="0.2">
      <c r="A131" s="1125"/>
      <c r="B131" s="1140"/>
      <c r="C131" s="1180"/>
      <c r="D131" s="1193"/>
      <c r="E131" s="1187"/>
      <c r="F131" s="1159"/>
      <c r="G131" s="1121"/>
      <c r="H131" s="293"/>
      <c r="I131" s="240">
        <f>J131+L131</f>
        <v>0</v>
      </c>
      <c r="J131" s="226"/>
      <c r="K131" s="226"/>
      <c r="L131" s="227"/>
      <c r="M131" s="69"/>
      <c r="N131" s="69"/>
      <c r="O131" s="17"/>
      <c r="P131" s="31"/>
      <c r="Q131" s="31"/>
      <c r="R131" s="147"/>
      <c r="U131" s="13"/>
      <c r="V131" s="14"/>
      <c r="W131" s="14"/>
      <c r="X131" s="14"/>
    </row>
    <row r="132" spans="1:32" ht="13.5" thickBot="1" x14ac:dyDescent="0.25">
      <c r="A132" s="1126"/>
      <c r="B132" s="1141"/>
      <c r="C132" s="1171"/>
      <c r="D132" s="1194"/>
      <c r="E132" s="1188"/>
      <c r="F132" s="1185"/>
      <c r="G132" s="1122"/>
      <c r="H132" s="291" t="s">
        <v>10</v>
      </c>
      <c r="I132" s="251">
        <f t="shared" ref="I132:N132" si="9">SUM(I130:I131)</f>
        <v>100.3</v>
      </c>
      <c r="J132" s="245">
        <f t="shared" si="9"/>
        <v>100.3</v>
      </c>
      <c r="K132" s="245">
        <f t="shared" si="9"/>
        <v>0</v>
      </c>
      <c r="L132" s="245">
        <f t="shared" si="9"/>
        <v>0</v>
      </c>
      <c r="M132" s="289">
        <f t="shared" si="9"/>
        <v>100</v>
      </c>
      <c r="N132" s="289">
        <f t="shared" si="9"/>
        <v>0</v>
      </c>
      <c r="O132" s="18"/>
      <c r="P132" s="560"/>
      <c r="Q132" s="560"/>
      <c r="R132" s="562"/>
      <c r="U132" s="13"/>
      <c r="V132" s="14"/>
      <c r="W132" s="14"/>
      <c r="X132" s="14"/>
    </row>
    <row r="133" spans="1:32" x14ac:dyDescent="0.2">
      <c r="A133" s="1124" t="s">
        <v>9</v>
      </c>
      <c r="B133" s="1139" t="s">
        <v>11</v>
      </c>
      <c r="C133" s="1170" t="s">
        <v>54</v>
      </c>
      <c r="D133" s="1192" t="s">
        <v>106</v>
      </c>
      <c r="E133" s="1186"/>
      <c r="F133" s="1184" t="s">
        <v>53</v>
      </c>
      <c r="G133" s="1120" t="s">
        <v>39</v>
      </c>
      <c r="H133" s="19" t="s">
        <v>35</v>
      </c>
      <c r="I133" s="248">
        <f>J133+L133</f>
        <v>20</v>
      </c>
      <c r="J133" s="236">
        <v>20</v>
      </c>
      <c r="K133" s="236"/>
      <c r="L133" s="237"/>
      <c r="M133" s="41"/>
      <c r="N133" s="41"/>
      <c r="O133" s="549" t="s">
        <v>78</v>
      </c>
      <c r="P133" s="559">
        <v>150</v>
      </c>
      <c r="Q133" s="559"/>
      <c r="R133" s="561"/>
      <c r="U133" s="13"/>
    </row>
    <row r="134" spans="1:32" x14ac:dyDescent="0.2">
      <c r="A134" s="1125"/>
      <c r="B134" s="1140"/>
      <c r="C134" s="1180"/>
      <c r="D134" s="1193"/>
      <c r="E134" s="1187"/>
      <c r="F134" s="1159"/>
      <c r="G134" s="1121"/>
      <c r="H134" s="26"/>
      <c r="I134" s="240">
        <f>J134+L134</f>
        <v>0</v>
      </c>
      <c r="J134" s="226"/>
      <c r="K134" s="226"/>
      <c r="L134" s="227"/>
      <c r="M134" s="69"/>
      <c r="N134" s="69"/>
      <c r="O134" s="17"/>
      <c r="P134" s="31"/>
      <c r="Q134" s="31"/>
      <c r="R134" s="147"/>
      <c r="U134" s="13"/>
    </row>
    <row r="135" spans="1:32" ht="13.5" thickBot="1" x14ac:dyDescent="0.25">
      <c r="A135" s="1126"/>
      <c r="B135" s="1141"/>
      <c r="C135" s="1171"/>
      <c r="D135" s="1194"/>
      <c r="E135" s="1188"/>
      <c r="F135" s="1185"/>
      <c r="G135" s="1122"/>
      <c r="H135" s="291" t="s">
        <v>10</v>
      </c>
      <c r="I135" s="251">
        <f t="shared" ref="I135:N135" si="10">SUM(I133:I134)</f>
        <v>20</v>
      </c>
      <c r="J135" s="245">
        <f t="shared" si="10"/>
        <v>20</v>
      </c>
      <c r="K135" s="245">
        <f t="shared" si="10"/>
        <v>0</v>
      </c>
      <c r="L135" s="245">
        <f t="shared" si="10"/>
        <v>0</v>
      </c>
      <c r="M135" s="289">
        <f t="shared" si="10"/>
        <v>0</v>
      </c>
      <c r="N135" s="289">
        <f t="shared" si="10"/>
        <v>0</v>
      </c>
      <c r="O135" s="18"/>
      <c r="P135" s="560"/>
      <c r="Q135" s="560"/>
      <c r="R135" s="562"/>
      <c r="U135" s="13"/>
    </row>
    <row r="136" spans="1:32" ht="13.5" thickBot="1" x14ac:dyDescent="0.25">
      <c r="A136" s="99" t="s">
        <v>9</v>
      </c>
      <c r="B136" s="11" t="s">
        <v>11</v>
      </c>
      <c r="C136" s="1144" t="s">
        <v>12</v>
      </c>
      <c r="D136" s="1144"/>
      <c r="E136" s="1144"/>
      <c r="F136" s="1144"/>
      <c r="G136" s="1144"/>
      <c r="H136" s="1099"/>
      <c r="I136" s="24">
        <f t="shared" ref="I136:N136" si="11">SUM(I129,I126,I135,I132,I123,I118,I115)</f>
        <v>1210</v>
      </c>
      <c r="J136" s="24">
        <f t="shared" si="11"/>
        <v>734.8</v>
      </c>
      <c r="K136" s="24">
        <f t="shared" si="11"/>
        <v>0</v>
      </c>
      <c r="L136" s="24">
        <f t="shared" si="11"/>
        <v>475.2</v>
      </c>
      <c r="M136" s="24">
        <f t="shared" si="11"/>
        <v>739</v>
      </c>
      <c r="N136" s="24">
        <f t="shared" si="11"/>
        <v>639</v>
      </c>
      <c r="O136" s="1100"/>
      <c r="P136" s="1101"/>
      <c r="Q136" s="1101"/>
      <c r="R136" s="1102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</row>
    <row r="137" spans="1:32" ht="15" customHeight="1" thickBot="1" x14ac:dyDescent="0.25">
      <c r="A137" s="93" t="s">
        <v>9</v>
      </c>
      <c r="B137" s="11" t="s">
        <v>37</v>
      </c>
      <c r="C137" s="1189" t="s">
        <v>71</v>
      </c>
      <c r="D137" s="1190"/>
      <c r="E137" s="1190"/>
      <c r="F137" s="1190"/>
      <c r="G137" s="1190"/>
      <c r="H137" s="1190"/>
      <c r="I137" s="1190"/>
      <c r="J137" s="1190"/>
      <c r="K137" s="1190"/>
      <c r="L137" s="1190"/>
      <c r="M137" s="1190"/>
      <c r="N137" s="1190"/>
      <c r="O137" s="1190"/>
      <c r="P137" s="1190"/>
      <c r="Q137" s="1190"/>
      <c r="R137" s="1191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</row>
    <row r="138" spans="1:32" ht="12.75" customHeight="1" x14ac:dyDescent="0.2">
      <c r="A138" s="1124" t="s">
        <v>9</v>
      </c>
      <c r="B138" s="1139" t="s">
        <v>37</v>
      </c>
      <c r="C138" s="1170" t="s">
        <v>9</v>
      </c>
      <c r="D138" s="1181" t="s">
        <v>81</v>
      </c>
      <c r="E138" s="1172"/>
      <c r="F138" s="1184" t="s">
        <v>53</v>
      </c>
      <c r="G138" s="1166" t="s">
        <v>39</v>
      </c>
      <c r="H138" s="292" t="s">
        <v>35</v>
      </c>
      <c r="I138" s="248">
        <f>J138+L138</f>
        <v>1233.5</v>
      </c>
      <c r="J138" s="236">
        <v>1233.5</v>
      </c>
      <c r="K138" s="236"/>
      <c r="L138" s="237"/>
      <c r="M138" s="46">
        <v>2006.3</v>
      </c>
      <c r="N138" s="46">
        <v>2006.3</v>
      </c>
      <c r="O138" s="1169" t="s">
        <v>196</v>
      </c>
      <c r="P138" s="43">
        <v>3.7</v>
      </c>
      <c r="Q138" s="43">
        <v>3.7</v>
      </c>
      <c r="R138" s="44">
        <v>3.7</v>
      </c>
      <c r="U138" s="13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</row>
    <row r="139" spans="1:32" x14ac:dyDescent="0.2">
      <c r="A139" s="1125"/>
      <c r="B139" s="1140"/>
      <c r="C139" s="1180"/>
      <c r="D139" s="1182"/>
      <c r="E139" s="1158"/>
      <c r="F139" s="1159"/>
      <c r="G139" s="1167"/>
      <c r="H139" s="293"/>
      <c r="I139" s="240">
        <f>J139+L139</f>
        <v>0</v>
      </c>
      <c r="J139" s="226"/>
      <c r="K139" s="226"/>
      <c r="L139" s="227"/>
      <c r="M139" s="69"/>
      <c r="N139" s="69"/>
      <c r="O139" s="1161"/>
      <c r="P139" s="42"/>
      <c r="Q139" s="31"/>
      <c r="R139" s="147"/>
      <c r="U139" s="13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</row>
    <row r="140" spans="1:32" ht="18" customHeight="1" x14ac:dyDescent="0.2">
      <c r="A140" s="1125"/>
      <c r="B140" s="1140"/>
      <c r="C140" s="1180"/>
      <c r="D140" s="1182"/>
      <c r="E140" s="1158"/>
      <c r="F140" s="1159"/>
      <c r="G140" s="1167"/>
      <c r="H140" s="379"/>
      <c r="I140" s="222">
        <f>J140+L140</f>
        <v>0</v>
      </c>
      <c r="J140" s="231"/>
      <c r="K140" s="231"/>
      <c r="L140" s="232"/>
      <c r="M140" s="23"/>
      <c r="N140" s="23"/>
      <c r="O140" s="1161"/>
      <c r="P140" s="31"/>
      <c r="Q140" s="31"/>
      <c r="R140" s="147"/>
      <c r="U140" s="13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</row>
    <row r="141" spans="1:32" ht="22.5" customHeight="1" thickBot="1" x14ac:dyDescent="0.25">
      <c r="A141" s="1126"/>
      <c r="B141" s="1141"/>
      <c r="C141" s="1171"/>
      <c r="D141" s="1183"/>
      <c r="E141" s="1173"/>
      <c r="F141" s="1185"/>
      <c r="G141" s="1168"/>
      <c r="H141" s="291" t="s">
        <v>10</v>
      </c>
      <c r="I141" s="251">
        <f t="shared" ref="I141:N141" si="12">SUM(I138:I140)</f>
        <v>1233.5</v>
      </c>
      <c r="J141" s="245">
        <f t="shared" si="12"/>
        <v>1233.5</v>
      </c>
      <c r="K141" s="245">
        <f t="shared" si="12"/>
        <v>0</v>
      </c>
      <c r="L141" s="245">
        <f t="shared" si="12"/>
        <v>0</v>
      </c>
      <c r="M141" s="289">
        <f t="shared" si="12"/>
        <v>2006.3</v>
      </c>
      <c r="N141" s="289">
        <f t="shared" si="12"/>
        <v>2006.3</v>
      </c>
      <c r="O141" s="1195"/>
      <c r="P141" s="560"/>
      <c r="Q141" s="560"/>
      <c r="R141" s="562"/>
      <c r="U141" s="13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</row>
    <row r="142" spans="1:32" ht="12.75" customHeight="1" x14ac:dyDescent="0.2">
      <c r="A142" s="1124" t="s">
        <v>9</v>
      </c>
      <c r="B142" s="1139" t="s">
        <v>37</v>
      </c>
      <c r="C142" s="1170" t="s">
        <v>11</v>
      </c>
      <c r="D142" s="1181" t="s">
        <v>38</v>
      </c>
      <c r="E142" s="1172"/>
      <c r="F142" s="1184" t="s">
        <v>40</v>
      </c>
      <c r="G142" s="1166" t="s">
        <v>39</v>
      </c>
      <c r="H142" s="292" t="s">
        <v>35</v>
      </c>
      <c r="I142" s="248">
        <f>J142+L142</f>
        <v>0</v>
      </c>
      <c r="J142" s="236"/>
      <c r="K142" s="236"/>
      <c r="L142" s="237"/>
      <c r="M142" s="46"/>
      <c r="N142" s="46"/>
      <c r="O142" s="1169" t="s">
        <v>105</v>
      </c>
      <c r="P142" s="559"/>
      <c r="Q142" s="559" t="s">
        <v>41</v>
      </c>
      <c r="R142" s="561" t="s">
        <v>41</v>
      </c>
      <c r="U142" s="13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</row>
    <row r="143" spans="1:32" x14ac:dyDescent="0.2">
      <c r="A143" s="1125"/>
      <c r="B143" s="1140"/>
      <c r="C143" s="1180"/>
      <c r="D143" s="1182"/>
      <c r="E143" s="1158"/>
      <c r="F143" s="1159"/>
      <c r="G143" s="1167"/>
      <c r="H143" s="293"/>
      <c r="I143" s="240">
        <f>J143+L143</f>
        <v>0</v>
      </c>
      <c r="J143" s="226">
        <v>0</v>
      </c>
      <c r="K143" s="226"/>
      <c r="L143" s="227"/>
      <c r="M143" s="69"/>
      <c r="N143" s="69"/>
      <c r="O143" s="1161"/>
      <c r="P143" s="31"/>
      <c r="Q143" s="31"/>
      <c r="R143" s="147"/>
      <c r="U143" s="13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</row>
    <row r="144" spans="1:32" ht="13.5" thickBot="1" x14ac:dyDescent="0.25">
      <c r="A144" s="1126"/>
      <c r="B144" s="1141"/>
      <c r="C144" s="1171"/>
      <c r="D144" s="1183"/>
      <c r="E144" s="1173"/>
      <c r="F144" s="1185"/>
      <c r="G144" s="1168"/>
      <c r="H144" s="291" t="s">
        <v>10</v>
      </c>
      <c r="I144" s="251">
        <f t="shared" ref="I144:N144" si="13">SUM(I142:I143)</f>
        <v>0</v>
      </c>
      <c r="J144" s="245">
        <f t="shared" si="13"/>
        <v>0</v>
      </c>
      <c r="K144" s="245">
        <f t="shared" si="13"/>
        <v>0</v>
      </c>
      <c r="L144" s="245">
        <f t="shared" si="13"/>
        <v>0</v>
      </c>
      <c r="M144" s="289">
        <f t="shared" si="13"/>
        <v>0</v>
      </c>
      <c r="N144" s="289">
        <f t="shared" si="13"/>
        <v>0</v>
      </c>
      <c r="O144" s="18"/>
      <c r="P144" s="560"/>
      <c r="Q144" s="560"/>
      <c r="R144" s="562"/>
      <c r="U144" s="13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</row>
    <row r="145" spans="1:32" ht="12.75" customHeight="1" x14ac:dyDescent="0.2">
      <c r="A145" s="1124" t="s">
        <v>9</v>
      </c>
      <c r="B145" s="1139" t="s">
        <v>37</v>
      </c>
      <c r="C145" s="1170" t="s">
        <v>37</v>
      </c>
      <c r="D145" s="1181" t="s">
        <v>42</v>
      </c>
      <c r="E145" s="1172"/>
      <c r="F145" s="1184" t="s">
        <v>43</v>
      </c>
      <c r="G145" s="1166" t="s">
        <v>39</v>
      </c>
      <c r="H145" s="292" t="s">
        <v>35</v>
      </c>
      <c r="I145" s="248">
        <f>J145+L145</f>
        <v>0</v>
      </c>
      <c r="J145" s="236"/>
      <c r="K145" s="236"/>
      <c r="L145" s="237"/>
      <c r="M145" s="46">
        <v>62</v>
      </c>
      <c r="N145" s="46">
        <v>62</v>
      </c>
      <c r="O145" s="1169" t="s">
        <v>44</v>
      </c>
      <c r="P145" s="559"/>
      <c r="Q145" s="559">
        <v>13</v>
      </c>
      <c r="R145" s="561">
        <v>13</v>
      </c>
      <c r="U145" s="13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</row>
    <row r="146" spans="1:32" x14ac:dyDescent="0.2">
      <c r="A146" s="1125"/>
      <c r="B146" s="1140"/>
      <c r="C146" s="1180"/>
      <c r="D146" s="1182"/>
      <c r="E146" s="1158"/>
      <c r="F146" s="1159"/>
      <c r="G146" s="1167"/>
      <c r="H146" s="293"/>
      <c r="I146" s="240">
        <f>J146+L146</f>
        <v>0</v>
      </c>
      <c r="J146" s="226"/>
      <c r="K146" s="226"/>
      <c r="L146" s="227"/>
      <c r="M146" s="69"/>
      <c r="N146" s="69"/>
      <c r="O146" s="1161"/>
      <c r="P146" s="31"/>
      <c r="Q146" s="31"/>
      <c r="R146" s="147"/>
      <c r="U146" s="13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</row>
    <row r="147" spans="1:32" ht="13.5" thickBot="1" x14ac:dyDescent="0.25">
      <c r="A147" s="1126"/>
      <c r="B147" s="1141"/>
      <c r="C147" s="1171"/>
      <c r="D147" s="1183"/>
      <c r="E147" s="1173"/>
      <c r="F147" s="1185"/>
      <c r="G147" s="1168"/>
      <c r="H147" s="291" t="s">
        <v>10</v>
      </c>
      <c r="I147" s="251">
        <f t="shared" ref="I147:N147" si="14">SUM(I145:I146)</f>
        <v>0</v>
      </c>
      <c r="J147" s="245">
        <f t="shared" si="14"/>
        <v>0</v>
      </c>
      <c r="K147" s="245">
        <f t="shared" si="14"/>
        <v>0</v>
      </c>
      <c r="L147" s="245">
        <f t="shared" si="14"/>
        <v>0</v>
      </c>
      <c r="M147" s="289">
        <f t="shared" si="14"/>
        <v>62</v>
      </c>
      <c r="N147" s="289">
        <f t="shared" si="14"/>
        <v>62</v>
      </c>
      <c r="O147" s="18"/>
      <c r="P147" s="560"/>
      <c r="Q147" s="560"/>
      <c r="R147" s="562"/>
      <c r="U147" s="13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</row>
    <row r="148" spans="1:32" ht="12.75" customHeight="1" x14ac:dyDescent="0.2">
      <c r="A148" s="1124" t="s">
        <v>9</v>
      </c>
      <c r="B148" s="1139" t="s">
        <v>37</v>
      </c>
      <c r="C148" s="1170" t="s">
        <v>52</v>
      </c>
      <c r="D148" s="1050" t="s">
        <v>144</v>
      </c>
      <c r="E148" s="1172"/>
      <c r="F148" s="1174" t="s">
        <v>43</v>
      </c>
      <c r="G148" s="1176" t="s">
        <v>39</v>
      </c>
      <c r="H148" s="380" t="s">
        <v>91</v>
      </c>
      <c r="I148" s="273">
        <f>+J148+L148</f>
        <v>0</v>
      </c>
      <c r="J148" s="274">
        <v>0</v>
      </c>
      <c r="K148" s="274"/>
      <c r="L148" s="275">
        <v>0</v>
      </c>
      <c r="M148" s="114">
        <v>50</v>
      </c>
      <c r="N148" s="113">
        <v>50</v>
      </c>
      <c r="O148" s="1178" t="s">
        <v>148</v>
      </c>
      <c r="P148" s="1162"/>
      <c r="Q148" s="1162"/>
      <c r="R148" s="1164">
        <v>1</v>
      </c>
      <c r="T148" s="13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</row>
    <row r="149" spans="1:32" ht="30" customHeight="1" thickBot="1" x14ac:dyDescent="0.25">
      <c r="A149" s="1126"/>
      <c r="B149" s="1141"/>
      <c r="C149" s="1171"/>
      <c r="D149" s="1128"/>
      <c r="E149" s="1173"/>
      <c r="F149" s="1175"/>
      <c r="G149" s="1177"/>
      <c r="H149" s="291" t="s">
        <v>10</v>
      </c>
      <c r="I149" s="251">
        <f>+L149+J149</f>
        <v>0</v>
      </c>
      <c r="J149" s="251">
        <f>+J148</f>
        <v>0</v>
      </c>
      <c r="K149" s="251"/>
      <c r="L149" s="256">
        <f>+L148</f>
        <v>0</v>
      </c>
      <c r="M149" s="289">
        <f>+M148</f>
        <v>50</v>
      </c>
      <c r="N149" s="251">
        <f>+N148</f>
        <v>50</v>
      </c>
      <c r="O149" s="1179"/>
      <c r="P149" s="1163"/>
      <c r="Q149" s="1163"/>
      <c r="R149" s="1165"/>
      <c r="T149" s="13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</row>
    <row r="150" spans="1:32" ht="13.5" thickBot="1" x14ac:dyDescent="0.25">
      <c r="A150" s="99" t="s">
        <v>9</v>
      </c>
      <c r="B150" s="11" t="s">
        <v>37</v>
      </c>
      <c r="C150" s="1144" t="s">
        <v>12</v>
      </c>
      <c r="D150" s="1144"/>
      <c r="E150" s="1144"/>
      <c r="F150" s="1144"/>
      <c r="G150" s="1144"/>
      <c r="H150" s="1099"/>
      <c r="I150" s="24">
        <f t="shared" ref="I150:N150" si="15">SUM(I147,I144,I141,I149)</f>
        <v>1233.5</v>
      </c>
      <c r="J150" s="24">
        <f t="shared" si="15"/>
        <v>1233.5</v>
      </c>
      <c r="K150" s="24">
        <f t="shared" si="15"/>
        <v>0</v>
      </c>
      <c r="L150" s="24">
        <f t="shared" si="15"/>
        <v>0</v>
      </c>
      <c r="M150" s="24">
        <f t="shared" si="15"/>
        <v>2118.3000000000002</v>
      </c>
      <c r="N150" s="24">
        <f t="shared" si="15"/>
        <v>2118.3000000000002</v>
      </c>
      <c r="O150" s="1100"/>
      <c r="P150" s="1101"/>
      <c r="Q150" s="1101"/>
      <c r="R150" s="1102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</row>
    <row r="151" spans="1:32" ht="13.5" thickBot="1" x14ac:dyDescent="0.25">
      <c r="A151" s="93" t="s">
        <v>9</v>
      </c>
      <c r="B151" s="11" t="s">
        <v>52</v>
      </c>
      <c r="C151" s="1145" t="s">
        <v>72</v>
      </c>
      <c r="D151" s="1146"/>
      <c r="E151" s="1146"/>
      <c r="F151" s="1146"/>
      <c r="G151" s="1146"/>
      <c r="H151" s="1146"/>
      <c r="I151" s="1146"/>
      <c r="J151" s="1146"/>
      <c r="K151" s="1146"/>
      <c r="L151" s="1146"/>
      <c r="M151" s="1146"/>
      <c r="N151" s="1146"/>
      <c r="O151" s="1146"/>
      <c r="P151" s="1146"/>
      <c r="Q151" s="1146"/>
      <c r="R151" s="1147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</row>
    <row r="152" spans="1:32" ht="25.5" x14ac:dyDescent="0.2">
      <c r="A152" s="550" t="s">
        <v>9</v>
      </c>
      <c r="B152" s="554" t="s">
        <v>52</v>
      </c>
      <c r="C152" s="575" t="s">
        <v>9</v>
      </c>
      <c r="D152" s="591" t="s">
        <v>164</v>
      </c>
      <c r="E152" s="597"/>
      <c r="F152" s="545"/>
      <c r="G152" s="546"/>
      <c r="H152" s="72"/>
      <c r="I152" s="276"/>
      <c r="J152" s="277"/>
      <c r="K152" s="278"/>
      <c r="L152" s="365"/>
      <c r="M152" s="385"/>
      <c r="N152" s="385"/>
      <c r="O152" s="73"/>
      <c r="P152" s="74"/>
      <c r="Q152" s="74"/>
      <c r="R152" s="561"/>
      <c r="S152" s="71"/>
      <c r="U152" s="13"/>
    </row>
    <row r="153" spans="1:32" ht="12.75" customHeight="1" x14ac:dyDescent="0.2">
      <c r="A153" s="1125"/>
      <c r="B153" s="1140"/>
      <c r="C153" s="1157"/>
      <c r="D153" s="1367" t="s">
        <v>132</v>
      </c>
      <c r="E153" s="1370" t="s">
        <v>90</v>
      </c>
      <c r="F153" s="1373" t="s">
        <v>53</v>
      </c>
      <c r="G153" s="1377" t="s">
        <v>89</v>
      </c>
      <c r="H153" s="603" t="s">
        <v>35</v>
      </c>
      <c r="I153" s="604">
        <v>200</v>
      </c>
      <c r="J153" s="605"/>
      <c r="K153" s="605"/>
      <c r="L153" s="622">
        <v>200</v>
      </c>
      <c r="M153" s="621">
        <v>100</v>
      </c>
      <c r="N153" s="606"/>
      <c r="O153" s="1380" t="s">
        <v>135</v>
      </c>
      <c r="P153" s="607"/>
      <c r="Q153" s="607"/>
      <c r="R153" s="128"/>
      <c r="U153" s="13"/>
    </row>
    <row r="154" spans="1:32" x14ac:dyDescent="0.2">
      <c r="A154" s="1125"/>
      <c r="B154" s="1140"/>
      <c r="C154" s="1157"/>
      <c r="D154" s="1368"/>
      <c r="E154" s="1371"/>
      <c r="F154" s="1374"/>
      <c r="G154" s="1378"/>
      <c r="H154" s="608"/>
      <c r="I154" s="609"/>
      <c r="J154" s="392"/>
      <c r="K154" s="392"/>
      <c r="L154" s="623"/>
      <c r="M154" s="610"/>
      <c r="N154" s="610"/>
      <c r="O154" s="1381"/>
      <c r="P154" s="611"/>
      <c r="Q154" s="612"/>
      <c r="R154" s="147"/>
      <c r="U154" s="13"/>
    </row>
    <row r="155" spans="1:32" ht="15.75" customHeight="1" thickBot="1" x14ac:dyDescent="0.25">
      <c r="A155" s="1126"/>
      <c r="B155" s="1141"/>
      <c r="C155" s="1366"/>
      <c r="D155" s="1369"/>
      <c r="E155" s="1372"/>
      <c r="F155" s="1375"/>
      <c r="G155" s="1379"/>
      <c r="H155" s="613"/>
      <c r="I155" s="614"/>
      <c r="J155" s="615"/>
      <c r="K155" s="615"/>
      <c r="L155" s="624"/>
      <c r="M155" s="616"/>
      <c r="N155" s="616"/>
      <c r="O155" s="1382"/>
      <c r="P155" s="617">
        <v>50</v>
      </c>
      <c r="Q155" s="618">
        <v>50</v>
      </c>
      <c r="R155" s="562"/>
      <c r="U155" s="13"/>
    </row>
    <row r="156" spans="1:32" ht="12.75" customHeight="1" x14ac:dyDescent="0.2">
      <c r="A156" s="1383"/>
      <c r="B156" s="1384"/>
      <c r="C156" s="1385"/>
      <c r="D156" s="1050" t="s">
        <v>82</v>
      </c>
      <c r="E156" s="1172"/>
      <c r="F156" s="1184" t="s">
        <v>53</v>
      </c>
      <c r="G156" s="1376" t="s">
        <v>39</v>
      </c>
      <c r="H156" s="443" t="s">
        <v>35</v>
      </c>
      <c r="I156" s="276">
        <f>J156+L156</f>
        <v>265.7</v>
      </c>
      <c r="J156" s="278">
        <v>265.7</v>
      </c>
      <c r="K156" s="278"/>
      <c r="L156" s="365"/>
      <c r="M156" s="385">
        <v>266</v>
      </c>
      <c r="N156" s="385">
        <v>266</v>
      </c>
      <c r="O156" s="1169" t="s">
        <v>83</v>
      </c>
      <c r="P156" s="416">
        <v>285</v>
      </c>
      <c r="Q156" s="416">
        <v>285</v>
      </c>
      <c r="R156" s="418">
        <v>285</v>
      </c>
      <c r="W156" s="602"/>
    </row>
    <row r="157" spans="1:32" x14ac:dyDescent="0.2">
      <c r="A157" s="1131"/>
      <c r="B157" s="1133"/>
      <c r="C157" s="1157"/>
      <c r="D157" s="1127"/>
      <c r="E157" s="1158"/>
      <c r="F157" s="1159"/>
      <c r="G157" s="1160"/>
      <c r="H157" s="387"/>
      <c r="I157" s="327"/>
      <c r="J157" s="226"/>
      <c r="K157" s="226"/>
      <c r="L157" s="252"/>
      <c r="M157" s="106"/>
      <c r="N157" s="106"/>
      <c r="O157" s="1161"/>
      <c r="P157" s="31"/>
      <c r="Q157" s="31"/>
      <c r="R157" s="147"/>
    </row>
    <row r="158" spans="1:32" ht="27" customHeight="1" thickBot="1" x14ac:dyDescent="0.25">
      <c r="A158" s="405"/>
      <c r="B158" s="411"/>
      <c r="C158" s="413"/>
      <c r="D158" s="414"/>
      <c r="E158" s="403"/>
      <c r="F158" s="399"/>
      <c r="G158" s="400"/>
      <c r="H158" s="294" t="s">
        <v>10</v>
      </c>
      <c r="I158" s="628" t="s">
        <v>206</v>
      </c>
      <c r="J158" s="620">
        <v>265.7</v>
      </c>
      <c r="K158" s="251">
        <f>K153+K156</f>
        <v>0</v>
      </c>
      <c r="L158" s="622">
        <v>200</v>
      </c>
      <c r="M158" s="627" t="s">
        <v>205</v>
      </c>
      <c r="N158" s="251">
        <f>N153+N156</f>
        <v>266</v>
      </c>
      <c r="O158" s="28"/>
      <c r="P158" s="417"/>
      <c r="Q158" s="33"/>
      <c r="R158" s="419"/>
      <c r="U158" s="13"/>
    </row>
    <row r="159" spans="1:32" ht="16.5" customHeight="1" x14ac:dyDescent="0.2">
      <c r="A159" s="1124" t="s">
        <v>9</v>
      </c>
      <c r="B159" s="1139" t="s">
        <v>52</v>
      </c>
      <c r="C159" s="1142" t="s">
        <v>11</v>
      </c>
      <c r="D159" s="1050" t="s">
        <v>124</v>
      </c>
      <c r="E159" s="1114"/>
      <c r="F159" s="1117" t="s">
        <v>40</v>
      </c>
      <c r="G159" s="1120" t="s">
        <v>39</v>
      </c>
      <c r="H159" s="15" t="s">
        <v>35</v>
      </c>
      <c r="I159" s="248">
        <f>J159+L159</f>
        <v>48.6</v>
      </c>
      <c r="J159" s="236">
        <v>48.6</v>
      </c>
      <c r="K159" s="236"/>
      <c r="L159" s="249"/>
      <c r="M159" s="124">
        <v>44.7</v>
      </c>
      <c r="N159" s="46">
        <v>52.9</v>
      </c>
      <c r="O159" s="401" t="s">
        <v>126</v>
      </c>
      <c r="P159" s="416">
        <v>49</v>
      </c>
      <c r="Q159" s="416">
        <v>50</v>
      </c>
      <c r="R159" s="418">
        <v>49</v>
      </c>
      <c r="U159" s="13"/>
    </row>
    <row r="160" spans="1:32" ht="16.5" customHeight="1" x14ac:dyDescent="0.2">
      <c r="A160" s="1125"/>
      <c r="B160" s="1140"/>
      <c r="C160" s="1135"/>
      <c r="D160" s="1127"/>
      <c r="E160" s="1115"/>
      <c r="F160" s="1118"/>
      <c r="G160" s="1121"/>
      <c r="H160" s="148"/>
      <c r="I160" s="238"/>
      <c r="J160" s="231"/>
      <c r="K160" s="231"/>
      <c r="L160" s="253"/>
      <c r="M160" s="82"/>
      <c r="N160" s="23"/>
      <c r="O160" s="27" t="s">
        <v>125</v>
      </c>
      <c r="P160" s="31">
        <v>12</v>
      </c>
      <c r="Q160" s="32">
        <v>10</v>
      </c>
      <c r="R160" s="147">
        <v>13</v>
      </c>
      <c r="U160" s="13"/>
    </row>
    <row r="161" spans="1:23" ht="13.5" customHeight="1" thickBot="1" x14ac:dyDescent="0.25">
      <c r="A161" s="1126"/>
      <c r="B161" s="1141"/>
      <c r="C161" s="1136"/>
      <c r="D161" s="1128"/>
      <c r="E161" s="1116"/>
      <c r="F161" s="1119"/>
      <c r="G161" s="1122"/>
      <c r="H161" s="294" t="s">
        <v>10</v>
      </c>
      <c r="I161" s="244">
        <f t="shared" ref="I161:N161" si="16">I159</f>
        <v>48.6</v>
      </c>
      <c r="J161" s="251">
        <f t="shared" si="16"/>
        <v>48.6</v>
      </c>
      <c r="K161" s="251">
        <f t="shared" si="16"/>
        <v>0</v>
      </c>
      <c r="L161" s="254">
        <f t="shared" si="16"/>
        <v>0</v>
      </c>
      <c r="M161" s="256">
        <f t="shared" si="16"/>
        <v>44.7</v>
      </c>
      <c r="N161" s="289">
        <f t="shared" si="16"/>
        <v>52.9</v>
      </c>
      <c r="O161" s="28"/>
      <c r="P161" s="417"/>
      <c r="Q161" s="33"/>
      <c r="R161" s="419"/>
      <c r="U161" s="13"/>
      <c r="W161" s="619"/>
    </row>
    <row r="162" spans="1:23" ht="27.75" customHeight="1" thickBot="1" x14ac:dyDescent="0.25">
      <c r="A162" s="405" t="s">
        <v>9</v>
      </c>
      <c r="B162" s="411" t="s">
        <v>52</v>
      </c>
      <c r="C162" s="1143" t="s">
        <v>12</v>
      </c>
      <c r="D162" s="1144"/>
      <c r="E162" s="1144"/>
      <c r="F162" s="1144"/>
      <c r="G162" s="1144"/>
      <c r="H162" s="1099"/>
      <c r="I162" s="629" t="s">
        <v>207</v>
      </c>
      <c r="J162" s="24">
        <f>J161+J158</f>
        <v>314.3</v>
      </c>
      <c r="K162" s="24">
        <f>K161+K158</f>
        <v>0</v>
      </c>
      <c r="L162" s="625">
        <v>200</v>
      </c>
      <c r="M162" s="626" t="s">
        <v>204</v>
      </c>
      <c r="N162" s="24">
        <f>N161+N158</f>
        <v>318.89999999999998</v>
      </c>
      <c r="O162" s="140"/>
      <c r="P162" s="141"/>
      <c r="Q162" s="142"/>
      <c r="R162" s="143"/>
    </row>
    <row r="163" spans="1:23" ht="13.5" thickBot="1" x14ac:dyDescent="0.25">
      <c r="A163" s="93" t="s">
        <v>9</v>
      </c>
      <c r="B163" s="11" t="s">
        <v>108</v>
      </c>
      <c r="C163" s="1145" t="s">
        <v>109</v>
      </c>
      <c r="D163" s="1146"/>
      <c r="E163" s="1146"/>
      <c r="F163" s="1146"/>
      <c r="G163" s="1146"/>
      <c r="H163" s="1146"/>
      <c r="I163" s="1146"/>
      <c r="J163" s="1146"/>
      <c r="K163" s="1146"/>
      <c r="L163" s="1146"/>
      <c r="M163" s="1146"/>
      <c r="N163" s="1146"/>
      <c r="O163" s="1146"/>
      <c r="P163" s="1146"/>
      <c r="Q163" s="1146"/>
      <c r="R163" s="1147"/>
    </row>
    <row r="164" spans="1:23" ht="14.25" customHeight="1" x14ac:dyDescent="0.2">
      <c r="A164" s="100" t="s">
        <v>9</v>
      </c>
      <c r="B164" s="89" t="s">
        <v>53</v>
      </c>
      <c r="C164" s="412" t="s">
        <v>9</v>
      </c>
      <c r="D164" s="122" t="s">
        <v>117</v>
      </c>
      <c r="E164" s="1148"/>
      <c r="F164" s="1151" t="s">
        <v>43</v>
      </c>
      <c r="G164" s="1154">
        <v>6</v>
      </c>
      <c r="H164" s="381" t="s">
        <v>35</v>
      </c>
      <c r="I164" s="352">
        <f>J164+L164</f>
        <v>12686.1</v>
      </c>
      <c r="J164" s="278">
        <v>12686.1</v>
      </c>
      <c r="K164" s="278"/>
      <c r="L164" s="365"/>
      <c r="M164" s="386">
        <v>13019</v>
      </c>
      <c r="N164" s="79">
        <v>13019</v>
      </c>
      <c r="O164" s="415" t="s">
        <v>123</v>
      </c>
      <c r="P164" s="127">
        <v>116</v>
      </c>
      <c r="Q164" s="127">
        <v>116</v>
      </c>
      <c r="R164" s="128">
        <v>116</v>
      </c>
    </row>
    <row r="165" spans="1:23" ht="15" customHeight="1" x14ac:dyDescent="0.2">
      <c r="A165" s="406"/>
      <c r="B165" s="407"/>
      <c r="C165" s="408"/>
      <c r="D165" s="123" t="s">
        <v>119</v>
      </c>
      <c r="E165" s="1149"/>
      <c r="F165" s="1152"/>
      <c r="G165" s="1155"/>
      <c r="H165" s="383"/>
      <c r="I165" s="255"/>
      <c r="J165" s="226"/>
      <c r="K165" s="226"/>
      <c r="L165" s="252"/>
      <c r="M165" s="390"/>
      <c r="N165" s="382"/>
      <c r="O165" s="402"/>
      <c r="P165" s="31"/>
      <c r="Q165" s="31"/>
      <c r="R165" s="147"/>
    </row>
    <row r="166" spans="1:23" ht="16.5" customHeight="1" x14ac:dyDescent="0.2">
      <c r="A166" s="406"/>
      <c r="B166" s="407"/>
      <c r="C166" s="408"/>
      <c r="D166" s="409" t="s">
        <v>120</v>
      </c>
      <c r="E166" s="1149"/>
      <c r="F166" s="1152"/>
      <c r="G166" s="1155"/>
      <c r="H166" s="383"/>
      <c r="I166" s="255"/>
      <c r="J166" s="226"/>
      <c r="K166" s="226"/>
      <c r="L166" s="252"/>
      <c r="M166" s="390"/>
      <c r="N166" s="382"/>
      <c r="O166" s="402"/>
      <c r="P166" s="31"/>
      <c r="Q166" s="31"/>
      <c r="R166" s="147"/>
    </row>
    <row r="167" spans="1:23" ht="15.75" customHeight="1" x14ac:dyDescent="0.2">
      <c r="A167" s="406"/>
      <c r="B167" s="407"/>
      <c r="C167" s="408"/>
      <c r="D167" s="123" t="s">
        <v>121</v>
      </c>
      <c r="E167" s="1149"/>
      <c r="F167" s="1152"/>
      <c r="G167" s="1155"/>
      <c r="H167" s="383"/>
      <c r="I167" s="255"/>
      <c r="J167" s="226"/>
      <c r="K167" s="226"/>
      <c r="L167" s="252"/>
      <c r="M167" s="390"/>
      <c r="N167" s="382"/>
      <c r="O167" s="402"/>
      <c r="P167" s="31"/>
      <c r="Q167" s="31"/>
      <c r="R167" s="147"/>
    </row>
    <row r="168" spans="1:23" s="52" customFormat="1" ht="15.75" customHeight="1" x14ac:dyDescent="0.2">
      <c r="A168" s="404"/>
      <c r="B168" s="410"/>
      <c r="C168" s="70"/>
      <c r="D168" s="123" t="s">
        <v>122</v>
      </c>
      <c r="E168" s="1149"/>
      <c r="F168" s="1152"/>
      <c r="G168" s="1155"/>
      <c r="H168" s="16"/>
      <c r="I168" s="391"/>
      <c r="J168" s="392"/>
      <c r="K168" s="393"/>
      <c r="L168" s="394"/>
      <c r="M168" s="390"/>
      <c r="N168" s="382"/>
      <c r="O168" s="402"/>
      <c r="P168" s="131"/>
      <c r="Q168" s="132"/>
      <c r="R168" s="135"/>
    </row>
    <row r="169" spans="1:23" x14ac:dyDescent="0.2">
      <c r="A169" s="1131"/>
      <c r="B169" s="1133"/>
      <c r="C169" s="1135"/>
      <c r="D169" s="1137" t="s">
        <v>118</v>
      </c>
      <c r="E169" s="1149"/>
      <c r="F169" s="1152"/>
      <c r="G169" s="1155"/>
      <c r="H169" s="387"/>
      <c r="I169" s="222"/>
      <c r="J169" s="223"/>
      <c r="K169" s="223"/>
      <c r="L169" s="239"/>
      <c r="M169" s="388"/>
      <c r="N169" s="389"/>
      <c r="O169" s="402"/>
      <c r="P169" s="31"/>
      <c r="Q169" s="31"/>
      <c r="R169" s="147"/>
    </row>
    <row r="170" spans="1:23" ht="13.5" thickBot="1" x14ac:dyDescent="0.25">
      <c r="A170" s="1132"/>
      <c r="B170" s="1134"/>
      <c r="C170" s="1136"/>
      <c r="D170" s="1138"/>
      <c r="E170" s="1150"/>
      <c r="F170" s="1153"/>
      <c r="G170" s="1156"/>
      <c r="H170" s="294" t="s">
        <v>10</v>
      </c>
      <c r="I170" s="280">
        <f t="shared" ref="I170:N170" si="17">SUM(I164:I169)</f>
        <v>12686.1</v>
      </c>
      <c r="J170" s="280">
        <f>SUM(J164:J169)</f>
        <v>12686.1</v>
      </c>
      <c r="K170" s="280">
        <f t="shared" si="17"/>
        <v>0</v>
      </c>
      <c r="L170" s="281">
        <f t="shared" si="17"/>
        <v>0</v>
      </c>
      <c r="M170" s="295">
        <f>SUM(M164:M169)</f>
        <v>13019</v>
      </c>
      <c r="N170" s="297">
        <f t="shared" si="17"/>
        <v>13019</v>
      </c>
      <c r="O170" s="28"/>
      <c r="P170" s="417"/>
      <c r="Q170" s="33"/>
      <c r="R170" s="419"/>
      <c r="U170" s="13"/>
    </row>
    <row r="171" spans="1:23" ht="12.75" customHeight="1" x14ac:dyDescent="0.2">
      <c r="A171" s="1124" t="s">
        <v>9</v>
      </c>
      <c r="B171" s="1139" t="s">
        <v>53</v>
      </c>
      <c r="C171" s="1142" t="s">
        <v>11</v>
      </c>
      <c r="D171" s="1050" t="s">
        <v>155</v>
      </c>
      <c r="E171" s="1114"/>
      <c r="F171" s="1117" t="s">
        <v>53</v>
      </c>
      <c r="G171" s="1120" t="s">
        <v>89</v>
      </c>
      <c r="H171" s="25" t="s">
        <v>35</v>
      </c>
      <c r="I171" s="240">
        <f>J171+L171</f>
        <v>39.299999999999997</v>
      </c>
      <c r="J171" s="229">
        <v>39.299999999999997</v>
      </c>
      <c r="K171" s="229"/>
      <c r="L171" s="241"/>
      <c r="M171" s="125">
        <v>56.9</v>
      </c>
      <c r="N171" s="51">
        <v>0</v>
      </c>
      <c r="O171" s="1123" t="s">
        <v>156</v>
      </c>
      <c r="P171" s="416">
        <v>1</v>
      </c>
      <c r="Q171" s="416"/>
      <c r="R171" s="418"/>
      <c r="U171" s="13"/>
    </row>
    <row r="172" spans="1:23" x14ac:dyDescent="0.2">
      <c r="A172" s="1125"/>
      <c r="B172" s="1140"/>
      <c r="C172" s="1135"/>
      <c r="D172" s="1127"/>
      <c r="E172" s="1115"/>
      <c r="F172" s="1118"/>
      <c r="G172" s="1121"/>
      <c r="H172" s="148"/>
      <c r="I172" s="238"/>
      <c r="J172" s="231"/>
      <c r="K172" s="231"/>
      <c r="L172" s="253"/>
      <c r="M172" s="82"/>
      <c r="N172" s="23"/>
      <c r="O172" s="1053"/>
      <c r="P172" s="31"/>
      <c r="Q172" s="32"/>
      <c r="R172" s="147"/>
      <c r="U172" s="13"/>
    </row>
    <row r="173" spans="1:23" ht="13.5" thickBot="1" x14ac:dyDescent="0.25">
      <c r="A173" s="1126"/>
      <c r="B173" s="1141"/>
      <c r="C173" s="1136"/>
      <c r="D173" s="1128"/>
      <c r="E173" s="1116"/>
      <c r="F173" s="1119"/>
      <c r="G173" s="1122"/>
      <c r="H173" s="294" t="s">
        <v>10</v>
      </c>
      <c r="I173" s="244">
        <f t="shared" ref="I173:N173" si="18">I171</f>
        <v>39.299999999999997</v>
      </c>
      <c r="J173" s="251">
        <f t="shared" si="18"/>
        <v>39.299999999999997</v>
      </c>
      <c r="K173" s="251">
        <f t="shared" si="18"/>
        <v>0</v>
      </c>
      <c r="L173" s="254">
        <f t="shared" si="18"/>
        <v>0</v>
      </c>
      <c r="M173" s="256">
        <f t="shared" si="18"/>
        <v>56.9</v>
      </c>
      <c r="N173" s="289">
        <f t="shared" si="18"/>
        <v>0</v>
      </c>
      <c r="O173" s="28"/>
      <c r="P173" s="417"/>
      <c r="Q173" s="33"/>
      <c r="R173" s="419"/>
      <c r="U173" s="13"/>
    </row>
    <row r="174" spans="1:23" s="52" customFormat="1" ht="12.75" customHeight="1" x14ac:dyDescent="0.2">
      <c r="A174" s="1124" t="s">
        <v>9</v>
      </c>
      <c r="B174" s="166" t="s">
        <v>53</v>
      </c>
      <c r="C174" s="167" t="s">
        <v>37</v>
      </c>
      <c r="D174" s="1050" t="s">
        <v>166</v>
      </c>
      <c r="E174" s="168"/>
      <c r="F174" s="169" t="s">
        <v>40</v>
      </c>
      <c r="G174" s="170">
        <v>6</v>
      </c>
      <c r="H174" s="154" t="s">
        <v>35</v>
      </c>
      <c r="I174" s="473">
        <f>J174</f>
        <v>3.5</v>
      </c>
      <c r="J174" s="474">
        <v>3.5</v>
      </c>
      <c r="K174" s="474"/>
      <c r="L174" s="475"/>
      <c r="M174" s="155"/>
      <c r="N174" s="156"/>
      <c r="O174" s="1129" t="s">
        <v>183</v>
      </c>
      <c r="P174" s="210">
        <v>100</v>
      </c>
      <c r="Q174" s="157"/>
      <c r="R174" s="158"/>
    </row>
    <row r="175" spans="1:23" s="52" customFormat="1" x14ac:dyDescent="0.2">
      <c r="A175" s="1125"/>
      <c r="B175" s="152"/>
      <c r="C175" s="153"/>
      <c r="D175" s="1127"/>
      <c r="E175" s="159"/>
      <c r="G175" s="160"/>
      <c r="H175" s="161"/>
      <c r="I175" s="476"/>
      <c r="J175" s="477"/>
      <c r="K175" s="477"/>
      <c r="L175" s="478"/>
      <c r="M175" s="155"/>
      <c r="N175" s="156"/>
      <c r="O175" s="1130"/>
      <c r="P175" s="162"/>
      <c r="Q175" s="162"/>
      <c r="R175" s="163"/>
    </row>
    <row r="176" spans="1:23" s="52" customFormat="1" ht="13.5" thickBot="1" x14ac:dyDescent="0.25">
      <c r="A176" s="1126"/>
      <c r="B176" s="171"/>
      <c r="C176" s="172"/>
      <c r="D176" s="1128"/>
      <c r="E176" s="173"/>
      <c r="F176" s="174"/>
      <c r="G176" s="175"/>
      <c r="H176" s="299" t="s">
        <v>10</v>
      </c>
      <c r="I176" s="479">
        <f>I174</f>
        <v>3.5</v>
      </c>
      <c r="J176" s="479">
        <f>J174</f>
        <v>3.5</v>
      </c>
      <c r="K176" s="480"/>
      <c r="L176" s="481">
        <f>SUM(L174:L175)</f>
        <v>0</v>
      </c>
      <c r="M176" s="300">
        <f>SUM(M174:M175)</f>
        <v>0</v>
      </c>
      <c r="N176" s="301">
        <f>SUM(N174:N175)</f>
        <v>0</v>
      </c>
      <c r="O176" s="1130"/>
      <c r="P176" s="211"/>
      <c r="Q176" s="164"/>
      <c r="R176" s="165"/>
    </row>
    <row r="177" spans="1:40" ht="13.5" thickBot="1" x14ac:dyDescent="0.25">
      <c r="A177" s="405" t="s">
        <v>9</v>
      </c>
      <c r="B177" s="411" t="s">
        <v>53</v>
      </c>
      <c r="C177" s="1097" t="s">
        <v>12</v>
      </c>
      <c r="D177" s="1098"/>
      <c r="E177" s="1098"/>
      <c r="F177" s="1098"/>
      <c r="G177" s="1098"/>
      <c r="H177" s="1099"/>
      <c r="I177" s="179">
        <f t="shared" ref="I177:N177" si="19">I173+I170+I176</f>
        <v>12728.9</v>
      </c>
      <c r="J177" s="24">
        <f t="shared" si="19"/>
        <v>12728.9</v>
      </c>
      <c r="K177" s="24">
        <f t="shared" si="19"/>
        <v>0</v>
      </c>
      <c r="L177" s="180">
        <f t="shared" si="19"/>
        <v>0</v>
      </c>
      <c r="M177" s="465">
        <f>M173+M170+M176</f>
        <v>13075.9</v>
      </c>
      <c r="N177" s="465">
        <f t="shared" si="19"/>
        <v>13019</v>
      </c>
      <c r="O177" s="1100"/>
      <c r="P177" s="1101"/>
      <c r="Q177" s="1101"/>
      <c r="R177" s="1102"/>
    </row>
    <row r="178" spans="1:40" ht="27.75" customHeight="1" thickBot="1" x14ac:dyDescent="0.25">
      <c r="A178" s="99" t="s">
        <v>9</v>
      </c>
      <c r="B178" s="1103" t="s">
        <v>13</v>
      </c>
      <c r="C178" s="1104"/>
      <c r="D178" s="1104"/>
      <c r="E178" s="1104"/>
      <c r="F178" s="1104"/>
      <c r="G178" s="1104"/>
      <c r="H178" s="1105"/>
      <c r="I178" s="469">
        <v>34965.800000000003</v>
      </c>
      <c r="J178" s="649" t="s">
        <v>215</v>
      </c>
      <c r="K178" s="466">
        <f>SUM(K110,K136,K150,K162,K177)</f>
        <v>742.7</v>
      </c>
      <c r="L178" s="650" t="s">
        <v>216</v>
      </c>
      <c r="M178" s="651" t="s">
        <v>217</v>
      </c>
      <c r="N178" s="101">
        <f>SUM(N110,N136,N150,N162,N177)</f>
        <v>37729.699999999997</v>
      </c>
      <c r="O178" s="1106"/>
      <c r="P178" s="1107"/>
      <c r="Q178" s="1107"/>
      <c r="R178" s="1108"/>
    </row>
    <row r="179" spans="1:40" ht="32.25" customHeight="1" thickBot="1" x14ac:dyDescent="0.25">
      <c r="A179" s="102" t="s">
        <v>54</v>
      </c>
      <c r="B179" s="1388" t="s">
        <v>127</v>
      </c>
      <c r="C179" s="1389"/>
      <c r="D179" s="1389"/>
      <c r="E179" s="1389"/>
      <c r="F179" s="1389"/>
      <c r="G179" s="1389"/>
      <c r="H179" s="1389"/>
      <c r="I179" s="298">
        <f>SUM(I178)</f>
        <v>34965.800000000003</v>
      </c>
      <c r="J179" s="655" t="s">
        <v>215</v>
      </c>
      <c r="K179" s="652">
        <f>SUM(K178)</f>
        <v>742.7</v>
      </c>
      <c r="L179" s="656" t="s">
        <v>216</v>
      </c>
      <c r="M179" s="653" t="s">
        <v>217</v>
      </c>
      <c r="N179" s="654">
        <f>SUM(N178)</f>
        <v>37729.699999999997</v>
      </c>
      <c r="O179" s="1390"/>
      <c r="P179" s="1391"/>
      <c r="Q179" s="1391"/>
      <c r="R179" s="1392"/>
    </row>
    <row r="180" spans="1:40" s="22" customFormat="1" ht="19.5" customHeight="1" x14ac:dyDescent="0.2">
      <c r="A180" s="1086"/>
      <c r="B180" s="1086"/>
      <c r="C180" s="1086"/>
      <c r="D180" s="1086"/>
      <c r="E180" s="1086"/>
      <c r="F180" s="1086"/>
      <c r="G180" s="1086"/>
      <c r="H180" s="1086"/>
      <c r="I180" s="1086"/>
      <c r="J180" s="1086"/>
      <c r="K180" s="1086"/>
      <c r="L180" s="1086"/>
      <c r="M180" s="1086"/>
      <c r="N180" s="1086"/>
      <c r="O180" s="1086"/>
      <c r="P180" s="1086"/>
      <c r="Q180" s="1086"/>
      <c r="R180" s="1086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</row>
    <row r="181" spans="1:40" s="22" customFormat="1" ht="14.25" customHeight="1" x14ac:dyDescent="0.2">
      <c r="A181" s="1086"/>
      <c r="B181" s="1086"/>
      <c r="C181" s="1086"/>
      <c r="D181" s="1086"/>
      <c r="E181" s="1086"/>
      <c r="F181" s="1086"/>
      <c r="G181" s="1086"/>
      <c r="H181" s="1086"/>
      <c r="I181" s="1086"/>
      <c r="J181" s="1086"/>
      <c r="K181" s="1086"/>
      <c r="L181" s="1086"/>
      <c r="M181" s="62"/>
      <c r="N181" s="62"/>
      <c r="O181" s="62"/>
      <c r="P181" s="62"/>
      <c r="Q181" s="62"/>
      <c r="R181" s="62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</row>
    <row r="182" spans="1:40" x14ac:dyDescent="0.2">
      <c r="I182" s="57"/>
      <c r="J182" s="302"/>
      <c r="K182" s="302"/>
      <c r="L182" s="302"/>
      <c r="M182" s="302"/>
      <c r="N182" s="57"/>
      <c r="O182" s="80"/>
      <c r="P182" s="5"/>
      <c r="Q182" s="5"/>
      <c r="R182" s="5"/>
    </row>
    <row r="183" spans="1:40" x14ac:dyDescent="0.2">
      <c r="I183" s="471"/>
      <c r="J183" s="472"/>
      <c r="K183" s="80"/>
      <c r="P183" s="5"/>
      <c r="Q183" s="5"/>
      <c r="R183" s="5"/>
    </row>
    <row r="184" spans="1:40" x14ac:dyDescent="0.2">
      <c r="J184" s="302"/>
      <c r="M184" s="395"/>
      <c r="P184" s="5"/>
      <c r="Q184" s="5"/>
      <c r="R184" s="5"/>
    </row>
  </sheetData>
  <mergeCells count="396">
    <mergeCell ref="A180:R180"/>
    <mergeCell ref="A181:L181"/>
    <mergeCell ref="O1:R1"/>
    <mergeCell ref="C177:H177"/>
    <mergeCell ref="O177:R177"/>
    <mergeCell ref="B178:H178"/>
    <mergeCell ref="O178:R178"/>
    <mergeCell ref="B179:H179"/>
    <mergeCell ref="O179:R179"/>
    <mergeCell ref="E171:E173"/>
    <mergeCell ref="F171:F173"/>
    <mergeCell ref="G171:G173"/>
    <mergeCell ref="O171:O172"/>
    <mergeCell ref="E164:E170"/>
    <mergeCell ref="F164:F170"/>
    <mergeCell ref="G164:G170"/>
    <mergeCell ref="A174:A176"/>
    <mergeCell ref="D174:D176"/>
    <mergeCell ref="O174:O176"/>
    <mergeCell ref="A169:A170"/>
    <mergeCell ref="B169:B170"/>
    <mergeCell ref="C169:C170"/>
    <mergeCell ref="D169:D170"/>
    <mergeCell ref="A171:A173"/>
    <mergeCell ref="B171:B173"/>
    <mergeCell ref="C171:C173"/>
    <mergeCell ref="D171:D173"/>
    <mergeCell ref="A159:A161"/>
    <mergeCell ref="B159:B161"/>
    <mergeCell ref="C159:C161"/>
    <mergeCell ref="D159:D161"/>
    <mergeCell ref="E159:E161"/>
    <mergeCell ref="F159:F161"/>
    <mergeCell ref="G159:G161"/>
    <mergeCell ref="C162:H162"/>
    <mergeCell ref="C163:R163"/>
    <mergeCell ref="G156:G157"/>
    <mergeCell ref="O156:O157"/>
    <mergeCell ref="G153:G155"/>
    <mergeCell ref="O153:O155"/>
    <mergeCell ref="A156:A157"/>
    <mergeCell ref="B156:B157"/>
    <mergeCell ref="C156:C157"/>
    <mergeCell ref="D156:D157"/>
    <mergeCell ref="E156:E157"/>
    <mergeCell ref="F156:F157"/>
    <mergeCell ref="C150:H150"/>
    <mergeCell ref="O150:R150"/>
    <mergeCell ref="C151:R151"/>
    <mergeCell ref="A153:A155"/>
    <mergeCell ref="B153:B155"/>
    <mergeCell ref="C153:C155"/>
    <mergeCell ref="D153:D155"/>
    <mergeCell ref="E153:E155"/>
    <mergeCell ref="F153:F155"/>
    <mergeCell ref="G148:G149"/>
    <mergeCell ref="O148:O149"/>
    <mergeCell ref="P148:P149"/>
    <mergeCell ref="Q148:Q149"/>
    <mergeCell ref="R148:R149"/>
    <mergeCell ref="G145:G147"/>
    <mergeCell ref="O145:O146"/>
    <mergeCell ref="A148:A149"/>
    <mergeCell ref="B148:B149"/>
    <mergeCell ref="C148:C149"/>
    <mergeCell ref="D148:D149"/>
    <mergeCell ref="E148:E149"/>
    <mergeCell ref="F148:F149"/>
    <mergeCell ref="G142:G144"/>
    <mergeCell ref="O142:O143"/>
    <mergeCell ref="A145:A147"/>
    <mergeCell ref="B145:B147"/>
    <mergeCell ref="C145:C147"/>
    <mergeCell ref="D145:D147"/>
    <mergeCell ref="E145:E147"/>
    <mergeCell ref="F145:F147"/>
    <mergeCell ref="G138:G141"/>
    <mergeCell ref="O138:O141"/>
    <mergeCell ref="A142:A144"/>
    <mergeCell ref="B142:B144"/>
    <mergeCell ref="C142:C144"/>
    <mergeCell ref="D142:D144"/>
    <mergeCell ref="E142:E144"/>
    <mergeCell ref="F142:F144"/>
    <mergeCell ref="C136:H136"/>
    <mergeCell ref="O136:R136"/>
    <mergeCell ref="C137:R137"/>
    <mergeCell ref="A138:A141"/>
    <mergeCell ref="B138:B141"/>
    <mergeCell ref="C138:C141"/>
    <mergeCell ref="D138:D141"/>
    <mergeCell ref="E138:E141"/>
    <mergeCell ref="F138:F141"/>
    <mergeCell ref="F130:F132"/>
    <mergeCell ref="G130:G132"/>
    <mergeCell ref="A133:A135"/>
    <mergeCell ref="B133:B135"/>
    <mergeCell ref="C133:C135"/>
    <mergeCell ref="D133:D135"/>
    <mergeCell ref="E133:E135"/>
    <mergeCell ref="F133:F135"/>
    <mergeCell ref="G133:G135"/>
    <mergeCell ref="A130:A132"/>
    <mergeCell ref="B130:B132"/>
    <mergeCell ref="C130:C132"/>
    <mergeCell ref="D130:D132"/>
    <mergeCell ref="E130:E132"/>
    <mergeCell ref="A124:A126"/>
    <mergeCell ref="B124:B126"/>
    <mergeCell ref="C124:C126"/>
    <mergeCell ref="D124:D126"/>
    <mergeCell ref="E127:E129"/>
    <mergeCell ref="F127:F129"/>
    <mergeCell ref="G127:G129"/>
    <mergeCell ref="O127:O129"/>
    <mergeCell ref="P127:P128"/>
    <mergeCell ref="E124:E126"/>
    <mergeCell ref="F124:F126"/>
    <mergeCell ref="G124:G126"/>
    <mergeCell ref="O124:O125"/>
    <mergeCell ref="A127:A129"/>
    <mergeCell ref="B127:B129"/>
    <mergeCell ref="C127:C129"/>
    <mergeCell ref="D127:D129"/>
    <mergeCell ref="F116:F118"/>
    <mergeCell ref="G116:G118"/>
    <mergeCell ref="O116:O118"/>
    <mergeCell ref="A119:A123"/>
    <mergeCell ref="B119:B123"/>
    <mergeCell ref="C119:C123"/>
    <mergeCell ref="D119:D123"/>
    <mergeCell ref="E119:E123"/>
    <mergeCell ref="F112:F115"/>
    <mergeCell ref="G112:G115"/>
    <mergeCell ref="O112:O114"/>
    <mergeCell ref="A116:A118"/>
    <mergeCell ref="B116:B118"/>
    <mergeCell ref="C116:C118"/>
    <mergeCell ref="D116:D118"/>
    <mergeCell ref="E116:E118"/>
    <mergeCell ref="F119:F123"/>
    <mergeCell ref="G119:G123"/>
    <mergeCell ref="O119:O120"/>
    <mergeCell ref="O121:O122"/>
    <mergeCell ref="C110:H110"/>
    <mergeCell ref="C111:R111"/>
    <mergeCell ref="A112:A115"/>
    <mergeCell ref="B112:B115"/>
    <mergeCell ref="C112:C115"/>
    <mergeCell ref="D112:D115"/>
    <mergeCell ref="E112:E115"/>
    <mergeCell ref="E106:E109"/>
    <mergeCell ref="F106:F109"/>
    <mergeCell ref="G106:G109"/>
    <mergeCell ref="O106:O107"/>
    <mergeCell ref="O108:O109"/>
    <mergeCell ref="F102:F105"/>
    <mergeCell ref="G102:G105"/>
    <mergeCell ref="O102:O103"/>
    <mergeCell ref="O104:O105"/>
    <mergeCell ref="A106:A109"/>
    <mergeCell ref="B106:B109"/>
    <mergeCell ref="C106:C109"/>
    <mergeCell ref="D106:D109"/>
    <mergeCell ref="A102:A105"/>
    <mergeCell ref="B102:B105"/>
    <mergeCell ref="C102:C105"/>
    <mergeCell ref="D102:D105"/>
    <mergeCell ref="E102:E105"/>
    <mergeCell ref="O91:O93"/>
    <mergeCell ref="D95:D96"/>
    <mergeCell ref="O95:O96"/>
    <mergeCell ref="A91:A94"/>
    <mergeCell ref="B91:B94"/>
    <mergeCell ref="C91:C94"/>
    <mergeCell ref="D91:D94"/>
    <mergeCell ref="E91:E94"/>
    <mergeCell ref="F91:F94"/>
    <mergeCell ref="G91:G94"/>
    <mergeCell ref="A88:A90"/>
    <mergeCell ref="B88:B90"/>
    <mergeCell ref="C88:C90"/>
    <mergeCell ref="D88:D90"/>
    <mergeCell ref="E88:E90"/>
    <mergeCell ref="F88:F90"/>
    <mergeCell ref="G88:G89"/>
    <mergeCell ref="F82:F87"/>
    <mergeCell ref="O82:O83"/>
    <mergeCell ref="P82:P83"/>
    <mergeCell ref="Q82:Q83"/>
    <mergeCell ref="R82:R83"/>
    <mergeCell ref="O84:O85"/>
    <mergeCell ref="F78:F81"/>
    <mergeCell ref="G78:G81"/>
    <mergeCell ref="O78:O79"/>
    <mergeCell ref="A82:A87"/>
    <mergeCell ref="B82:B87"/>
    <mergeCell ref="C82:C87"/>
    <mergeCell ref="D82:D87"/>
    <mergeCell ref="E82:E83"/>
    <mergeCell ref="O86:O87"/>
    <mergeCell ref="O76:O77"/>
    <mergeCell ref="A78:A81"/>
    <mergeCell ref="B78:B81"/>
    <mergeCell ref="C78:C81"/>
    <mergeCell ref="D78:D81"/>
    <mergeCell ref="E78:E81"/>
    <mergeCell ref="B76:B77"/>
    <mergeCell ref="C76:C77"/>
    <mergeCell ref="D76:D77"/>
    <mergeCell ref="E76:E77"/>
    <mergeCell ref="F76:F77"/>
    <mergeCell ref="A71:A72"/>
    <mergeCell ref="B71:B72"/>
    <mergeCell ref="C71:C72"/>
    <mergeCell ref="D71:D72"/>
    <mergeCell ref="E71:E72"/>
    <mergeCell ref="A76:A77"/>
    <mergeCell ref="F71:F72"/>
    <mergeCell ref="G71:G72"/>
    <mergeCell ref="A73:A74"/>
    <mergeCell ref="B73:B74"/>
    <mergeCell ref="C73:C74"/>
    <mergeCell ref="D73:D74"/>
    <mergeCell ref="E73:E74"/>
    <mergeCell ref="F73:F74"/>
    <mergeCell ref="G73:G74"/>
    <mergeCell ref="G76:G77"/>
    <mergeCell ref="R64:R65"/>
    <mergeCell ref="A67:A70"/>
    <mergeCell ref="B67:B70"/>
    <mergeCell ref="C67:C70"/>
    <mergeCell ref="D67:D70"/>
    <mergeCell ref="E67:E70"/>
    <mergeCell ref="F67:F70"/>
    <mergeCell ref="G67:G70"/>
    <mergeCell ref="F64:F66"/>
    <mergeCell ref="G64:G66"/>
    <mergeCell ref="O64:O65"/>
    <mergeCell ref="P64:P65"/>
    <mergeCell ref="Q64:Q65"/>
    <mergeCell ref="A64:A66"/>
    <mergeCell ref="B64:B66"/>
    <mergeCell ref="C64:C66"/>
    <mergeCell ref="D64:D66"/>
    <mergeCell ref="E64:E66"/>
    <mergeCell ref="O67:O68"/>
    <mergeCell ref="P67:P68"/>
    <mergeCell ref="Q67:Q68"/>
    <mergeCell ref="R67:R68"/>
    <mergeCell ref="F62:F63"/>
    <mergeCell ref="G62:G63"/>
    <mergeCell ref="O62:O63"/>
    <mergeCell ref="P62:P63"/>
    <mergeCell ref="Q62:Q63"/>
    <mergeCell ref="R62:R63"/>
    <mergeCell ref="A62:A63"/>
    <mergeCell ref="B62:B63"/>
    <mergeCell ref="C62:C63"/>
    <mergeCell ref="D62:D63"/>
    <mergeCell ref="E62:E63"/>
    <mergeCell ref="D54:D56"/>
    <mergeCell ref="O54:O55"/>
    <mergeCell ref="O59:O60"/>
    <mergeCell ref="D60:D61"/>
    <mergeCell ref="O50:O51"/>
    <mergeCell ref="A52:A53"/>
    <mergeCell ref="B52:B53"/>
    <mergeCell ref="C52:C53"/>
    <mergeCell ref="D52:D53"/>
    <mergeCell ref="E52:E53"/>
    <mergeCell ref="F52:F53"/>
    <mergeCell ref="G52:G53"/>
    <mergeCell ref="O48:O49"/>
    <mergeCell ref="A50:A51"/>
    <mergeCell ref="B50:B51"/>
    <mergeCell ref="C50:C51"/>
    <mergeCell ref="D50:D51"/>
    <mergeCell ref="E50:E51"/>
    <mergeCell ref="F50:F51"/>
    <mergeCell ref="G50:G51"/>
    <mergeCell ref="O52:O53"/>
    <mergeCell ref="F45:F46"/>
    <mergeCell ref="G45:G46"/>
    <mergeCell ref="A47:A49"/>
    <mergeCell ref="B47:B49"/>
    <mergeCell ref="C47:C49"/>
    <mergeCell ref="D47:D49"/>
    <mergeCell ref="F47:F49"/>
    <mergeCell ref="A45:A46"/>
    <mergeCell ref="B45:B46"/>
    <mergeCell ref="C45:C46"/>
    <mergeCell ref="D45:D46"/>
    <mergeCell ref="E45:E49"/>
    <mergeCell ref="G47:G49"/>
    <mergeCell ref="D42:D44"/>
    <mergeCell ref="E42:E44"/>
    <mergeCell ref="F42:F44"/>
    <mergeCell ref="G42:G44"/>
    <mergeCell ref="O43:O44"/>
    <mergeCell ref="E39:E41"/>
    <mergeCell ref="F39:F41"/>
    <mergeCell ref="G39:G41"/>
    <mergeCell ref="O40:O41"/>
    <mergeCell ref="O37:O38"/>
    <mergeCell ref="P37:P38"/>
    <mergeCell ref="Q37:Q38"/>
    <mergeCell ref="R37:R38"/>
    <mergeCell ref="A39:A41"/>
    <mergeCell ref="B39:B41"/>
    <mergeCell ref="C39:C41"/>
    <mergeCell ref="D39:D41"/>
    <mergeCell ref="G33:G34"/>
    <mergeCell ref="A35:A38"/>
    <mergeCell ref="B35:B38"/>
    <mergeCell ref="C35:C38"/>
    <mergeCell ref="D35:D38"/>
    <mergeCell ref="E35:E38"/>
    <mergeCell ref="F35:F38"/>
    <mergeCell ref="G35:G38"/>
    <mergeCell ref="P40:P41"/>
    <mergeCell ref="Q40:Q41"/>
    <mergeCell ref="R40:R41"/>
    <mergeCell ref="A33:A34"/>
    <mergeCell ref="B33:B34"/>
    <mergeCell ref="C33:C34"/>
    <mergeCell ref="D33:D34"/>
    <mergeCell ref="E33:E34"/>
    <mergeCell ref="F33:F34"/>
    <mergeCell ref="D26:D27"/>
    <mergeCell ref="E26:E27"/>
    <mergeCell ref="D28:D29"/>
    <mergeCell ref="E28:E29"/>
    <mergeCell ref="F15:F16"/>
    <mergeCell ref="G15:G16"/>
    <mergeCell ref="O15:O16"/>
    <mergeCell ref="A17:A18"/>
    <mergeCell ref="B17:B18"/>
    <mergeCell ref="C17:C18"/>
    <mergeCell ref="D17:D18"/>
    <mergeCell ref="O17:O18"/>
    <mergeCell ref="F19:F25"/>
    <mergeCell ref="G19:G25"/>
    <mergeCell ref="O19:O20"/>
    <mergeCell ref="A15:A16"/>
    <mergeCell ref="B15:B16"/>
    <mergeCell ref="C15:C16"/>
    <mergeCell ref="D15:D16"/>
    <mergeCell ref="A19:A25"/>
    <mergeCell ref="B19:B25"/>
    <mergeCell ref="C19:C25"/>
    <mergeCell ref="D19:D25"/>
    <mergeCell ref="G17:G18"/>
    <mergeCell ref="A9:R9"/>
    <mergeCell ref="I6:L6"/>
    <mergeCell ref="M6:M8"/>
    <mergeCell ref="N6:N8"/>
    <mergeCell ref="O6:R6"/>
    <mergeCell ref="F6:F8"/>
    <mergeCell ref="G6:G8"/>
    <mergeCell ref="H6:H8"/>
    <mergeCell ref="A10:R10"/>
    <mergeCell ref="B11:R11"/>
    <mergeCell ref="C12:R12"/>
    <mergeCell ref="A13:A14"/>
    <mergeCell ref="B13:B14"/>
    <mergeCell ref="C13:C14"/>
    <mergeCell ref="D13:D14"/>
    <mergeCell ref="E13:E14"/>
    <mergeCell ref="F13:F14"/>
    <mergeCell ref="G13:G14"/>
    <mergeCell ref="O13:O14"/>
    <mergeCell ref="D30:D31"/>
    <mergeCell ref="O30:O31"/>
    <mergeCell ref="E30:E31"/>
    <mergeCell ref="P13:P14"/>
    <mergeCell ref="Q13:Q14"/>
    <mergeCell ref="R13:R14"/>
    <mergeCell ref="A2:R2"/>
    <mergeCell ref="A3:R3"/>
    <mergeCell ref="A4:R4"/>
    <mergeCell ref="P5:R5"/>
    <mergeCell ref="A6:A8"/>
    <mergeCell ref="B6:B8"/>
    <mergeCell ref="C6:C8"/>
    <mergeCell ref="D6:D8"/>
    <mergeCell ref="E6:E8"/>
    <mergeCell ref="I7:I8"/>
    <mergeCell ref="J7:K7"/>
    <mergeCell ref="L7:L8"/>
    <mergeCell ref="O7:O8"/>
    <mergeCell ref="P7:R7"/>
    <mergeCell ref="E19:E25"/>
    <mergeCell ref="E15:E16"/>
    <mergeCell ref="E17:E18"/>
    <mergeCell ref="F17:F1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rowBreaks count="4" manualBreakCount="4">
    <brk id="27" max="17" man="1"/>
    <brk id="49" max="17" man="1"/>
    <brk id="110" max="17" man="1"/>
    <brk id="129" max="17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192"/>
  <sheetViews>
    <sheetView view="pageBreakPreview" topLeftCell="A64" zoomScaleNormal="100" zoomScaleSheetLayoutView="100" workbookViewId="0">
      <selection activeCell="W91" sqref="W91"/>
    </sheetView>
  </sheetViews>
  <sheetFormatPr defaultRowHeight="12.75" x14ac:dyDescent="0.2"/>
  <cols>
    <col min="1" max="3" width="2.7109375" style="10" customWidth="1"/>
    <col min="4" max="4" width="29.28515625" style="10" customWidth="1"/>
    <col min="5" max="5" width="2.7109375" style="47" customWidth="1"/>
    <col min="6" max="6" width="2.7109375" style="10" customWidth="1"/>
    <col min="7" max="7" width="2.7109375" style="64" customWidth="1"/>
    <col min="8" max="8" width="7" style="90" customWidth="1"/>
    <col min="9" max="9" width="8.5703125" style="10" customWidth="1"/>
    <col min="10" max="10" width="7.42578125" style="10" customWidth="1"/>
    <col min="11" max="11" width="6.140625" style="10" customWidth="1"/>
    <col min="12" max="12" width="6.7109375" style="10" customWidth="1"/>
    <col min="13" max="13" width="8.5703125" style="10" customWidth="1"/>
    <col min="14" max="14" width="7.42578125" style="10" customWidth="1"/>
    <col min="15" max="15" width="6.140625" style="10" customWidth="1"/>
    <col min="16" max="16" width="6.7109375" style="10" customWidth="1"/>
    <col min="17" max="18" width="7.42578125" style="10" customWidth="1"/>
    <col min="19" max="19" width="6.140625" style="10" customWidth="1"/>
    <col min="20" max="20" width="6.28515625" style="10" customWidth="1"/>
    <col min="21" max="21" width="8.7109375" style="10" customWidth="1"/>
    <col min="22" max="22" width="20.28515625" style="5" customWidth="1"/>
    <col min="23" max="16384" width="9.140625" style="5"/>
  </cols>
  <sheetData>
    <row r="1" spans="1:25" ht="15" customHeight="1" x14ac:dyDescent="0.2">
      <c r="R1" s="1396" t="s">
        <v>218</v>
      </c>
      <c r="S1" s="1397"/>
      <c r="T1" s="1397"/>
      <c r="U1" s="1397"/>
    </row>
    <row r="2" spans="1:25" ht="15.75" x14ac:dyDescent="0.2">
      <c r="A2" s="1329" t="s">
        <v>200</v>
      </c>
      <c r="B2" s="1329"/>
      <c r="C2" s="1329"/>
      <c r="D2" s="1329"/>
      <c r="E2" s="1329"/>
      <c r="F2" s="1329"/>
      <c r="G2" s="1329"/>
      <c r="H2" s="1329"/>
      <c r="I2" s="1329"/>
      <c r="J2" s="1329"/>
      <c r="K2" s="1329"/>
      <c r="L2" s="1329"/>
      <c r="M2" s="1329"/>
      <c r="N2" s="1329"/>
      <c r="O2" s="1329"/>
      <c r="P2" s="1329"/>
      <c r="Q2" s="1329"/>
      <c r="R2" s="1329"/>
      <c r="S2" s="1329"/>
      <c r="T2" s="1329"/>
      <c r="U2" s="1329"/>
    </row>
    <row r="3" spans="1:25" ht="15.75" x14ac:dyDescent="0.2">
      <c r="A3" s="1330" t="s">
        <v>36</v>
      </c>
      <c r="B3" s="1330"/>
      <c r="C3" s="1330"/>
      <c r="D3" s="1330"/>
      <c r="E3" s="1330"/>
      <c r="F3" s="1330"/>
      <c r="G3" s="1330"/>
      <c r="H3" s="1330"/>
      <c r="I3" s="1330"/>
      <c r="J3" s="1330"/>
      <c r="K3" s="1330"/>
      <c r="L3" s="1330"/>
      <c r="M3" s="1330"/>
      <c r="N3" s="1330"/>
      <c r="O3" s="1330"/>
      <c r="P3" s="1330"/>
      <c r="Q3" s="1330"/>
      <c r="R3" s="1330"/>
      <c r="S3" s="1330"/>
      <c r="T3" s="1330"/>
      <c r="U3" s="1330"/>
    </row>
    <row r="4" spans="1:25" ht="15.75" x14ac:dyDescent="0.2">
      <c r="A4" s="1331" t="s">
        <v>23</v>
      </c>
      <c r="B4" s="1331"/>
      <c r="C4" s="1331"/>
      <c r="D4" s="1331"/>
      <c r="E4" s="1331"/>
      <c r="F4" s="1331"/>
      <c r="G4" s="1331"/>
      <c r="H4" s="1331"/>
      <c r="I4" s="1331"/>
      <c r="J4" s="1331"/>
      <c r="K4" s="1331"/>
      <c r="L4" s="1331"/>
      <c r="M4" s="1331"/>
      <c r="N4" s="1331"/>
      <c r="O4" s="1331"/>
      <c r="P4" s="1331"/>
      <c r="Q4" s="1331"/>
      <c r="R4" s="1331"/>
      <c r="S4" s="1331"/>
      <c r="T4" s="1331"/>
      <c r="U4" s="1331"/>
      <c r="V4" s="1"/>
      <c r="W4" s="1"/>
      <c r="X4" s="1"/>
      <c r="Y4" s="1"/>
    </row>
    <row r="5" spans="1:25" ht="13.5" thickBot="1" x14ac:dyDescent="0.25"/>
    <row r="6" spans="1:25" ht="34.5" customHeight="1" x14ac:dyDescent="0.2">
      <c r="A6" s="1333" t="s">
        <v>24</v>
      </c>
      <c r="B6" s="1335" t="s">
        <v>1</v>
      </c>
      <c r="C6" s="1335" t="s">
        <v>2</v>
      </c>
      <c r="D6" s="1338" t="s">
        <v>16</v>
      </c>
      <c r="E6" s="1341" t="s">
        <v>3</v>
      </c>
      <c r="F6" s="1344" t="s">
        <v>187</v>
      </c>
      <c r="G6" s="1307" t="s">
        <v>4</v>
      </c>
      <c r="H6" s="1310" t="s">
        <v>5</v>
      </c>
      <c r="I6" s="1313" t="s">
        <v>139</v>
      </c>
      <c r="J6" s="1314"/>
      <c r="K6" s="1314"/>
      <c r="L6" s="1315"/>
      <c r="M6" s="1313" t="s">
        <v>223</v>
      </c>
      <c r="N6" s="1314"/>
      <c r="O6" s="1314"/>
      <c r="P6" s="1315"/>
      <c r="Q6" s="1313" t="s">
        <v>224</v>
      </c>
      <c r="R6" s="1314"/>
      <c r="S6" s="1314"/>
      <c r="T6" s="1315"/>
      <c r="U6" s="1316" t="s">
        <v>219</v>
      </c>
    </row>
    <row r="7" spans="1:25" ht="26.25" customHeight="1" x14ac:dyDescent="0.2">
      <c r="A7" s="1334"/>
      <c r="B7" s="1336"/>
      <c r="C7" s="1336"/>
      <c r="D7" s="1339"/>
      <c r="E7" s="1342"/>
      <c r="F7" s="1345"/>
      <c r="G7" s="1308"/>
      <c r="H7" s="1311"/>
      <c r="I7" s="1322" t="s">
        <v>6</v>
      </c>
      <c r="J7" s="1291" t="s">
        <v>7</v>
      </c>
      <c r="K7" s="1324"/>
      <c r="L7" s="1325" t="s">
        <v>22</v>
      </c>
      <c r="M7" s="1322" t="s">
        <v>6</v>
      </c>
      <c r="N7" s="1291" t="s">
        <v>7</v>
      </c>
      <c r="O7" s="1324"/>
      <c r="P7" s="1393" t="s">
        <v>22</v>
      </c>
      <c r="Q7" s="1322" t="s">
        <v>6</v>
      </c>
      <c r="R7" s="1291" t="s">
        <v>7</v>
      </c>
      <c r="S7" s="1324"/>
      <c r="T7" s="1393" t="s">
        <v>22</v>
      </c>
      <c r="U7" s="1317"/>
    </row>
    <row r="8" spans="1:25" ht="66" customHeight="1" thickBot="1" x14ac:dyDescent="0.25">
      <c r="A8" s="1323"/>
      <c r="B8" s="1337"/>
      <c r="C8" s="1337"/>
      <c r="D8" s="1340"/>
      <c r="E8" s="1343"/>
      <c r="F8" s="1346"/>
      <c r="G8" s="1309"/>
      <c r="H8" s="1312"/>
      <c r="I8" s="1323"/>
      <c r="J8" s="7" t="s">
        <v>6</v>
      </c>
      <c r="K8" s="6" t="s">
        <v>17</v>
      </c>
      <c r="L8" s="1326"/>
      <c r="M8" s="1323"/>
      <c r="N8" s="7" t="s">
        <v>6</v>
      </c>
      <c r="O8" s="6" t="s">
        <v>17</v>
      </c>
      <c r="P8" s="1394"/>
      <c r="Q8" s="1323"/>
      <c r="R8" s="7" t="s">
        <v>6</v>
      </c>
      <c r="S8" s="6" t="s">
        <v>17</v>
      </c>
      <c r="T8" s="1394"/>
      <c r="U8" s="1318"/>
    </row>
    <row r="9" spans="1:25" s="30" customFormat="1" x14ac:dyDescent="0.2">
      <c r="A9" s="1294" t="s">
        <v>133</v>
      </c>
      <c r="B9" s="1295"/>
      <c r="C9" s="1295"/>
      <c r="D9" s="1295"/>
      <c r="E9" s="1295"/>
      <c r="F9" s="1295"/>
      <c r="G9" s="1295"/>
      <c r="H9" s="1295"/>
      <c r="I9" s="1295"/>
      <c r="J9" s="1295"/>
      <c r="K9" s="1295"/>
      <c r="L9" s="1295"/>
      <c r="M9" s="1295"/>
      <c r="N9" s="1295"/>
      <c r="O9" s="1295"/>
      <c r="P9" s="1295"/>
      <c r="Q9" s="1295"/>
      <c r="R9" s="1295"/>
      <c r="S9" s="1295"/>
      <c r="T9" s="1295"/>
      <c r="U9" s="1296"/>
    </row>
    <row r="10" spans="1:25" s="30" customFormat="1" x14ac:dyDescent="0.2">
      <c r="A10" s="1297" t="s">
        <v>84</v>
      </c>
      <c r="B10" s="1298"/>
      <c r="C10" s="1298"/>
      <c r="D10" s="1298"/>
      <c r="E10" s="1298"/>
      <c r="F10" s="1298"/>
      <c r="G10" s="1298"/>
      <c r="H10" s="1298"/>
      <c r="I10" s="1298"/>
      <c r="J10" s="1298"/>
      <c r="K10" s="1298"/>
      <c r="L10" s="1298"/>
      <c r="M10" s="1298"/>
      <c r="N10" s="1298"/>
      <c r="O10" s="1298"/>
      <c r="P10" s="1298"/>
      <c r="Q10" s="1298"/>
      <c r="R10" s="1298"/>
      <c r="S10" s="1298"/>
      <c r="T10" s="1298"/>
      <c r="U10" s="1299"/>
    </row>
    <row r="11" spans="1:25" ht="14.25" customHeight="1" x14ac:dyDescent="0.2">
      <c r="A11" s="97" t="s">
        <v>9</v>
      </c>
      <c r="B11" s="1300" t="s">
        <v>134</v>
      </c>
      <c r="C11" s="1301"/>
      <c r="D11" s="1301"/>
      <c r="E11" s="1301"/>
      <c r="F11" s="1301"/>
      <c r="G11" s="1301"/>
      <c r="H11" s="1301"/>
      <c r="I11" s="1301"/>
      <c r="J11" s="1301"/>
      <c r="K11" s="1301"/>
      <c r="L11" s="1301"/>
      <c r="M11" s="1301"/>
      <c r="N11" s="1301"/>
      <c r="O11" s="1301"/>
      <c r="P11" s="1301"/>
      <c r="Q11" s="1301"/>
      <c r="R11" s="1301"/>
      <c r="S11" s="1301"/>
      <c r="T11" s="1301"/>
      <c r="U11" s="1302"/>
    </row>
    <row r="12" spans="1:25" ht="15.75" customHeight="1" x14ac:dyDescent="0.2">
      <c r="A12" s="95" t="s">
        <v>9</v>
      </c>
      <c r="B12" s="96" t="s">
        <v>9</v>
      </c>
      <c r="C12" s="1303" t="s">
        <v>69</v>
      </c>
      <c r="D12" s="1304"/>
      <c r="E12" s="1304"/>
      <c r="F12" s="1304"/>
      <c r="G12" s="1304"/>
      <c r="H12" s="1304"/>
      <c r="I12" s="1304"/>
      <c r="J12" s="1304"/>
      <c r="K12" s="1304"/>
      <c r="L12" s="1304"/>
      <c r="M12" s="1304"/>
      <c r="N12" s="1304"/>
      <c r="O12" s="1304"/>
      <c r="P12" s="1304"/>
      <c r="Q12" s="1304"/>
      <c r="R12" s="1304"/>
      <c r="S12" s="1304"/>
      <c r="T12" s="1304"/>
      <c r="U12" s="1305"/>
    </row>
    <row r="13" spans="1:25" x14ac:dyDescent="0.2">
      <c r="A13" s="1125" t="s">
        <v>9</v>
      </c>
      <c r="B13" s="1203" t="s">
        <v>9</v>
      </c>
      <c r="C13" s="1235" t="s">
        <v>9</v>
      </c>
      <c r="D13" s="1306" t="s">
        <v>111</v>
      </c>
      <c r="E13" s="1158"/>
      <c r="F13" s="1159" t="s">
        <v>43</v>
      </c>
      <c r="G13" s="1121" t="s">
        <v>39</v>
      </c>
      <c r="H13" s="137" t="s">
        <v>35</v>
      </c>
      <c r="I13" s="327">
        <f>J13+L13</f>
        <v>979.7</v>
      </c>
      <c r="J13" s="226">
        <f>949.7-99.9</f>
        <v>849.80000000000007</v>
      </c>
      <c r="K13" s="226"/>
      <c r="L13" s="252">
        <f>30+99.9</f>
        <v>129.9</v>
      </c>
      <c r="M13" s="776">
        <f>N13+P13</f>
        <v>1029.7</v>
      </c>
      <c r="N13" s="777">
        <f>949.7-99.9</f>
        <v>849.80000000000007</v>
      </c>
      <c r="O13" s="777"/>
      <c r="P13" s="778">
        <f>30+99.9+50</f>
        <v>179.9</v>
      </c>
      <c r="Q13" s="1041">
        <f>M13-I13</f>
        <v>50</v>
      </c>
      <c r="R13" s="935"/>
      <c r="S13" s="935"/>
      <c r="T13" s="1044">
        <f t="shared" ref="T13" si="0">P13-L13</f>
        <v>50</v>
      </c>
      <c r="U13" s="370">
        <v>1841.4</v>
      </c>
    </row>
    <row r="14" spans="1:25" ht="12.75" customHeight="1" x14ac:dyDescent="0.2">
      <c r="A14" s="1125"/>
      <c r="B14" s="1203"/>
      <c r="C14" s="1235"/>
      <c r="D14" s="1306"/>
      <c r="E14" s="1158"/>
      <c r="F14" s="1159"/>
      <c r="G14" s="1121"/>
      <c r="H14" s="137"/>
      <c r="I14" s="327"/>
      <c r="J14" s="226"/>
      <c r="K14" s="226"/>
      <c r="L14" s="252"/>
      <c r="M14" s="776"/>
      <c r="N14" s="777"/>
      <c r="O14" s="777"/>
      <c r="P14" s="778"/>
      <c r="Q14" s="776"/>
      <c r="R14" s="777"/>
      <c r="S14" s="777"/>
      <c r="T14" s="778"/>
      <c r="U14" s="106"/>
    </row>
    <row r="15" spans="1:25" ht="12.75" customHeight="1" x14ac:dyDescent="0.2">
      <c r="A15" s="1125"/>
      <c r="B15" s="1203"/>
      <c r="C15" s="1235"/>
      <c r="D15" s="1137" t="s">
        <v>45</v>
      </c>
      <c r="E15" s="1284"/>
      <c r="F15" s="1286"/>
      <c r="G15" s="1269"/>
      <c r="H15" s="137"/>
      <c r="I15" s="329"/>
      <c r="J15" s="226"/>
      <c r="K15" s="226"/>
      <c r="L15" s="252"/>
      <c r="M15" s="779"/>
      <c r="N15" s="777"/>
      <c r="O15" s="777"/>
      <c r="P15" s="778"/>
      <c r="Q15" s="779"/>
      <c r="R15" s="777"/>
      <c r="S15" s="777"/>
      <c r="T15" s="778"/>
      <c r="U15" s="109"/>
    </row>
    <row r="16" spans="1:25" ht="12.75" customHeight="1" x14ac:dyDescent="0.2">
      <c r="A16" s="1125"/>
      <c r="B16" s="1203"/>
      <c r="C16" s="1235"/>
      <c r="D16" s="1283"/>
      <c r="E16" s="1285"/>
      <c r="F16" s="1220"/>
      <c r="G16" s="1209"/>
      <c r="H16" s="330"/>
      <c r="I16" s="331"/>
      <c r="J16" s="332"/>
      <c r="K16" s="332"/>
      <c r="L16" s="333"/>
      <c r="M16" s="780"/>
      <c r="N16" s="781"/>
      <c r="O16" s="781"/>
      <c r="P16" s="782"/>
      <c r="Q16" s="780"/>
      <c r="R16" s="781"/>
      <c r="S16" s="781"/>
      <c r="T16" s="782"/>
      <c r="U16" s="340"/>
      <c r="V16" s="14"/>
      <c r="X16" s="13"/>
    </row>
    <row r="17" spans="1:31" x14ac:dyDescent="0.2">
      <c r="A17" s="1125"/>
      <c r="B17" s="1203"/>
      <c r="C17" s="1235"/>
      <c r="D17" s="1280" t="s">
        <v>46</v>
      </c>
      <c r="E17" s="1238"/>
      <c r="F17" s="1207"/>
      <c r="G17" s="1121"/>
      <c r="H17" s="323"/>
      <c r="I17" s="329"/>
      <c r="J17" s="226"/>
      <c r="K17" s="226"/>
      <c r="L17" s="252"/>
      <c r="M17" s="779"/>
      <c r="N17" s="777"/>
      <c r="O17" s="777"/>
      <c r="P17" s="778"/>
      <c r="Q17" s="779"/>
      <c r="R17" s="777"/>
      <c r="S17" s="777"/>
      <c r="T17" s="778"/>
      <c r="U17" s="349"/>
    </row>
    <row r="18" spans="1:31" ht="12.75" customHeight="1" x14ac:dyDescent="0.2">
      <c r="A18" s="1125"/>
      <c r="B18" s="1203"/>
      <c r="C18" s="1235"/>
      <c r="D18" s="1280"/>
      <c r="E18" s="1238"/>
      <c r="F18" s="1207"/>
      <c r="G18" s="1121"/>
      <c r="H18" s="330"/>
      <c r="I18" s="331"/>
      <c r="J18" s="332"/>
      <c r="K18" s="332"/>
      <c r="L18" s="333"/>
      <c r="M18" s="780"/>
      <c r="N18" s="781"/>
      <c r="O18" s="781"/>
      <c r="P18" s="782"/>
      <c r="Q18" s="780"/>
      <c r="R18" s="781"/>
      <c r="S18" s="781"/>
      <c r="T18" s="782"/>
      <c r="U18" s="340"/>
    </row>
    <row r="19" spans="1:31" ht="12.75" customHeight="1" x14ac:dyDescent="0.2">
      <c r="A19" s="1125"/>
      <c r="B19" s="1203"/>
      <c r="C19" s="1235"/>
      <c r="D19" s="1137" t="s">
        <v>47</v>
      </c>
      <c r="E19" s="1267"/>
      <c r="F19" s="1268"/>
      <c r="G19" s="1269"/>
      <c r="H19" s="923"/>
      <c r="I19" s="924"/>
      <c r="J19" s="231"/>
      <c r="K19" s="231"/>
      <c r="L19" s="253"/>
      <c r="M19" s="925"/>
      <c r="N19" s="788"/>
      <c r="O19" s="788"/>
      <c r="P19" s="823"/>
      <c r="Q19" s="925"/>
      <c r="R19" s="788"/>
      <c r="S19" s="788"/>
      <c r="T19" s="823"/>
      <c r="U19" s="1036"/>
    </row>
    <row r="20" spans="1:31" ht="18" customHeight="1" x14ac:dyDescent="0.2">
      <c r="A20" s="1125"/>
      <c r="B20" s="1203"/>
      <c r="C20" s="1235"/>
      <c r="D20" s="1280"/>
      <c r="E20" s="1238"/>
      <c r="F20" s="1207"/>
      <c r="G20" s="1121"/>
      <c r="H20" s="930" t="s">
        <v>129</v>
      </c>
      <c r="I20" s="268"/>
      <c r="J20" s="223"/>
      <c r="K20" s="223"/>
      <c r="L20" s="239"/>
      <c r="M20" s="898">
        <f>N20+P20</f>
        <v>171.5</v>
      </c>
      <c r="N20" s="891">
        <v>133.69999999999999</v>
      </c>
      <c r="O20" s="891"/>
      <c r="P20" s="927">
        <v>37.799999999999997</v>
      </c>
      <c r="Q20" s="928">
        <f>M20-I20</f>
        <v>171.5</v>
      </c>
      <c r="R20" s="891">
        <f>N20-J20</f>
        <v>133.69999999999999</v>
      </c>
      <c r="S20" s="891">
        <f>O20-K20</f>
        <v>0</v>
      </c>
      <c r="T20" s="1042">
        <f>P20-L20</f>
        <v>37.799999999999997</v>
      </c>
      <c r="U20" s="1040"/>
    </row>
    <row r="21" spans="1:31" x14ac:dyDescent="0.2">
      <c r="A21" s="94"/>
      <c r="B21" s="1021"/>
      <c r="C21" s="1026"/>
      <c r="D21" s="1274" t="s">
        <v>199</v>
      </c>
      <c r="E21" s="1267" t="s">
        <v>169</v>
      </c>
      <c r="F21" s="1031"/>
      <c r="G21" s="84"/>
      <c r="H21" s="338"/>
      <c r="I21" s="329"/>
      <c r="J21" s="226"/>
      <c r="K21" s="332"/>
      <c r="L21" s="333"/>
      <c r="M21" s="779"/>
      <c r="N21" s="777"/>
      <c r="O21" s="781"/>
      <c r="P21" s="782"/>
      <c r="Q21" s="779"/>
      <c r="R21" s="777"/>
      <c r="S21" s="781"/>
      <c r="T21" s="782"/>
      <c r="U21" s="339"/>
      <c r="AD21" s="14"/>
      <c r="AE21" s="14"/>
    </row>
    <row r="22" spans="1:31" ht="28.5" customHeight="1" x14ac:dyDescent="0.2">
      <c r="A22" s="94"/>
      <c r="B22" s="1021"/>
      <c r="C22" s="1026"/>
      <c r="D22" s="1275"/>
      <c r="E22" s="1276"/>
      <c r="F22" s="1022"/>
      <c r="G22" s="84"/>
      <c r="H22" s="423"/>
      <c r="I22" s="268"/>
      <c r="J22" s="223"/>
      <c r="K22" s="424"/>
      <c r="L22" s="425"/>
      <c r="M22" s="783"/>
      <c r="N22" s="784"/>
      <c r="O22" s="785"/>
      <c r="P22" s="786"/>
      <c r="Q22" s="783"/>
      <c r="R22" s="784"/>
      <c r="S22" s="785"/>
      <c r="T22" s="786"/>
      <c r="U22" s="1037"/>
      <c r="AD22" s="14"/>
      <c r="AE22" s="14"/>
    </row>
    <row r="23" spans="1:31" x14ac:dyDescent="0.2">
      <c r="A23" s="94"/>
      <c r="B23" s="1021"/>
      <c r="C23" s="1026"/>
      <c r="D23" s="1255" t="s">
        <v>188</v>
      </c>
      <c r="E23" s="1278" t="s">
        <v>169</v>
      </c>
      <c r="F23" s="1022"/>
      <c r="G23" s="84"/>
      <c r="H23" s="428" t="s">
        <v>93</v>
      </c>
      <c r="I23" s="373">
        <f>J23</f>
        <v>150</v>
      </c>
      <c r="J23" s="231">
        <v>150</v>
      </c>
      <c r="K23" s="234"/>
      <c r="L23" s="285"/>
      <c r="M23" s="787">
        <f>N23</f>
        <v>150</v>
      </c>
      <c r="N23" s="788">
        <v>150</v>
      </c>
      <c r="O23" s="789"/>
      <c r="P23" s="790"/>
      <c r="Q23" s="787"/>
      <c r="R23" s="788"/>
      <c r="S23" s="789"/>
      <c r="T23" s="790"/>
      <c r="U23" s="1038">
        <v>100</v>
      </c>
      <c r="V23" s="1035"/>
      <c r="AD23" s="14"/>
      <c r="AE23" s="14"/>
    </row>
    <row r="24" spans="1:31" ht="13.5" thickBot="1" x14ac:dyDescent="0.25">
      <c r="A24" s="98"/>
      <c r="B24" s="1024"/>
      <c r="C24" s="1027"/>
      <c r="D24" s="1277"/>
      <c r="E24" s="1279"/>
      <c r="F24" s="1029"/>
      <c r="G24" s="92"/>
      <c r="H24" s="663"/>
      <c r="I24" s="664"/>
      <c r="J24" s="659"/>
      <c r="K24" s="659"/>
      <c r="L24" s="665"/>
      <c r="M24" s="791"/>
      <c r="N24" s="792"/>
      <c r="O24" s="792"/>
      <c r="P24" s="793"/>
      <c r="Q24" s="791"/>
      <c r="R24" s="792"/>
      <c r="S24" s="792"/>
      <c r="T24" s="793"/>
      <c r="U24" s="858"/>
      <c r="AD24" s="14"/>
      <c r="AE24" s="14"/>
    </row>
    <row r="25" spans="1:31" ht="12.75" customHeight="1" x14ac:dyDescent="0.2">
      <c r="A25" s="377"/>
      <c r="B25" s="1023"/>
      <c r="C25" s="1025"/>
      <c r="D25" s="1050" t="s">
        <v>208</v>
      </c>
      <c r="E25" s="1054" t="s">
        <v>210</v>
      </c>
      <c r="F25" s="1020"/>
      <c r="G25" s="91" t="s">
        <v>89</v>
      </c>
      <c r="H25" s="668" t="s">
        <v>35</v>
      </c>
      <c r="I25" s="276">
        <f>L25</f>
        <v>200</v>
      </c>
      <c r="J25" s="278"/>
      <c r="K25" s="669"/>
      <c r="L25" s="365">
        <v>200</v>
      </c>
      <c r="M25" s="794">
        <f>P25</f>
        <v>200</v>
      </c>
      <c r="N25" s="795"/>
      <c r="O25" s="796"/>
      <c r="P25" s="797">
        <v>200</v>
      </c>
      <c r="Q25" s="794"/>
      <c r="R25" s="795"/>
      <c r="S25" s="796"/>
      <c r="T25" s="814"/>
      <c r="U25" s="730"/>
      <c r="AD25" s="14"/>
      <c r="AE25" s="14"/>
    </row>
    <row r="26" spans="1:31" x14ac:dyDescent="0.2">
      <c r="A26" s="94"/>
      <c r="B26" s="1021"/>
      <c r="C26" s="1026"/>
      <c r="D26" s="1051"/>
      <c r="E26" s="1055"/>
      <c r="F26" s="643"/>
      <c r="G26" s="84"/>
      <c r="H26" s="330"/>
      <c r="I26" s="491"/>
      <c r="J26" s="332"/>
      <c r="K26" s="332"/>
      <c r="L26" s="333"/>
      <c r="M26" s="798"/>
      <c r="N26" s="781"/>
      <c r="O26" s="781"/>
      <c r="P26" s="782"/>
      <c r="Q26" s="798"/>
      <c r="R26" s="781"/>
      <c r="S26" s="781"/>
      <c r="T26" s="805"/>
      <c r="U26" s="335"/>
      <c r="AD26" s="14"/>
      <c r="AE26" s="14"/>
    </row>
    <row r="27" spans="1:31" ht="13.5" thickBot="1" x14ac:dyDescent="0.25">
      <c r="A27" s="1011"/>
      <c r="B27" s="1024"/>
      <c r="C27" s="1027"/>
      <c r="D27" s="1016"/>
      <c r="E27" s="1028"/>
      <c r="F27" s="1029"/>
      <c r="G27" s="1009"/>
      <c r="H27" s="288" t="s">
        <v>10</v>
      </c>
      <c r="I27" s="296">
        <f>I25+I23+I13</f>
        <v>1329.7</v>
      </c>
      <c r="J27" s="245">
        <f>J25+J23+J13</f>
        <v>999.80000000000007</v>
      </c>
      <c r="K27" s="245">
        <f>K25+K23+K13</f>
        <v>0</v>
      </c>
      <c r="L27" s="254">
        <f>L25+L23+L13</f>
        <v>329.9</v>
      </c>
      <c r="M27" s="799">
        <f>M25+M23+M13+M20</f>
        <v>1551.2</v>
      </c>
      <c r="N27" s="799">
        <f t="shared" ref="N27:P27" si="1">N25+N23+N13+N20</f>
        <v>1133.5</v>
      </c>
      <c r="O27" s="799">
        <f t="shared" si="1"/>
        <v>0</v>
      </c>
      <c r="P27" s="799">
        <f t="shared" si="1"/>
        <v>417.7</v>
      </c>
      <c r="Q27" s="900">
        <f>Q25+Q23+Q13+Q20</f>
        <v>221.5</v>
      </c>
      <c r="R27" s="900">
        <f t="shared" ref="R27:T27" si="2">R25+R23+R13+R20</f>
        <v>133.69999999999999</v>
      </c>
      <c r="S27" s="900">
        <f t="shared" si="2"/>
        <v>0</v>
      </c>
      <c r="T27" s="900">
        <f t="shared" si="2"/>
        <v>87.8</v>
      </c>
      <c r="U27" s="289">
        <f>U13+U23</f>
        <v>1941.4</v>
      </c>
      <c r="AD27" s="14"/>
      <c r="AE27" s="14"/>
    </row>
    <row r="28" spans="1:31" x14ac:dyDescent="0.2">
      <c r="A28" s="1124" t="s">
        <v>9</v>
      </c>
      <c r="B28" s="1225" t="s">
        <v>9</v>
      </c>
      <c r="C28" s="1234" t="s">
        <v>11</v>
      </c>
      <c r="D28" s="1395" t="s">
        <v>113</v>
      </c>
      <c r="E28" s="1237"/>
      <c r="F28" s="1240" t="s">
        <v>53</v>
      </c>
      <c r="G28" s="1120" t="s">
        <v>39</v>
      </c>
      <c r="H28" s="351" t="s">
        <v>35</v>
      </c>
      <c r="I28" s="352">
        <f>J28+L28</f>
        <v>6410.1</v>
      </c>
      <c r="J28" s="278">
        <v>6405.6</v>
      </c>
      <c r="K28" s="278"/>
      <c r="L28" s="279">
        <v>4.5</v>
      </c>
      <c r="M28" s="794">
        <f>N28+P28</f>
        <v>6360.1</v>
      </c>
      <c r="N28" s="795">
        <f>6405.6-49.3</f>
        <v>6356.3</v>
      </c>
      <c r="O28" s="795"/>
      <c r="P28" s="797">
        <f>4.5-0.7</f>
        <v>3.8</v>
      </c>
      <c r="Q28" s="1043">
        <f>M28-I28</f>
        <v>-50</v>
      </c>
      <c r="R28" s="1043">
        <f t="shared" ref="R28:T28" si="3">N28-J28</f>
        <v>-49.300000000000182</v>
      </c>
      <c r="S28" s="1043"/>
      <c r="T28" s="1043">
        <f t="shared" si="3"/>
        <v>-0.70000000000000018</v>
      </c>
      <c r="U28" s="350">
        <f>7481+130</f>
        <v>7611</v>
      </c>
    </row>
    <row r="29" spans="1:31" ht="12.75" customHeight="1" x14ac:dyDescent="0.2">
      <c r="A29" s="1125"/>
      <c r="B29" s="1203"/>
      <c r="C29" s="1235"/>
      <c r="D29" s="1359"/>
      <c r="E29" s="1238"/>
      <c r="F29" s="1207"/>
      <c r="G29" s="1121"/>
      <c r="H29" s="895" t="s">
        <v>60</v>
      </c>
      <c r="I29" s="228">
        <f>J29+L29</f>
        <v>3.5</v>
      </c>
      <c r="J29" s="229">
        <v>3.5</v>
      </c>
      <c r="K29" s="229"/>
      <c r="L29" s="230"/>
      <c r="M29" s="859">
        <f>N29+P29</f>
        <v>3.5</v>
      </c>
      <c r="N29" s="825">
        <v>3.5</v>
      </c>
      <c r="O29" s="825"/>
      <c r="P29" s="860"/>
      <c r="Q29" s="822"/>
      <c r="R29" s="825"/>
      <c r="S29" s="825"/>
      <c r="T29" s="826"/>
      <c r="U29" s="896">
        <v>3.5</v>
      </c>
    </row>
    <row r="30" spans="1:31" x14ac:dyDescent="0.2">
      <c r="A30" s="1125"/>
      <c r="B30" s="1203"/>
      <c r="C30" s="1235"/>
      <c r="D30" s="1255" t="s">
        <v>189</v>
      </c>
      <c r="E30" s="1267"/>
      <c r="F30" s="1268" t="s">
        <v>40</v>
      </c>
      <c r="G30" s="1269"/>
      <c r="H30" s="993" t="s">
        <v>129</v>
      </c>
      <c r="I30" s="225"/>
      <c r="J30" s="231"/>
      <c r="K30" s="231"/>
      <c r="L30" s="232"/>
      <c r="M30" s="787">
        <f>N30+P30</f>
        <v>583.20000000000005</v>
      </c>
      <c r="N30" s="788">
        <v>583.20000000000005</v>
      </c>
      <c r="O30" s="788"/>
      <c r="P30" s="823"/>
      <c r="Q30" s="994">
        <f>M30-I30</f>
        <v>583.20000000000005</v>
      </c>
      <c r="R30" s="994">
        <f>N30-J30</f>
        <v>583.20000000000005</v>
      </c>
      <c r="S30" s="788"/>
      <c r="T30" s="817"/>
      <c r="U30" s="370"/>
    </row>
    <row r="31" spans="1:31" x14ac:dyDescent="0.2">
      <c r="A31" s="1125"/>
      <c r="B31" s="1203"/>
      <c r="C31" s="1235"/>
      <c r="D31" s="1127"/>
      <c r="E31" s="1238"/>
      <c r="F31" s="1207"/>
      <c r="G31" s="1121"/>
      <c r="H31" s="344"/>
      <c r="I31" s="255"/>
      <c r="J31" s="226"/>
      <c r="K31" s="226"/>
      <c r="L31" s="227"/>
      <c r="M31" s="776"/>
      <c r="N31" s="777"/>
      <c r="O31" s="777"/>
      <c r="P31" s="778"/>
      <c r="Q31" s="802"/>
      <c r="R31" s="777"/>
      <c r="S31" s="777"/>
      <c r="T31" s="803"/>
      <c r="U31" s="69"/>
    </row>
    <row r="32" spans="1:31" ht="12.75" customHeight="1" x14ac:dyDescent="0.2">
      <c r="A32" s="1125"/>
      <c r="B32" s="1203"/>
      <c r="C32" s="1235"/>
      <c r="D32" s="1127"/>
      <c r="E32" s="1238"/>
      <c r="F32" s="1207"/>
      <c r="G32" s="1121"/>
      <c r="H32" s="344"/>
      <c r="I32" s="255"/>
      <c r="J32" s="226"/>
      <c r="K32" s="226"/>
      <c r="L32" s="227"/>
      <c r="M32" s="776"/>
      <c r="N32" s="777"/>
      <c r="O32" s="777"/>
      <c r="P32" s="778"/>
      <c r="Q32" s="802"/>
      <c r="R32" s="777"/>
      <c r="S32" s="777"/>
      <c r="T32" s="803"/>
      <c r="U32" s="35"/>
    </row>
    <row r="33" spans="1:21" x14ac:dyDescent="0.2">
      <c r="A33" s="1125"/>
      <c r="B33" s="1203"/>
      <c r="C33" s="1235"/>
      <c r="D33" s="1205"/>
      <c r="E33" s="1271"/>
      <c r="F33" s="1208"/>
      <c r="G33" s="1209"/>
      <c r="H33" s="422"/>
      <c r="I33" s="434"/>
      <c r="J33" s="424"/>
      <c r="K33" s="424"/>
      <c r="L33" s="435"/>
      <c r="M33" s="880"/>
      <c r="N33" s="785"/>
      <c r="O33" s="785"/>
      <c r="P33" s="786"/>
      <c r="Q33" s="806"/>
      <c r="R33" s="785"/>
      <c r="S33" s="785"/>
      <c r="T33" s="807"/>
      <c r="U33" s="427"/>
    </row>
    <row r="34" spans="1:21" x14ac:dyDescent="0.2">
      <c r="A34" s="1125"/>
      <c r="B34" s="1203"/>
      <c r="C34" s="1235"/>
      <c r="D34" s="1127" t="s">
        <v>55</v>
      </c>
      <c r="E34" s="1238"/>
      <c r="F34" s="1207"/>
      <c r="G34" s="1121"/>
      <c r="H34" s="344"/>
      <c r="I34" s="255"/>
      <c r="J34" s="226"/>
      <c r="K34" s="226"/>
      <c r="L34" s="227"/>
      <c r="M34" s="776"/>
      <c r="N34" s="777"/>
      <c r="O34" s="777"/>
      <c r="P34" s="778"/>
      <c r="Q34" s="802"/>
      <c r="R34" s="777"/>
      <c r="S34" s="777"/>
      <c r="T34" s="803"/>
      <c r="U34" s="337"/>
    </row>
    <row r="35" spans="1:21" ht="12.75" customHeight="1" x14ac:dyDescent="0.2">
      <c r="A35" s="1125"/>
      <c r="B35" s="1203"/>
      <c r="C35" s="1235"/>
      <c r="D35" s="1127"/>
      <c r="E35" s="1238"/>
      <c r="F35" s="1207"/>
      <c r="G35" s="1121"/>
      <c r="H35" s="344"/>
      <c r="I35" s="255"/>
      <c r="J35" s="226"/>
      <c r="K35" s="226"/>
      <c r="L35" s="227"/>
      <c r="M35" s="776"/>
      <c r="N35" s="777"/>
      <c r="O35" s="777"/>
      <c r="P35" s="778"/>
      <c r="Q35" s="802"/>
      <c r="R35" s="777"/>
      <c r="S35" s="777"/>
      <c r="T35" s="803"/>
      <c r="U35" s="325"/>
    </row>
    <row r="36" spans="1:21" ht="12.75" customHeight="1" x14ac:dyDescent="0.2">
      <c r="A36" s="1125"/>
      <c r="B36" s="1203"/>
      <c r="C36" s="1235"/>
      <c r="D36" s="1127"/>
      <c r="E36" s="1238"/>
      <c r="F36" s="1207"/>
      <c r="G36" s="1121"/>
      <c r="H36" s="422"/>
      <c r="I36" s="434"/>
      <c r="J36" s="424"/>
      <c r="K36" s="424"/>
      <c r="L36" s="435"/>
      <c r="M36" s="880"/>
      <c r="N36" s="785"/>
      <c r="O36" s="785"/>
      <c r="P36" s="786"/>
      <c r="Q36" s="806"/>
      <c r="R36" s="785"/>
      <c r="S36" s="785"/>
      <c r="T36" s="807"/>
      <c r="U36" s="427"/>
    </row>
    <row r="37" spans="1:21" x14ac:dyDescent="0.2">
      <c r="A37" s="985"/>
      <c r="B37" s="986"/>
      <c r="C37" s="987"/>
      <c r="D37" s="1255" t="s">
        <v>98</v>
      </c>
      <c r="E37" s="1267"/>
      <c r="F37" s="1268"/>
      <c r="G37" s="1269"/>
      <c r="H37" s="16" t="s">
        <v>35</v>
      </c>
      <c r="I37" s="255">
        <f>J37+L37</f>
        <v>114.5</v>
      </c>
      <c r="J37" s="226">
        <v>114.5</v>
      </c>
      <c r="K37" s="226"/>
      <c r="L37" s="227"/>
      <c r="M37" s="776">
        <f>N37+P37</f>
        <v>114.5</v>
      </c>
      <c r="N37" s="777">
        <v>114.5</v>
      </c>
      <c r="O37" s="777"/>
      <c r="P37" s="778"/>
      <c r="Q37" s="802"/>
      <c r="R37" s="777"/>
      <c r="S37" s="777"/>
      <c r="T37" s="803"/>
      <c r="U37" s="45"/>
    </row>
    <row r="38" spans="1:21" ht="12.75" customHeight="1" x14ac:dyDescent="0.2">
      <c r="A38" s="985"/>
      <c r="B38" s="986"/>
      <c r="C38" s="987"/>
      <c r="D38" s="1127"/>
      <c r="E38" s="1238"/>
      <c r="F38" s="1207"/>
      <c r="G38" s="1121"/>
      <c r="H38" s="148" t="s">
        <v>179</v>
      </c>
      <c r="I38" s="222">
        <f>J38+L38</f>
        <v>15</v>
      </c>
      <c r="J38" s="223">
        <v>15</v>
      </c>
      <c r="K38" s="223"/>
      <c r="L38" s="224"/>
      <c r="M38" s="861">
        <f>N38+P38</f>
        <v>15</v>
      </c>
      <c r="N38" s="784">
        <v>15</v>
      </c>
      <c r="O38" s="784"/>
      <c r="P38" s="856"/>
      <c r="Q38" s="808"/>
      <c r="R38" s="784"/>
      <c r="S38" s="784"/>
      <c r="T38" s="809"/>
      <c r="U38" s="65"/>
    </row>
    <row r="39" spans="1:21" ht="13.5" customHeight="1" thickBot="1" x14ac:dyDescent="0.25">
      <c r="A39" s="98"/>
      <c r="B39" s="991"/>
      <c r="C39" s="992"/>
      <c r="D39" s="1128"/>
      <c r="E39" s="1239"/>
      <c r="F39" s="1241"/>
      <c r="G39" s="1122"/>
      <c r="H39" s="291" t="s">
        <v>10</v>
      </c>
      <c r="I39" s="251">
        <f>I37+I29+I28+I38</f>
        <v>6543.1</v>
      </c>
      <c r="J39" s="251">
        <f>J37+J29+J28+J38</f>
        <v>6538.6</v>
      </c>
      <c r="K39" s="251">
        <f>K37+K29+K28</f>
        <v>0</v>
      </c>
      <c r="L39" s="256">
        <f>L37+L29+L28</f>
        <v>4.5</v>
      </c>
      <c r="M39" s="862">
        <f t="shared" ref="M39:R39" si="4">M37+M29+M28+M38+M30</f>
        <v>7076.3</v>
      </c>
      <c r="N39" s="862">
        <f t="shared" si="4"/>
        <v>7072.5</v>
      </c>
      <c r="O39" s="862">
        <f t="shared" si="4"/>
        <v>0</v>
      </c>
      <c r="P39" s="862">
        <f t="shared" si="4"/>
        <v>3.8</v>
      </c>
      <c r="Q39" s="932">
        <f t="shared" si="4"/>
        <v>533.20000000000005</v>
      </c>
      <c r="R39" s="932">
        <f t="shared" si="4"/>
        <v>533.89999999999986</v>
      </c>
      <c r="S39" s="818"/>
      <c r="T39" s="815"/>
      <c r="U39" s="289">
        <f>U37+U29+U28</f>
        <v>7614.5</v>
      </c>
    </row>
    <row r="40" spans="1:21" ht="12.75" customHeight="1" x14ac:dyDescent="0.2">
      <c r="A40" s="1124" t="s">
        <v>9</v>
      </c>
      <c r="B40" s="1225" t="s">
        <v>9</v>
      </c>
      <c r="C40" s="1234" t="s">
        <v>37</v>
      </c>
      <c r="D40" s="1272" t="s">
        <v>114</v>
      </c>
      <c r="E40" s="1237" t="s">
        <v>168</v>
      </c>
      <c r="F40" s="1240" t="s">
        <v>40</v>
      </c>
      <c r="G40" s="1120" t="s">
        <v>39</v>
      </c>
      <c r="H40" s="15" t="s">
        <v>35</v>
      </c>
      <c r="I40" s="235">
        <f>J40+L40</f>
        <v>1355.2</v>
      </c>
      <c r="J40" s="235">
        <f>1292.2+10</f>
        <v>1302.2</v>
      </c>
      <c r="K40" s="235">
        <v>710.7</v>
      </c>
      <c r="L40" s="396">
        <f>63-10</f>
        <v>53</v>
      </c>
      <c r="M40" s="872">
        <f>N40+P40</f>
        <v>1355.2</v>
      </c>
      <c r="N40" s="811">
        <f>1292.2+10</f>
        <v>1302.2</v>
      </c>
      <c r="O40" s="811">
        <f>710.7+70.6</f>
        <v>781.30000000000007</v>
      </c>
      <c r="P40" s="353">
        <f>63-10</f>
        <v>53</v>
      </c>
      <c r="Q40" s="811">
        <f>M40-I40</f>
        <v>0</v>
      </c>
      <c r="R40" s="811">
        <f t="shared" ref="R40:T40" si="5">N40-J40</f>
        <v>0</v>
      </c>
      <c r="S40" s="1045">
        <f t="shared" si="5"/>
        <v>70.600000000000023</v>
      </c>
      <c r="T40" s="811">
        <f t="shared" si="5"/>
        <v>0</v>
      </c>
      <c r="U40" s="398">
        <v>1592.1</v>
      </c>
    </row>
    <row r="41" spans="1:21" x14ac:dyDescent="0.2">
      <c r="A41" s="1125"/>
      <c r="B41" s="1203"/>
      <c r="C41" s="1235"/>
      <c r="D41" s="1273"/>
      <c r="E41" s="1238"/>
      <c r="F41" s="1207"/>
      <c r="G41" s="1121"/>
      <c r="H41" s="25" t="s">
        <v>60</v>
      </c>
      <c r="I41" s="228">
        <f>J41+L41</f>
        <v>116.2</v>
      </c>
      <c r="J41" s="228">
        <v>116.2</v>
      </c>
      <c r="K41" s="228">
        <v>31.7</v>
      </c>
      <c r="L41" s="767">
        <f>L47+L49+L52</f>
        <v>0</v>
      </c>
      <c r="M41" s="859">
        <f>N41+P41</f>
        <v>116.2</v>
      </c>
      <c r="N41" s="822">
        <v>116.2</v>
      </c>
      <c r="O41" s="822">
        <v>31.7</v>
      </c>
      <c r="P41" s="887">
        <f>P47+P49+P52</f>
        <v>0</v>
      </c>
      <c r="Q41" s="822"/>
      <c r="R41" s="822"/>
      <c r="S41" s="822"/>
      <c r="T41" s="887"/>
      <c r="U41" s="901">
        <v>115.8</v>
      </c>
    </row>
    <row r="42" spans="1:21" ht="19.5" customHeight="1" x14ac:dyDescent="0.2">
      <c r="A42" s="985"/>
      <c r="B42" s="986"/>
      <c r="C42" s="987"/>
      <c r="D42" s="1216"/>
      <c r="E42" s="1238"/>
      <c r="F42" s="761"/>
      <c r="G42" s="757"/>
      <c r="H42" s="902" t="s">
        <v>225</v>
      </c>
      <c r="I42" s="228"/>
      <c r="J42" s="228"/>
      <c r="K42" s="228"/>
      <c r="L42" s="767"/>
      <c r="M42" s="903">
        <f>N42</f>
        <v>1.9</v>
      </c>
      <c r="N42" s="904">
        <v>1.9</v>
      </c>
      <c r="O42" s="904"/>
      <c r="P42" s="860"/>
      <c r="Q42" s="905">
        <f>M42-I42</f>
        <v>1.9</v>
      </c>
      <c r="R42" s="905">
        <f>N42-J42</f>
        <v>1.9</v>
      </c>
      <c r="S42" s="905"/>
      <c r="T42" s="906"/>
      <c r="U42" s="901"/>
    </row>
    <row r="43" spans="1:21" x14ac:dyDescent="0.2">
      <c r="A43" s="1125"/>
      <c r="B43" s="1203"/>
      <c r="C43" s="1235"/>
      <c r="D43" s="1255" t="s">
        <v>162</v>
      </c>
      <c r="E43" s="1270"/>
      <c r="F43" s="1207"/>
      <c r="G43" s="1121"/>
      <c r="H43" s="893"/>
      <c r="I43" s="255"/>
      <c r="J43" s="226"/>
      <c r="K43" s="226"/>
      <c r="L43" s="227"/>
      <c r="M43" s="776"/>
      <c r="N43" s="777"/>
      <c r="O43" s="777"/>
      <c r="P43" s="778"/>
      <c r="Q43" s="888"/>
      <c r="R43" s="888"/>
      <c r="S43" s="853"/>
      <c r="T43" s="803"/>
      <c r="U43" s="45"/>
    </row>
    <row r="44" spans="1:21" ht="12.75" customHeight="1" x14ac:dyDescent="0.2">
      <c r="A44" s="1125"/>
      <c r="B44" s="1203"/>
      <c r="C44" s="1235"/>
      <c r="D44" s="1127"/>
      <c r="E44" s="1270"/>
      <c r="F44" s="1207"/>
      <c r="G44" s="1121"/>
      <c r="H44" s="16"/>
      <c r="I44" s="255"/>
      <c r="J44" s="226"/>
      <c r="K44" s="226"/>
      <c r="L44" s="227"/>
      <c r="M44" s="776"/>
      <c r="N44" s="777"/>
      <c r="O44" s="777"/>
      <c r="P44" s="778"/>
      <c r="Q44" s="888"/>
      <c r="R44" s="853"/>
      <c r="S44" s="853"/>
      <c r="T44" s="803"/>
      <c r="U44" s="45"/>
    </row>
    <row r="45" spans="1:21" x14ac:dyDescent="0.2">
      <c r="A45" s="1125"/>
      <c r="B45" s="1203"/>
      <c r="C45" s="1235"/>
      <c r="D45" s="1205"/>
      <c r="E45" s="1270"/>
      <c r="F45" s="1207"/>
      <c r="G45" s="1121"/>
      <c r="H45" s="360"/>
      <c r="I45" s="347"/>
      <c r="J45" s="332"/>
      <c r="K45" s="332"/>
      <c r="L45" s="348"/>
      <c r="M45" s="798"/>
      <c r="N45" s="781"/>
      <c r="O45" s="781"/>
      <c r="P45" s="782"/>
      <c r="Q45" s="889"/>
      <c r="R45" s="890"/>
      <c r="S45" s="890"/>
      <c r="T45" s="805"/>
      <c r="U45" s="362"/>
    </row>
    <row r="46" spans="1:21" ht="12.75" customHeight="1" x14ac:dyDescent="0.2">
      <c r="A46" s="1125"/>
      <c r="B46" s="1203"/>
      <c r="C46" s="1235"/>
      <c r="D46" s="1255" t="s">
        <v>58</v>
      </c>
      <c r="E46" s="1238"/>
      <c r="F46" s="1207"/>
      <c r="G46" s="1121"/>
      <c r="H46" s="16"/>
      <c r="I46" s="255"/>
      <c r="J46" s="226"/>
      <c r="K46" s="226"/>
      <c r="L46" s="227"/>
      <c r="M46" s="776"/>
      <c r="N46" s="777"/>
      <c r="O46" s="777"/>
      <c r="P46" s="778"/>
      <c r="Q46" s="888"/>
      <c r="R46" s="853"/>
      <c r="S46" s="853"/>
      <c r="T46" s="803"/>
      <c r="U46" s="45"/>
    </row>
    <row r="47" spans="1:21" x14ac:dyDescent="0.2">
      <c r="A47" s="1125"/>
      <c r="B47" s="1203"/>
      <c r="C47" s="1235"/>
      <c r="D47" s="1127"/>
      <c r="E47" s="1238"/>
      <c r="F47" s="1207"/>
      <c r="G47" s="1121"/>
      <c r="H47" s="16"/>
      <c r="I47" s="255"/>
      <c r="J47" s="226"/>
      <c r="K47" s="226"/>
      <c r="L47" s="227"/>
      <c r="M47" s="776"/>
      <c r="N47" s="777"/>
      <c r="O47" s="777"/>
      <c r="P47" s="778"/>
      <c r="Q47" s="888"/>
      <c r="R47" s="853"/>
      <c r="S47" s="853"/>
      <c r="T47" s="803"/>
      <c r="U47" s="45"/>
    </row>
    <row r="48" spans="1:21" ht="12.75" customHeight="1" x14ac:dyDescent="0.2">
      <c r="A48" s="1125"/>
      <c r="B48" s="1203"/>
      <c r="C48" s="1235"/>
      <c r="D48" s="1255" t="s">
        <v>142</v>
      </c>
      <c r="E48" s="1238"/>
      <c r="F48" s="1207"/>
      <c r="G48" s="1121"/>
      <c r="H48" s="16"/>
      <c r="I48" s="255"/>
      <c r="J48" s="226"/>
      <c r="K48" s="226"/>
      <c r="L48" s="227"/>
      <c r="M48" s="776"/>
      <c r="N48" s="777"/>
      <c r="O48" s="777"/>
      <c r="P48" s="778"/>
      <c r="Q48" s="888"/>
      <c r="R48" s="853"/>
      <c r="S48" s="853"/>
      <c r="T48" s="803"/>
      <c r="U48" s="45"/>
    </row>
    <row r="49" spans="1:24" x14ac:dyDescent="0.2">
      <c r="A49" s="1125"/>
      <c r="B49" s="1203"/>
      <c r="C49" s="1235"/>
      <c r="D49" s="1205"/>
      <c r="E49" s="1271"/>
      <c r="F49" s="1208"/>
      <c r="G49" s="1209"/>
      <c r="H49" s="148"/>
      <c r="I49" s="222"/>
      <c r="J49" s="223"/>
      <c r="K49" s="223"/>
      <c r="L49" s="224"/>
      <c r="M49" s="861"/>
      <c r="N49" s="784"/>
      <c r="O49" s="784"/>
      <c r="P49" s="856"/>
      <c r="Q49" s="929"/>
      <c r="R49" s="891"/>
      <c r="S49" s="891"/>
      <c r="T49" s="809"/>
      <c r="U49" s="65"/>
    </row>
    <row r="50" spans="1:24" ht="12.75" customHeight="1" x14ac:dyDescent="0.2">
      <c r="A50" s="985"/>
      <c r="B50" s="986"/>
      <c r="C50" s="987"/>
      <c r="D50" s="1127" t="s">
        <v>203</v>
      </c>
      <c r="E50" s="988"/>
      <c r="F50" s="989" t="s">
        <v>37</v>
      </c>
      <c r="G50" s="984"/>
      <c r="H50" s="16"/>
      <c r="I50" s="327"/>
      <c r="J50" s="226"/>
      <c r="K50" s="226"/>
      <c r="L50" s="227"/>
      <c r="M50" s="776"/>
      <c r="N50" s="777"/>
      <c r="O50" s="777"/>
      <c r="P50" s="803"/>
      <c r="Q50" s="899"/>
      <c r="R50" s="853"/>
      <c r="S50" s="853"/>
      <c r="T50" s="778"/>
      <c r="U50" s="45"/>
    </row>
    <row r="51" spans="1:24" x14ac:dyDescent="0.2">
      <c r="A51" s="734"/>
      <c r="B51" s="735"/>
      <c r="C51" s="736"/>
      <c r="D51" s="1265"/>
      <c r="E51" s="738"/>
      <c r="F51" s="739"/>
      <c r="G51" s="733"/>
      <c r="H51" s="16"/>
      <c r="I51" s="327"/>
      <c r="J51" s="226"/>
      <c r="K51" s="226"/>
      <c r="L51" s="227"/>
      <c r="M51" s="776"/>
      <c r="N51" s="777"/>
      <c r="O51" s="777"/>
      <c r="P51" s="803"/>
      <c r="Q51" s="899"/>
      <c r="R51" s="853"/>
      <c r="S51" s="853"/>
      <c r="T51" s="778"/>
      <c r="U51" s="45"/>
      <c r="X51" s="88"/>
    </row>
    <row r="52" spans="1:24" ht="12.75" customHeight="1" x14ac:dyDescent="0.2">
      <c r="A52" s="734"/>
      <c r="B52" s="735"/>
      <c r="C52" s="736"/>
      <c r="D52" s="1266"/>
      <c r="E52" s="740"/>
      <c r="F52" s="742"/>
      <c r="G52" s="737"/>
      <c r="H52" s="148"/>
      <c r="I52" s="238"/>
      <c r="J52" s="223"/>
      <c r="K52" s="223"/>
      <c r="L52" s="224"/>
      <c r="M52" s="861"/>
      <c r="N52" s="784"/>
      <c r="O52" s="784"/>
      <c r="P52" s="809"/>
      <c r="Q52" s="898"/>
      <c r="R52" s="891"/>
      <c r="S52" s="891"/>
      <c r="T52" s="856"/>
      <c r="U52" s="36"/>
      <c r="X52" s="88"/>
    </row>
    <row r="53" spans="1:24" ht="25.5" x14ac:dyDescent="0.2">
      <c r="A53" s="734"/>
      <c r="B53" s="735"/>
      <c r="C53" s="736"/>
      <c r="D53" s="741" t="s">
        <v>158</v>
      </c>
      <c r="E53" s="738"/>
      <c r="F53" s="739"/>
      <c r="G53" s="733"/>
      <c r="H53" s="16"/>
      <c r="I53" s="327"/>
      <c r="J53" s="226"/>
      <c r="K53" s="226"/>
      <c r="L53" s="227"/>
      <c r="M53" s="776"/>
      <c r="N53" s="777"/>
      <c r="O53" s="777"/>
      <c r="P53" s="803"/>
      <c r="Q53" s="899"/>
      <c r="R53" s="853"/>
      <c r="S53" s="853"/>
      <c r="T53" s="778"/>
      <c r="U53" s="35"/>
    </row>
    <row r="54" spans="1:24" ht="12.75" customHeight="1" x14ac:dyDescent="0.2">
      <c r="A54" s="734"/>
      <c r="B54" s="735"/>
      <c r="C54" s="736"/>
      <c r="D54" s="121" t="s">
        <v>151</v>
      </c>
      <c r="E54" s="738"/>
      <c r="F54" s="739"/>
      <c r="G54" s="733"/>
      <c r="H54" s="16"/>
      <c r="I54" s="327"/>
      <c r="J54" s="226"/>
      <c r="K54" s="226"/>
      <c r="L54" s="227"/>
      <c r="M54" s="776"/>
      <c r="N54" s="777"/>
      <c r="O54" s="777"/>
      <c r="P54" s="803"/>
      <c r="Q54" s="899"/>
      <c r="R54" s="853"/>
      <c r="S54" s="853"/>
      <c r="T54" s="778"/>
      <c r="U54" s="35"/>
    </row>
    <row r="55" spans="1:24" ht="15.75" customHeight="1" x14ac:dyDescent="0.2">
      <c r="A55" s="734"/>
      <c r="B55" s="735"/>
      <c r="C55" s="736"/>
      <c r="D55" s="136" t="s">
        <v>154</v>
      </c>
      <c r="E55" s="738"/>
      <c r="F55" s="739"/>
      <c r="G55" s="733"/>
      <c r="H55" s="344"/>
      <c r="I55" s="327"/>
      <c r="J55" s="226"/>
      <c r="K55" s="226"/>
      <c r="L55" s="227"/>
      <c r="M55" s="776"/>
      <c r="N55" s="777"/>
      <c r="O55" s="777"/>
      <c r="P55" s="803"/>
      <c r="Q55" s="899"/>
      <c r="R55" s="853"/>
      <c r="S55" s="853"/>
      <c r="T55" s="778"/>
      <c r="U55" s="35"/>
    </row>
    <row r="56" spans="1:24" ht="18" customHeight="1" thickBot="1" x14ac:dyDescent="0.25">
      <c r="A56" s="745"/>
      <c r="B56" s="746"/>
      <c r="C56" s="747"/>
      <c r="D56" s="990"/>
      <c r="E56" s="748"/>
      <c r="F56" s="749"/>
      <c r="G56" s="744"/>
      <c r="H56" s="291" t="s">
        <v>10</v>
      </c>
      <c r="I56" s="296">
        <f>I40+I41</f>
        <v>1471.4</v>
      </c>
      <c r="J56" s="245">
        <f>J40+J41</f>
        <v>1418.4</v>
      </c>
      <c r="K56" s="245">
        <f>K40+K41</f>
        <v>742.40000000000009</v>
      </c>
      <c r="L56" s="256">
        <f>L40+L41</f>
        <v>53</v>
      </c>
      <c r="M56" s="799">
        <f>SUM(M40:M42)</f>
        <v>1473.3000000000002</v>
      </c>
      <c r="N56" s="799">
        <f>SUM(N40:N42)</f>
        <v>1420.3000000000002</v>
      </c>
      <c r="O56" s="799">
        <f>SUM(O40:O42)</f>
        <v>813.00000000000011</v>
      </c>
      <c r="P56" s="799">
        <f>SUM(P40:P42)</f>
        <v>53</v>
      </c>
      <c r="Q56" s="900">
        <f>Q42+Q40</f>
        <v>1.9</v>
      </c>
      <c r="R56" s="900">
        <f t="shared" ref="R56:T56" si="6">R42+R40</f>
        <v>1.9</v>
      </c>
      <c r="S56" s="900">
        <f t="shared" si="6"/>
        <v>70.600000000000023</v>
      </c>
      <c r="T56" s="900">
        <f t="shared" si="6"/>
        <v>0</v>
      </c>
      <c r="U56" s="289">
        <f>U40+U41</f>
        <v>1707.8999999999999</v>
      </c>
    </row>
    <row r="57" spans="1:24" x14ac:dyDescent="0.2">
      <c r="A57" s="1124" t="s">
        <v>9</v>
      </c>
      <c r="B57" s="1225" t="s">
        <v>9</v>
      </c>
      <c r="C57" s="1234" t="s">
        <v>52</v>
      </c>
      <c r="D57" s="1263" t="s">
        <v>115</v>
      </c>
      <c r="E57" s="1237"/>
      <c r="F57" s="1240" t="s">
        <v>40</v>
      </c>
      <c r="G57" s="1120" t="s">
        <v>39</v>
      </c>
      <c r="H57" s="351" t="s">
        <v>35</v>
      </c>
      <c r="I57" s="352">
        <f>J57</f>
        <v>6017.6</v>
      </c>
      <c r="J57" s="352">
        <v>6017.6</v>
      </c>
      <c r="K57" s="352">
        <f>K59+K62</f>
        <v>0</v>
      </c>
      <c r="L57" s="358">
        <f>L59+L62</f>
        <v>0</v>
      </c>
      <c r="M57" s="794">
        <f>N57</f>
        <v>6017.6</v>
      </c>
      <c r="N57" s="813">
        <v>6017.6</v>
      </c>
      <c r="O57" s="813">
        <f>O59+O62</f>
        <v>0</v>
      </c>
      <c r="P57" s="359">
        <f>P59+P62</f>
        <v>0</v>
      </c>
      <c r="Q57" s="813"/>
      <c r="R57" s="813"/>
      <c r="S57" s="813"/>
      <c r="T57" s="729"/>
      <c r="U57" s="357">
        <v>7827.6</v>
      </c>
    </row>
    <row r="58" spans="1:24" x14ac:dyDescent="0.2">
      <c r="A58" s="1125"/>
      <c r="B58" s="1203"/>
      <c r="C58" s="1235"/>
      <c r="D58" s="1264"/>
      <c r="E58" s="1238"/>
      <c r="F58" s="1207"/>
      <c r="G58" s="1121"/>
      <c r="H58" s="608" t="s">
        <v>129</v>
      </c>
      <c r="I58" s="222"/>
      <c r="J58" s="223"/>
      <c r="K58" s="223"/>
      <c r="L58" s="224"/>
      <c r="M58" s="898">
        <f>N58</f>
        <v>400.9</v>
      </c>
      <c r="N58" s="891">
        <v>400.9</v>
      </c>
      <c r="O58" s="784"/>
      <c r="P58" s="856"/>
      <c r="Q58" s="929">
        <f>M58-I58</f>
        <v>400.9</v>
      </c>
      <c r="R58" s="929">
        <f>N58-J58</f>
        <v>400.9</v>
      </c>
      <c r="S58" s="784"/>
      <c r="T58" s="809"/>
      <c r="U58" s="65"/>
    </row>
    <row r="59" spans="1:24" ht="12.75" customHeight="1" x14ac:dyDescent="0.2">
      <c r="A59" s="1125"/>
      <c r="B59" s="1203"/>
      <c r="C59" s="1235"/>
      <c r="D59" s="1255" t="s">
        <v>64</v>
      </c>
      <c r="E59" s="1238"/>
      <c r="F59" s="1207"/>
      <c r="G59" s="1121"/>
      <c r="H59" s="16"/>
      <c r="I59" s="255"/>
      <c r="J59" s="226"/>
      <c r="K59" s="226"/>
      <c r="L59" s="227"/>
      <c r="M59" s="776"/>
      <c r="N59" s="777"/>
      <c r="O59" s="777"/>
      <c r="P59" s="778"/>
      <c r="Q59" s="802"/>
      <c r="R59" s="777"/>
      <c r="S59" s="777"/>
      <c r="T59" s="803"/>
      <c r="U59" s="45"/>
    </row>
    <row r="60" spans="1:24" x14ac:dyDescent="0.2">
      <c r="A60" s="1125"/>
      <c r="B60" s="1203"/>
      <c r="C60" s="1235"/>
      <c r="D60" s="1127"/>
      <c r="E60" s="1238"/>
      <c r="F60" s="1207"/>
      <c r="G60" s="1121"/>
      <c r="H60" s="16"/>
      <c r="I60" s="255"/>
      <c r="J60" s="226"/>
      <c r="K60" s="226"/>
      <c r="L60" s="227"/>
      <c r="M60" s="776"/>
      <c r="N60" s="777"/>
      <c r="O60" s="777"/>
      <c r="P60" s="778"/>
      <c r="Q60" s="802"/>
      <c r="R60" s="777"/>
      <c r="S60" s="777"/>
      <c r="T60" s="803"/>
      <c r="U60" s="45"/>
    </row>
    <row r="61" spans="1:24" x14ac:dyDescent="0.2">
      <c r="A61" s="1125"/>
      <c r="B61" s="1203"/>
      <c r="C61" s="1235"/>
      <c r="D61" s="1127"/>
      <c r="E61" s="1238"/>
      <c r="F61" s="1207"/>
      <c r="G61" s="1121"/>
      <c r="H61" s="360"/>
      <c r="I61" s="347"/>
      <c r="J61" s="332"/>
      <c r="K61" s="332"/>
      <c r="L61" s="348"/>
      <c r="M61" s="798"/>
      <c r="N61" s="781"/>
      <c r="O61" s="781"/>
      <c r="P61" s="782"/>
      <c r="Q61" s="804"/>
      <c r="R61" s="781"/>
      <c r="S61" s="781"/>
      <c r="T61" s="805"/>
      <c r="U61" s="362"/>
    </row>
    <row r="62" spans="1:24" ht="12.75" customHeight="1" x14ac:dyDescent="0.2">
      <c r="A62" s="1125"/>
      <c r="B62" s="1203"/>
      <c r="C62" s="1235"/>
      <c r="D62" s="1255" t="s">
        <v>63</v>
      </c>
      <c r="E62" s="1256" t="s">
        <v>182</v>
      </c>
      <c r="F62" s="1207"/>
      <c r="G62" s="1121"/>
      <c r="H62" s="16"/>
      <c r="I62" s="255"/>
      <c r="J62" s="226"/>
      <c r="K62" s="226"/>
      <c r="L62" s="227"/>
      <c r="M62" s="776"/>
      <c r="N62" s="777"/>
      <c r="O62" s="777"/>
      <c r="P62" s="778"/>
      <c r="Q62" s="802"/>
      <c r="R62" s="777"/>
      <c r="S62" s="777"/>
      <c r="T62" s="803"/>
      <c r="U62" s="45"/>
    </row>
    <row r="63" spans="1:24" x14ac:dyDescent="0.2">
      <c r="A63" s="1125"/>
      <c r="B63" s="1203"/>
      <c r="C63" s="1235"/>
      <c r="D63" s="1127"/>
      <c r="E63" s="1256"/>
      <c r="F63" s="1207"/>
      <c r="G63" s="1121"/>
      <c r="H63" s="16"/>
      <c r="I63" s="255"/>
      <c r="J63" s="226"/>
      <c r="K63" s="226"/>
      <c r="L63" s="227"/>
      <c r="M63" s="776"/>
      <c r="N63" s="777"/>
      <c r="O63" s="777"/>
      <c r="P63" s="778"/>
      <c r="Q63" s="802"/>
      <c r="R63" s="777"/>
      <c r="S63" s="777"/>
      <c r="T63" s="803"/>
      <c r="U63" s="45"/>
    </row>
    <row r="64" spans="1:24" ht="12.75" customHeight="1" x14ac:dyDescent="0.2">
      <c r="A64" s="1125"/>
      <c r="B64" s="1203"/>
      <c r="C64" s="1235"/>
      <c r="D64" s="1127"/>
      <c r="E64" s="1256"/>
      <c r="F64" s="1207"/>
      <c r="G64" s="1121"/>
      <c r="H64" s="16"/>
      <c r="I64" s="255"/>
      <c r="J64" s="226"/>
      <c r="K64" s="226"/>
      <c r="L64" s="227"/>
      <c r="M64" s="776"/>
      <c r="N64" s="777"/>
      <c r="O64" s="777"/>
      <c r="P64" s="778"/>
      <c r="Q64" s="802"/>
      <c r="R64" s="777"/>
      <c r="S64" s="777"/>
      <c r="T64" s="803"/>
      <c r="U64" s="35"/>
    </row>
    <row r="65" spans="1:23" x14ac:dyDescent="0.2">
      <c r="A65" s="1125"/>
      <c r="B65" s="1203"/>
      <c r="C65" s="1235"/>
      <c r="D65" s="1205"/>
      <c r="E65" s="1256"/>
      <c r="F65" s="1207"/>
      <c r="G65" s="1121"/>
      <c r="H65" s="360"/>
      <c r="I65" s="347"/>
      <c r="J65" s="332"/>
      <c r="K65" s="332"/>
      <c r="L65" s="348"/>
      <c r="M65" s="798"/>
      <c r="N65" s="781"/>
      <c r="O65" s="781"/>
      <c r="P65" s="782"/>
      <c r="Q65" s="804"/>
      <c r="R65" s="781"/>
      <c r="S65" s="781"/>
      <c r="T65" s="805"/>
      <c r="U65" s="362"/>
    </row>
    <row r="66" spans="1:23" x14ac:dyDescent="0.2">
      <c r="A66" s="1125"/>
      <c r="B66" s="1203"/>
      <c r="C66" s="1235"/>
      <c r="D66" s="1127" t="s">
        <v>65</v>
      </c>
      <c r="E66" s="1238"/>
      <c r="F66" s="1207"/>
      <c r="G66" s="1121"/>
      <c r="H66" s="16"/>
      <c r="I66" s="255"/>
      <c r="J66" s="226"/>
      <c r="K66" s="226"/>
      <c r="L66" s="227"/>
      <c r="M66" s="776"/>
      <c r="N66" s="777"/>
      <c r="O66" s="777"/>
      <c r="P66" s="778"/>
      <c r="Q66" s="802"/>
      <c r="R66" s="777"/>
      <c r="S66" s="777"/>
      <c r="T66" s="803"/>
      <c r="U66" s="45"/>
    </row>
    <row r="67" spans="1:23" ht="12.75" customHeight="1" x14ac:dyDescent="0.2">
      <c r="A67" s="1125"/>
      <c r="B67" s="1203"/>
      <c r="C67" s="1235"/>
      <c r="D67" s="1205"/>
      <c r="E67" s="1238"/>
      <c r="F67" s="1207"/>
      <c r="G67" s="1121"/>
      <c r="H67" s="360"/>
      <c r="I67" s="347"/>
      <c r="J67" s="332"/>
      <c r="K67" s="332"/>
      <c r="L67" s="348"/>
      <c r="M67" s="798"/>
      <c r="N67" s="781"/>
      <c r="O67" s="781"/>
      <c r="P67" s="782"/>
      <c r="Q67" s="804"/>
      <c r="R67" s="781"/>
      <c r="S67" s="781"/>
      <c r="T67" s="805"/>
      <c r="U67" s="362"/>
    </row>
    <row r="68" spans="1:23" x14ac:dyDescent="0.2">
      <c r="A68" s="1125"/>
      <c r="B68" s="1203"/>
      <c r="C68" s="1235"/>
      <c r="D68" s="1127" t="s">
        <v>66</v>
      </c>
      <c r="E68" s="1238"/>
      <c r="F68" s="1207"/>
      <c r="G68" s="1121"/>
      <c r="H68" s="12" t="s">
        <v>93</v>
      </c>
      <c r="I68" s="225">
        <f>J68</f>
        <v>2038</v>
      </c>
      <c r="J68" s="231">
        <v>2038</v>
      </c>
      <c r="K68" s="231"/>
      <c r="L68" s="232"/>
      <c r="M68" s="787">
        <f>N68</f>
        <v>2038</v>
      </c>
      <c r="N68" s="788">
        <v>2038</v>
      </c>
      <c r="O68" s="788"/>
      <c r="P68" s="823"/>
      <c r="Q68" s="816"/>
      <c r="R68" s="788"/>
      <c r="S68" s="788"/>
      <c r="T68" s="817"/>
      <c r="U68" s="370"/>
    </row>
    <row r="69" spans="1:23" x14ac:dyDescent="0.2">
      <c r="A69" s="1125"/>
      <c r="B69" s="1203"/>
      <c r="C69" s="1235"/>
      <c r="D69" s="1205"/>
      <c r="E69" s="1238"/>
      <c r="F69" s="1207"/>
      <c r="G69" s="1121"/>
      <c r="H69" s="384"/>
      <c r="I69" s="434"/>
      <c r="J69" s="424"/>
      <c r="K69" s="424"/>
      <c r="L69" s="435"/>
      <c r="M69" s="880"/>
      <c r="N69" s="785"/>
      <c r="O69" s="785"/>
      <c r="P69" s="786"/>
      <c r="Q69" s="806"/>
      <c r="R69" s="785"/>
      <c r="S69" s="785"/>
      <c r="T69" s="807"/>
      <c r="U69" s="437"/>
    </row>
    <row r="70" spans="1:23" ht="25.5" x14ac:dyDescent="0.2">
      <c r="A70" s="734"/>
      <c r="B70" s="735"/>
      <c r="C70" s="736"/>
      <c r="D70" s="121" t="s">
        <v>130</v>
      </c>
      <c r="E70" s="738"/>
      <c r="F70" s="739"/>
      <c r="G70" s="733"/>
      <c r="H70" s="16"/>
      <c r="I70" s="255"/>
      <c r="J70" s="226"/>
      <c r="K70" s="226"/>
      <c r="L70" s="227"/>
      <c r="M70" s="776"/>
      <c r="N70" s="777"/>
      <c r="O70" s="777"/>
      <c r="P70" s="778"/>
      <c r="Q70" s="802"/>
      <c r="R70" s="777"/>
      <c r="S70" s="777"/>
      <c r="T70" s="803"/>
      <c r="U70" s="45"/>
    </row>
    <row r="71" spans="1:23" x14ac:dyDescent="0.2">
      <c r="A71" s="1125"/>
      <c r="B71" s="1203"/>
      <c r="C71" s="1235"/>
      <c r="D71" s="1127" t="s">
        <v>131</v>
      </c>
      <c r="E71" s="1238"/>
      <c r="F71" s="1207"/>
      <c r="G71" s="1121"/>
      <c r="H71" s="148"/>
      <c r="I71" s="222"/>
      <c r="J71" s="223"/>
      <c r="K71" s="223"/>
      <c r="L71" s="224"/>
      <c r="M71" s="861"/>
      <c r="N71" s="784"/>
      <c r="O71" s="784"/>
      <c r="P71" s="856"/>
      <c r="Q71" s="808"/>
      <c r="R71" s="784"/>
      <c r="S71" s="784"/>
      <c r="T71" s="809"/>
      <c r="U71" s="65"/>
    </row>
    <row r="72" spans="1:23" ht="13.5" thickBot="1" x14ac:dyDescent="0.25">
      <c r="A72" s="1126"/>
      <c r="B72" s="1226"/>
      <c r="C72" s="1236"/>
      <c r="D72" s="1128"/>
      <c r="E72" s="1239"/>
      <c r="F72" s="1241"/>
      <c r="G72" s="1122"/>
      <c r="H72" s="291" t="s">
        <v>10</v>
      </c>
      <c r="I72" s="251">
        <f>I57+I68</f>
        <v>8055.6</v>
      </c>
      <c r="J72" s="245">
        <f>J57+J68</f>
        <v>8055.6</v>
      </c>
      <c r="K72" s="245">
        <f>SUM(K71:K71)</f>
        <v>0</v>
      </c>
      <c r="L72" s="250">
        <f>SUM(L71:L71)</f>
        <v>0</v>
      </c>
      <c r="M72" s="862">
        <f t="shared" ref="M72:R72" si="7">M57+M68+M58</f>
        <v>8456.5</v>
      </c>
      <c r="N72" s="862">
        <f t="shared" si="7"/>
        <v>8456.5</v>
      </c>
      <c r="O72" s="862">
        <f t="shared" si="7"/>
        <v>0</v>
      </c>
      <c r="P72" s="862">
        <f t="shared" si="7"/>
        <v>0</v>
      </c>
      <c r="Q72" s="932">
        <f t="shared" si="7"/>
        <v>400.9</v>
      </c>
      <c r="R72" s="932">
        <f t="shared" si="7"/>
        <v>400.9</v>
      </c>
      <c r="S72" s="800"/>
      <c r="T72" s="819"/>
      <c r="U72" s="289">
        <f>U57</f>
        <v>7827.6</v>
      </c>
    </row>
    <row r="73" spans="1:23" x14ac:dyDescent="0.2">
      <c r="A73" s="1124" t="s">
        <v>9</v>
      </c>
      <c r="B73" s="1225" t="s">
        <v>9</v>
      </c>
      <c r="C73" s="1234" t="s">
        <v>53</v>
      </c>
      <c r="D73" s="1250" t="s">
        <v>165</v>
      </c>
      <c r="E73" s="1237"/>
      <c r="F73" s="1240" t="s">
        <v>37</v>
      </c>
      <c r="G73" s="1166" t="s">
        <v>94</v>
      </c>
      <c r="H73" s="15" t="s">
        <v>35</v>
      </c>
      <c r="I73" s="248">
        <f>J73+L73</f>
        <v>610.4</v>
      </c>
      <c r="J73" s="236">
        <v>610.4</v>
      </c>
      <c r="K73" s="236"/>
      <c r="L73" s="237"/>
      <c r="M73" s="872">
        <f>N73+P73</f>
        <v>610.4</v>
      </c>
      <c r="N73" s="820">
        <v>610.4</v>
      </c>
      <c r="O73" s="820"/>
      <c r="P73" s="821"/>
      <c r="Q73" s="811"/>
      <c r="R73" s="820"/>
      <c r="S73" s="820"/>
      <c r="T73" s="821"/>
      <c r="U73" s="46">
        <f>50+577</f>
        <v>627</v>
      </c>
    </row>
    <row r="74" spans="1:23" x14ac:dyDescent="0.2">
      <c r="A74" s="1125"/>
      <c r="B74" s="1203"/>
      <c r="C74" s="1235"/>
      <c r="D74" s="1251"/>
      <c r="E74" s="1238"/>
      <c r="F74" s="1207"/>
      <c r="G74" s="1167"/>
      <c r="H74" s="25"/>
      <c r="I74" s="240">
        <f>J74+L74</f>
        <v>0</v>
      </c>
      <c r="J74" s="226"/>
      <c r="K74" s="226"/>
      <c r="L74" s="227"/>
      <c r="M74" s="859">
        <f>N74+P74</f>
        <v>0</v>
      </c>
      <c r="N74" s="777"/>
      <c r="O74" s="777"/>
      <c r="P74" s="778"/>
      <c r="Q74" s="822"/>
      <c r="R74" s="777"/>
      <c r="S74" s="777"/>
      <c r="T74" s="778"/>
      <c r="U74" s="69"/>
    </row>
    <row r="75" spans="1:23" x14ac:dyDescent="0.2">
      <c r="A75" s="1125"/>
      <c r="B75" s="1203"/>
      <c r="C75" s="1235"/>
      <c r="D75" s="1251"/>
      <c r="E75" s="1238"/>
      <c r="F75" s="1207"/>
      <c r="G75" s="1167"/>
      <c r="H75" s="16"/>
      <c r="I75" s="238">
        <f>J75+L75</f>
        <v>0</v>
      </c>
      <c r="J75" s="231"/>
      <c r="K75" s="231"/>
      <c r="L75" s="232"/>
      <c r="M75" s="861">
        <f>N75+P75</f>
        <v>0</v>
      </c>
      <c r="N75" s="788"/>
      <c r="O75" s="788"/>
      <c r="P75" s="823"/>
      <c r="Q75" s="808"/>
      <c r="R75" s="788"/>
      <c r="S75" s="788"/>
      <c r="T75" s="823"/>
      <c r="U75" s="23"/>
      <c r="V75" s="48"/>
    </row>
    <row r="76" spans="1:23" ht="13.5" customHeight="1" thickBot="1" x14ac:dyDescent="0.25">
      <c r="A76" s="1126"/>
      <c r="B76" s="1226"/>
      <c r="C76" s="1236"/>
      <c r="D76" s="1252"/>
      <c r="E76" s="1239"/>
      <c r="F76" s="1241"/>
      <c r="G76" s="1168"/>
      <c r="H76" s="291" t="s">
        <v>10</v>
      </c>
      <c r="I76" s="244">
        <f t="shared" ref="I76:P76" si="8">SUM(I73:I75)</f>
        <v>610.4</v>
      </c>
      <c r="J76" s="251">
        <f t="shared" si="8"/>
        <v>610.4</v>
      </c>
      <c r="K76" s="251">
        <f t="shared" si="8"/>
        <v>0</v>
      </c>
      <c r="L76" s="256">
        <f t="shared" si="8"/>
        <v>0</v>
      </c>
      <c r="M76" s="862">
        <f t="shared" si="8"/>
        <v>610.4</v>
      </c>
      <c r="N76" s="818">
        <f t="shared" si="8"/>
        <v>610.4</v>
      </c>
      <c r="O76" s="818">
        <f t="shared" si="8"/>
        <v>0</v>
      </c>
      <c r="P76" s="801">
        <f t="shared" si="8"/>
        <v>0</v>
      </c>
      <c r="Q76" s="818"/>
      <c r="R76" s="818"/>
      <c r="S76" s="818"/>
      <c r="T76" s="801"/>
      <c r="U76" s="289">
        <f>SUM(U73:U75)</f>
        <v>627</v>
      </c>
    </row>
    <row r="77" spans="1:23" ht="12.75" customHeight="1" thickBot="1" x14ac:dyDescent="0.25">
      <c r="A77" s="1124" t="s">
        <v>9</v>
      </c>
      <c r="B77" s="1225" t="s">
        <v>9</v>
      </c>
      <c r="C77" s="1234" t="s">
        <v>40</v>
      </c>
      <c r="D77" s="1215" t="s">
        <v>152</v>
      </c>
      <c r="E77" s="1114" t="s">
        <v>90</v>
      </c>
      <c r="F77" s="1240" t="s">
        <v>53</v>
      </c>
      <c r="G77" s="997" t="s">
        <v>89</v>
      </c>
      <c r="H77" s="15" t="s">
        <v>35</v>
      </c>
      <c r="I77" s="235">
        <f>J77+L77</f>
        <v>3.5</v>
      </c>
      <c r="J77" s="236">
        <f>1.9+1.6</f>
        <v>3.5</v>
      </c>
      <c r="K77" s="236"/>
      <c r="L77" s="237"/>
      <c r="M77" s="872">
        <f>N77+P77</f>
        <v>3.5</v>
      </c>
      <c r="N77" s="820">
        <f>1.9+1.6</f>
        <v>3.5</v>
      </c>
      <c r="O77" s="820"/>
      <c r="P77" s="821"/>
      <c r="Q77" s="811"/>
      <c r="R77" s="820"/>
      <c r="S77" s="820"/>
      <c r="T77" s="824"/>
      <c r="U77" s="46"/>
    </row>
    <row r="78" spans="1:23" ht="12.75" customHeight="1" x14ac:dyDescent="0.2">
      <c r="A78" s="1125"/>
      <c r="B78" s="1203"/>
      <c r="C78" s="1235"/>
      <c r="D78" s="1229"/>
      <c r="E78" s="1115"/>
      <c r="F78" s="1207"/>
      <c r="G78" s="995"/>
      <c r="H78" s="25" t="s">
        <v>87</v>
      </c>
      <c r="I78" s="228">
        <f>J78+L78</f>
        <v>598.79999999999995</v>
      </c>
      <c r="J78" s="223"/>
      <c r="K78" s="223"/>
      <c r="L78" s="224">
        <v>598.79999999999995</v>
      </c>
      <c r="M78" s="859">
        <f>N78+P78</f>
        <v>598.79999999999995</v>
      </c>
      <c r="N78" s="784"/>
      <c r="O78" s="784"/>
      <c r="P78" s="856">
        <v>598.79999999999995</v>
      </c>
      <c r="Q78" s="822"/>
      <c r="R78" s="825"/>
      <c r="S78" s="825"/>
      <c r="T78" s="809"/>
      <c r="U78" s="939"/>
      <c r="V78" s="1004" t="s">
        <v>231</v>
      </c>
      <c r="W78" s="1005" t="s">
        <v>230</v>
      </c>
    </row>
    <row r="79" spans="1:23" ht="18.75" customHeight="1" x14ac:dyDescent="0.2">
      <c r="A79" s="1125"/>
      <c r="B79" s="1203"/>
      <c r="C79" s="1235"/>
      <c r="D79" s="1229"/>
      <c r="E79" s="49"/>
      <c r="F79" s="1207"/>
      <c r="G79" s="996" t="s">
        <v>201</v>
      </c>
      <c r="H79" s="608" t="s">
        <v>91</v>
      </c>
      <c r="I79" s="222">
        <f>J79+L79</f>
        <v>0</v>
      </c>
      <c r="J79" s="226"/>
      <c r="K79" s="226"/>
      <c r="L79" s="227"/>
      <c r="M79" s="861">
        <f>N79+P79</f>
        <v>15.5</v>
      </c>
      <c r="N79" s="777">
        <v>15.5</v>
      </c>
      <c r="O79" s="777">
        <v>10</v>
      </c>
      <c r="P79" s="778"/>
      <c r="Q79" s="929">
        <f>M79-I79</f>
        <v>15.5</v>
      </c>
      <c r="R79" s="929">
        <f t="shared" ref="R79:S79" si="9">N79-J79</f>
        <v>15.5</v>
      </c>
      <c r="S79" s="929">
        <f t="shared" si="9"/>
        <v>10</v>
      </c>
      <c r="T79" s="803"/>
      <c r="U79" s="35"/>
      <c r="V79" s="1398" t="s">
        <v>232</v>
      </c>
      <c r="W79" s="1001">
        <v>5</v>
      </c>
    </row>
    <row r="80" spans="1:23" ht="20.25" customHeight="1" x14ac:dyDescent="0.2">
      <c r="A80" s="1125"/>
      <c r="B80" s="1203"/>
      <c r="C80" s="1235"/>
      <c r="D80" s="1229"/>
      <c r="E80" s="49"/>
      <c r="F80" s="1207"/>
      <c r="G80" s="995"/>
      <c r="H80" s="25" t="s">
        <v>35</v>
      </c>
      <c r="I80" s="228">
        <f>J80+L80</f>
        <v>0.5</v>
      </c>
      <c r="J80" s="229">
        <v>0.5</v>
      </c>
      <c r="K80" s="229">
        <v>0.3</v>
      </c>
      <c r="L80" s="230"/>
      <c r="M80" s="859">
        <f>N80+P80</f>
        <v>0.5</v>
      </c>
      <c r="N80" s="825">
        <v>0.5</v>
      </c>
      <c r="O80" s="825">
        <v>0.3</v>
      </c>
      <c r="P80" s="860"/>
      <c r="Q80" s="905"/>
      <c r="R80" s="905"/>
      <c r="S80" s="905"/>
      <c r="T80" s="826"/>
      <c r="U80" s="126"/>
      <c r="V80" s="1399"/>
      <c r="W80" s="1002"/>
    </row>
    <row r="81" spans="1:24" ht="24" customHeight="1" x14ac:dyDescent="0.2">
      <c r="A81" s="1125"/>
      <c r="B81" s="1203"/>
      <c r="C81" s="1235"/>
      <c r="D81" s="1229"/>
      <c r="E81" s="49"/>
      <c r="F81" s="1207"/>
      <c r="G81" s="995"/>
      <c r="H81" s="893" t="s">
        <v>129</v>
      </c>
      <c r="I81" s="255"/>
      <c r="J81" s="226"/>
      <c r="K81" s="226"/>
      <c r="L81" s="227"/>
      <c r="M81" s="776">
        <f>N81</f>
        <v>1.3</v>
      </c>
      <c r="N81" s="777">
        <v>1.3</v>
      </c>
      <c r="O81" s="777"/>
      <c r="P81" s="778"/>
      <c r="Q81" s="888">
        <f>M81-I81</f>
        <v>1.3</v>
      </c>
      <c r="R81" s="888">
        <f>N81-J81</f>
        <v>1.3</v>
      </c>
      <c r="S81" s="777"/>
      <c r="T81" s="803"/>
      <c r="U81" s="35"/>
      <c r="V81" s="1362"/>
      <c r="W81" s="1003"/>
    </row>
    <row r="82" spans="1:24" ht="16.5" customHeight="1" thickBot="1" x14ac:dyDescent="0.25">
      <c r="A82" s="1126"/>
      <c r="B82" s="1226"/>
      <c r="C82" s="1236"/>
      <c r="D82" s="1230"/>
      <c r="E82" s="50"/>
      <c r="F82" s="1241"/>
      <c r="G82" s="998"/>
      <c r="H82" s="291" t="s">
        <v>10</v>
      </c>
      <c r="I82" s="251">
        <f t="shared" ref="I82:S82" si="10">SUM(I77:I81)</f>
        <v>602.79999999999995</v>
      </c>
      <c r="J82" s="251">
        <f t="shared" si="10"/>
        <v>4</v>
      </c>
      <c r="K82" s="251">
        <f t="shared" si="10"/>
        <v>0.3</v>
      </c>
      <c r="L82" s="256">
        <f t="shared" si="10"/>
        <v>598.79999999999995</v>
      </c>
      <c r="M82" s="862">
        <f t="shared" si="10"/>
        <v>619.59999999999991</v>
      </c>
      <c r="N82" s="818">
        <f t="shared" si="10"/>
        <v>20.8</v>
      </c>
      <c r="O82" s="818">
        <f t="shared" si="10"/>
        <v>10.3</v>
      </c>
      <c r="P82" s="801">
        <f t="shared" si="10"/>
        <v>598.79999999999995</v>
      </c>
      <c r="Q82" s="999">
        <f t="shared" si="10"/>
        <v>16.8</v>
      </c>
      <c r="R82" s="999">
        <f t="shared" si="10"/>
        <v>16.8</v>
      </c>
      <c r="S82" s="999">
        <f t="shared" si="10"/>
        <v>10</v>
      </c>
      <c r="T82" s="815"/>
      <c r="U82" s="289">
        <f>U81</f>
        <v>0</v>
      </c>
      <c r="V82" s="1363"/>
      <c r="W82" s="598"/>
    </row>
    <row r="83" spans="1:24" x14ac:dyDescent="0.2">
      <c r="A83" s="1124" t="s">
        <v>9</v>
      </c>
      <c r="B83" s="1225" t="s">
        <v>9</v>
      </c>
      <c r="C83" s="1234" t="s">
        <v>54</v>
      </c>
      <c r="D83" s="1050" t="s">
        <v>128</v>
      </c>
      <c r="E83" s="1237"/>
      <c r="F83" s="1240" t="s">
        <v>53</v>
      </c>
      <c r="G83" s="1120" t="s">
        <v>39</v>
      </c>
      <c r="H83" s="15" t="s">
        <v>35</v>
      </c>
      <c r="I83" s="248">
        <f>J83+L83</f>
        <v>150</v>
      </c>
      <c r="J83" s="236">
        <v>150</v>
      </c>
      <c r="K83" s="236"/>
      <c r="L83" s="237"/>
      <c r="M83" s="872">
        <f>N83+P83</f>
        <v>150</v>
      </c>
      <c r="N83" s="820">
        <v>150</v>
      </c>
      <c r="O83" s="820"/>
      <c r="P83" s="821"/>
      <c r="Q83" s="811"/>
      <c r="R83" s="820"/>
      <c r="S83" s="820"/>
      <c r="T83" s="824"/>
      <c r="U83" s="46"/>
    </row>
    <row r="84" spans="1:24" x14ac:dyDescent="0.2">
      <c r="A84" s="1125"/>
      <c r="B84" s="1203"/>
      <c r="C84" s="1235"/>
      <c r="D84" s="1127"/>
      <c r="E84" s="1238"/>
      <c r="F84" s="1207"/>
      <c r="G84" s="1121"/>
      <c r="H84" s="120"/>
      <c r="I84" s="240"/>
      <c r="J84" s="229"/>
      <c r="K84" s="229"/>
      <c r="L84" s="230"/>
      <c r="M84" s="859"/>
      <c r="N84" s="825"/>
      <c r="O84" s="825"/>
      <c r="P84" s="860"/>
      <c r="Q84" s="822"/>
      <c r="R84" s="825"/>
      <c r="S84" s="825"/>
      <c r="T84" s="826"/>
      <c r="U84" s="51"/>
    </row>
    <row r="85" spans="1:24" ht="13.5" thickBot="1" x14ac:dyDescent="0.25">
      <c r="A85" s="1126"/>
      <c r="B85" s="1226"/>
      <c r="C85" s="1236"/>
      <c r="D85" s="1128"/>
      <c r="E85" s="1239"/>
      <c r="F85" s="1241"/>
      <c r="G85" s="744"/>
      <c r="H85" s="291" t="s">
        <v>10</v>
      </c>
      <c r="I85" s="251">
        <f t="shared" ref="I85:P85" si="11">SUM(I83:I84)</f>
        <v>150</v>
      </c>
      <c r="J85" s="245">
        <f t="shared" si="11"/>
        <v>150</v>
      </c>
      <c r="K85" s="245">
        <f t="shared" si="11"/>
        <v>0</v>
      </c>
      <c r="L85" s="250">
        <f t="shared" si="11"/>
        <v>0</v>
      </c>
      <c r="M85" s="862">
        <f t="shared" si="11"/>
        <v>150</v>
      </c>
      <c r="N85" s="800">
        <f t="shared" si="11"/>
        <v>150</v>
      </c>
      <c r="O85" s="800">
        <f t="shared" si="11"/>
        <v>0</v>
      </c>
      <c r="P85" s="873">
        <f t="shared" si="11"/>
        <v>0</v>
      </c>
      <c r="Q85" s="818"/>
      <c r="R85" s="800"/>
      <c r="S85" s="800"/>
      <c r="T85" s="800"/>
      <c r="U85" s="289">
        <f>SUM(U83:U84)</f>
        <v>0</v>
      </c>
    </row>
    <row r="86" spans="1:24" ht="12.75" customHeight="1" x14ac:dyDescent="0.2">
      <c r="A86" s="1124" t="s">
        <v>9</v>
      </c>
      <c r="B86" s="1225" t="s">
        <v>9</v>
      </c>
      <c r="C86" s="1227" t="s">
        <v>43</v>
      </c>
      <c r="D86" s="1215" t="s">
        <v>186</v>
      </c>
      <c r="E86" s="1231" t="s">
        <v>167</v>
      </c>
      <c r="F86" s="1184" t="s">
        <v>52</v>
      </c>
      <c r="G86" s="1120" t="s">
        <v>89</v>
      </c>
      <c r="H86" s="12" t="s">
        <v>91</v>
      </c>
      <c r="I86" s="222">
        <f>J86+L86</f>
        <v>445</v>
      </c>
      <c r="J86" s="231"/>
      <c r="K86" s="231"/>
      <c r="L86" s="232">
        <v>445</v>
      </c>
      <c r="M86" s="861">
        <f>N86+P86</f>
        <v>445</v>
      </c>
      <c r="N86" s="788"/>
      <c r="O86" s="788"/>
      <c r="P86" s="823">
        <v>445</v>
      </c>
      <c r="Q86" s="808"/>
      <c r="R86" s="788"/>
      <c r="S86" s="788"/>
      <c r="T86" s="817"/>
      <c r="U86" s="322">
        <v>49.5</v>
      </c>
    </row>
    <row r="87" spans="1:24" x14ac:dyDescent="0.2">
      <c r="A87" s="1125"/>
      <c r="B87" s="1203"/>
      <c r="C87" s="1204"/>
      <c r="D87" s="1229"/>
      <c r="E87" s="1232"/>
      <c r="F87" s="1159"/>
      <c r="G87" s="1121"/>
      <c r="H87" s="12" t="s">
        <v>35</v>
      </c>
      <c r="I87" s="222">
        <f>L87</f>
        <v>0.1</v>
      </c>
      <c r="J87" s="231"/>
      <c r="K87" s="231"/>
      <c r="L87" s="232">
        <v>0.1</v>
      </c>
      <c r="M87" s="861">
        <f>P87</f>
        <v>0.1</v>
      </c>
      <c r="N87" s="788"/>
      <c r="O87" s="788"/>
      <c r="P87" s="823">
        <v>0.1</v>
      </c>
      <c r="Q87" s="808"/>
      <c r="R87" s="788"/>
      <c r="S87" s="788"/>
      <c r="T87" s="817"/>
      <c r="U87" s="83"/>
    </row>
    <row r="88" spans="1:24" x14ac:dyDescent="0.2">
      <c r="A88" s="1125"/>
      <c r="B88" s="1203"/>
      <c r="C88" s="1204"/>
      <c r="D88" s="1229"/>
      <c r="E88" s="1232"/>
      <c r="F88" s="1159"/>
      <c r="G88" s="1121"/>
      <c r="H88" s="12" t="s">
        <v>92</v>
      </c>
      <c r="I88" s="222">
        <f>J88+L88</f>
        <v>93.4</v>
      </c>
      <c r="J88" s="231"/>
      <c r="K88" s="231"/>
      <c r="L88" s="232">
        <v>93.4</v>
      </c>
      <c r="M88" s="861">
        <f>N88+P88</f>
        <v>93.4</v>
      </c>
      <c r="N88" s="788"/>
      <c r="O88" s="788"/>
      <c r="P88" s="823">
        <v>93.4</v>
      </c>
      <c r="Q88" s="808"/>
      <c r="R88" s="788"/>
      <c r="S88" s="788"/>
      <c r="T88" s="817"/>
      <c r="U88" s="83">
        <v>10.4</v>
      </c>
    </row>
    <row r="89" spans="1:24" ht="13.5" thickBot="1" x14ac:dyDescent="0.25">
      <c r="A89" s="1126"/>
      <c r="B89" s="1226"/>
      <c r="C89" s="1228"/>
      <c r="D89" s="1230"/>
      <c r="E89" s="1233"/>
      <c r="F89" s="1185"/>
      <c r="G89" s="1122"/>
      <c r="H89" s="291" t="s">
        <v>10</v>
      </c>
      <c r="I89" s="251">
        <f t="shared" ref="I89:P89" si="12">SUM(I86:I88)</f>
        <v>538.5</v>
      </c>
      <c r="J89" s="251">
        <f t="shared" si="12"/>
        <v>0</v>
      </c>
      <c r="K89" s="251">
        <f t="shared" si="12"/>
        <v>0</v>
      </c>
      <c r="L89" s="256">
        <f t="shared" si="12"/>
        <v>538.5</v>
      </c>
      <c r="M89" s="862">
        <f t="shared" si="12"/>
        <v>538.5</v>
      </c>
      <c r="N89" s="818">
        <f t="shared" si="12"/>
        <v>0</v>
      </c>
      <c r="O89" s="818">
        <f t="shared" si="12"/>
        <v>0</v>
      </c>
      <c r="P89" s="801">
        <f t="shared" si="12"/>
        <v>538.5</v>
      </c>
      <c r="Q89" s="818"/>
      <c r="R89" s="818"/>
      <c r="S89" s="818"/>
      <c r="T89" s="815"/>
      <c r="U89" s="289">
        <f>SUM(U86:U88)</f>
        <v>59.9</v>
      </c>
      <c r="V89" s="14"/>
      <c r="X89" s="13"/>
    </row>
    <row r="90" spans="1:24" ht="12.75" customHeight="1" x14ac:dyDescent="0.2">
      <c r="A90" s="377" t="s">
        <v>9</v>
      </c>
      <c r="B90" s="753" t="s">
        <v>9</v>
      </c>
      <c r="C90" s="750" t="s">
        <v>159</v>
      </c>
      <c r="D90" s="1215" t="s">
        <v>177</v>
      </c>
      <c r="E90" s="743"/>
      <c r="F90" s="189"/>
      <c r="G90" s="193"/>
      <c r="H90" s="482" t="s">
        <v>35</v>
      </c>
      <c r="I90" s="257">
        <f>J90+L90</f>
        <v>69.2</v>
      </c>
      <c r="J90" s="258">
        <v>19.2</v>
      </c>
      <c r="K90" s="258"/>
      <c r="L90" s="769">
        <v>50</v>
      </c>
      <c r="M90" s="882">
        <f>N90+P90</f>
        <v>69.2</v>
      </c>
      <c r="N90" s="828">
        <v>19.2</v>
      </c>
      <c r="O90" s="828"/>
      <c r="P90" s="829">
        <v>50</v>
      </c>
      <c r="Q90" s="827"/>
      <c r="R90" s="828"/>
      <c r="S90" s="828"/>
      <c r="T90" s="829"/>
      <c r="U90" s="207">
        <v>150</v>
      </c>
    </row>
    <row r="91" spans="1:24" ht="12.75" customHeight="1" x14ac:dyDescent="0.2">
      <c r="A91" s="94"/>
      <c r="B91" s="754"/>
      <c r="C91" s="751"/>
      <c r="D91" s="1216"/>
      <c r="E91" s="740"/>
      <c r="F91" s="199"/>
      <c r="G91" s="200"/>
      <c r="H91" s="483" t="s">
        <v>87</v>
      </c>
      <c r="I91" s="260"/>
      <c r="J91" s="261"/>
      <c r="K91" s="261"/>
      <c r="L91" s="770"/>
      <c r="M91" s="883"/>
      <c r="N91" s="831"/>
      <c r="O91" s="831"/>
      <c r="P91" s="832"/>
      <c r="Q91" s="830"/>
      <c r="R91" s="831"/>
      <c r="S91" s="831"/>
      <c r="T91" s="832"/>
      <c r="U91" s="208">
        <v>227.3</v>
      </c>
    </row>
    <row r="92" spans="1:24" ht="26.25" thickBot="1" x14ac:dyDescent="0.25">
      <c r="A92" s="98"/>
      <c r="B92" s="755"/>
      <c r="C92" s="752"/>
      <c r="D92" s="678" t="s">
        <v>176</v>
      </c>
      <c r="E92" s="748"/>
      <c r="F92" s="679" t="s">
        <v>40</v>
      </c>
      <c r="G92" s="680" t="s">
        <v>89</v>
      </c>
      <c r="H92" s="681" t="s">
        <v>91</v>
      </c>
      <c r="I92" s="682">
        <f>J92</f>
        <v>108.4</v>
      </c>
      <c r="J92" s="683">
        <v>108.4</v>
      </c>
      <c r="K92" s="683"/>
      <c r="L92" s="771"/>
      <c r="M92" s="884">
        <f>N92</f>
        <v>108.4</v>
      </c>
      <c r="N92" s="834">
        <v>108.4</v>
      </c>
      <c r="O92" s="834"/>
      <c r="P92" s="835"/>
      <c r="Q92" s="833"/>
      <c r="R92" s="834"/>
      <c r="S92" s="834"/>
      <c r="T92" s="835"/>
      <c r="U92" s="685">
        <v>2802.7</v>
      </c>
    </row>
    <row r="93" spans="1:24" ht="29.25" x14ac:dyDescent="0.2">
      <c r="A93" s="688"/>
      <c r="B93" s="689"/>
      <c r="C93" s="690"/>
      <c r="D93" s="691" t="s">
        <v>170</v>
      </c>
      <c r="E93" s="692" t="s">
        <v>180</v>
      </c>
      <c r="F93" s="693"/>
      <c r="G93" s="694"/>
      <c r="H93" s="482"/>
      <c r="I93" s="257"/>
      <c r="J93" s="258"/>
      <c r="K93" s="258"/>
      <c r="L93" s="769"/>
      <c r="M93" s="882"/>
      <c r="N93" s="828"/>
      <c r="O93" s="828"/>
      <c r="P93" s="829"/>
      <c r="Q93" s="827"/>
      <c r="R93" s="828"/>
      <c r="S93" s="828"/>
      <c r="T93" s="829"/>
      <c r="U93" s="207"/>
    </row>
    <row r="94" spans="1:24" ht="38.25" x14ac:dyDescent="0.2">
      <c r="A94" s="375"/>
      <c r="B94" s="376"/>
      <c r="C94" s="374"/>
      <c r="D94" s="455" t="s">
        <v>171</v>
      </c>
      <c r="E94" s="456" t="s">
        <v>180</v>
      </c>
      <c r="F94" s="191"/>
      <c r="G94" s="195"/>
      <c r="H94" s="485"/>
      <c r="I94" s="263"/>
      <c r="J94" s="264"/>
      <c r="K94" s="264"/>
      <c r="L94" s="772"/>
      <c r="M94" s="885"/>
      <c r="N94" s="837"/>
      <c r="O94" s="837"/>
      <c r="P94" s="838"/>
      <c r="Q94" s="836"/>
      <c r="R94" s="837"/>
      <c r="S94" s="837"/>
      <c r="T94" s="838"/>
      <c r="U94" s="209"/>
    </row>
    <row r="95" spans="1:24" ht="38.25" customHeight="1" x14ac:dyDescent="0.2">
      <c r="A95" s="375"/>
      <c r="B95" s="376"/>
      <c r="C95" s="374"/>
      <c r="D95" s="198" t="s">
        <v>172</v>
      </c>
      <c r="E95" s="206" t="s">
        <v>181</v>
      </c>
      <c r="F95" s="191"/>
      <c r="G95" s="195"/>
      <c r="H95" s="485"/>
      <c r="I95" s="263"/>
      <c r="J95" s="264"/>
      <c r="K95" s="264"/>
      <c r="L95" s="772"/>
      <c r="M95" s="885"/>
      <c r="N95" s="837"/>
      <c r="O95" s="837"/>
      <c r="P95" s="838"/>
      <c r="Q95" s="836"/>
      <c r="R95" s="837"/>
      <c r="S95" s="837"/>
      <c r="T95" s="838"/>
      <c r="U95" s="209"/>
    </row>
    <row r="96" spans="1:24" ht="38.25" x14ac:dyDescent="0.2">
      <c r="A96" s="375"/>
      <c r="B96" s="376"/>
      <c r="C96" s="374"/>
      <c r="D96" s="198" t="s">
        <v>173</v>
      </c>
      <c r="E96" s="188"/>
      <c r="F96" s="192"/>
      <c r="G96" s="196"/>
      <c r="H96" s="486"/>
      <c r="I96" s="366"/>
      <c r="J96" s="367"/>
      <c r="K96" s="367"/>
      <c r="L96" s="773"/>
      <c r="M96" s="886"/>
      <c r="N96" s="840"/>
      <c r="O96" s="840"/>
      <c r="P96" s="841"/>
      <c r="Q96" s="839"/>
      <c r="R96" s="840"/>
      <c r="S96" s="840"/>
      <c r="T96" s="841"/>
      <c r="U96" s="490"/>
    </row>
    <row r="97" spans="1:24" ht="12.75" customHeight="1" x14ac:dyDescent="0.2">
      <c r="A97" s="1125"/>
      <c r="B97" s="1218"/>
      <c r="C97" s="1204"/>
      <c r="D97" s="1182" t="s">
        <v>163</v>
      </c>
      <c r="E97" s="1115" t="s">
        <v>90</v>
      </c>
      <c r="F97" s="1159" t="s">
        <v>52</v>
      </c>
      <c r="G97" s="1121" t="s">
        <v>89</v>
      </c>
      <c r="H97" s="487"/>
      <c r="I97" s="373"/>
      <c r="J97" s="231"/>
      <c r="K97" s="231"/>
      <c r="L97" s="232"/>
      <c r="M97" s="787"/>
      <c r="N97" s="788"/>
      <c r="O97" s="788"/>
      <c r="P97" s="823"/>
      <c r="Q97" s="816"/>
      <c r="R97" s="788"/>
      <c r="S97" s="788"/>
      <c r="T97" s="823"/>
      <c r="U97" s="371"/>
      <c r="X97" s="13"/>
    </row>
    <row r="98" spans="1:24" x14ac:dyDescent="0.2">
      <c r="A98" s="1125"/>
      <c r="B98" s="1218"/>
      <c r="C98" s="1204"/>
      <c r="D98" s="1182"/>
      <c r="E98" s="1115"/>
      <c r="F98" s="1159"/>
      <c r="G98" s="1121"/>
      <c r="H98" s="488"/>
      <c r="I98" s="327"/>
      <c r="J98" s="226"/>
      <c r="K98" s="226"/>
      <c r="L98" s="227"/>
      <c r="M98" s="776"/>
      <c r="N98" s="777"/>
      <c r="O98" s="777"/>
      <c r="P98" s="778"/>
      <c r="Q98" s="802"/>
      <c r="R98" s="777"/>
      <c r="S98" s="777"/>
      <c r="T98" s="778"/>
      <c r="U98" s="109"/>
      <c r="X98" s="13"/>
    </row>
    <row r="99" spans="1:24" x14ac:dyDescent="0.2">
      <c r="A99" s="1125"/>
      <c r="B99" s="1218"/>
      <c r="C99" s="1204"/>
      <c r="D99" s="1182"/>
      <c r="E99" s="1115"/>
      <c r="F99" s="1159"/>
      <c r="G99" s="1121"/>
      <c r="H99" s="488"/>
      <c r="I99" s="327"/>
      <c r="J99" s="226"/>
      <c r="K99" s="226"/>
      <c r="L99" s="227"/>
      <c r="M99" s="776"/>
      <c r="N99" s="777"/>
      <c r="O99" s="777"/>
      <c r="P99" s="778"/>
      <c r="Q99" s="802"/>
      <c r="R99" s="777"/>
      <c r="S99" s="777"/>
      <c r="T99" s="778"/>
      <c r="U99" s="109"/>
      <c r="X99" s="13"/>
    </row>
    <row r="100" spans="1:24" x14ac:dyDescent="0.2">
      <c r="A100" s="1125"/>
      <c r="B100" s="1218"/>
      <c r="C100" s="1204"/>
      <c r="D100" s="1219"/>
      <c r="E100" s="1206"/>
      <c r="F100" s="1220"/>
      <c r="G100" s="1209"/>
      <c r="H100" s="489"/>
      <c r="I100" s="491"/>
      <c r="J100" s="347"/>
      <c r="K100" s="347"/>
      <c r="L100" s="766"/>
      <c r="M100" s="798"/>
      <c r="N100" s="804"/>
      <c r="O100" s="804"/>
      <c r="P100" s="340"/>
      <c r="Q100" s="804"/>
      <c r="R100" s="804"/>
      <c r="S100" s="804"/>
      <c r="T100" s="340"/>
      <c r="U100" s="363"/>
      <c r="X100" s="13"/>
    </row>
    <row r="101" spans="1:24" x14ac:dyDescent="0.2">
      <c r="A101" s="1125"/>
      <c r="B101" s="1203"/>
      <c r="C101" s="1204"/>
      <c r="D101" s="1127" t="s">
        <v>190</v>
      </c>
      <c r="E101" s="1115" t="s">
        <v>90</v>
      </c>
      <c r="F101" s="1207" t="s">
        <v>43</v>
      </c>
      <c r="G101" s="1121" t="s">
        <v>89</v>
      </c>
      <c r="H101" s="372"/>
      <c r="I101" s="373"/>
      <c r="J101" s="231"/>
      <c r="K101" s="231"/>
      <c r="L101" s="232"/>
      <c r="M101" s="787"/>
      <c r="N101" s="788"/>
      <c r="O101" s="788"/>
      <c r="P101" s="823"/>
      <c r="Q101" s="816"/>
      <c r="R101" s="788"/>
      <c r="S101" s="788"/>
      <c r="T101" s="823"/>
      <c r="U101" s="371"/>
    </row>
    <row r="102" spans="1:24" ht="12.75" customHeight="1" x14ac:dyDescent="0.2">
      <c r="A102" s="1125"/>
      <c r="B102" s="1203"/>
      <c r="C102" s="1204"/>
      <c r="D102" s="1127"/>
      <c r="E102" s="1115"/>
      <c r="F102" s="1207"/>
      <c r="G102" s="1121"/>
      <c r="H102" s="138"/>
      <c r="I102" s="327"/>
      <c r="J102" s="226"/>
      <c r="K102" s="226"/>
      <c r="L102" s="227"/>
      <c r="M102" s="776"/>
      <c r="N102" s="777"/>
      <c r="O102" s="777"/>
      <c r="P102" s="778"/>
      <c r="Q102" s="802"/>
      <c r="R102" s="777"/>
      <c r="S102" s="777"/>
      <c r="T102" s="778"/>
      <c r="U102" s="109"/>
    </row>
    <row r="103" spans="1:24" x14ac:dyDescent="0.2">
      <c r="A103" s="1125"/>
      <c r="B103" s="1203"/>
      <c r="C103" s="1204"/>
      <c r="D103" s="1127"/>
      <c r="E103" s="1115"/>
      <c r="F103" s="1207"/>
      <c r="G103" s="1121"/>
      <c r="H103" s="138"/>
      <c r="I103" s="238"/>
      <c r="J103" s="226"/>
      <c r="K103" s="226"/>
      <c r="L103" s="227"/>
      <c r="M103" s="861"/>
      <c r="N103" s="777"/>
      <c r="O103" s="777"/>
      <c r="P103" s="778"/>
      <c r="Q103" s="808"/>
      <c r="R103" s="777"/>
      <c r="S103" s="777"/>
      <c r="T103" s="778"/>
      <c r="U103" s="178"/>
    </row>
    <row r="104" spans="1:24" ht="13.5" thickBot="1" x14ac:dyDescent="0.25">
      <c r="A104" s="1125"/>
      <c r="B104" s="1203"/>
      <c r="C104" s="1204"/>
      <c r="D104" s="1205"/>
      <c r="E104" s="1206"/>
      <c r="F104" s="1208"/>
      <c r="G104" s="1209"/>
      <c r="H104" s="282" t="s">
        <v>10</v>
      </c>
      <c r="I104" s="284">
        <f t="shared" ref="I104:P104" si="13">I92+I90</f>
        <v>177.60000000000002</v>
      </c>
      <c r="J104" s="234">
        <f t="shared" si="13"/>
        <v>127.60000000000001</v>
      </c>
      <c r="K104" s="234">
        <f t="shared" si="13"/>
        <v>0</v>
      </c>
      <c r="L104" s="774">
        <f t="shared" si="13"/>
        <v>50</v>
      </c>
      <c r="M104" s="881">
        <f t="shared" si="13"/>
        <v>177.60000000000002</v>
      </c>
      <c r="N104" s="789">
        <f t="shared" si="13"/>
        <v>127.60000000000001</v>
      </c>
      <c r="O104" s="789">
        <f t="shared" si="13"/>
        <v>0</v>
      </c>
      <c r="P104" s="790">
        <f t="shared" si="13"/>
        <v>50</v>
      </c>
      <c r="Q104" s="810"/>
      <c r="R104" s="789"/>
      <c r="S104" s="789"/>
      <c r="T104" s="790"/>
      <c r="U104" s="247">
        <f>U90+U91+U92</f>
        <v>3180</v>
      </c>
    </row>
    <row r="105" spans="1:24" ht="13.5" thickBot="1" x14ac:dyDescent="0.25">
      <c r="A105" s="93" t="s">
        <v>9</v>
      </c>
      <c r="B105" s="11" t="s">
        <v>9</v>
      </c>
      <c r="C105" s="1144" t="s">
        <v>12</v>
      </c>
      <c r="D105" s="1144"/>
      <c r="E105" s="1144"/>
      <c r="F105" s="1144"/>
      <c r="G105" s="1144"/>
      <c r="H105" s="1144"/>
      <c r="I105" s="179">
        <f t="shared" ref="I105:U105" si="14">I104+I89+I85+I82+I76+I72+I56+I39+I27</f>
        <v>19479.100000000002</v>
      </c>
      <c r="J105" s="493">
        <f t="shared" si="14"/>
        <v>17904.399999999998</v>
      </c>
      <c r="K105" s="493">
        <f t="shared" si="14"/>
        <v>742.7</v>
      </c>
      <c r="L105" s="775">
        <f t="shared" si="14"/>
        <v>1574.6999999999998</v>
      </c>
      <c r="M105" s="179">
        <f t="shared" si="14"/>
        <v>20653.400000000001</v>
      </c>
      <c r="N105" s="493">
        <f t="shared" si="14"/>
        <v>18991.599999999999</v>
      </c>
      <c r="O105" s="493">
        <f t="shared" si="14"/>
        <v>823.30000000000007</v>
      </c>
      <c r="P105" s="494">
        <f t="shared" si="14"/>
        <v>1661.8</v>
      </c>
      <c r="Q105" s="24">
        <f t="shared" si="14"/>
        <v>1174.3</v>
      </c>
      <c r="R105" s="493">
        <f t="shared" si="14"/>
        <v>1087.1999999999998</v>
      </c>
      <c r="S105" s="493">
        <f t="shared" si="14"/>
        <v>80.600000000000023</v>
      </c>
      <c r="T105" s="494">
        <f t="shared" si="14"/>
        <v>87.8</v>
      </c>
      <c r="U105" s="24">
        <f t="shared" si="14"/>
        <v>22958.300000000003</v>
      </c>
    </row>
    <row r="106" spans="1:24" ht="13.5" customHeight="1" thickBot="1" x14ac:dyDescent="0.25">
      <c r="A106" s="93" t="s">
        <v>9</v>
      </c>
      <c r="B106" s="11" t="s">
        <v>11</v>
      </c>
      <c r="C106" s="1189" t="s">
        <v>70</v>
      </c>
      <c r="D106" s="1190"/>
      <c r="E106" s="1190"/>
      <c r="F106" s="1190"/>
      <c r="G106" s="1190"/>
      <c r="H106" s="1190"/>
      <c r="I106" s="1202"/>
      <c r="J106" s="1202"/>
      <c r="K106" s="1202"/>
      <c r="L106" s="1202"/>
      <c r="M106" s="1202"/>
      <c r="N106" s="1202"/>
      <c r="O106" s="1202"/>
      <c r="P106" s="1202"/>
      <c r="Q106" s="1202"/>
      <c r="R106" s="1202"/>
      <c r="S106" s="1202"/>
      <c r="T106" s="1202"/>
      <c r="U106" s="1190"/>
    </row>
    <row r="107" spans="1:24" ht="12.75" customHeight="1" x14ac:dyDescent="0.2">
      <c r="A107" s="1124" t="s">
        <v>9</v>
      </c>
      <c r="B107" s="1139" t="s">
        <v>11</v>
      </c>
      <c r="C107" s="1170" t="s">
        <v>9</v>
      </c>
      <c r="D107" s="1181" t="s">
        <v>107</v>
      </c>
      <c r="E107" s="1186"/>
      <c r="F107" s="1184" t="s">
        <v>53</v>
      </c>
      <c r="G107" s="1120" t="s">
        <v>39</v>
      </c>
      <c r="H107" s="19" t="s">
        <v>35</v>
      </c>
      <c r="I107" s="248">
        <f>J107+L107</f>
        <v>513.5</v>
      </c>
      <c r="J107" s="236">
        <v>513.5</v>
      </c>
      <c r="K107" s="236"/>
      <c r="L107" s="237"/>
      <c r="M107" s="872">
        <f>N107+P107</f>
        <v>513.5</v>
      </c>
      <c r="N107" s="820">
        <v>513.5</v>
      </c>
      <c r="O107" s="820"/>
      <c r="P107" s="821"/>
      <c r="Q107" s="811"/>
      <c r="R107" s="820"/>
      <c r="S107" s="820"/>
      <c r="T107" s="824"/>
      <c r="U107" s="41">
        <v>582</v>
      </c>
      <c r="X107" s="13"/>
    </row>
    <row r="108" spans="1:24" x14ac:dyDescent="0.2">
      <c r="A108" s="1125"/>
      <c r="B108" s="1140"/>
      <c r="C108" s="1180"/>
      <c r="D108" s="1182"/>
      <c r="E108" s="1187"/>
      <c r="F108" s="1159"/>
      <c r="G108" s="1121"/>
      <c r="H108" s="966" t="s">
        <v>129</v>
      </c>
      <c r="I108" s="240">
        <f>J108+L108</f>
        <v>0</v>
      </c>
      <c r="J108" s="226"/>
      <c r="K108" s="226"/>
      <c r="L108" s="227"/>
      <c r="M108" s="933">
        <f>N108+P108</f>
        <v>40.700000000000003</v>
      </c>
      <c r="N108" s="934">
        <v>40.700000000000003</v>
      </c>
      <c r="O108" s="777"/>
      <c r="P108" s="778"/>
      <c r="Q108" s="905">
        <f>M108-I108</f>
        <v>40.700000000000003</v>
      </c>
      <c r="R108" s="905">
        <f>N108-J108</f>
        <v>40.700000000000003</v>
      </c>
      <c r="S108" s="777"/>
      <c r="T108" s="803"/>
      <c r="U108" s="69"/>
      <c r="X108" s="13"/>
    </row>
    <row r="109" spans="1:24" ht="21" customHeight="1" x14ac:dyDescent="0.2">
      <c r="A109" s="1125"/>
      <c r="B109" s="1140"/>
      <c r="C109" s="1180"/>
      <c r="D109" s="1182"/>
      <c r="E109" s="1187"/>
      <c r="F109" s="1159"/>
      <c r="G109" s="1121"/>
      <c r="H109" s="20"/>
      <c r="I109" s="222">
        <f>J109+L109</f>
        <v>0</v>
      </c>
      <c r="J109" s="231"/>
      <c r="K109" s="231"/>
      <c r="L109" s="232"/>
      <c r="M109" s="861">
        <f>N109+P109</f>
        <v>0</v>
      </c>
      <c r="N109" s="788"/>
      <c r="O109" s="788"/>
      <c r="P109" s="823"/>
      <c r="Q109" s="931"/>
      <c r="R109" s="935"/>
      <c r="S109" s="816"/>
      <c r="T109" s="817"/>
      <c r="U109" s="23"/>
      <c r="X109" s="13"/>
    </row>
    <row r="110" spans="1:24" ht="21.75" customHeight="1" thickBot="1" x14ac:dyDescent="0.25">
      <c r="A110" s="1126"/>
      <c r="B110" s="1141"/>
      <c r="C110" s="1171"/>
      <c r="D110" s="1183"/>
      <c r="E110" s="1188"/>
      <c r="F110" s="1185"/>
      <c r="G110" s="1122"/>
      <c r="H110" s="291" t="s">
        <v>10</v>
      </c>
      <c r="I110" s="251">
        <f>SUM(I107:I109)</f>
        <v>513.5</v>
      </c>
      <c r="J110" s="245">
        <f>SUM(J107:J109)</f>
        <v>513.5</v>
      </c>
      <c r="K110" s="245">
        <f>SUM(K107:K109)</f>
        <v>0</v>
      </c>
      <c r="L110" s="250">
        <f>SUM(L107:L109)</f>
        <v>0</v>
      </c>
      <c r="M110" s="862">
        <f>SUM(M107:M109)</f>
        <v>554.20000000000005</v>
      </c>
      <c r="N110" s="862">
        <f t="shared" ref="N110:S110" si="15">SUM(N107:N109)</f>
        <v>554.20000000000005</v>
      </c>
      <c r="O110" s="862">
        <f t="shared" si="15"/>
        <v>0</v>
      </c>
      <c r="P110" s="862">
        <f t="shared" si="15"/>
        <v>0</v>
      </c>
      <c r="Q110" s="900">
        <f t="shared" si="15"/>
        <v>40.700000000000003</v>
      </c>
      <c r="R110" s="892">
        <f t="shared" si="15"/>
        <v>40.700000000000003</v>
      </c>
      <c r="S110" s="818">
        <f t="shared" si="15"/>
        <v>0</v>
      </c>
      <c r="T110" s="800"/>
      <c r="U110" s="289">
        <f>SUM(U107:U109)</f>
        <v>582</v>
      </c>
      <c r="X110" s="13"/>
    </row>
    <row r="111" spans="1:24" ht="12.75" customHeight="1" x14ac:dyDescent="0.2">
      <c r="A111" s="1124" t="s">
        <v>9</v>
      </c>
      <c r="B111" s="1139" t="s">
        <v>11</v>
      </c>
      <c r="C111" s="1170" t="s">
        <v>11</v>
      </c>
      <c r="D111" s="1181" t="s">
        <v>74</v>
      </c>
      <c r="E111" s="1186"/>
      <c r="F111" s="1184" t="s">
        <v>53</v>
      </c>
      <c r="G111" s="1120" t="s">
        <v>39</v>
      </c>
      <c r="H111" s="19" t="s">
        <v>35</v>
      </c>
      <c r="I111" s="248">
        <f>J111+L111</f>
        <v>5</v>
      </c>
      <c r="J111" s="236">
        <v>5</v>
      </c>
      <c r="K111" s="236"/>
      <c r="L111" s="237"/>
      <c r="M111" s="872">
        <f>N111+P111</f>
        <v>5</v>
      </c>
      <c r="N111" s="820">
        <v>5</v>
      </c>
      <c r="O111" s="820"/>
      <c r="P111" s="821"/>
      <c r="Q111" s="812"/>
      <c r="R111" s="820"/>
      <c r="S111" s="811"/>
      <c r="T111" s="824"/>
      <c r="U111" s="911">
        <v>5</v>
      </c>
      <c r="X111" s="13"/>
    </row>
    <row r="112" spans="1:24" ht="12.75" customHeight="1" x14ac:dyDescent="0.2">
      <c r="A112" s="1125"/>
      <c r="B112" s="1140"/>
      <c r="C112" s="1180"/>
      <c r="D112" s="1182"/>
      <c r="E112" s="1187"/>
      <c r="F112" s="1159"/>
      <c r="G112" s="1121"/>
      <c r="H112" s="966" t="s">
        <v>129</v>
      </c>
      <c r="I112" s="255"/>
      <c r="J112" s="226"/>
      <c r="K112" s="226"/>
      <c r="L112" s="227"/>
      <c r="M112" s="933">
        <f>N112+P112</f>
        <v>2.5</v>
      </c>
      <c r="N112" s="934">
        <v>2.5</v>
      </c>
      <c r="O112" s="777"/>
      <c r="P112" s="778"/>
      <c r="Q112" s="944">
        <f>M112-I112</f>
        <v>2.5</v>
      </c>
      <c r="R112" s="853">
        <f>N112-J112</f>
        <v>2.5</v>
      </c>
      <c r="S112" s="802"/>
      <c r="T112" s="803"/>
      <c r="U112" s="912"/>
      <c r="X112" s="13"/>
    </row>
    <row r="113" spans="1:27" ht="13.5" thickBot="1" x14ac:dyDescent="0.25">
      <c r="A113" s="1126"/>
      <c r="B113" s="1141"/>
      <c r="C113" s="1171"/>
      <c r="D113" s="1183"/>
      <c r="E113" s="1188"/>
      <c r="F113" s="1185"/>
      <c r="G113" s="1122"/>
      <c r="H113" s="291" t="s">
        <v>10</v>
      </c>
      <c r="I113" s="251">
        <f>SUM(I111:I111)</f>
        <v>5</v>
      </c>
      <c r="J113" s="245">
        <f>SUM(J111:J111)</f>
        <v>5</v>
      </c>
      <c r="K113" s="245">
        <f>SUM(K111:K111)</f>
        <v>0</v>
      </c>
      <c r="L113" s="250">
        <f>SUM(L111:L111)</f>
        <v>0</v>
      </c>
      <c r="M113" s="862">
        <f t="shared" ref="M113:R113" si="16">SUM(M111:M112)</f>
        <v>7.5</v>
      </c>
      <c r="N113" s="862">
        <f t="shared" si="16"/>
        <v>7.5</v>
      </c>
      <c r="O113" s="862">
        <f t="shared" si="16"/>
        <v>0</v>
      </c>
      <c r="P113" s="862">
        <f t="shared" si="16"/>
        <v>0</v>
      </c>
      <c r="Q113" s="900">
        <f t="shared" si="16"/>
        <v>2.5</v>
      </c>
      <c r="R113" s="892">
        <f t="shared" si="16"/>
        <v>2.5</v>
      </c>
      <c r="S113" s="818"/>
      <c r="T113" s="800"/>
      <c r="U113" s="913">
        <f>SUM(U111:U111)</f>
        <v>5</v>
      </c>
      <c r="X113" s="13"/>
    </row>
    <row r="114" spans="1:27" ht="17.25" customHeight="1" x14ac:dyDescent="0.2">
      <c r="A114" s="1124" t="s">
        <v>9</v>
      </c>
      <c r="B114" s="1139" t="s">
        <v>11</v>
      </c>
      <c r="C114" s="1170" t="s">
        <v>37</v>
      </c>
      <c r="D114" s="1181" t="s">
        <v>103</v>
      </c>
      <c r="E114" s="1186"/>
      <c r="F114" s="1184" t="s">
        <v>53</v>
      </c>
      <c r="G114" s="1120" t="s">
        <v>39</v>
      </c>
      <c r="H114" s="439" t="s">
        <v>35</v>
      </c>
      <c r="I114" s="440">
        <f>J114+L114</f>
        <v>90</v>
      </c>
      <c r="J114" s="441">
        <v>90</v>
      </c>
      <c r="K114" s="441"/>
      <c r="L114" s="279"/>
      <c r="M114" s="876">
        <f>N114+P114</f>
        <v>90</v>
      </c>
      <c r="N114" s="843">
        <v>90</v>
      </c>
      <c r="O114" s="843"/>
      <c r="P114" s="797"/>
      <c r="Q114" s="945"/>
      <c r="R114" s="843"/>
      <c r="S114" s="842"/>
      <c r="T114" s="814"/>
      <c r="U114" s="914">
        <v>101.4</v>
      </c>
      <c r="X114" s="13"/>
    </row>
    <row r="115" spans="1:27" ht="19.5" customHeight="1" x14ac:dyDescent="0.2">
      <c r="A115" s="1125"/>
      <c r="B115" s="1140"/>
      <c r="C115" s="1180"/>
      <c r="D115" s="1182"/>
      <c r="E115" s="1187"/>
      <c r="F115" s="1159"/>
      <c r="G115" s="1121"/>
      <c r="H115" s="966"/>
      <c r="I115" s="242"/>
      <c r="J115" s="936"/>
      <c r="K115" s="936"/>
      <c r="L115" s="230"/>
      <c r="M115" s="937"/>
      <c r="N115" s="938"/>
      <c r="O115" s="940"/>
      <c r="P115" s="860"/>
      <c r="Q115" s="946"/>
      <c r="R115" s="904"/>
      <c r="S115" s="850"/>
      <c r="T115" s="826"/>
      <c r="U115" s="968" t="s">
        <v>226</v>
      </c>
      <c r="X115" s="13"/>
    </row>
    <row r="116" spans="1:27" ht="24" customHeight="1" x14ac:dyDescent="0.2">
      <c r="A116" s="1125"/>
      <c r="B116" s="1140"/>
      <c r="C116" s="1180"/>
      <c r="D116" s="1182"/>
      <c r="E116" s="1187"/>
      <c r="F116" s="1159"/>
      <c r="G116" s="1121"/>
      <c r="H116" s="966" t="s">
        <v>129</v>
      </c>
      <c r="I116" s="242"/>
      <c r="J116" s="936"/>
      <c r="K116" s="936"/>
      <c r="L116" s="230"/>
      <c r="M116" s="937">
        <f>N116+P116</f>
        <v>2.9</v>
      </c>
      <c r="N116" s="938">
        <v>2.9</v>
      </c>
      <c r="O116" s="940"/>
      <c r="P116" s="860"/>
      <c r="Q116" s="946">
        <f>M116-I116</f>
        <v>2.9</v>
      </c>
      <c r="R116" s="904">
        <f>N116-J116</f>
        <v>2.9</v>
      </c>
      <c r="S116" s="850"/>
      <c r="T116" s="826"/>
      <c r="U116" s="969"/>
      <c r="X116" s="13"/>
    </row>
    <row r="117" spans="1:27" ht="24.75" customHeight="1" x14ac:dyDescent="0.2">
      <c r="A117" s="1125"/>
      <c r="B117" s="1140"/>
      <c r="C117" s="1180"/>
      <c r="D117" s="1182"/>
      <c r="E117" s="1187"/>
      <c r="F117" s="1159"/>
      <c r="G117" s="1121"/>
      <c r="H117" s="20"/>
      <c r="I117" s="270"/>
      <c r="J117" s="269"/>
      <c r="K117" s="269"/>
      <c r="L117" s="227"/>
      <c r="M117" s="783"/>
      <c r="N117" s="845"/>
      <c r="O117" s="845"/>
      <c r="P117" s="778"/>
      <c r="Q117" s="931"/>
      <c r="R117" s="853"/>
      <c r="S117" s="844"/>
      <c r="T117" s="803"/>
      <c r="U117" s="35"/>
      <c r="X117" s="13"/>
    </row>
    <row r="118" spans="1:27" ht="21" customHeight="1" thickBot="1" x14ac:dyDescent="0.25">
      <c r="A118" s="1126"/>
      <c r="B118" s="1141"/>
      <c r="C118" s="1171"/>
      <c r="D118" s="1183"/>
      <c r="E118" s="1188"/>
      <c r="F118" s="1185"/>
      <c r="G118" s="1122"/>
      <c r="H118" s="291" t="s">
        <v>10</v>
      </c>
      <c r="I118" s="271">
        <f>SUM(I114:I117)</f>
        <v>90</v>
      </c>
      <c r="J118" s="272">
        <f>SUM(J114:J117)</f>
        <v>90</v>
      </c>
      <c r="K118" s="272">
        <f>SUM(K114:K117)</f>
        <v>0</v>
      </c>
      <c r="L118" s="250">
        <f>SUM(L114:L117)</f>
        <v>0</v>
      </c>
      <c r="M118" s="877">
        <f t="shared" ref="M118:R118" si="17">SUM(M114:M117)</f>
        <v>92.9</v>
      </c>
      <c r="N118" s="877">
        <f t="shared" si="17"/>
        <v>92.9</v>
      </c>
      <c r="O118" s="877">
        <f t="shared" si="17"/>
        <v>0</v>
      </c>
      <c r="P118" s="877">
        <f t="shared" si="17"/>
        <v>0</v>
      </c>
      <c r="Q118" s="900">
        <f t="shared" si="17"/>
        <v>2.9</v>
      </c>
      <c r="R118" s="892">
        <f t="shared" si="17"/>
        <v>2.9</v>
      </c>
      <c r="S118" s="846"/>
      <c r="T118" s="800"/>
      <c r="U118" s="289">
        <f>U114</f>
        <v>101.4</v>
      </c>
      <c r="X118" s="13"/>
    </row>
    <row r="119" spans="1:27" ht="12.75" customHeight="1" x14ac:dyDescent="0.2">
      <c r="A119" s="1124" t="s">
        <v>9</v>
      </c>
      <c r="B119" s="1139" t="s">
        <v>11</v>
      </c>
      <c r="C119" s="1170" t="s">
        <v>52</v>
      </c>
      <c r="D119" s="1181" t="s">
        <v>79</v>
      </c>
      <c r="E119" s="1186"/>
      <c r="F119" s="1184" t="s">
        <v>53</v>
      </c>
      <c r="G119" s="1120" t="s">
        <v>39</v>
      </c>
      <c r="H119" s="19" t="s">
        <v>35</v>
      </c>
      <c r="I119" s="266">
        <f>J119+L119</f>
        <v>6</v>
      </c>
      <c r="J119" s="267">
        <v>6</v>
      </c>
      <c r="K119" s="267"/>
      <c r="L119" s="237"/>
      <c r="M119" s="878">
        <f>N119+P119</f>
        <v>6</v>
      </c>
      <c r="N119" s="849">
        <v>6</v>
      </c>
      <c r="O119" s="849"/>
      <c r="P119" s="821"/>
      <c r="Q119" s="947"/>
      <c r="R119" s="849"/>
      <c r="S119" s="848"/>
      <c r="T119" s="824"/>
      <c r="U119" s="41">
        <v>6</v>
      </c>
      <c r="X119" s="13"/>
    </row>
    <row r="120" spans="1:27" x14ac:dyDescent="0.2">
      <c r="A120" s="1125"/>
      <c r="B120" s="1140"/>
      <c r="C120" s="1180"/>
      <c r="D120" s="1182"/>
      <c r="E120" s="1187"/>
      <c r="F120" s="1159"/>
      <c r="G120" s="1121"/>
      <c r="H120" s="26"/>
      <c r="I120" s="242">
        <f>J120+L120</f>
        <v>0</v>
      </c>
      <c r="J120" s="269"/>
      <c r="K120" s="269"/>
      <c r="L120" s="227"/>
      <c r="M120" s="879">
        <f>N120+P120</f>
        <v>0</v>
      </c>
      <c r="N120" s="845"/>
      <c r="O120" s="845"/>
      <c r="P120" s="778"/>
      <c r="Q120" s="948"/>
      <c r="R120" s="926"/>
      <c r="S120" s="844"/>
      <c r="T120" s="803"/>
      <c r="U120" s="69"/>
      <c r="X120" s="13"/>
    </row>
    <row r="121" spans="1:27" ht="13.5" customHeight="1" thickBot="1" x14ac:dyDescent="0.25">
      <c r="A121" s="1126"/>
      <c r="B121" s="1141"/>
      <c r="C121" s="1171"/>
      <c r="D121" s="1183"/>
      <c r="E121" s="1188"/>
      <c r="F121" s="1185"/>
      <c r="G121" s="1122"/>
      <c r="H121" s="291" t="s">
        <v>10</v>
      </c>
      <c r="I121" s="271">
        <f t="shared" ref="I121:P121" si="18">SUM(I119:I120)</f>
        <v>6</v>
      </c>
      <c r="J121" s="272">
        <f t="shared" si="18"/>
        <v>6</v>
      </c>
      <c r="K121" s="272">
        <f t="shared" si="18"/>
        <v>0</v>
      </c>
      <c r="L121" s="250">
        <f t="shared" si="18"/>
        <v>0</v>
      </c>
      <c r="M121" s="877">
        <f t="shared" si="18"/>
        <v>6</v>
      </c>
      <c r="N121" s="847">
        <f t="shared" si="18"/>
        <v>6</v>
      </c>
      <c r="O121" s="847">
        <f t="shared" si="18"/>
        <v>0</v>
      </c>
      <c r="P121" s="873">
        <f t="shared" si="18"/>
        <v>0</v>
      </c>
      <c r="Q121" s="846"/>
      <c r="R121" s="847"/>
      <c r="S121" s="847"/>
      <c r="T121" s="800"/>
      <c r="U121" s="289">
        <f>SUM(U119:U120)</f>
        <v>6</v>
      </c>
      <c r="X121" s="13"/>
    </row>
    <row r="122" spans="1:27" ht="12.75" customHeight="1" x14ac:dyDescent="0.2">
      <c r="A122" s="1124" t="s">
        <v>9</v>
      </c>
      <c r="B122" s="1139" t="s">
        <v>11</v>
      </c>
      <c r="C122" s="1170" t="s">
        <v>53</v>
      </c>
      <c r="D122" s="1198" t="s">
        <v>88</v>
      </c>
      <c r="E122" s="1114" t="s">
        <v>90</v>
      </c>
      <c r="F122" s="1184" t="s">
        <v>40</v>
      </c>
      <c r="G122" s="1120" t="s">
        <v>89</v>
      </c>
      <c r="H122" s="292" t="s">
        <v>35</v>
      </c>
      <c r="I122" s="266">
        <f>J122+L122</f>
        <v>75.2</v>
      </c>
      <c r="J122" s="267"/>
      <c r="K122" s="267"/>
      <c r="L122" s="237">
        <v>75.2</v>
      </c>
      <c r="M122" s="878">
        <f>N122+P122</f>
        <v>75.2</v>
      </c>
      <c r="N122" s="849"/>
      <c r="O122" s="849"/>
      <c r="P122" s="821">
        <v>75.2</v>
      </c>
      <c r="Q122" s="848"/>
      <c r="R122" s="849"/>
      <c r="S122" s="849"/>
      <c r="T122" s="824"/>
      <c r="U122" s="46"/>
      <c r="X122" s="13"/>
      <c r="Y122" s="14"/>
      <c r="Z122" s="14"/>
      <c r="AA122" s="14"/>
    </row>
    <row r="123" spans="1:27" x14ac:dyDescent="0.2">
      <c r="A123" s="1125"/>
      <c r="B123" s="1140"/>
      <c r="C123" s="1180"/>
      <c r="D123" s="1199"/>
      <c r="E123" s="1115"/>
      <c r="F123" s="1159"/>
      <c r="G123" s="1121"/>
      <c r="H123" s="967" t="s">
        <v>129</v>
      </c>
      <c r="I123" s="242">
        <f>J123+L123</f>
        <v>400</v>
      </c>
      <c r="J123" s="269"/>
      <c r="K123" s="269"/>
      <c r="L123" s="227">
        <v>400</v>
      </c>
      <c r="M123" s="879">
        <f>N123+P123</f>
        <v>400</v>
      </c>
      <c r="N123" s="845"/>
      <c r="O123" s="845"/>
      <c r="P123" s="778">
        <v>400</v>
      </c>
      <c r="Q123" s="850"/>
      <c r="R123" s="845"/>
      <c r="S123" s="845"/>
      <c r="T123" s="803"/>
      <c r="U123" s="69"/>
      <c r="X123" s="13"/>
      <c r="Y123" s="14"/>
      <c r="Z123" s="14"/>
      <c r="AA123" s="14"/>
    </row>
    <row r="124" spans="1:27" ht="13.5" customHeight="1" thickBot="1" x14ac:dyDescent="0.25">
      <c r="A124" s="1126"/>
      <c r="B124" s="1141"/>
      <c r="C124" s="1171"/>
      <c r="D124" s="1200"/>
      <c r="E124" s="1116"/>
      <c r="F124" s="1185"/>
      <c r="G124" s="1122"/>
      <c r="H124" s="291" t="s">
        <v>10</v>
      </c>
      <c r="I124" s="271">
        <f t="shared" ref="I124:P124" si="19">SUM(I122:I123)</f>
        <v>475.2</v>
      </c>
      <c r="J124" s="272">
        <f t="shared" si="19"/>
        <v>0</v>
      </c>
      <c r="K124" s="272">
        <f t="shared" si="19"/>
        <v>0</v>
      </c>
      <c r="L124" s="250">
        <f t="shared" si="19"/>
        <v>475.2</v>
      </c>
      <c r="M124" s="877">
        <f t="shared" si="19"/>
        <v>475.2</v>
      </c>
      <c r="N124" s="847">
        <f t="shared" si="19"/>
        <v>0</v>
      </c>
      <c r="O124" s="847">
        <f t="shared" si="19"/>
        <v>0</v>
      </c>
      <c r="P124" s="873">
        <f t="shared" si="19"/>
        <v>475.2</v>
      </c>
      <c r="Q124" s="846"/>
      <c r="R124" s="847"/>
      <c r="S124" s="847"/>
      <c r="T124" s="800"/>
      <c r="U124" s="289">
        <f>SUM(U122:U123)</f>
        <v>0</v>
      </c>
      <c r="X124" s="13"/>
      <c r="Y124" s="14"/>
      <c r="Z124" s="14"/>
      <c r="AA124" s="14"/>
    </row>
    <row r="125" spans="1:27" x14ac:dyDescent="0.2">
      <c r="A125" s="1124" t="s">
        <v>9</v>
      </c>
      <c r="B125" s="1139" t="s">
        <v>11</v>
      </c>
      <c r="C125" s="1170" t="s">
        <v>40</v>
      </c>
      <c r="D125" s="1192" t="s">
        <v>95</v>
      </c>
      <c r="E125" s="1186"/>
      <c r="F125" s="1184" t="s">
        <v>53</v>
      </c>
      <c r="G125" s="1120" t="s">
        <v>39</v>
      </c>
      <c r="H125" s="292" t="s">
        <v>35</v>
      </c>
      <c r="I125" s="248">
        <f>J125+L125</f>
        <v>100.3</v>
      </c>
      <c r="J125" s="236">
        <v>100.3</v>
      </c>
      <c r="K125" s="236"/>
      <c r="L125" s="237"/>
      <c r="M125" s="872">
        <f>N125+P125</f>
        <v>100.3</v>
      </c>
      <c r="N125" s="820"/>
      <c r="O125" s="820"/>
      <c r="P125" s="821">
        <v>100.3</v>
      </c>
      <c r="Q125" s="811">
        <f>I125-M125</f>
        <v>0</v>
      </c>
      <c r="R125" s="1045">
        <f t="shared" ref="R125:T125" si="20">J125-N125</f>
        <v>100.3</v>
      </c>
      <c r="S125" s="1045">
        <f t="shared" si="20"/>
        <v>0</v>
      </c>
      <c r="T125" s="1045">
        <f t="shared" si="20"/>
        <v>-100.3</v>
      </c>
      <c r="U125" s="41">
        <v>100</v>
      </c>
      <c r="X125" s="13"/>
      <c r="Y125" s="14"/>
      <c r="Z125" s="14"/>
      <c r="AA125" s="14"/>
    </row>
    <row r="126" spans="1:27" x14ac:dyDescent="0.2">
      <c r="A126" s="1125"/>
      <c r="B126" s="1140"/>
      <c r="C126" s="1180"/>
      <c r="D126" s="1193"/>
      <c r="E126" s="1187"/>
      <c r="F126" s="1159"/>
      <c r="G126" s="1121"/>
      <c r="H126" s="293"/>
      <c r="I126" s="240">
        <f>J126+L126</f>
        <v>0</v>
      </c>
      <c r="J126" s="226"/>
      <c r="K126" s="226"/>
      <c r="L126" s="227"/>
      <c r="M126" s="859">
        <f>N126+P126</f>
        <v>0</v>
      </c>
      <c r="N126" s="777"/>
      <c r="O126" s="777"/>
      <c r="P126" s="778"/>
      <c r="Q126" s="822"/>
      <c r="R126" s="777"/>
      <c r="S126" s="777"/>
      <c r="T126" s="803"/>
      <c r="U126" s="69"/>
      <c r="X126" s="13"/>
      <c r="Y126" s="14"/>
      <c r="Z126" s="14"/>
      <c r="AA126" s="14"/>
    </row>
    <row r="127" spans="1:27" ht="13.5" customHeight="1" thickBot="1" x14ac:dyDescent="0.25">
      <c r="A127" s="1126"/>
      <c r="B127" s="1141"/>
      <c r="C127" s="1171"/>
      <c r="D127" s="1194"/>
      <c r="E127" s="1188"/>
      <c r="F127" s="1185"/>
      <c r="G127" s="1122"/>
      <c r="H127" s="291" t="s">
        <v>10</v>
      </c>
      <c r="I127" s="251">
        <f t="shared" ref="I127:P127" si="21">SUM(I125:I126)</f>
        <v>100.3</v>
      </c>
      <c r="J127" s="245">
        <f t="shared" si="21"/>
        <v>100.3</v>
      </c>
      <c r="K127" s="245">
        <f t="shared" si="21"/>
        <v>0</v>
      </c>
      <c r="L127" s="250">
        <f t="shared" si="21"/>
        <v>0</v>
      </c>
      <c r="M127" s="862">
        <f t="shared" si="21"/>
        <v>100.3</v>
      </c>
      <c r="N127" s="800">
        <f t="shared" si="21"/>
        <v>0</v>
      </c>
      <c r="O127" s="800">
        <f t="shared" si="21"/>
        <v>0</v>
      </c>
      <c r="P127" s="873">
        <f t="shared" si="21"/>
        <v>100.3</v>
      </c>
      <c r="Q127" s="818">
        <f>Q125</f>
        <v>0</v>
      </c>
      <c r="R127" s="818">
        <f t="shared" ref="R127:T127" si="22">R125</f>
        <v>100.3</v>
      </c>
      <c r="S127" s="818">
        <f t="shared" si="22"/>
        <v>0</v>
      </c>
      <c r="T127" s="818">
        <f t="shared" si="22"/>
        <v>-100.3</v>
      </c>
      <c r="U127" s="289">
        <f>SUM(U125:U126)</f>
        <v>100</v>
      </c>
      <c r="X127" s="13"/>
      <c r="Y127" s="14"/>
      <c r="Z127" s="14"/>
      <c r="AA127" s="14"/>
    </row>
    <row r="128" spans="1:27" x14ac:dyDescent="0.2">
      <c r="A128" s="1124" t="s">
        <v>9</v>
      </c>
      <c r="B128" s="1139" t="s">
        <v>11</v>
      </c>
      <c r="C128" s="1170" t="s">
        <v>54</v>
      </c>
      <c r="D128" s="1192" t="s">
        <v>106</v>
      </c>
      <c r="E128" s="1186"/>
      <c r="F128" s="1184" t="s">
        <v>53</v>
      </c>
      <c r="G128" s="1120" t="s">
        <v>39</v>
      </c>
      <c r="H128" s="19" t="s">
        <v>35</v>
      </c>
      <c r="I128" s="248">
        <f>J128+L128</f>
        <v>20</v>
      </c>
      <c r="J128" s="236">
        <v>20</v>
      </c>
      <c r="K128" s="236"/>
      <c r="L128" s="237"/>
      <c r="M128" s="872">
        <f>N128+P128</f>
        <v>20</v>
      </c>
      <c r="N128" s="820">
        <v>20</v>
      </c>
      <c r="O128" s="820"/>
      <c r="P128" s="821"/>
      <c r="Q128" s="811"/>
      <c r="R128" s="820"/>
      <c r="S128" s="820"/>
      <c r="T128" s="824"/>
      <c r="U128" s="41"/>
      <c r="X128" s="13"/>
    </row>
    <row r="129" spans="1:35" x14ac:dyDescent="0.2">
      <c r="A129" s="1125"/>
      <c r="B129" s="1140"/>
      <c r="C129" s="1180"/>
      <c r="D129" s="1193"/>
      <c r="E129" s="1187"/>
      <c r="F129" s="1159"/>
      <c r="G129" s="1121"/>
      <c r="H129" s="26"/>
      <c r="I129" s="240">
        <f>J129+L129</f>
        <v>0</v>
      </c>
      <c r="J129" s="226"/>
      <c r="K129" s="226"/>
      <c r="L129" s="227"/>
      <c r="M129" s="859">
        <f>N129+P129</f>
        <v>0</v>
      </c>
      <c r="N129" s="777"/>
      <c r="O129" s="777"/>
      <c r="P129" s="778"/>
      <c r="Q129" s="822"/>
      <c r="R129" s="777"/>
      <c r="S129" s="777"/>
      <c r="T129" s="803"/>
      <c r="U129" s="69"/>
      <c r="X129" s="13"/>
    </row>
    <row r="130" spans="1:35" ht="13.5" thickBot="1" x14ac:dyDescent="0.25">
      <c r="A130" s="1126"/>
      <c r="B130" s="1141"/>
      <c r="C130" s="1171"/>
      <c r="D130" s="1194"/>
      <c r="E130" s="1188"/>
      <c r="F130" s="1185"/>
      <c r="G130" s="1122"/>
      <c r="H130" s="291" t="s">
        <v>10</v>
      </c>
      <c r="I130" s="251">
        <f t="shared" ref="I130:P130" si="23">SUM(I128:I129)</f>
        <v>20</v>
      </c>
      <c r="J130" s="245">
        <f t="shared" si="23"/>
        <v>20</v>
      </c>
      <c r="K130" s="245">
        <f t="shared" si="23"/>
        <v>0</v>
      </c>
      <c r="L130" s="250">
        <f t="shared" si="23"/>
        <v>0</v>
      </c>
      <c r="M130" s="862">
        <f t="shared" si="23"/>
        <v>20</v>
      </c>
      <c r="N130" s="800">
        <f t="shared" si="23"/>
        <v>20</v>
      </c>
      <c r="O130" s="800">
        <f t="shared" si="23"/>
        <v>0</v>
      </c>
      <c r="P130" s="873">
        <f t="shared" si="23"/>
        <v>0</v>
      </c>
      <c r="Q130" s="818"/>
      <c r="R130" s="800"/>
      <c r="S130" s="800"/>
      <c r="T130" s="800"/>
      <c r="U130" s="289">
        <f>SUM(U128:U129)</f>
        <v>0</v>
      </c>
      <c r="X130" s="13"/>
    </row>
    <row r="131" spans="1:35" ht="13.5" thickBot="1" x14ac:dyDescent="0.25">
      <c r="A131" s="99" t="s">
        <v>9</v>
      </c>
      <c r="B131" s="11" t="s">
        <v>11</v>
      </c>
      <c r="C131" s="1144" t="s">
        <v>12</v>
      </c>
      <c r="D131" s="1144"/>
      <c r="E131" s="1144"/>
      <c r="F131" s="1144"/>
      <c r="G131" s="1144"/>
      <c r="H131" s="1099"/>
      <c r="I131" s="24">
        <f>SUM(I124,I121,I130,I127,I118,I113,I110)</f>
        <v>1210</v>
      </c>
      <c r="J131" s="24">
        <f>SUM(J124,J121,J130,J127,J118,J113,J110)</f>
        <v>734.8</v>
      </c>
      <c r="K131" s="24">
        <f>SUM(K124,K121,K130,K127,K118,K113,K110)</f>
        <v>0</v>
      </c>
      <c r="L131" s="768">
        <f>SUM(L124,L121,L130,L127,L118,L113,L110)</f>
        <v>475.2</v>
      </c>
      <c r="M131" s="179">
        <f t="shared" ref="M131:T131" si="24">SUM(M124,M121,M130,M127,M118,M113,M110)</f>
        <v>1256.0999999999999</v>
      </c>
      <c r="N131" s="24">
        <f t="shared" si="24"/>
        <v>680.6</v>
      </c>
      <c r="O131" s="24">
        <f t="shared" si="24"/>
        <v>0</v>
      </c>
      <c r="P131" s="180">
        <f t="shared" si="24"/>
        <v>575.5</v>
      </c>
      <c r="Q131" s="24">
        <f>SUM(Q124,Q121,Q130,Q127,Q118,Q113,Q110)</f>
        <v>46.1</v>
      </c>
      <c r="R131" s="24">
        <f t="shared" si="24"/>
        <v>146.4</v>
      </c>
      <c r="S131" s="24">
        <f t="shared" si="24"/>
        <v>0</v>
      </c>
      <c r="T131" s="24">
        <f t="shared" si="24"/>
        <v>-100.3</v>
      </c>
      <c r="U131" s="180">
        <f>SUM(U124,U121,U130,U127,U118,U113,U110)</f>
        <v>794.4</v>
      </c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</row>
    <row r="132" spans="1:35" ht="13.5" thickBot="1" x14ac:dyDescent="0.25">
      <c r="A132" s="93" t="s">
        <v>9</v>
      </c>
      <c r="B132" s="11" t="s">
        <v>37</v>
      </c>
      <c r="C132" s="1189" t="s">
        <v>71</v>
      </c>
      <c r="D132" s="1190"/>
      <c r="E132" s="1190"/>
      <c r="F132" s="1190"/>
      <c r="G132" s="1190"/>
      <c r="H132" s="1190"/>
      <c r="I132" s="1190"/>
      <c r="J132" s="1190"/>
      <c r="K132" s="1190"/>
      <c r="L132" s="1190"/>
      <c r="M132" s="1190"/>
      <c r="N132" s="1190"/>
      <c r="O132" s="1190"/>
      <c r="P132" s="1190"/>
      <c r="Q132" s="1190"/>
      <c r="R132" s="1190"/>
      <c r="S132" s="1190"/>
      <c r="T132" s="1190"/>
      <c r="U132" s="1191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</row>
    <row r="133" spans="1:35" ht="12.75" customHeight="1" x14ac:dyDescent="0.2">
      <c r="A133" s="1124" t="s">
        <v>9</v>
      </c>
      <c r="B133" s="1139" t="s">
        <v>37</v>
      </c>
      <c r="C133" s="1170" t="s">
        <v>9</v>
      </c>
      <c r="D133" s="1181" t="s">
        <v>81</v>
      </c>
      <c r="E133" s="1172"/>
      <c r="F133" s="1184" t="s">
        <v>53</v>
      </c>
      <c r="G133" s="1166" t="s">
        <v>39</v>
      </c>
      <c r="H133" s="292" t="s">
        <v>35</v>
      </c>
      <c r="I133" s="248">
        <f>J133+L133</f>
        <v>1233.5</v>
      </c>
      <c r="J133" s="236">
        <v>1233.5</v>
      </c>
      <c r="K133" s="236"/>
      <c r="L133" s="237"/>
      <c r="M133" s="872">
        <f>N133+P133</f>
        <v>1233.5</v>
      </c>
      <c r="N133" s="820">
        <v>1233.5</v>
      </c>
      <c r="O133" s="820"/>
      <c r="P133" s="821"/>
      <c r="Q133" s="811"/>
      <c r="R133" s="820"/>
      <c r="S133" s="820"/>
      <c r="T133" s="824"/>
      <c r="U133" s="46">
        <v>2006.3</v>
      </c>
      <c r="X133" s="13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</row>
    <row r="134" spans="1:35" x14ac:dyDescent="0.2">
      <c r="A134" s="1125"/>
      <c r="B134" s="1140"/>
      <c r="C134" s="1180"/>
      <c r="D134" s="1182"/>
      <c r="E134" s="1158"/>
      <c r="F134" s="1159"/>
      <c r="G134" s="1167"/>
      <c r="H134" s="967" t="s">
        <v>129</v>
      </c>
      <c r="I134" s="240">
        <f>J134+L134</f>
        <v>0</v>
      </c>
      <c r="J134" s="226"/>
      <c r="K134" s="226"/>
      <c r="L134" s="227"/>
      <c r="M134" s="933">
        <f>N134+P134</f>
        <v>100</v>
      </c>
      <c r="N134" s="934">
        <v>100</v>
      </c>
      <c r="O134" s="934"/>
      <c r="P134" s="941"/>
      <c r="Q134" s="942">
        <f>R134+T134</f>
        <v>100</v>
      </c>
      <c r="R134" s="943">
        <v>100</v>
      </c>
      <c r="S134" s="777"/>
      <c r="T134" s="803"/>
      <c r="U134" s="69"/>
      <c r="X134" s="13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</row>
    <row r="135" spans="1:35" x14ac:dyDescent="0.2">
      <c r="A135" s="1125"/>
      <c r="B135" s="1140"/>
      <c r="C135" s="1180"/>
      <c r="D135" s="1182"/>
      <c r="E135" s="1158"/>
      <c r="F135" s="1159"/>
      <c r="G135" s="1167"/>
      <c r="H135" s="379"/>
      <c r="I135" s="222">
        <f>J135+L135</f>
        <v>0</v>
      </c>
      <c r="J135" s="231"/>
      <c r="K135" s="231"/>
      <c r="L135" s="232"/>
      <c r="M135" s="861">
        <f>N135+P135</f>
        <v>0</v>
      </c>
      <c r="N135" s="788"/>
      <c r="O135" s="788"/>
      <c r="P135" s="823"/>
      <c r="Q135" s="929"/>
      <c r="R135" s="935"/>
      <c r="S135" s="788"/>
      <c r="T135" s="817"/>
      <c r="U135" s="23"/>
      <c r="X135" s="13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</row>
    <row r="136" spans="1:35" ht="13.5" thickBot="1" x14ac:dyDescent="0.25">
      <c r="A136" s="1126"/>
      <c r="B136" s="1141"/>
      <c r="C136" s="1171"/>
      <c r="D136" s="1183"/>
      <c r="E136" s="1173"/>
      <c r="F136" s="1185"/>
      <c r="G136" s="1168"/>
      <c r="H136" s="291" t="s">
        <v>10</v>
      </c>
      <c r="I136" s="251">
        <f>SUM(I133:I135)</f>
        <v>1233.5</v>
      </c>
      <c r="J136" s="245">
        <f>SUM(J133:J135)</f>
        <v>1233.5</v>
      </c>
      <c r="K136" s="245">
        <f>SUM(K133:K135)</f>
        <v>0</v>
      </c>
      <c r="L136" s="250">
        <f>SUM(L133:L135)</f>
        <v>0</v>
      </c>
      <c r="M136" s="862">
        <f t="shared" ref="M136:R136" si="25">SUM(M133:M135)</f>
        <v>1333.5</v>
      </c>
      <c r="N136" s="862">
        <f t="shared" si="25"/>
        <v>1333.5</v>
      </c>
      <c r="O136" s="862">
        <f t="shared" si="25"/>
        <v>0</v>
      </c>
      <c r="P136" s="862">
        <f t="shared" si="25"/>
        <v>0</v>
      </c>
      <c r="Q136" s="932">
        <f t="shared" si="25"/>
        <v>100</v>
      </c>
      <c r="R136" s="932">
        <f t="shared" si="25"/>
        <v>100</v>
      </c>
      <c r="S136" s="800"/>
      <c r="T136" s="800"/>
      <c r="U136" s="289">
        <f>SUM(U133:U135)</f>
        <v>2006.3</v>
      </c>
      <c r="X136" s="13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</row>
    <row r="137" spans="1:35" x14ac:dyDescent="0.2">
      <c r="A137" s="1124" t="s">
        <v>9</v>
      </c>
      <c r="B137" s="1139" t="s">
        <v>37</v>
      </c>
      <c r="C137" s="1170" t="s">
        <v>11</v>
      </c>
      <c r="D137" s="1181" t="s">
        <v>38</v>
      </c>
      <c r="E137" s="1172"/>
      <c r="F137" s="1184" t="s">
        <v>40</v>
      </c>
      <c r="G137" s="1166" t="s">
        <v>39</v>
      </c>
      <c r="H137" s="292" t="s">
        <v>35</v>
      </c>
      <c r="I137" s="248">
        <f>J137+L137</f>
        <v>0</v>
      </c>
      <c r="J137" s="236"/>
      <c r="K137" s="236"/>
      <c r="L137" s="237"/>
      <c r="M137" s="872">
        <f>N137+P137</f>
        <v>0</v>
      </c>
      <c r="N137" s="820"/>
      <c r="O137" s="820"/>
      <c r="P137" s="821"/>
      <c r="Q137" s="811"/>
      <c r="R137" s="820"/>
      <c r="S137" s="820"/>
      <c r="T137" s="824"/>
      <c r="U137" s="46"/>
      <c r="X137" s="13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</row>
    <row r="138" spans="1:35" ht="12.75" customHeight="1" x14ac:dyDescent="0.2">
      <c r="A138" s="1125"/>
      <c r="B138" s="1140"/>
      <c r="C138" s="1180"/>
      <c r="D138" s="1182"/>
      <c r="E138" s="1158"/>
      <c r="F138" s="1159"/>
      <c r="G138" s="1167"/>
      <c r="H138" s="293"/>
      <c r="I138" s="240">
        <f>J138+L138</f>
        <v>0</v>
      </c>
      <c r="J138" s="226">
        <v>0</v>
      </c>
      <c r="K138" s="226"/>
      <c r="L138" s="227"/>
      <c r="M138" s="859">
        <f>N138+P138</f>
        <v>0</v>
      </c>
      <c r="N138" s="777">
        <v>0</v>
      </c>
      <c r="O138" s="777"/>
      <c r="P138" s="778"/>
      <c r="Q138" s="822"/>
      <c r="R138" s="777"/>
      <c r="S138" s="777"/>
      <c r="T138" s="803"/>
      <c r="U138" s="69"/>
      <c r="X138" s="13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</row>
    <row r="139" spans="1:35" ht="13.5" thickBot="1" x14ac:dyDescent="0.25">
      <c r="A139" s="1126"/>
      <c r="B139" s="1141"/>
      <c r="C139" s="1171"/>
      <c r="D139" s="1183"/>
      <c r="E139" s="1173"/>
      <c r="F139" s="1185"/>
      <c r="G139" s="1168"/>
      <c r="H139" s="291" t="s">
        <v>10</v>
      </c>
      <c r="I139" s="251">
        <f t="shared" ref="I139:P139" si="26">SUM(I137:I138)</f>
        <v>0</v>
      </c>
      <c r="J139" s="245">
        <f t="shared" si="26"/>
        <v>0</v>
      </c>
      <c r="K139" s="245">
        <f t="shared" si="26"/>
        <v>0</v>
      </c>
      <c r="L139" s="250">
        <f t="shared" si="26"/>
        <v>0</v>
      </c>
      <c r="M139" s="862">
        <f t="shared" si="26"/>
        <v>0</v>
      </c>
      <c r="N139" s="800">
        <f t="shared" si="26"/>
        <v>0</v>
      </c>
      <c r="O139" s="800">
        <f t="shared" si="26"/>
        <v>0</v>
      </c>
      <c r="P139" s="873">
        <f t="shared" si="26"/>
        <v>0</v>
      </c>
      <c r="Q139" s="818"/>
      <c r="R139" s="800"/>
      <c r="S139" s="800"/>
      <c r="T139" s="800"/>
      <c r="U139" s="289">
        <f>SUM(U137:U138)</f>
        <v>0</v>
      </c>
      <c r="X139" s="13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</row>
    <row r="140" spans="1:35" ht="12.75" customHeight="1" x14ac:dyDescent="0.2">
      <c r="A140" s="1124" t="s">
        <v>9</v>
      </c>
      <c r="B140" s="1139" t="s">
        <v>37</v>
      </c>
      <c r="C140" s="1170" t="s">
        <v>37</v>
      </c>
      <c r="D140" s="1181" t="s">
        <v>42</v>
      </c>
      <c r="E140" s="1172"/>
      <c r="F140" s="1184" t="s">
        <v>43</v>
      </c>
      <c r="G140" s="1166" t="s">
        <v>39</v>
      </c>
      <c r="H140" s="292" t="s">
        <v>35</v>
      </c>
      <c r="I140" s="248">
        <f>J140+L140</f>
        <v>0</v>
      </c>
      <c r="J140" s="236"/>
      <c r="K140" s="236"/>
      <c r="L140" s="237"/>
      <c r="M140" s="872">
        <f>N140+P140</f>
        <v>0</v>
      </c>
      <c r="N140" s="820"/>
      <c r="O140" s="820"/>
      <c r="P140" s="821"/>
      <c r="Q140" s="811"/>
      <c r="R140" s="820"/>
      <c r="S140" s="820"/>
      <c r="T140" s="824"/>
      <c r="U140" s="46">
        <v>62</v>
      </c>
      <c r="X140" s="13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</row>
    <row r="141" spans="1:35" x14ac:dyDescent="0.2">
      <c r="A141" s="1125"/>
      <c r="B141" s="1140"/>
      <c r="C141" s="1180"/>
      <c r="D141" s="1182"/>
      <c r="E141" s="1158"/>
      <c r="F141" s="1159"/>
      <c r="G141" s="1167"/>
      <c r="H141" s="293"/>
      <c r="I141" s="240">
        <f>J141+L141</f>
        <v>0</v>
      </c>
      <c r="J141" s="226"/>
      <c r="K141" s="226"/>
      <c r="L141" s="227"/>
      <c r="M141" s="859">
        <f>N141+P141</f>
        <v>0</v>
      </c>
      <c r="N141" s="777"/>
      <c r="O141" s="777"/>
      <c r="P141" s="778"/>
      <c r="Q141" s="822"/>
      <c r="R141" s="777"/>
      <c r="S141" s="777"/>
      <c r="T141" s="803"/>
      <c r="U141" s="69"/>
      <c r="X141" s="13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</row>
    <row r="142" spans="1:35" ht="13.5" customHeight="1" thickBot="1" x14ac:dyDescent="0.25">
      <c r="A142" s="1126"/>
      <c r="B142" s="1141"/>
      <c r="C142" s="1171"/>
      <c r="D142" s="1183"/>
      <c r="E142" s="1173"/>
      <c r="F142" s="1185"/>
      <c r="G142" s="1168"/>
      <c r="H142" s="291" t="s">
        <v>10</v>
      </c>
      <c r="I142" s="251">
        <f t="shared" ref="I142:P142" si="27">SUM(I140:I141)</f>
        <v>0</v>
      </c>
      <c r="J142" s="245">
        <f t="shared" si="27"/>
        <v>0</v>
      </c>
      <c r="K142" s="245">
        <f t="shared" si="27"/>
        <v>0</v>
      </c>
      <c r="L142" s="250">
        <f t="shared" si="27"/>
        <v>0</v>
      </c>
      <c r="M142" s="862">
        <f t="shared" si="27"/>
        <v>0</v>
      </c>
      <c r="N142" s="800">
        <f t="shared" si="27"/>
        <v>0</v>
      </c>
      <c r="O142" s="800">
        <f t="shared" si="27"/>
        <v>0</v>
      </c>
      <c r="P142" s="873">
        <f t="shared" si="27"/>
        <v>0</v>
      </c>
      <c r="Q142" s="818"/>
      <c r="R142" s="800"/>
      <c r="S142" s="800"/>
      <c r="T142" s="800"/>
      <c r="U142" s="289">
        <f>SUM(U140:U141)</f>
        <v>62</v>
      </c>
      <c r="X142" s="13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</row>
    <row r="143" spans="1:35" ht="12.75" customHeight="1" x14ac:dyDescent="0.2">
      <c r="A143" s="1124" t="s">
        <v>9</v>
      </c>
      <c r="B143" s="1139" t="s">
        <v>37</v>
      </c>
      <c r="C143" s="1170" t="s">
        <v>52</v>
      </c>
      <c r="D143" s="1050" t="s">
        <v>144</v>
      </c>
      <c r="E143" s="1172"/>
      <c r="F143" s="1174" t="s">
        <v>43</v>
      </c>
      <c r="G143" s="1176" t="s">
        <v>39</v>
      </c>
      <c r="H143" s="380" t="s">
        <v>91</v>
      </c>
      <c r="I143" s="273">
        <f>+J143+L143</f>
        <v>0</v>
      </c>
      <c r="J143" s="274">
        <v>0</v>
      </c>
      <c r="K143" s="274"/>
      <c r="L143" s="275">
        <v>0</v>
      </c>
      <c r="M143" s="874">
        <f>+N143+P143</f>
        <v>0</v>
      </c>
      <c r="N143" s="851">
        <v>0</v>
      </c>
      <c r="O143" s="851"/>
      <c r="P143" s="875">
        <v>0</v>
      </c>
      <c r="Q143" s="851"/>
      <c r="R143" s="851"/>
      <c r="S143" s="851"/>
      <c r="T143" s="852"/>
      <c r="U143" s="114">
        <v>50</v>
      </c>
      <c r="W143" s="13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</row>
    <row r="144" spans="1:35" ht="13.5" thickBot="1" x14ac:dyDescent="0.25">
      <c r="A144" s="1126"/>
      <c r="B144" s="1141"/>
      <c r="C144" s="1171"/>
      <c r="D144" s="1128"/>
      <c r="E144" s="1173"/>
      <c r="F144" s="1175"/>
      <c r="G144" s="1177"/>
      <c r="H144" s="291" t="s">
        <v>10</v>
      </c>
      <c r="I144" s="251">
        <f>+L144+J144</f>
        <v>0</v>
      </c>
      <c r="J144" s="251">
        <f>+J143</f>
        <v>0</v>
      </c>
      <c r="K144" s="251"/>
      <c r="L144" s="256">
        <f>+L143</f>
        <v>0</v>
      </c>
      <c r="M144" s="862">
        <f>+P144+N144</f>
        <v>0</v>
      </c>
      <c r="N144" s="818">
        <f>+N143</f>
        <v>0</v>
      </c>
      <c r="O144" s="818"/>
      <c r="P144" s="801">
        <f>+P143</f>
        <v>0</v>
      </c>
      <c r="Q144" s="818"/>
      <c r="R144" s="818"/>
      <c r="S144" s="818"/>
      <c r="T144" s="815"/>
      <c r="U144" s="289">
        <f>+U143</f>
        <v>50</v>
      </c>
      <c r="W144" s="13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</row>
    <row r="145" spans="1:35" ht="13.5" customHeight="1" thickBot="1" x14ac:dyDescent="0.25">
      <c r="A145" s="99" t="s">
        <v>9</v>
      </c>
      <c r="B145" s="11" t="s">
        <v>37</v>
      </c>
      <c r="C145" s="1144" t="s">
        <v>12</v>
      </c>
      <c r="D145" s="1144"/>
      <c r="E145" s="1144"/>
      <c r="F145" s="1144"/>
      <c r="G145" s="1144"/>
      <c r="H145" s="1099"/>
      <c r="I145" s="24">
        <f t="shared" ref="I145:U145" si="28">SUM(I142,I139,I136,I144)</f>
        <v>1233.5</v>
      </c>
      <c r="J145" s="24">
        <f t="shared" si="28"/>
        <v>1233.5</v>
      </c>
      <c r="K145" s="24">
        <f t="shared" si="28"/>
        <v>0</v>
      </c>
      <c r="L145" s="768">
        <f t="shared" si="28"/>
        <v>0</v>
      </c>
      <c r="M145" s="179">
        <f t="shared" si="28"/>
        <v>1333.5</v>
      </c>
      <c r="N145" s="24">
        <f t="shared" si="28"/>
        <v>1333.5</v>
      </c>
      <c r="O145" s="24">
        <f t="shared" si="28"/>
        <v>0</v>
      </c>
      <c r="P145" s="180">
        <f t="shared" si="28"/>
        <v>0</v>
      </c>
      <c r="Q145" s="24">
        <f t="shared" si="28"/>
        <v>100</v>
      </c>
      <c r="R145" s="24">
        <f t="shared" si="28"/>
        <v>100</v>
      </c>
      <c r="S145" s="24">
        <f t="shared" si="28"/>
        <v>0</v>
      </c>
      <c r="T145" s="24">
        <f t="shared" si="28"/>
        <v>0</v>
      </c>
      <c r="U145" s="180">
        <f t="shared" si="28"/>
        <v>2118.3000000000002</v>
      </c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</row>
    <row r="146" spans="1:35" ht="13.5" thickBot="1" x14ac:dyDescent="0.25">
      <c r="A146" s="93" t="s">
        <v>9</v>
      </c>
      <c r="B146" s="11" t="s">
        <v>52</v>
      </c>
      <c r="C146" s="1145" t="s">
        <v>72</v>
      </c>
      <c r="D146" s="1146"/>
      <c r="E146" s="1146"/>
      <c r="F146" s="1146"/>
      <c r="G146" s="1146"/>
      <c r="H146" s="1146"/>
      <c r="I146" s="1146"/>
      <c r="J146" s="1146"/>
      <c r="K146" s="1146"/>
      <c r="L146" s="1146"/>
      <c r="M146" s="1146"/>
      <c r="N146" s="1146"/>
      <c r="O146" s="1146"/>
      <c r="P146" s="1146"/>
      <c r="Q146" s="1146"/>
      <c r="R146" s="1146"/>
      <c r="S146" s="1146"/>
      <c r="T146" s="1146"/>
      <c r="U146" s="1147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</row>
    <row r="147" spans="1:35" ht="25.5" x14ac:dyDescent="0.2">
      <c r="A147" s="1010" t="s">
        <v>9</v>
      </c>
      <c r="B147" s="1017" t="s">
        <v>52</v>
      </c>
      <c r="C147" s="1026" t="s">
        <v>9</v>
      </c>
      <c r="D147" s="951" t="s">
        <v>164</v>
      </c>
      <c r="E147" s="1030"/>
      <c r="F147" s="1006"/>
      <c r="G147" s="1008"/>
      <c r="H147" s="978" t="s">
        <v>129</v>
      </c>
      <c r="I147" s="238"/>
      <c r="J147" s="952"/>
      <c r="K147" s="223"/>
      <c r="L147" s="224"/>
      <c r="M147" s="953">
        <f>N147+P147</f>
        <v>8.5</v>
      </c>
      <c r="N147" s="950">
        <v>8.5</v>
      </c>
      <c r="O147" s="784"/>
      <c r="P147" s="856"/>
      <c r="Q147" s="929">
        <f>M147-I147</f>
        <v>8.5</v>
      </c>
      <c r="R147" s="929">
        <f>N147-J147</f>
        <v>8.5</v>
      </c>
      <c r="S147" s="784"/>
      <c r="T147" s="809"/>
      <c r="U147" s="46"/>
      <c r="V147" s="71"/>
      <c r="X147" s="13"/>
    </row>
    <row r="148" spans="1:35" ht="12.75" customHeight="1" x14ac:dyDescent="0.2">
      <c r="A148" s="1131"/>
      <c r="B148" s="1133"/>
      <c r="C148" s="1157"/>
      <c r="D148" s="1127" t="s">
        <v>82</v>
      </c>
      <c r="E148" s="1158"/>
      <c r="F148" s="1159" t="s">
        <v>53</v>
      </c>
      <c r="G148" s="1160" t="s">
        <v>39</v>
      </c>
      <c r="H148" s="383" t="s">
        <v>35</v>
      </c>
      <c r="I148" s="327">
        <f>J148+L148</f>
        <v>265.7</v>
      </c>
      <c r="J148" s="226">
        <v>265.7</v>
      </c>
      <c r="K148" s="226"/>
      <c r="L148" s="227"/>
      <c r="M148" s="776">
        <f>N148+P148</f>
        <v>265.7</v>
      </c>
      <c r="N148" s="777">
        <v>265.7</v>
      </c>
      <c r="O148" s="777"/>
      <c r="P148" s="778"/>
      <c r="Q148" s="888"/>
      <c r="R148" s="853"/>
      <c r="S148" s="777"/>
      <c r="T148" s="803"/>
      <c r="U148" s="69">
        <v>266</v>
      </c>
    </row>
    <row r="149" spans="1:35" x14ac:dyDescent="0.2">
      <c r="A149" s="1131"/>
      <c r="B149" s="1133"/>
      <c r="C149" s="1157"/>
      <c r="D149" s="1127"/>
      <c r="E149" s="1158"/>
      <c r="F149" s="1159"/>
      <c r="G149" s="1160"/>
      <c r="H149" s="387"/>
      <c r="I149" s="327"/>
      <c r="J149" s="226"/>
      <c r="K149" s="226"/>
      <c r="L149" s="227"/>
      <c r="M149" s="776"/>
      <c r="N149" s="777"/>
      <c r="O149" s="777"/>
      <c r="P149" s="778"/>
      <c r="Q149" s="888"/>
      <c r="R149" s="853"/>
      <c r="S149" s="777"/>
      <c r="T149" s="803"/>
      <c r="U149" s="69"/>
    </row>
    <row r="150" spans="1:35" ht="13.5" thickBot="1" x14ac:dyDescent="0.25">
      <c r="A150" s="1011"/>
      <c r="B150" s="1018"/>
      <c r="C150" s="1032"/>
      <c r="D150" s="529"/>
      <c r="E150" s="403"/>
      <c r="F150" s="1007"/>
      <c r="G150" s="1009"/>
      <c r="H150" s="294" t="s">
        <v>10</v>
      </c>
      <c r="I150" s="251">
        <f>I148</f>
        <v>265.7</v>
      </c>
      <c r="J150" s="251">
        <f>J148</f>
        <v>265.7</v>
      </c>
      <c r="K150" s="251">
        <f>K148</f>
        <v>0</v>
      </c>
      <c r="L150" s="256">
        <f>L148</f>
        <v>0</v>
      </c>
      <c r="M150" s="862">
        <f t="shared" ref="M150:R150" si="29">M148+M147</f>
        <v>274.2</v>
      </c>
      <c r="N150" s="862">
        <f t="shared" si="29"/>
        <v>274.2</v>
      </c>
      <c r="O150" s="862">
        <f t="shared" si="29"/>
        <v>0</v>
      </c>
      <c r="P150" s="862">
        <f t="shared" si="29"/>
        <v>0</v>
      </c>
      <c r="Q150" s="932">
        <f t="shared" si="29"/>
        <v>8.5</v>
      </c>
      <c r="R150" s="932">
        <f t="shared" si="29"/>
        <v>8.5</v>
      </c>
      <c r="S150" s="818"/>
      <c r="T150" s="815"/>
      <c r="U150" s="289">
        <f>U148</f>
        <v>266</v>
      </c>
      <c r="X150" s="13"/>
    </row>
    <row r="151" spans="1:35" x14ac:dyDescent="0.2">
      <c r="A151" s="1124" t="s">
        <v>9</v>
      </c>
      <c r="B151" s="1139" t="s">
        <v>52</v>
      </c>
      <c r="C151" s="1142" t="s">
        <v>11</v>
      </c>
      <c r="D151" s="1050" t="s">
        <v>124</v>
      </c>
      <c r="E151" s="1114"/>
      <c r="F151" s="1117" t="s">
        <v>40</v>
      </c>
      <c r="G151" s="1120" t="s">
        <v>39</v>
      </c>
      <c r="H151" s="15" t="s">
        <v>35</v>
      </c>
      <c r="I151" s="248">
        <f>J151+L151</f>
        <v>48.6</v>
      </c>
      <c r="J151" s="236">
        <v>48.6</v>
      </c>
      <c r="K151" s="236"/>
      <c r="L151" s="237"/>
      <c r="M151" s="872">
        <f>N151+P151</f>
        <v>48.6</v>
      </c>
      <c r="N151" s="820">
        <v>48.6</v>
      </c>
      <c r="O151" s="820"/>
      <c r="P151" s="821"/>
      <c r="Q151" s="811"/>
      <c r="R151" s="820"/>
      <c r="S151" s="820"/>
      <c r="T151" s="824"/>
      <c r="U151" s="46">
        <v>44.7</v>
      </c>
      <c r="X151" s="13"/>
    </row>
    <row r="152" spans="1:35" x14ac:dyDescent="0.2">
      <c r="A152" s="1125"/>
      <c r="B152" s="1140"/>
      <c r="C152" s="1135"/>
      <c r="D152" s="1127"/>
      <c r="E152" s="1115"/>
      <c r="F152" s="1118"/>
      <c r="G152" s="1121"/>
      <c r="H152" s="148"/>
      <c r="I152" s="238"/>
      <c r="J152" s="231"/>
      <c r="K152" s="231"/>
      <c r="L152" s="232"/>
      <c r="M152" s="861"/>
      <c r="N152" s="788"/>
      <c r="O152" s="788"/>
      <c r="P152" s="823"/>
      <c r="Q152" s="808"/>
      <c r="R152" s="788"/>
      <c r="S152" s="788"/>
      <c r="T152" s="817"/>
      <c r="U152" s="23"/>
      <c r="X152" s="13"/>
    </row>
    <row r="153" spans="1:35" ht="13.5" customHeight="1" thickBot="1" x14ac:dyDescent="0.25">
      <c r="A153" s="1126"/>
      <c r="B153" s="1141"/>
      <c r="C153" s="1136"/>
      <c r="D153" s="1128"/>
      <c r="E153" s="1116"/>
      <c r="F153" s="1119"/>
      <c r="G153" s="1122"/>
      <c r="H153" s="294" t="s">
        <v>10</v>
      </c>
      <c r="I153" s="244">
        <f t="shared" ref="I153:P153" si="30">I151</f>
        <v>48.6</v>
      </c>
      <c r="J153" s="251">
        <f t="shared" si="30"/>
        <v>48.6</v>
      </c>
      <c r="K153" s="251">
        <f t="shared" si="30"/>
        <v>0</v>
      </c>
      <c r="L153" s="256">
        <f t="shared" si="30"/>
        <v>0</v>
      </c>
      <c r="M153" s="862">
        <f t="shared" si="30"/>
        <v>48.6</v>
      </c>
      <c r="N153" s="818">
        <f t="shared" si="30"/>
        <v>48.6</v>
      </c>
      <c r="O153" s="818">
        <f t="shared" si="30"/>
        <v>0</v>
      </c>
      <c r="P153" s="801">
        <f t="shared" si="30"/>
        <v>0</v>
      </c>
      <c r="Q153" s="818"/>
      <c r="R153" s="818"/>
      <c r="S153" s="818"/>
      <c r="T153" s="815"/>
      <c r="U153" s="289">
        <f>U151</f>
        <v>44.7</v>
      </c>
      <c r="X153" s="13"/>
    </row>
    <row r="154" spans="1:35" ht="13.5" thickBot="1" x14ac:dyDescent="0.25">
      <c r="A154" s="1011" t="s">
        <v>9</v>
      </c>
      <c r="B154" s="1018" t="s">
        <v>52</v>
      </c>
      <c r="C154" s="1143" t="s">
        <v>12</v>
      </c>
      <c r="D154" s="1144"/>
      <c r="E154" s="1144"/>
      <c r="F154" s="1144"/>
      <c r="G154" s="1144"/>
      <c r="H154" s="1099"/>
      <c r="I154" s="24">
        <f t="shared" ref="I154:U154" si="31">I153+I150</f>
        <v>314.3</v>
      </c>
      <c r="J154" s="24">
        <f t="shared" si="31"/>
        <v>314.3</v>
      </c>
      <c r="K154" s="24">
        <f t="shared" si="31"/>
        <v>0</v>
      </c>
      <c r="L154" s="768">
        <f t="shared" si="31"/>
        <v>0</v>
      </c>
      <c r="M154" s="179">
        <f t="shared" si="31"/>
        <v>322.8</v>
      </c>
      <c r="N154" s="24">
        <f t="shared" si="31"/>
        <v>322.8</v>
      </c>
      <c r="O154" s="24">
        <f t="shared" si="31"/>
        <v>0</v>
      </c>
      <c r="P154" s="180">
        <f t="shared" si="31"/>
        <v>0</v>
      </c>
      <c r="Q154" s="24">
        <f t="shared" si="31"/>
        <v>8.5</v>
      </c>
      <c r="R154" s="24">
        <f t="shared" si="31"/>
        <v>8.5</v>
      </c>
      <c r="S154" s="24">
        <f t="shared" si="31"/>
        <v>0</v>
      </c>
      <c r="T154" s="768">
        <f t="shared" si="31"/>
        <v>0</v>
      </c>
      <c r="U154" s="465">
        <f t="shared" si="31"/>
        <v>310.7</v>
      </c>
    </row>
    <row r="155" spans="1:35" ht="13.5" thickBot="1" x14ac:dyDescent="0.25">
      <c r="A155" s="93" t="s">
        <v>9</v>
      </c>
      <c r="B155" s="11" t="s">
        <v>108</v>
      </c>
      <c r="C155" s="1145" t="s">
        <v>109</v>
      </c>
      <c r="D155" s="1146"/>
      <c r="E155" s="1146"/>
      <c r="F155" s="1146"/>
      <c r="G155" s="1146"/>
      <c r="H155" s="1146"/>
      <c r="I155" s="1146"/>
      <c r="J155" s="1146"/>
      <c r="K155" s="1146"/>
      <c r="L155" s="1146"/>
      <c r="M155" s="1146"/>
      <c r="N155" s="1146"/>
      <c r="O155" s="1146"/>
      <c r="P155" s="1146"/>
      <c r="Q155" s="1146"/>
      <c r="R155" s="1146"/>
      <c r="S155" s="1146"/>
      <c r="T155" s="1146"/>
      <c r="U155" s="1147"/>
    </row>
    <row r="156" spans="1:35" ht="25.5" x14ac:dyDescent="0.2">
      <c r="A156" s="1033" t="s">
        <v>9</v>
      </c>
      <c r="B156" s="1034" t="s">
        <v>53</v>
      </c>
      <c r="C156" s="1019" t="s">
        <v>9</v>
      </c>
      <c r="D156" s="122" t="s">
        <v>117</v>
      </c>
      <c r="E156" s="1148"/>
      <c r="F156" s="1151" t="s">
        <v>43</v>
      </c>
      <c r="G156" s="1154">
        <v>6</v>
      </c>
      <c r="H156" s="381" t="s">
        <v>35</v>
      </c>
      <c r="I156" s="352">
        <f>J156+L156</f>
        <v>12686.1</v>
      </c>
      <c r="J156" s="278">
        <v>12686.1</v>
      </c>
      <c r="K156" s="278"/>
      <c r="L156" s="365"/>
      <c r="M156" s="813">
        <f>N156+P156</f>
        <v>12686.1</v>
      </c>
      <c r="N156" s="795">
        <v>12686.1</v>
      </c>
      <c r="O156" s="795"/>
      <c r="P156" s="814"/>
      <c r="Q156" s="872"/>
      <c r="R156" s="820"/>
      <c r="S156" s="820"/>
      <c r="T156" s="821"/>
      <c r="U156" s="79">
        <v>13019</v>
      </c>
    </row>
    <row r="157" spans="1:35" x14ac:dyDescent="0.2">
      <c r="A157" s="1012"/>
      <c r="B157" s="1013"/>
      <c r="C157" s="1014"/>
      <c r="D157" s="979"/>
      <c r="E157" s="1149"/>
      <c r="F157" s="1152"/>
      <c r="G157" s="1155"/>
      <c r="H157" s="981" t="s">
        <v>129</v>
      </c>
      <c r="I157" s="228"/>
      <c r="J157" s="229"/>
      <c r="K157" s="229"/>
      <c r="L157" s="241"/>
      <c r="M157" s="958">
        <f>N157+P157</f>
        <v>1405.5</v>
      </c>
      <c r="N157" s="959">
        <v>1405.5</v>
      </c>
      <c r="O157" s="825"/>
      <c r="P157" s="826"/>
      <c r="Q157" s="982">
        <f>R157+T157</f>
        <v>1405.5</v>
      </c>
      <c r="R157" s="983">
        <v>1405.5</v>
      </c>
      <c r="S157" s="777"/>
      <c r="T157" s="778"/>
      <c r="U157" s="69"/>
    </row>
    <row r="158" spans="1:35" ht="15" customHeight="1" x14ac:dyDescent="0.2">
      <c r="A158" s="1012"/>
      <c r="B158" s="1013"/>
      <c r="C158" s="1014"/>
      <c r="D158" s="123" t="s">
        <v>119</v>
      </c>
      <c r="E158" s="1149"/>
      <c r="F158" s="1152"/>
      <c r="G158" s="1155"/>
      <c r="H158" s="949"/>
      <c r="I158" s="228"/>
      <c r="J158" s="229"/>
      <c r="K158" s="229"/>
      <c r="L158" s="241"/>
      <c r="M158" s="958"/>
      <c r="N158" s="959"/>
      <c r="O158" s="825"/>
      <c r="P158" s="826"/>
      <c r="Q158" s="942"/>
      <c r="R158" s="961"/>
      <c r="S158" s="904"/>
      <c r="T158" s="860"/>
      <c r="U158" s="957"/>
    </row>
    <row r="159" spans="1:35" ht="16.5" customHeight="1" x14ac:dyDescent="0.2">
      <c r="A159" s="1012"/>
      <c r="B159" s="1013"/>
      <c r="C159" s="1014"/>
      <c r="D159" s="1015" t="s">
        <v>120</v>
      </c>
      <c r="E159" s="1149"/>
      <c r="F159" s="1152"/>
      <c r="G159" s="1155"/>
      <c r="H159" s="383"/>
      <c r="I159" s="255"/>
      <c r="J159" s="226"/>
      <c r="K159" s="226"/>
      <c r="L159" s="252"/>
      <c r="M159" s="802"/>
      <c r="N159" s="777"/>
      <c r="O159" s="777"/>
      <c r="P159" s="803"/>
      <c r="Q159" s="899"/>
      <c r="R159" s="853"/>
      <c r="S159" s="853"/>
      <c r="T159" s="778"/>
      <c r="U159" s="382"/>
    </row>
    <row r="160" spans="1:35" ht="15.75" customHeight="1" x14ac:dyDescent="0.2">
      <c r="A160" s="1012"/>
      <c r="B160" s="1013"/>
      <c r="C160" s="1014"/>
      <c r="D160" s="123" t="s">
        <v>121</v>
      </c>
      <c r="E160" s="1149"/>
      <c r="F160" s="1152"/>
      <c r="G160" s="1155"/>
      <c r="H160" s="383"/>
      <c r="I160" s="255"/>
      <c r="J160" s="226"/>
      <c r="K160" s="226"/>
      <c r="L160" s="252"/>
      <c r="M160" s="802"/>
      <c r="N160" s="777"/>
      <c r="O160" s="777"/>
      <c r="P160" s="803"/>
      <c r="Q160" s="899"/>
      <c r="R160" s="853"/>
      <c r="S160" s="853"/>
      <c r="T160" s="778"/>
      <c r="U160" s="382"/>
    </row>
    <row r="161" spans="1:43" s="52" customFormat="1" ht="15.75" customHeight="1" x14ac:dyDescent="0.2">
      <c r="A161" s="1010"/>
      <c r="B161" s="1017"/>
      <c r="C161" s="70"/>
      <c r="D161" s="123" t="s">
        <v>122</v>
      </c>
      <c r="E161" s="1149"/>
      <c r="F161" s="1152"/>
      <c r="G161" s="1155"/>
      <c r="H161" s="16"/>
      <c r="I161" s="391"/>
      <c r="J161" s="392"/>
      <c r="K161" s="393"/>
      <c r="L161" s="394"/>
      <c r="M161" s="324"/>
      <c r="N161" s="853"/>
      <c r="O161" s="854"/>
      <c r="P161" s="960"/>
      <c r="Q161" s="962"/>
      <c r="R161" s="853"/>
      <c r="S161" s="963"/>
      <c r="T161" s="855"/>
      <c r="U161" s="382"/>
    </row>
    <row r="162" spans="1:43" x14ac:dyDescent="0.2">
      <c r="A162" s="1131"/>
      <c r="B162" s="1133"/>
      <c r="C162" s="1135"/>
      <c r="D162" s="1137" t="s">
        <v>118</v>
      </c>
      <c r="E162" s="1149"/>
      <c r="F162" s="1152"/>
      <c r="G162" s="1155"/>
      <c r="H162" s="387"/>
      <c r="I162" s="222"/>
      <c r="J162" s="223"/>
      <c r="K162" s="223"/>
      <c r="L162" s="239"/>
      <c r="M162" s="808"/>
      <c r="N162" s="784"/>
      <c r="O162" s="784"/>
      <c r="P162" s="809"/>
      <c r="Q162" s="898"/>
      <c r="R162" s="891"/>
      <c r="S162" s="891"/>
      <c r="T162" s="856"/>
      <c r="U162" s="389"/>
    </row>
    <row r="163" spans="1:43" ht="13.5" thickBot="1" x14ac:dyDescent="0.25">
      <c r="A163" s="1132"/>
      <c r="B163" s="1134"/>
      <c r="C163" s="1136"/>
      <c r="D163" s="1138"/>
      <c r="E163" s="1150"/>
      <c r="F163" s="1153"/>
      <c r="G163" s="1156"/>
      <c r="H163" s="294" t="s">
        <v>10</v>
      </c>
      <c r="I163" s="280">
        <f t="shared" ref="I163:R163" si="32">SUM(I156:I162)</f>
        <v>12686.1</v>
      </c>
      <c r="J163" s="280">
        <f t="shared" si="32"/>
        <v>12686.1</v>
      </c>
      <c r="K163" s="280">
        <f t="shared" si="32"/>
        <v>0</v>
      </c>
      <c r="L163" s="281">
        <f t="shared" si="32"/>
        <v>0</v>
      </c>
      <c r="M163" s="857">
        <f>SUM(M156:M162)</f>
        <v>14091.6</v>
      </c>
      <c r="N163" s="857">
        <f t="shared" si="32"/>
        <v>14091.6</v>
      </c>
      <c r="O163" s="857">
        <f t="shared" si="32"/>
        <v>0</v>
      </c>
      <c r="P163" s="666">
        <f t="shared" si="32"/>
        <v>0</v>
      </c>
      <c r="Q163" s="964">
        <f t="shared" si="32"/>
        <v>1405.5</v>
      </c>
      <c r="R163" s="965">
        <f t="shared" si="32"/>
        <v>1405.5</v>
      </c>
      <c r="S163" s="965"/>
      <c r="T163" s="858"/>
      <c r="U163" s="297">
        <f>SUM(U156:U162)</f>
        <v>13019</v>
      </c>
      <c r="X163" s="13"/>
    </row>
    <row r="164" spans="1:43" ht="12.75" customHeight="1" x14ac:dyDescent="0.2">
      <c r="A164" s="1124" t="s">
        <v>9</v>
      </c>
      <c r="B164" s="1139" t="s">
        <v>53</v>
      </c>
      <c r="C164" s="1142" t="s">
        <v>11</v>
      </c>
      <c r="D164" s="1050" t="s">
        <v>155</v>
      </c>
      <c r="E164" s="1114"/>
      <c r="F164" s="1117" t="s">
        <v>53</v>
      </c>
      <c r="G164" s="1120" t="s">
        <v>89</v>
      </c>
      <c r="H164" s="25" t="s">
        <v>35</v>
      </c>
      <c r="I164" s="240">
        <f>J164+L164</f>
        <v>39.299999999999997</v>
      </c>
      <c r="J164" s="229">
        <v>39.299999999999997</v>
      </c>
      <c r="K164" s="229"/>
      <c r="L164" s="241"/>
      <c r="M164" s="859">
        <f>N164+P164</f>
        <v>39.299999999999997</v>
      </c>
      <c r="N164" s="825">
        <v>39.299999999999997</v>
      </c>
      <c r="O164" s="825"/>
      <c r="P164" s="860"/>
      <c r="Q164" s="859"/>
      <c r="R164" s="825"/>
      <c r="S164" s="825"/>
      <c r="T164" s="860"/>
      <c r="U164" s="51">
        <v>56.9</v>
      </c>
      <c r="X164" s="13"/>
    </row>
    <row r="165" spans="1:43" x14ac:dyDescent="0.2">
      <c r="A165" s="1125"/>
      <c r="B165" s="1140"/>
      <c r="C165" s="1135"/>
      <c r="D165" s="1127"/>
      <c r="E165" s="1115"/>
      <c r="F165" s="1118"/>
      <c r="G165" s="1121"/>
      <c r="H165" s="148"/>
      <c r="I165" s="238"/>
      <c r="J165" s="231"/>
      <c r="K165" s="231"/>
      <c r="L165" s="253"/>
      <c r="M165" s="861"/>
      <c r="N165" s="788"/>
      <c r="O165" s="788"/>
      <c r="P165" s="823"/>
      <c r="Q165" s="861"/>
      <c r="R165" s="788"/>
      <c r="S165" s="788"/>
      <c r="T165" s="823"/>
      <c r="U165" s="23"/>
      <c r="X165" s="13"/>
    </row>
    <row r="166" spans="1:43" ht="13.5" thickBot="1" x14ac:dyDescent="0.25">
      <c r="A166" s="1126"/>
      <c r="B166" s="1141"/>
      <c r="C166" s="1136"/>
      <c r="D166" s="1128"/>
      <c r="E166" s="1116"/>
      <c r="F166" s="1119"/>
      <c r="G166" s="1122"/>
      <c r="H166" s="294" t="s">
        <v>10</v>
      </c>
      <c r="I166" s="244">
        <f t="shared" ref="I166:P166" si="33">I164</f>
        <v>39.299999999999997</v>
      </c>
      <c r="J166" s="251">
        <f t="shared" si="33"/>
        <v>39.299999999999997</v>
      </c>
      <c r="K166" s="251">
        <f t="shared" si="33"/>
        <v>0</v>
      </c>
      <c r="L166" s="254">
        <f t="shared" si="33"/>
        <v>0</v>
      </c>
      <c r="M166" s="862">
        <f t="shared" si="33"/>
        <v>39.299999999999997</v>
      </c>
      <c r="N166" s="818">
        <f t="shared" si="33"/>
        <v>39.299999999999997</v>
      </c>
      <c r="O166" s="818">
        <f t="shared" si="33"/>
        <v>0</v>
      </c>
      <c r="P166" s="801">
        <f t="shared" si="33"/>
        <v>0</v>
      </c>
      <c r="Q166" s="862"/>
      <c r="R166" s="818"/>
      <c r="S166" s="818"/>
      <c r="T166" s="801"/>
      <c r="U166" s="289">
        <f>U164</f>
        <v>56.9</v>
      </c>
      <c r="X166" s="13"/>
    </row>
    <row r="167" spans="1:43" s="52" customFormat="1" ht="12.75" customHeight="1" x14ac:dyDescent="0.2">
      <c r="A167" s="1124" t="s">
        <v>9</v>
      </c>
      <c r="B167" s="166" t="s">
        <v>53</v>
      </c>
      <c r="C167" s="167" t="s">
        <v>37</v>
      </c>
      <c r="D167" s="1050" t="s">
        <v>166</v>
      </c>
      <c r="E167" s="168"/>
      <c r="F167" s="169" t="s">
        <v>40</v>
      </c>
      <c r="G167" s="170">
        <v>6</v>
      </c>
      <c r="H167" s="154" t="s">
        <v>35</v>
      </c>
      <c r="I167" s="473">
        <f>J167</f>
        <v>3.5</v>
      </c>
      <c r="J167" s="474">
        <v>3.5</v>
      </c>
      <c r="K167" s="474"/>
      <c r="L167" s="475"/>
      <c r="M167" s="863">
        <f>N167</f>
        <v>3.5</v>
      </c>
      <c r="N167" s="864">
        <v>3.5</v>
      </c>
      <c r="O167" s="864"/>
      <c r="P167" s="865"/>
      <c r="Q167" s="863"/>
      <c r="R167" s="864"/>
      <c r="S167" s="864"/>
      <c r="T167" s="865"/>
      <c r="U167" s="155"/>
    </row>
    <row r="168" spans="1:43" s="52" customFormat="1" x14ac:dyDescent="0.2">
      <c r="A168" s="1125"/>
      <c r="B168" s="152"/>
      <c r="C168" s="153"/>
      <c r="D168" s="1127"/>
      <c r="E168" s="159"/>
      <c r="G168" s="160"/>
      <c r="H168" s="161"/>
      <c r="I168" s="476"/>
      <c r="J168" s="477"/>
      <c r="K168" s="477"/>
      <c r="L168" s="478"/>
      <c r="M168" s="866"/>
      <c r="N168" s="867"/>
      <c r="O168" s="867"/>
      <c r="P168" s="868"/>
      <c r="Q168" s="866"/>
      <c r="R168" s="867"/>
      <c r="S168" s="867"/>
      <c r="T168" s="868"/>
      <c r="U168" s="155"/>
    </row>
    <row r="169" spans="1:43" s="52" customFormat="1" ht="13.5" customHeight="1" thickBot="1" x14ac:dyDescent="0.25">
      <c r="A169" s="1126"/>
      <c r="B169" s="171"/>
      <c r="C169" s="172"/>
      <c r="D169" s="1128"/>
      <c r="E169" s="173"/>
      <c r="F169" s="174"/>
      <c r="G169" s="175"/>
      <c r="H169" s="299" t="s">
        <v>10</v>
      </c>
      <c r="I169" s="479">
        <f>I167</f>
        <v>3.5</v>
      </c>
      <c r="J169" s="479">
        <f>J167</f>
        <v>3.5</v>
      </c>
      <c r="K169" s="480"/>
      <c r="L169" s="481">
        <f>SUM(L167:L168)</f>
        <v>0</v>
      </c>
      <c r="M169" s="869">
        <f>M167</f>
        <v>3.5</v>
      </c>
      <c r="N169" s="869">
        <f>N167</f>
        <v>3.5</v>
      </c>
      <c r="O169" s="870"/>
      <c r="P169" s="871">
        <f>SUM(P167:P168)</f>
        <v>0</v>
      </c>
      <c r="Q169" s="869"/>
      <c r="R169" s="869"/>
      <c r="S169" s="870"/>
      <c r="T169" s="871"/>
      <c r="U169" s="300">
        <f>SUM(U167:U168)</f>
        <v>0</v>
      </c>
    </row>
    <row r="170" spans="1:43" ht="13.5" thickBot="1" x14ac:dyDescent="0.25">
      <c r="A170" s="1011" t="s">
        <v>9</v>
      </c>
      <c r="B170" s="1018" t="s">
        <v>53</v>
      </c>
      <c r="C170" s="1097" t="s">
        <v>12</v>
      </c>
      <c r="D170" s="1098"/>
      <c r="E170" s="1098"/>
      <c r="F170" s="1098"/>
      <c r="G170" s="1098"/>
      <c r="H170" s="1099"/>
      <c r="I170" s="179">
        <f>I166+I163+I169</f>
        <v>12728.9</v>
      </c>
      <c r="J170" s="24">
        <f>J166+J163+J169</f>
        <v>12728.9</v>
      </c>
      <c r="K170" s="24">
        <f>K166+K163+K169</f>
        <v>0</v>
      </c>
      <c r="L170" s="180">
        <f>L166+L163+L169</f>
        <v>0</v>
      </c>
      <c r="M170" s="179">
        <f t="shared" ref="M170:T170" si="34">M166+M163+M169</f>
        <v>14134.4</v>
      </c>
      <c r="N170" s="24">
        <f t="shared" si="34"/>
        <v>14134.4</v>
      </c>
      <c r="O170" s="24">
        <f t="shared" si="34"/>
        <v>0</v>
      </c>
      <c r="P170" s="180">
        <f t="shared" si="34"/>
        <v>0</v>
      </c>
      <c r="Q170" s="179">
        <f>Q166+Q163+Q169</f>
        <v>1405.5</v>
      </c>
      <c r="R170" s="24">
        <f t="shared" si="34"/>
        <v>1405.5</v>
      </c>
      <c r="S170" s="24">
        <f t="shared" si="34"/>
        <v>0</v>
      </c>
      <c r="T170" s="180">
        <f t="shared" si="34"/>
        <v>0</v>
      </c>
      <c r="U170" s="465">
        <f>U166+U163+U169</f>
        <v>13075.9</v>
      </c>
    </row>
    <row r="171" spans="1:43" ht="13.5" thickBot="1" x14ac:dyDescent="0.25">
      <c r="A171" s="99" t="s">
        <v>9</v>
      </c>
      <c r="B171" s="1103" t="s">
        <v>13</v>
      </c>
      <c r="C171" s="1104"/>
      <c r="D171" s="1104"/>
      <c r="E171" s="1104"/>
      <c r="F171" s="1104"/>
      <c r="G171" s="1104"/>
      <c r="H171" s="1105"/>
      <c r="I171" s="469">
        <f>SUM(I105,I131,I145,I154,I170)</f>
        <v>34965.800000000003</v>
      </c>
      <c r="J171" s="466">
        <f>SUM(J105,J131,J145,J154,J170)</f>
        <v>32915.899999999994</v>
      </c>
      <c r="K171" s="466">
        <f>SUM(K105,K131,K145,K154,K170)</f>
        <v>742.7</v>
      </c>
      <c r="L171" s="470">
        <f>SUM(L105,L131,L145,L154,L170)</f>
        <v>2049.8999999999996</v>
      </c>
      <c r="M171" s="469">
        <f>SUM(M105,M131,M145,M154,M170)</f>
        <v>37700.199999999997</v>
      </c>
      <c r="N171" s="466">
        <f t="shared" ref="N171:T171" si="35">SUM(N105,N131,N145,N154,N170)</f>
        <v>35462.899999999994</v>
      </c>
      <c r="O171" s="466">
        <f t="shared" si="35"/>
        <v>823.30000000000007</v>
      </c>
      <c r="P171" s="470">
        <f t="shared" si="35"/>
        <v>2237.3000000000002</v>
      </c>
      <c r="Q171" s="907">
        <f t="shared" si="35"/>
        <v>2734.3999999999996</v>
      </c>
      <c r="R171" s="908">
        <f t="shared" si="35"/>
        <v>2747.6</v>
      </c>
      <c r="S171" s="908">
        <f t="shared" si="35"/>
        <v>80.600000000000023</v>
      </c>
      <c r="T171" s="1048">
        <f t="shared" si="35"/>
        <v>-12.5</v>
      </c>
      <c r="U171" s="101">
        <f>SUM(U105,U131,U145,U154,U170)</f>
        <v>39257.600000000006</v>
      </c>
    </row>
    <row r="172" spans="1:43" ht="14.25" customHeight="1" thickBot="1" x14ac:dyDescent="0.25">
      <c r="A172" s="102" t="s">
        <v>54</v>
      </c>
      <c r="B172" s="1109" t="s">
        <v>127</v>
      </c>
      <c r="C172" s="1110"/>
      <c r="D172" s="1110"/>
      <c r="E172" s="1110"/>
      <c r="F172" s="1110"/>
      <c r="G172" s="1110"/>
      <c r="H172" s="1110"/>
      <c r="I172" s="103">
        <f t="shared" ref="I172:U172" si="36">SUM(I171)</f>
        <v>34965.800000000003</v>
      </c>
      <c r="J172" s="467">
        <f t="shared" si="36"/>
        <v>32915.899999999994</v>
      </c>
      <c r="K172" s="467">
        <f t="shared" si="36"/>
        <v>742.7</v>
      </c>
      <c r="L172" s="468">
        <f t="shared" si="36"/>
        <v>2049.8999999999996</v>
      </c>
      <c r="M172" s="103">
        <f t="shared" si="36"/>
        <v>37700.199999999997</v>
      </c>
      <c r="N172" s="467">
        <f t="shared" si="36"/>
        <v>35462.899999999994</v>
      </c>
      <c r="O172" s="467">
        <f t="shared" si="36"/>
        <v>823.30000000000007</v>
      </c>
      <c r="P172" s="468">
        <f t="shared" si="36"/>
        <v>2237.3000000000002</v>
      </c>
      <c r="Q172" s="909">
        <f t="shared" si="36"/>
        <v>2734.3999999999996</v>
      </c>
      <c r="R172" s="910">
        <f t="shared" si="36"/>
        <v>2747.6</v>
      </c>
      <c r="S172" s="910">
        <f t="shared" si="36"/>
        <v>80.600000000000023</v>
      </c>
      <c r="T172" s="1049">
        <f t="shared" si="36"/>
        <v>-12.5</v>
      </c>
      <c r="U172" s="104">
        <f t="shared" si="36"/>
        <v>39257.600000000006</v>
      </c>
    </row>
    <row r="173" spans="1:43" s="22" customFormat="1" ht="19.5" customHeight="1" x14ac:dyDescent="0.2">
      <c r="A173" s="1085"/>
      <c r="B173" s="1085"/>
      <c r="C173" s="1085"/>
      <c r="D173" s="1085"/>
      <c r="E173" s="1085"/>
      <c r="F173" s="1085"/>
      <c r="G173" s="1085"/>
      <c r="H173" s="1085"/>
      <c r="I173" s="1086"/>
      <c r="J173" s="1086"/>
      <c r="K173" s="1086"/>
      <c r="L173" s="1086"/>
      <c r="M173" s="1086"/>
      <c r="N173" s="1086"/>
      <c r="O173" s="1086"/>
      <c r="P173" s="1086"/>
      <c r="Q173" s="1086"/>
      <c r="R173" s="1086"/>
      <c r="S173" s="1086"/>
      <c r="T173" s="1086"/>
      <c r="U173" s="1085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</row>
    <row r="174" spans="1:43" s="22" customFormat="1" ht="14.25" customHeight="1" thickBot="1" x14ac:dyDescent="0.25">
      <c r="A174" s="1087" t="s">
        <v>18</v>
      </c>
      <c r="B174" s="1087"/>
      <c r="C174" s="1087"/>
      <c r="D174" s="1087"/>
      <c r="E174" s="1087"/>
      <c r="F174" s="1087"/>
      <c r="G174" s="1087"/>
      <c r="H174" s="1087"/>
      <c r="I174" s="1087"/>
      <c r="J174" s="1087"/>
      <c r="K174" s="1087"/>
      <c r="L174" s="1087"/>
      <c r="M174" s="756"/>
      <c r="N174" s="756"/>
      <c r="O174" s="756"/>
      <c r="P174" s="756"/>
      <c r="Q174" s="756"/>
      <c r="R174" s="756"/>
      <c r="S174" s="756"/>
      <c r="T174" s="756"/>
      <c r="U174" s="2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</row>
    <row r="175" spans="1:43" ht="38.25" customHeight="1" thickBot="1" x14ac:dyDescent="0.25">
      <c r="A175" s="1088" t="s">
        <v>14</v>
      </c>
      <c r="B175" s="1089"/>
      <c r="C175" s="1089"/>
      <c r="D175" s="1089"/>
      <c r="E175" s="1089"/>
      <c r="F175" s="1089"/>
      <c r="G175" s="1089"/>
      <c r="H175" s="1090"/>
      <c r="I175" s="1088" t="s">
        <v>139</v>
      </c>
      <c r="J175" s="1089"/>
      <c r="K175" s="1089"/>
      <c r="L175" s="1090"/>
      <c r="M175" s="1088" t="s">
        <v>139</v>
      </c>
      <c r="N175" s="1089"/>
      <c r="O175" s="1089"/>
      <c r="P175" s="1090"/>
      <c r="Q175" s="1088" t="s">
        <v>139</v>
      </c>
      <c r="R175" s="1089"/>
      <c r="S175" s="1089"/>
      <c r="T175" s="1090"/>
      <c r="U175" s="29" t="s">
        <v>221</v>
      </c>
    </row>
    <row r="176" spans="1:43" ht="14.25" customHeight="1" x14ac:dyDescent="0.2">
      <c r="A176" s="1091" t="s">
        <v>19</v>
      </c>
      <c r="B176" s="1092"/>
      <c r="C176" s="1092"/>
      <c r="D176" s="1092"/>
      <c r="E176" s="1092"/>
      <c r="F176" s="1092"/>
      <c r="G176" s="1092"/>
      <c r="H176" s="1093"/>
      <c r="I176" s="1094">
        <f>SUM(I177:L182)</f>
        <v>32131.000000000004</v>
      </c>
      <c r="J176" s="1095"/>
      <c r="K176" s="1095"/>
      <c r="L176" s="1096"/>
      <c r="M176" s="1094">
        <f>SUM(M177:P182)</f>
        <v>34849.900000000009</v>
      </c>
      <c r="N176" s="1095"/>
      <c r="O176" s="1095"/>
      <c r="P176" s="1096"/>
      <c r="Q176" s="1094">
        <f>SUM(Q177:T182)</f>
        <v>2718.9</v>
      </c>
      <c r="R176" s="1095"/>
      <c r="S176" s="1095"/>
      <c r="T176" s="1096"/>
      <c r="U176" s="974">
        <f>SUM(U177:U182)</f>
        <v>36245.000000000007</v>
      </c>
    </row>
    <row r="177" spans="1:24" ht="15" customHeight="1" x14ac:dyDescent="0.2">
      <c r="A177" s="1082" t="s">
        <v>25</v>
      </c>
      <c r="B177" s="1083"/>
      <c r="C177" s="1083"/>
      <c r="D177" s="1083"/>
      <c r="E177" s="1083"/>
      <c r="F177" s="1083"/>
      <c r="G177" s="1083"/>
      <c r="H177" s="1084"/>
      <c r="I177" s="1059">
        <f>SUMIF(H13:H172,"sb",I13:I172)</f>
        <v>30997.500000000004</v>
      </c>
      <c r="J177" s="1060"/>
      <c r="K177" s="1060"/>
      <c r="L177" s="1061"/>
      <c r="M177" s="1059">
        <f>SUMIF(H13:H172,"sb",M13:M172)</f>
        <v>30997.500000000004</v>
      </c>
      <c r="N177" s="1060"/>
      <c r="O177" s="1060"/>
      <c r="P177" s="1061"/>
      <c r="Q177" s="1059">
        <f>SUMIF(H13:H172,"sb",Q13:Q172)</f>
        <v>0</v>
      </c>
      <c r="R177" s="1060"/>
      <c r="S177" s="1060"/>
      <c r="T177" s="1061"/>
      <c r="U177" s="975">
        <f>SUMIF(H13:H172,"SB",U13:U172)</f>
        <v>35898.400000000001</v>
      </c>
    </row>
    <row r="178" spans="1:24" ht="24.75" customHeight="1" x14ac:dyDescent="0.2">
      <c r="A178" s="1056" t="s">
        <v>26</v>
      </c>
      <c r="B178" s="1057"/>
      <c r="C178" s="1057"/>
      <c r="D178" s="1057"/>
      <c r="E178" s="1057"/>
      <c r="F178" s="1057"/>
      <c r="G178" s="1057"/>
      <c r="H178" s="1058"/>
      <c r="I178" s="1059">
        <f>SUMIF(H15:H172,"SB(SP)",I15:I172)</f>
        <v>119.7</v>
      </c>
      <c r="J178" s="1060"/>
      <c r="K178" s="1060"/>
      <c r="L178" s="1061"/>
      <c r="M178" s="1059">
        <f>SUMIF(H15:H172,"SB(SP)",M15:M172)</f>
        <v>119.7</v>
      </c>
      <c r="N178" s="1060"/>
      <c r="O178" s="1060"/>
      <c r="P178" s="1061"/>
      <c r="Q178" s="1059">
        <f>SUMIF(P15:P172,"SB(SP)",Q15:Q172)</f>
        <v>0</v>
      </c>
      <c r="R178" s="1060"/>
      <c r="S178" s="1060"/>
      <c r="T178" s="1061"/>
      <c r="U178" s="975">
        <f>SUMIF(H15:H172,"SB(SP)",U15:U172)</f>
        <v>119.3</v>
      </c>
    </row>
    <row r="179" spans="1:24" ht="29.25" customHeight="1" x14ac:dyDescent="0.2">
      <c r="A179" s="1056" t="s">
        <v>228</v>
      </c>
      <c r="B179" s="1057"/>
      <c r="C179" s="1057"/>
      <c r="D179" s="1057"/>
      <c r="E179" s="1057"/>
      <c r="F179" s="1057"/>
      <c r="G179" s="1057"/>
      <c r="H179" s="1058"/>
      <c r="I179" s="1059">
        <f>SUMIF(H15:H172,"SB(F)",I15:I172)</f>
        <v>0</v>
      </c>
      <c r="J179" s="1060"/>
      <c r="K179" s="1060"/>
      <c r="L179" s="1061"/>
      <c r="M179" s="1059">
        <f>SUMIF(H15:H172,"SB(SPL)",M15:M172)</f>
        <v>1.9</v>
      </c>
      <c r="N179" s="1060"/>
      <c r="O179" s="1060"/>
      <c r="P179" s="1061"/>
      <c r="Q179" s="1059">
        <f>SUMIF(H15:H172,"SB(SPL)",Q15:Q172)</f>
        <v>1.9</v>
      </c>
      <c r="R179" s="1060"/>
      <c r="S179" s="1060"/>
      <c r="T179" s="1061"/>
      <c r="U179" s="975">
        <f>SUMIF(H15:H172,"SB(F)",U15:U172)</f>
        <v>0</v>
      </c>
      <c r="V179" s="1"/>
      <c r="W179" s="1"/>
      <c r="X179" s="1"/>
    </row>
    <row r="180" spans="1:24" ht="14.25" customHeight="1" x14ac:dyDescent="0.2">
      <c r="A180" s="1056" t="s">
        <v>227</v>
      </c>
      <c r="B180" s="1057"/>
      <c r="C180" s="1057"/>
      <c r="D180" s="1057"/>
      <c r="E180" s="1057"/>
      <c r="F180" s="1057"/>
      <c r="G180" s="1057"/>
      <c r="H180" s="1058"/>
      <c r="I180" s="1059">
        <f>SUMIF(H13:H162,"SB(L)",I13:I162)</f>
        <v>400</v>
      </c>
      <c r="J180" s="1060"/>
      <c r="K180" s="1060"/>
      <c r="L180" s="1061"/>
      <c r="M180" s="1059">
        <f>SUMIF(H13:H162,"SB(L)",M13:M162)</f>
        <v>3117</v>
      </c>
      <c r="N180" s="1060"/>
      <c r="O180" s="1060"/>
      <c r="P180" s="1061"/>
      <c r="Q180" s="1059">
        <f>SUMIF(H16:H173,"SB(L)",Q16:Q173)</f>
        <v>2717</v>
      </c>
      <c r="R180" s="1060"/>
      <c r="S180" s="1060"/>
      <c r="T180" s="1061"/>
      <c r="U180" s="975"/>
      <c r="V180" s="1"/>
      <c r="W180" s="1"/>
      <c r="X180" s="1"/>
    </row>
    <row r="181" spans="1:24" ht="14.25" customHeight="1" x14ac:dyDescent="0.2">
      <c r="A181" s="1056" t="s">
        <v>178</v>
      </c>
      <c r="B181" s="1080"/>
      <c r="C181" s="1080"/>
      <c r="D181" s="1080"/>
      <c r="E181" s="1080"/>
      <c r="F181" s="1080"/>
      <c r="G181" s="1080"/>
      <c r="H181" s="1081"/>
      <c r="I181" s="1059">
        <f>SUMIF(H14:H163,"SB(VR)",I14:I163)</f>
        <v>15</v>
      </c>
      <c r="J181" s="1060"/>
      <c r="K181" s="1060"/>
      <c r="L181" s="1061"/>
      <c r="M181" s="1059">
        <f>SUMIF(H14:H172,"SB(VR)",M14:M172)</f>
        <v>15</v>
      </c>
      <c r="N181" s="1060"/>
      <c r="O181" s="1060"/>
      <c r="P181" s="1061"/>
      <c r="Q181" s="1059">
        <f>SUMIF(P14:P163,"SB(VR)",Q14:Q163)</f>
        <v>0</v>
      </c>
      <c r="R181" s="1060"/>
      <c r="S181" s="1060"/>
      <c r="T181" s="1061"/>
      <c r="U181" s="975"/>
      <c r="V181" s="1"/>
      <c r="W181" s="1"/>
      <c r="X181" s="1"/>
    </row>
    <row r="182" spans="1:24" ht="14.25" customHeight="1" x14ac:dyDescent="0.2">
      <c r="A182" s="1056" t="s">
        <v>27</v>
      </c>
      <c r="B182" s="1057"/>
      <c r="C182" s="1057"/>
      <c r="D182" s="1057"/>
      <c r="E182" s="1057"/>
      <c r="F182" s="1057"/>
      <c r="G182" s="1057"/>
      <c r="H182" s="1058"/>
      <c r="I182" s="1059">
        <f>SUMIF(H15:H172,"SB(P)",I15:I172)</f>
        <v>598.79999999999995</v>
      </c>
      <c r="J182" s="1060"/>
      <c r="K182" s="1060"/>
      <c r="L182" s="1061"/>
      <c r="M182" s="1059">
        <f>SUMIF(H15:H172,"SB(P)",M15:M172)</f>
        <v>598.79999999999995</v>
      </c>
      <c r="N182" s="1060"/>
      <c r="O182" s="1060"/>
      <c r="P182" s="1061"/>
      <c r="Q182" s="1059">
        <f>SUMIF(H15:H172,"SB(P)",Q15:Q172)</f>
        <v>0</v>
      </c>
      <c r="R182" s="1060"/>
      <c r="S182" s="1060"/>
      <c r="T182" s="1061"/>
      <c r="U182" s="975">
        <f>SUMIF(H15:H172,"SB(P)",U15:U172)</f>
        <v>227.3</v>
      </c>
    </row>
    <row r="183" spans="1:24" ht="14.25" customHeight="1" x14ac:dyDescent="0.2">
      <c r="A183" s="1068" t="s">
        <v>20</v>
      </c>
      <c r="B183" s="1069"/>
      <c r="C183" s="1069"/>
      <c r="D183" s="1069"/>
      <c r="E183" s="1069"/>
      <c r="F183" s="1069"/>
      <c r="G183" s="1069"/>
      <c r="H183" s="1070"/>
      <c r="I183" s="1071">
        <f>SUM(I184:L187)</f>
        <v>2834.8</v>
      </c>
      <c r="J183" s="1072"/>
      <c r="K183" s="1072"/>
      <c r="L183" s="1073"/>
      <c r="M183" s="1071">
        <f>SUM(M184:P187)</f>
        <v>2850.3</v>
      </c>
      <c r="N183" s="1072"/>
      <c r="O183" s="1072"/>
      <c r="P183" s="1073"/>
      <c r="Q183" s="1071">
        <f>SUM(Q184:T187)</f>
        <v>15.5</v>
      </c>
      <c r="R183" s="1072"/>
      <c r="S183" s="1072"/>
      <c r="T183" s="1073"/>
      <c r="U183" s="976">
        <f>SUM(U184:U187)</f>
        <v>3012.6</v>
      </c>
    </row>
    <row r="184" spans="1:24" ht="14.25" customHeight="1" x14ac:dyDescent="0.2">
      <c r="A184" s="1074" t="s">
        <v>28</v>
      </c>
      <c r="B184" s="1075"/>
      <c r="C184" s="1075"/>
      <c r="D184" s="1075"/>
      <c r="E184" s="1075"/>
      <c r="F184" s="1075"/>
      <c r="G184" s="1075"/>
      <c r="H184" s="1076"/>
      <c r="I184" s="1059">
        <f>SUMIF(H15:H172,"ES",I15:I172)</f>
        <v>553.4</v>
      </c>
      <c r="J184" s="1060"/>
      <c r="K184" s="1060"/>
      <c r="L184" s="1061"/>
      <c r="M184" s="1059">
        <f>SUMIF(H15:H172,"ES",M15:M172)</f>
        <v>568.9</v>
      </c>
      <c r="N184" s="1060"/>
      <c r="O184" s="1060"/>
      <c r="P184" s="1061"/>
      <c r="Q184" s="1059">
        <f>SUMIF(H14:H171,"ES",Q14:Q171)</f>
        <v>15.5</v>
      </c>
      <c r="R184" s="1060"/>
      <c r="S184" s="1060"/>
      <c r="T184" s="1061"/>
      <c r="U184" s="975">
        <f>SUMIF(H15:H172,"ES",U15:U172)</f>
        <v>2902.2</v>
      </c>
    </row>
    <row r="185" spans="1:24" ht="14.25" customHeight="1" x14ac:dyDescent="0.2">
      <c r="A185" s="1077" t="s">
        <v>29</v>
      </c>
      <c r="B185" s="1078"/>
      <c r="C185" s="1078"/>
      <c r="D185" s="1078"/>
      <c r="E185" s="1078"/>
      <c r="F185" s="1078"/>
      <c r="G185" s="1078"/>
      <c r="H185" s="1079"/>
      <c r="I185" s="1059">
        <f>SUMIF(H15:H172,"KPP",I15:I172)</f>
        <v>0</v>
      </c>
      <c r="J185" s="1060"/>
      <c r="K185" s="1060"/>
      <c r="L185" s="1061"/>
      <c r="M185" s="1059">
        <f>SUMIF(H15:H172,"KPP",M15:M172)</f>
        <v>0</v>
      </c>
      <c r="N185" s="1060"/>
      <c r="O185" s="1060"/>
      <c r="P185" s="1061"/>
      <c r="Q185" s="1059">
        <f>SUMIF(P15:P172,"KPP",Q15:Q172)</f>
        <v>0</v>
      </c>
      <c r="R185" s="1060"/>
      <c r="S185" s="1060"/>
      <c r="T185" s="1061"/>
      <c r="U185" s="975">
        <f>SUMIF(H15:H172,"KPP",U15:U172)</f>
        <v>0</v>
      </c>
    </row>
    <row r="186" spans="1:24" ht="14.25" customHeight="1" x14ac:dyDescent="0.2">
      <c r="A186" s="1056" t="s">
        <v>30</v>
      </c>
      <c r="B186" s="1057"/>
      <c r="C186" s="1057"/>
      <c r="D186" s="1057"/>
      <c r="E186" s="1057"/>
      <c r="F186" s="1057"/>
      <c r="G186" s="1057"/>
      <c r="H186" s="1058"/>
      <c r="I186" s="1059">
        <f>SUMIF(H15:H172,"LRVB",I15:I172)</f>
        <v>93.4</v>
      </c>
      <c r="J186" s="1060"/>
      <c r="K186" s="1060"/>
      <c r="L186" s="1061"/>
      <c r="M186" s="1059">
        <f>SUMIF(H15:H172,"LRVB",M15:M172)</f>
        <v>93.4</v>
      </c>
      <c r="N186" s="1060"/>
      <c r="O186" s="1060"/>
      <c r="P186" s="1061"/>
      <c r="Q186" s="1059">
        <f>SUMIF(P15:P172,"LRVB",Q15:Q172)</f>
        <v>0</v>
      </c>
      <c r="R186" s="1060"/>
      <c r="S186" s="1060"/>
      <c r="T186" s="1061"/>
      <c r="U186" s="975">
        <f>SUMIF(H15:H172,"LRVB",U15:U172)</f>
        <v>10.4</v>
      </c>
    </row>
    <row r="187" spans="1:24" x14ac:dyDescent="0.2">
      <c r="A187" s="1056" t="s">
        <v>31</v>
      </c>
      <c r="B187" s="1057"/>
      <c r="C187" s="1057"/>
      <c r="D187" s="1057"/>
      <c r="E187" s="1057"/>
      <c r="F187" s="1057"/>
      <c r="G187" s="1057"/>
      <c r="H187" s="1058"/>
      <c r="I187" s="1059">
        <f>SUMIF(H15:H172,"Kt",I15:I172)</f>
        <v>2188</v>
      </c>
      <c r="J187" s="1060"/>
      <c r="K187" s="1060"/>
      <c r="L187" s="1061"/>
      <c r="M187" s="1059">
        <f>SUMIF(H15:H172,"Kt",M15:M172)</f>
        <v>2188</v>
      </c>
      <c r="N187" s="1060"/>
      <c r="O187" s="1060"/>
      <c r="P187" s="1061"/>
      <c r="Q187" s="1059">
        <f>SUMIF(P15:P172,"Kt",Q15:Q172)</f>
        <v>0</v>
      </c>
      <c r="R187" s="1060"/>
      <c r="S187" s="1060"/>
      <c r="T187" s="1061"/>
      <c r="U187" s="975">
        <f>SUMIF(H15:H172,"Kt",U15:U172)</f>
        <v>100</v>
      </c>
    </row>
    <row r="188" spans="1:24" ht="13.5" thickBot="1" x14ac:dyDescent="0.25">
      <c r="A188" s="1062" t="s">
        <v>21</v>
      </c>
      <c r="B188" s="1063"/>
      <c r="C188" s="1063"/>
      <c r="D188" s="1063"/>
      <c r="E188" s="1063"/>
      <c r="F188" s="1063"/>
      <c r="G188" s="1063"/>
      <c r="H188" s="1064"/>
      <c r="I188" s="1065">
        <f>SUM(I176,I183)</f>
        <v>34965.800000000003</v>
      </c>
      <c r="J188" s="1066"/>
      <c r="K188" s="1066"/>
      <c r="L188" s="1067"/>
      <c r="M188" s="1065">
        <f>SUM(M176,M183)</f>
        <v>37700.200000000012</v>
      </c>
      <c r="N188" s="1066"/>
      <c r="O188" s="1066"/>
      <c r="P188" s="1067"/>
      <c r="Q188" s="1065">
        <f>SUM(Q176,Q183)</f>
        <v>2734.4</v>
      </c>
      <c r="R188" s="1066"/>
      <c r="S188" s="1066"/>
      <c r="T188" s="1067"/>
      <c r="U188" s="977">
        <f>SUM(U176,U183)</f>
        <v>39257.600000000006</v>
      </c>
    </row>
    <row r="189" spans="1:24" x14ac:dyDescent="0.2">
      <c r="A189" s="5"/>
      <c r="B189" s="5"/>
      <c r="C189" s="5"/>
      <c r="D189" s="5"/>
      <c r="E189" s="5"/>
      <c r="F189" s="5"/>
      <c r="G189" s="5"/>
      <c r="H189" s="5"/>
      <c r="U189" s="80"/>
    </row>
    <row r="190" spans="1:24" x14ac:dyDescent="0.2">
      <c r="A190" s="5"/>
      <c r="B190" s="5"/>
      <c r="C190" s="5"/>
      <c r="D190" s="5"/>
      <c r="E190" s="5"/>
      <c r="F190" s="5"/>
      <c r="G190" s="5"/>
      <c r="H190" s="5"/>
      <c r="I190" s="57"/>
      <c r="J190" s="302"/>
      <c r="K190" s="302"/>
      <c r="L190" s="302"/>
      <c r="M190" s="57"/>
      <c r="N190" s="302"/>
      <c r="O190" s="302"/>
      <c r="P190" s="302"/>
      <c r="Q190" s="57"/>
      <c r="R190" s="302"/>
      <c r="S190" s="302"/>
      <c r="T190" s="302"/>
      <c r="U190" s="302"/>
    </row>
    <row r="191" spans="1:24" x14ac:dyDescent="0.2">
      <c r="A191" s="5"/>
      <c r="B191" s="5"/>
      <c r="C191" s="5"/>
      <c r="D191" s="5"/>
      <c r="E191" s="5"/>
      <c r="F191" s="5"/>
      <c r="G191" s="5"/>
      <c r="H191" s="5"/>
      <c r="I191" s="471"/>
      <c r="J191" s="472"/>
      <c r="K191" s="80"/>
      <c r="M191" s="471"/>
      <c r="N191" s="472"/>
      <c r="O191" s="80"/>
      <c r="Q191" s="471"/>
      <c r="R191" s="472"/>
      <c r="S191" s="80"/>
    </row>
    <row r="192" spans="1:24" x14ac:dyDescent="0.2">
      <c r="A192" s="5"/>
      <c r="B192" s="5"/>
      <c r="C192" s="5"/>
      <c r="D192" s="5"/>
      <c r="E192" s="5"/>
      <c r="F192" s="5"/>
      <c r="G192" s="5"/>
      <c r="H192" s="5"/>
      <c r="J192" s="302"/>
      <c r="N192" s="302"/>
      <c r="R192" s="302"/>
      <c r="U192" s="395"/>
    </row>
  </sheetData>
  <mergeCells count="378">
    <mergeCell ref="G164:G166"/>
    <mergeCell ref="A162:A163"/>
    <mergeCell ref="Q177:T177"/>
    <mergeCell ref="B172:H172"/>
    <mergeCell ref="V79:V80"/>
    <mergeCell ref="V81:V82"/>
    <mergeCell ref="Q179:T179"/>
    <mergeCell ref="A128:A130"/>
    <mergeCell ref="B128:B130"/>
    <mergeCell ref="C128:C130"/>
    <mergeCell ref="D128:D130"/>
    <mergeCell ref="E128:E130"/>
    <mergeCell ref="F128:F130"/>
    <mergeCell ref="G133:G136"/>
    <mergeCell ref="A137:A139"/>
    <mergeCell ref="B137:B139"/>
    <mergeCell ref="C137:C139"/>
    <mergeCell ref="D137:D139"/>
    <mergeCell ref="E137:E139"/>
    <mergeCell ref="F137:F139"/>
    <mergeCell ref="G137:G139"/>
    <mergeCell ref="A119:A121"/>
    <mergeCell ref="B119:B121"/>
    <mergeCell ref="C119:C121"/>
    <mergeCell ref="R1:U1"/>
    <mergeCell ref="Q180:T180"/>
    <mergeCell ref="M179:P179"/>
    <mergeCell ref="M180:P180"/>
    <mergeCell ref="A175:H175"/>
    <mergeCell ref="A140:A142"/>
    <mergeCell ref="B140:B142"/>
    <mergeCell ref="C140:C142"/>
    <mergeCell ref="D140:D142"/>
    <mergeCell ref="C132:U132"/>
    <mergeCell ref="A133:A136"/>
    <mergeCell ref="B133:B136"/>
    <mergeCell ref="C133:C136"/>
    <mergeCell ref="D133:D136"/>
    <mergeCell ref="E133:E136"/>
    <mergeCell ref="F133:F136"/>
    <mergeCell ref="F140:F142"/>
    <mergeCell ref="A151:A153"/>
    <mergeCell ref="E151:E153"/>
    <mergeCell ref="F151:F153"/>
    <mergeCell ref="G151:G153"/>
    <mergeCell ref="C154:H154"/>
    <mergeCell ref="Q175:T175"/>
    <mergeCell ref="Q176:T176"/>
    <mergeCell ref="Q188:T188"/>
    <mergeCell ref="Q181:T181"/>
    <mergeCell ref="Q182:T182"/>
    <mergeCell ref="Q183:T183"/>
    <mergeCell ref="Q184:T184"/>
    <mergeCell ref="Q185:T185"/>
    <mergeCell ref="Q186:T186"/>
    <mergeCell ref="M185:P185"/>
    <mergeCell ref="M186:P186"/>
    <mergeCell ref="M187:P187"/>
    <mergeCell ref="M188:P188"/>
    <mergeCell ref="M182:P182"/>
    <mergeCell ref="M183:P183"/>
    <mergeCell ref="M184:P184"/>
    <mergeCell ref="M181:P181"/>
    <mergeCell ref="Q187:T187"/>
    <mergeCell ref="A187:H187"/>
    <mergeCell ref="F164:F166"/>
    <mergeCell ref="Q178:T178"/>
    <mergeCell ref="B162:B163"/>
    <mergeCell ref="C162:C163"/>
    <mergeCell ref="D162:D163"/>
    <mergeCell ref="A174:L174"/>
    <mergeCell ref="M175:P175"/>
    <mergeCell ref="A181:H181"/>
    <mergeCell ref="E156:E163"/>
    <mergeCell ref="A167:A169"/>
    <mergeCell ref="D167:D169"/>
    <mergeCell ref="C170:H170"/>
    <mergeCell ref="A164:A166"/>
    <mergeCell ref="B164:B166"/>
    <mergeCell ref="C164:C166"/>
    <mergeCell ref="D164:D166"/>
    <mergeCell ref="E164:E166"/>
    <mergeCell ref="F156:F163"/>
    <mergeCell ref="M176:P176"/>
    <mergeCell ref="M177:P177"/>
    <mergeCell ref="M178:P178"/>
    <mergeCell ref="B171:H171"/>
    <mergeCell ref="A173:U173"/>
    <mergeCell ref="A185:H185"/>
    <mergeCell ref="I185:L185"/>
    <mergeCell ref="A188:H188"/>
    <mergeCell ref="I188:L188"/>
    <mergeCell ref="A186:H186"/>
    <mergeCell ref="I186:L186"/>
    <mergeCell ref="I175:L175"/>
    <mergeCell ref="A176:H176"/>
    <mergeCell ref="I176:L176"/>
    <mergeCell ref="A177:H177"/>
    <mergeCell ref="I177:L177"/>
    <mergeCell ref="A178:H178"/>
    <mergeCell ref="I178:L178"/>
    <mergeCell ref="A179:H179"/>
    <mergeCell ref="I179:L179"/>
    <mergeCell ref="A180:H180"/>
    <mergeCell ref="I180:L180"/>
    <mergeCell ref="A184:H184"/>
    <mergeCell ref="I184:L184"/>
    <mergeCell ref="I181:L181"/>
    <mergeCell ref="I183:L183"/>
    <mergeCell ref="I182:L182"/>
    <mergeCell ref="I187:L187"/>
    <mergeCell ref="A182:H182"/>
    <mergeCell ref="A183:H183"/>
    <mergeCell ref="C148:C149"/>
    <mergeCell ref="D148:D149"/>
    <mergeCell ref="E148:E149"/>
    <mergeCell ref="F148:F149"/>
    <mergeCell ref="C145:H145"/>
    <mergeCell ref="C146:U146"/>
    <mergeCell ref="E140:E142"/>
    <mergeCell ref="G156:G163"/>
    <mergeCell ref="B151:B153"/>
    <mergeCell ref="C151:C153"/>
    <mergeCell ref="D151:D153"/>
    <mergeCell ref="C155:U155"/>
    <mergeCell ref="G140:G142"/>
    <mergeCell ref="G148:G149"/>
    <mergeCell ref="A143:A144"/>
    <mergeCell ref="B143:B144"/>
    <mergeCell ref="C143:C144"/>
    <mergeCell ref="D143:D144"/>
    <mergeCell ref="E143:E144"/>
    <mergeCell ref="F143:F144"/>
    <mergeCell ref="G143:G144"/>
    <mergeCell ref="A148:A149"/>
    <mergeCell ref="B148:B149"/>
    <mergeCell ref="D119:D121"/>
    <mergeCell ref="E119:E121"/>
    <mergeCell ref="F119:F121"/>
    <mergeCell ref="G119:G121"/>
    <mergeCell ref="G128:G130"/>
    <mergeCell ref="C131:H131"/>
    <mergeCell ref="G125:G127"/>
    <mergeCell ref="G122:G124"/>
    <mergeCell ref="A125:A127"/>
    <mergeCell ref="B125:B127"/>
    <mergeCell ref="C125:C127"/>
    <mergeCell ref="D125:D127"/>
    <mergeCell ref="E125:E127"/>
    <mergeCell ref="F125:F127"/>
    <mergeCell ref="A122:A124"/>
    <mergeCell ref="B122:B124"/>
    <mergeCell ref="C122:C124"/>
    <mergeCell ref="D122:D124"/>
    <mergeCell ref="E122:E124"/>
    <mergeCell ref="F122:F124"/>
    <mergeCell ref="G111:G113"/>
    <mergeCell ref="G114:G118"/>
    <mergeCell ref="C105:H105"/>
    <mergeCell ref="C106:U106"/>
    <mergeCell ref="A107:A110"/>
    <mergeCell ref="B107:B110"/>
    <mergeCell ref="C107:C110"/>
    <mergeCell ref="D107:D110"/>
    <mergeCell ref="E107:E110"/>
    <mergeCell ref="F107:F110"/>
    <mergeCell ref="G107:G110"/>
    <mergeCell ref="A114:A118"/>
    <mergeCell ref="B114:B118"/>
    <mergeCell ref="C114:C118"/>
    <mergeCell ref="D114:D118"/>
    <mergeCell ref="E114:E118"/>
    <mergeCell ref="F114:F118"/>
    <mergeCell ref="A111:A113"/>
    <mergeCell ref="B111:B113"/>
    <mergeCell ref="C111:C113"/>
    <mergeCell ref="D111:D113"/>
    <mergeCell ref="E111:E113"/>
    <mergeCell ref="F111:F113"/>
    <mergeCell ref="A101:A104"/>
    <mergeCell ref="B101:B104"/>
    <mergeCell ref="C101:C104"/>
    <mergeCell ref="D101:D104"/>
    <mergeCell ref="E101:E104"/>
    <mergeCell ref="F101:F104"/>
    <mergeCell ref="G101:G104"/>
    <mergeCell ref="D90:D91"/>
    <mergeCell ref="A97:A100"/>
    <mergeCell ref="B97:B100"/>
    <mergeCell ref="C97:C100"/>
    <mergeCell ref="D97:D100"/>
    <mergeCell ref="E97:E100"/>
    <mergeCell ref="F97:F100"/>
    <mergeCell ref="G97:G100"/>
    <mergeCell ref="G83:G84"/>
    <mergeCell ref="A86:A89"/>
    <mergeCell ref="B86:B89"/>
    <mergeCell ref="C86:C89"/>
    <mergeCell ref="D86:D89"/>
    <mergeCell ref="E86:E89"/>
    <mergeCell ref="F86:F89"/>
    <mergeCell ref="G86:G89"/>
    <mergeCell ref="A83:A85"/>
    <mergeCell ref="B83:B85"/>
    <mergeCell ref="C83:C85"/>
    <mergeCell ref="D83:D85"/>
    <mergeCell ref="E83:E85"/>
    <mergeCell ref="F83:F85"/>
    <mergeCell ref="A77:A82"/>
    <mergeCell ref="B77:B82"/>
    <mergeCell ref="C77:C82"/>
    <mergeCell ref="D77:D82"/>
    <mergeCell ref="E77:E78"/>
    <mergeCell ref="F77:F82"/>
    <mergeCell ref="A73:A76"/>
    <mergeCell ref="B73:B76"/>
    <mergeCell ref="C73:C76"/>
    <mergeCell ref="D73:D76"/>
    <mergeCell ref="E73:E76"/>
    <mergeCell ref="F73:F76"/>
    <mergeCell ref="G73:G76"/>
    <mergeCell ref="A71:A72"/>
    <mergeCell ref="B71:B72"/>
    <mergeCell ref="C71:C72"/>
    <mergeCell ref="D71:D72"/>
    <mergeCell ref="E71:E72"/>
    <mergeCell ref="F71:F72"/>
    <mergeCell ref="A68:A69"/>
    <mergeCell ref="B68:B69"/>
    <mergeCell ref="C68:C69"/>
    <mergeCell ref="D68:D69"/>
    <mergeCell ref="E68:E69"/>
    <mergeCell ref="F68:F69"/>
    <mergeCell ref="G68:G69"/>
    <mergeCell ref="G71:G72"/>
    <mergeCell ref="G62:G65"/>
    <mergeCell ref="A66:A67"/>
    <mergeCell ref="B66:B67"/>
    <mergeCell ref="C66:C67"/>
    <mergeCell ref="D66:D67"/>
    <mergeCell ref="E66:E67"/>
    <mergeCell ref="A62:A65"/>
    <mergeCell ref="B62:B65"/>
    <mergeCell ref="C62:C65"/>
    <mergeCell ref="D62:D65"/>
    <mergeCell ref="E62:E65"/>
    <mergeCell ref="F62:F65"/>
    <mergeCell ref="F66:F67"/>
    <mergeCell ref="G66:G67"/>
    <mergeCell ref="F59:F61"/>
    <mergeCell ref="G59:G61"/>
    <mergeCell ref="G57:G58"/>
    <mergeCell ref="F57:F58"/>
    <mergeCell ref="A59:A61"/>
    <mergeCell ref="B59:B61"/>
    <mergeCell ref="C59:C61"/>
    <mergeCell ref="D59:D61"/>
    <mergeCell ref="E59:E61"/>
    <mergeCell ref="A57:A58"/>
    <mergeCell ref="B57:B58"/>
    <mergeCell ref="C57:C58"/>
    <mergeCell ref="D57:D58"/>
    <mergeCell ref="E57:E58"/>
    <mergeCell ref="D50:D52"/>
    <mergeCell ref="A48:A49"/>
    <mergeCell ref="B48:B49"/>
    <mergeCell ref="C48:C49"/>
    <mergeCell ref="D48:D49"/>
    <mergeCell ref="E48:E49"/>
    <mergeCell ref="F48:F49"/>
    <mergeCell ref="A46:A47"/>
    <mergeCell ref="B46:B47"/>
    <mergeCell ref="C46:C47"/>
    <mergeCell ref="D46:D47"/>
    <mergeCell ref="E46:E47"/>
    <mergeCell ref="F46:F47"/>
    <mergeCell ref="G46:G47"/>
    <mergeCell ref="G48:G49"/>
    <mergeCell ref="A40:A41"/>
    <mergeCell ref="B40:B41"/>
    <mergeCell ref="C40:C41"/>
    <mergeCell ref="E40:E45"/>
    <mergeCell ref="F34:F36"/>
    <mergeCell ref="G34:G36"/>
    <mergeCell ref="D40:D42"/>
    <mergeCell ref="F40:F41"/>
    <mergeCell ref="G40:G41"/>
    <mergeCell ref="A43:A45"/>
    <mergeCell ref="B43:B45"/>
    <mergeCell ref="C43:C45"/>
    <mergeCell ref="D43:D45"/>
    <mergeCell ref="F43:F45"/>
    <mergeCell ref="G43:G45"/>
    <mergeCell ref="D37:D39"/>
    <mergeCell ref="E37:E39"/>
    <mergeCell ref="F37:F39"/>
    <mergeCell ref="G37:G39"/>
    <mergeCell ref="G30:G33"/>
    <mergeCell ref="A34:A36"/>
    <mergeCell ref="B34:B36"/>
    <mergeCell ref="C34:C36"/>
    <mergeCell ref="D34:D36"/>
    <mergeCell ref="E34:E36"/>
    <mergeCell ref="A30:A33"/>
    <mergeCell ref="B30:B33"/>
    <mergeCell ref="C30:C33"/>
    <mergeCell ref="D30:D33"/>
    <mergeCell ref="E30:E33"/>
    <mergeCell ref="F30:F33"/>
    <mergeCell ref="D25:D26"/>
    <mergeCell ref="E25:E26"/>
    <mergeCell ref="A28:A29"/>
    <mergeCell ref="B28:B29"/>
    <mergeCell ref="C28:C29"/>
    <mergeCell ref="D28:D29"/>
    <mergeCell ref="E28:E29"/>
    <mergeCell ref="F28:F29"/>
    <mergeCell ref="G28:G29"/>
    <mergeCell ref="G19:G20"/>
    <mergeCell ref="D21:D22"/>
    <mergeCell ref="E21:E22"/>
    <mergeCell ref="D23:D24"/>
    <mergeCell ref="E23:E24"/>
    <mergeCell ref="A19:A20"/>
    <mergeCell ref="B19:B20"/>
    <mergeCell ref="C19:C20"/>
    <mergeCell ref="D19:D20"/>
    <mergeCell ref="E19:E20"/>
    <mergeCell ref="F19:F20"/>
    <mergeCell ref="G15:G16"/>
    <mergeCell ref="A17:A18"/>
    <mergeCell ref="B17:B18"/>
    <mergeCell ref="C17:C18"/>
    <mergeCell ref="D17:D18"/>
    <mergeCell ref="E17:E18"/>
    <mergeCell ref="F17:F18"/>
    <mergeCell ref="G17:G18"/>
    <mergeCell ref="A15:A16"/>
    <mergeCell ref="B15:B16"/>
    <mergeCell ref="C15:C16"/>
    <mergeCell ref="D15:D16"/>
    <mergeCell ref="E15:E16"/>
    <mergeCell ref="F15:F16"/>
    <mergeCell ref="F13:F14"/>
    <mergeCell ref="G13:G14"/>
    <mergeCell ref="A9:U9"/>
    <mergeCell ref="A10:U10"/>
    <mergeCell ref="B11:U11"/>
    <mergeCell ref="C12:U12"/>
    <mergeCell ref="A13:A14"/>
    <mergeCell ref="B13:B14"/>
    <mergeCell ref="C13:C14"/>
    <mergeCell ref="D13:D14"/>
    <mergeCell ref="E13:E14"/>
    <mergeCell ref="G6:G8"/>
    <mergeCell ref="H6:H8"/>
    <mergeCell ref="I6:L6"/>
    <mergeCell ref="U6:U8"/>
    <mergeCell ref="I7:I8"/>
    <mergeCell ref="J7:K7"/>
    <mergeCell ref="L7:L8"/>
    <mergeCell ref="A2:U2"/>
    <mergeCell ref="A3:U3"/>
    <mergeCell ref="A4:U4"/>
    <mergeCell ref="A6:A8"/>
    <mergeCell ref="B6:B8"/>
    <mergeCell ref="C6:C8"/>
    <mergeCell ref="D6:D8"/>
    <mergeCell ref="E6:E8"/>
    <mergeCell ref="F6:F8"/>
    <mergeCell ref="M6:P6"/>
    <mergeCell ref="Q6:T6"/>
    <mergeCell ref="M7:M8"/>
    <mergeCell ref="N7:O7"/>
    <mergeCell ref="P7:P8"/>
    <mergeCell ref="Q7:Q8"/>
    <mergeCell ref="T7:T8"/>
    <mergeCell ref="R7:S7"/>
  </mergeCells>
  <pageMargins left="0.25" right="0.25" top="0.75" bottom="0.75" header="0.3" footer="0.3"/>
  <pageSetup paperSize="9" scale="95" orientation="landscape" r:id="rId1"/>
  <rowBreaks count="5" manualBreakCount="5">
    <brk id="24" max="20" man="1"/>
    <brk id="56" max="20" man="1"/>
    <brk id="92" max="20" man="1"/>
    <brk id="118" max="20" man="1"/>
    <brk id="155" max="2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5</vt:i4>
      </vt:variant>
    </vt:vector>
  </HeadingPairs>
  <TitlesOfParts>
    <vt:vector size="8" baseType="lpstr">
      <vt:lpstr>2014-2016 SVP</vt:lpstr>
      <vt:lpstr>Lyginamasis variantas </vt:lpstr>
      <vt:lpstr>Rengimo medžiaga</vt:lpstr>
      <vt:lpstr>'2014-2016 SVP'!Print_Area</vt:lpstr>
      <vt:lpstr>'Lyginamasis variantas '!Print_Area</vt:lpstr>
      <vt:lpstr>'Rengimo medžiaga'!Print_Area</vt:lpstr>
      <vt:lpstr>'2014-2016 SVP'!Print_Titles</vt:lpstr>
      <vt:lpstr>'Lyginamasis variantas 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Virginija Palaimiene</cp:lastModifiedBy>
  <cp:lastPrinted>2014-05-13T12:57:34Z</cp:lastPrinted>
  <dcterms:created xsi:type="dcterms:W3CDTF">2007-07-27T10:32:34Z</dcterms:created>
  <dcterms:modified xsi:type="dcterms:W3CDTF">2014-06-02T12:43:51Z</dcterms:modified>
</cp:coreProperties>
</file>