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35" windowWidth="19200" windowHeight="11460" tabRatio="723"/>
  </bookViews>
  <sheets>
    <sheet name="2014-2016 SVP" sheetId="32" r:id="rId1"/>
    <sheet name="Aiškinamoji lentelė" sheetId="36" state="hidden" r:id="rId2"/>
    <sheet name="Asignavimu valdytojų kodai" sheetId="35" state="hidden" r:id="rId3"/>
    <sheet name="Rengimo medžiaga" sheetId="37" state="hidden" r:id="rId4"/>
  </sheets>
  <definedNames>
    <definedName name="_xlnm.Print_Area" localSheetId="0">'2014-2016 SVP'!$A$1:$R$181</definedName>
    <definedName name="_xlnm.Print_Area" localSheetId="1">'Aiškinamoji lentelė'!$A$1:$AC$193</definedName>
    <definedName name="_xlnm.Print_Area" localSheetId="3">'Rengimo medžiaga'!$A$1:$T$168</definedName>
    <definedName name="_xlnm.Print_Titles" localSheetId="0">'2014-2016 SVP'!$5:$7</definedName>
    <definedName name="_xlnm.Print_Titles" localSheetId="1">'Aiškinamoji lentelė'!$5:$7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K36" i="32" l="1"/>
  <c r="L36" i="32"/>
  <c r="I15" i="32"/>
  <c r="Q162" i="37" l="1"/>
  <c r="M162" i="37"/>
  <c r="I162" i="37"/>
  <c r="N173" i="32"/>
  <c r="M173" i="32"/>
  <c r="L94" i="32" l="1"/>
  <c r="L70" i="32"/>
  <c r="L75" i="32"/>
  <c r="J73" i="32"/>
  <c r="K73" i="32"/>
  <c r="L73" i="32"/>
  <c r="T92" i="37"/>
  <c r="T91" i="37"/>
  <c r="T93" i="37" s="1"/>
  <c r="Q93" i="37" s="1"/>
  <c r="P93" i="37"/>
  <c r="M93" i="37" s="1"/>
  <c r="P90" i="37"/>
  <c r="M92" i="37"/>
  <c r="Q92" i="37" s="1"/>
  <c r="T88" i="37"/>
  <c r="T87" i="37"/>
  <c r="M91" i="37"/>
  <c r="Q91" i="37" s="1"/>
  <c r="M88" i="37"/>
  <c r="Q88" i="37" s="1"/>
  <c r="M87" i="37"/>
  <c r="Q87" i="37" s="1"/>
  <c r="T90" i="37" l="1"/>
  <c r="M90" i="37"/>
  <c r="Q90" i="37"/>
  <c r="L91" i="32"/>
  <c r="I68" i="32"/>
  <c r="K70" i="32"/>
  <c r="K95" i="32" s="1"/>
  <c r="J70" i="32"/>
  <c r="I70" i="32" s="1"/>
  <c r="J95" i="32" l="1"/>
  <c r="I93" i="32"/>
  <c r="I92" i="32"/>
  <c r="I90" i="32"/>
  <c r="I173" i="32" s="1"/>
  <c r="I89" i="32"/>
  <c r="I91" i="32" s="1"/>
  <c r="I94" i="32" l="1"/>
  <c r="T140" i="37"/>
  <c r="R140" i="37"/>
  <c r="J147" i="32"/>
  <c r="L147" i="32"/>
  <c r="I139" i="32"/>
  <c r="N139" i="37"/>
  <c r="P139" i="37"/>
  <c r="T132" i="37"/>
  <c r="T139" i="37" s="1"/>
  <c r="R132" i="37"/>
  <c r="L118" i="32"/>
  <c r="T111" i="37"/>
  <c r="T115" i="37" s="1"/>
  <c r="R111" i="37"/>
  <c r="P115" i="37"/>
  <c r="M139" i="37" l="1"/>
  <c r="I147" i="32"/>
  <c r="Q71" i="37"/>
  <c r="R71" i="37"/>
  <c r="N71" i="37"/>
  <c r="N177" i="32" l="1"/>
  <c r="N176" i="32"/>
  <c r="N174" i="32"/>
  <c r="N171" i="32"/>
  <c r="N167" i="32"/>
  <c r="N166" i="32"/>
  <c r="M177" i="32"/>
  <c r="M176" i="32"/>
  <c r="M174" i="32"/>
  <c r="M172" i="32"/>
  <c r="M171" i="32"/>
  <c r="M167" i="32"/>
  <c r="M166" i="32"/>
  <c r="M36" i="32"/>
  <c r="N172" i="32"/>
  <c r="M165" i="32" l="1"/>
  <c r="N165" i="32"/>
  <c r="N125" i="32" l="1"/>
  <c r="N107" i="32"/>
  <c r="N36" i="32"/>
  <c r="M178" i="32"/>
  <c r="I141" i="32"/>
  <c r="I17" i="32" l="1"/>
  <c r="I168" i="32" s="1"/>
  <c r="R16" i="37"/>
  <c r="M16" i="37"/>
  <c r="R134" i="37"/>
  <c r="R139" i="37" s="1"/>
  <c r="M134" i="37"/>
  <c r="Q134" i="37" s="1"/>
  <c r="Q16" i="37" l="1"/>
  <c r="M158" i="37"/>
  <c r="Q158" i="37" s="1"/>
  <c r="R18" i="37"/>
  <c r="S18" i="37"/>
  <c r="T18" i="37"/>
  <c r="M18" i="37"/>
  <c r="I16" i="32"/>
  <c r="I170" i="32" s="1"/>
  <c r="Q18" i="37" l="1"/>
  <c r="M160" i="37"/>
  <c r="Q160" i="37" s="1"/>
  <c r="M17" i="37"/>
  <c r="M159" i="37" s="1"/>
  <c r="Q159" i="37" s="1"/>
  <c r="R17" i="37"/>
  <c r="R34" i="37" s="1"/>
  <c r="S17" i="37"/>
  <c r="T17" i="37"/>
  <c r="T34" i="37" s="1"/>
  <c r="Q17" i="37"/>
  <c r="Q34" i="37" s="1"/>
  <c r="I169" i="32"/>
  <c r="T148" i="37"/>
  <c r="S148" i="37"/>
  <c r="R148" i="37"/>
  <c r="T145" i="37"/>
  <c r="R145" i="37"/>
  <c r="R143" i="37"/>
  <c r="Q143" i="37" s="1"/>
  <c r="T141" i="37"/>
  <c r="S141" i="37"/>
  <c r="R141" i="37"/>
  <c r="Q139" i="37"/>
  <c r="T130" i="37"/>
  <c r="S130" i="37"/>
  <c r="R129" i="37"/>
  <c r="Q129" i="37" s="1"/>
  <c r="R127" i="37"/>
  <c r="T122" i="37"/>
  <c r="T123" i="37" s="1"/>
  <c r="Q122" i="37"/>
  <c r="R119" i="37"/>
  <c r="R123" i="37" s="1"/>
  <c r="R115" i="37"/>
  <c r="T109" i="37"/>
  <c r="S109" i="37"/>
  <c r="R109" i="37"/>
  <c r="T105" i="37"/>
  <c r="T103" i="37"/>
  <c r="T99" i="37"/>
  <c r="S99" i="37"/>
  <c r="S103" i="37" s="1"/>
  <c r="S106" i="37" s="1"/>
  <c r="R99" i="37"/>
  <c r="R103" i="37" s="1"/>
  <c r="R106" i="37" s="1"/>
  <c r="T86" i="37"/>
  <c r="T83" i="37"/>
  <c r="Q83" i="37" s="1"/>
  <c r="T79" i="37"/>
  <c r="Q79" i="37" s="1"/>
  <c r="T76" i="37"/>
  <c r="Q76" i="37" s="1"/>
  <c r="T73" i="37"/>
  <c r="Q73" i="37"/>
  <c r="T71" i="37"/>
  <c r="S71" i="37"/>
  <c r="S94" i="37" s="1"/>
  <c r="T68" i="37"/>
  <c r="S68" i="37"/>
  <c r="R68" i="37"/>
  <c r="R94" i="37" s="1"/>
  <c r="S60" i="37"/>
  <c r="R59" i="37"/>
  <c r="Q59" i="37" s="1"/>
  <c r="R57" i="37"/>
  <c r="Q57" i="37" s="1"/>
  <c r="R55" i="37"/>
  <c r="Q55" i="37"/>
  <c r="T53" i="37"/>
  <c r="T60" i="37" s="1"/>
  <c r="R50" i="37"/>
  <c r="Q50" i="37" s="1"/>
  <c r="R48" i="37"/>
  <c r="Q48" i="37"/>
  <c r="R46" i="37"/>
  <c r="Q46" i="37" s="1"/>
  <c r="T42" i="37"/>
  <c r="S42" i="37"/>
  <c r="R42" i="37"/>
  <c r="T38" i="37"/>
  <c r="S38" i="37"/>
  <c r="R38" i="37"/>
  <c r="T36" i="37"/>
  <c r="S36" i="37"/>
  <c r="R36" i="37"/>
  <c r="S34" i="37"/>
  <c r="P148" i="37"/>
  <c r="O148" i="37"/>
  <c r="N148" i="37"/>
  <c r="M146" i="37"/>
  <c r="P145" i="37"/>
  <c r="N145" i="37"/>
  <c r="M144" i="37"/>
  <c r="N143" i="37"/>
  <c r="M143" i="37" s="1"/>
  <c r="M142" i="37"/>
  <c r="P141" i="37"/>
  <c r="O141" i="37"/>
  <c r="N141" i="37"/>
  <c r="M140" i="37"/>
  <c r="M133" i="37"/>
  <c r="M132" i="37"/>
  <c r="P130" i="37"/>
  <c r="O130" i="37"/>
  <c r="N129" i="37"/>
  <c r="M129" i="37" s="1"/>
  <c r="M128" i="37"/>
  <c r="N127" i="37"/>
  <c r="M126" i="37"/>
  <c r="P122" i="37"/>
  <c r="P123" i="37" s="1"/>
  <c r="M120" i="37"/>
  <c r="M122" i="37" s="1"/>
  <c r="N119" i="37"/>
  <c r="N123" i="37" s="1"/>
  <c r="M118" i="37"/>
  <c r="M117" i="37"/>
  <c r="N115" i="37"/>
  <c r="M111" i="37"/>
  <c r="P109" i="37"/>
  <c r="O109" i="37"/>
  <c r="N109" i="37"/>
  <c r="M108" i="37"/>
  <c r="P105" i="37"/>
  <c r="M104" i="37"/>
  <c r="P103" i="37"/>
  <c r="M102" i="37"/>
  <c r="M167" i="37" s="1"/>
  <c r="M100" i="37"/>
  <c r="P99" i="37"/>
  <c r="O99" i="37"/>
  <c r="O103" i="37" s="1"/>
  <c r="O106" i="37" s="1"/>
  <c r="N99" i="37"/>
  <c r="N103" i="37" s="1"/>
  <c r="N106" i="37" s="1"/>
  <c r="M98" i="37"/>
  <c r="M97" i="37"/>
  <c r="M96" i="37"/>
  <c r="P86" i="37"/>
  <c r="M84" i="37"/>
  <c r="P83" i="37"/>
  <c r="M83" i="37" s="1"/>
  <c r="M82" i="37"/>
  <c r="M81" i="37"/>
  <c r="M80" i="37"/>
  <c r="P79" i="37"/>
  <c r="M79" i="37" s="1"/>
  <c r="M78" i="37"/>
  <c r="M77" i="37"/>
  <c r="P76" i="37"/>
  <c r="M76" i="37" s="1"/>
  <c r="M75" i="37"/>
  <c r="M74" i="37"/>
  <c r="P73" i="37"/>
  <c r="M72" i="37"/>
  <c r="M73" i="37" s="1"/>
  <c r="P71" i="37"/>
  <c r="O71" i="37"/>
  <c r="M70" i="37"/>
  <c r="M69" i="37"/>
  <c r="P68" i="37"/>
  <c r="O68" i="37"/>
  <c r="N68" i="37"/>
  <c r="N94" i="37" s="1"/>
  <c r="M67" i="37"/>
  <c r="M65" i="37"/>
  <c r="O60" i="37"/>
  <c r="N59" i="37"/>
  <c r="M59" i="37" s="1"/>
  <c r="M58" i="37"/>
  <c r="N57" i="37"/>
  <c r="M57" i="37" s="1"/>
  <c r="M56" i="37"/>
  <c r="N55" i="37"/>
  <c r="M54" i="37"/>
  <c r="M55" i="37" s="1"/>
  <c r="P53" i="37"/>
  <c r="P60" i="37" s="1"/>
  <c r="M52" i="37"/>
  <c r="N50" i="37"/>
  <c r="M50" i="37" s="1"/>
  <c r="M49" i="37"/>
  <c r="N48" i="37"/>
  <c r="M47" i="37"/>
  <c r="M48" i="37" s="1"/>
  <c r="N46" i="37"/>
  <c r="M46" i="37" s="1"/>
  <c r="M45" i="37"/>
  <c r="P42" i="37"/>
  <c r="O42" i="37"/>
  <c r="N42" i="37"/>
  <c r="M39" i="37"/>
  <c r="P38" i="37"/>
  <c r="O38" i="37"/>
  <c r="N38" i="37"/>
  <c r="M37" i="37"/>
  <c r="P36" i="37"/>
  <c r="O36" i="37"/>
  <c r="N36" i="37"/>
  <c r="M35" i="37"/>
  <c r="P34" i="37"/>
  <c r="O34" i="37"/>
  <c r="M15" i="37"/>
  <c r="M156" i="37" s="1"/>
  <c r="N14" i="37"/>
  <c r="M14" i="37" s="1"/>
  <c r="M13" i="37"/>
  <c r="L148" i="37"/>
  <c r="K148" i="37"/>
  <c r="J148" i="37"/>
  <c r="I146" i="37"/>
  <c r="L145" i="37"/>
  <c r="J145" i="37"/>
  <c r="I144" i="37"/>
  <c r="J143" i="37"/>
  <c r="I143" i="37" s="1"/>
  <c r="I142" i="37"/>
  <c r="L141" i="37"/>
  <c r="K141" i="37"/>
  <c r="J141" i="37"/>
  <c r="I140" i="37"/>
  <c r="J139" i="37"/>
  <c r="I139" i="37" s="1"/>
  <c r="I133" i="37"/>
  <c r="I132" i="37"/>
  <c r="Q132" i="37" s="1"/>
  <c r="L130" i="37"/>
  <c r="K130" i="37"/>
  <c r="J129" i="37"/>
  <c r="I129" i="37" s="1"/>
  <c r="I128" i="37"/>
  <c r="J127" i="37"/>
  <c r="I127" i="37" s="1"/>
  <c r="I126" i="37"/>
  <c r="L122" i="37"/>
  <c r="L123" i="37" s="1"/>
  <c r="I120" i="37"/>
  <c r="I122" i="37" s="1"/>
  <c r="J119" i="37"/>
  <c r="J123" i="37" s="1"/>
  <c r="I118" i="37"/>
  <c r="I117" i="37"/>
  <c r="J115" i="37"/>
  <c r="I111" i="37"/>
  <c r="I115" i="37" s="1"/>
  <c r="L109" i="37"/>
  <c r="K109" i="37"/>
  <c r="J109" i="37"/>
  <c r="I108" i="37"/>
  <c r="L105" i="37"/>
  <c r="I104" i="37"/>
  <c r="L103" i="37"/>
  <c r="I102" i="37"/>
  <c r="I100" i="37"/>
  <c r="L99" i="37"/>
  <c r="K99" i="37"/>
  <c r="K103" i="37" s="1"/>
  <c r="K106" i="37" s="1"/>
  <c r="J99" i="37"/>
  <c r="J103" i="37" s="1"/>
  <c r="J106" i="37" s="1"/>
  <c r="I98" i="37"/>
  <c r="I97" i="37"/>
  <c r="I96" i="37"/>
  <c r="L86" i="37"/>
  <c r="I84" i="37"/>
  <c r="L83" i="37"/>
  <c r="I83" i="37" s="1"/>
  <c r="I82" i="37"/>
  <c r="I81" i="37"/>
  <c r="I80" i="37"/>
  <c r="I161" i="37" s="1"/>
  <c r="L79" i="37"/>
  <c r="I79" i="37" s="1"/>
  <c r="I78" i="37"/>
  <c r="I77" i="37"/>
  <c r="L76" i="37"/>
  <c r="I76" i="37" s="1"/>
  <c r="I75" i="37"/>
  <c r="I74" i="37"/>
  <c r="L73" i="37"/>
  <c r="I72" i="37"/>
  <c r="I73" i="37" s="1"/>
  <c r="L71" i="37"/>
  <c r="K71" i="37"/>
  <c r="J71" i="37"/>
  <c r="I70" i="37"/>
  <c r="I69" i="37"/>
  <c r="I163" i="37" s="1"/>
  <c r="L68" i="37"/>
  <c r="K68" i="37"/>
  <c r="J68" i="37"/>
  <c r="I67" i="37"/>
  <c r="I65" i="37"/>
  <c r="K60" i="37"/>
  <c r="J59" i="37"/>
  <c r="I59" i="37" s="1"/>
  <c r="I58" i="37"/>
  <c r="J57" i="37"/>
  <c r="I57" i="37" s="1"/>
  <c r="I56" i="37"/>
  <c r="J55" i="37"/>
  <c r="I54" i="37"/>
  <c r="I55" i="37" s="1"/>
  <c r="L53" i="37"/>
  <c r="L60" i="37" s="1"/>
  <c r="I52" i="37"/>
  <c r="J50" i="37"/>
  <c r="I50" i="37" s="1"/>
  <c r="I49" i="37"/>
  <c r="J48" i="37"/>
  <c r="I47" i="37"/>
  <c r="I48" i="37" s="1"/>
  <c r="J46" i="37"/>
  <c r="I46" i="37" s="1"/>
  <c r="I45" i="37"/>
  <c r="L42" i="37"/>
  <c r="K42" i="37"/>
  <c r="J42" i="37"/>
  <c r="I39" i="37"/>
  <c r="L38" i="37"/>
  <c r="K38" i="37"/>
  <c r="J38" i="37"/>
  <c r="I37" i="37"/>
  <c r="L36" i="37"/>
  <c r="K36" i="37"/>
  <c r="J36" i="37"/>
  <c r="I35" i="37"/>
  <c r="L34" i="37"/>
  <c r="K34" i="37"/>
  <c r="I15" i="37"/>
  <c r="I156" i="37" s="1"/>
  <c r="J14" i="37"/>
  <c r="I14" i="37" s="1"/>
  <c r="I13" i="37"/>
  <c r="I167" i="37" l="1"/>
  <c r="S124" i="37"/>
  <c r="N124" i="37"/>
  <c r="R124" i="37"/>
  <c r="R149" i="37"/>
  <c r="O94" i="37"/>
  <c r="O124" i="37" s="1"/>
  <c r="O150" i="37" s="1"/>
  <c r="M86" i="37"/>
  <c r="P94" i="37"/>
  <c r="Q86" i="37"/>
  <c r="T94" i="37"/>
  <c r="I86" i="37"/>
  <c r="L94" i="37"/>
  <c r="Q167" i="37"/>
  <c r="M166" i="37"/>
  <c r="M103" i="37"/>
  <c r="Q140" i="37"/>
  <c r="S149" i="37"/>
  <c r="M115" i="37"/>
  <c r="Q111" i="37"/>
  <c r="Q115" i="37" s="1"/>
  <c r="M165" i="37"/>
  <c r="I165" i="37"/>
  <c r="M71" i="37"/>
  <c r="M163" i="37"/>
  <c r="Q163" i="37" s="1"/>
  <c r="M161" i="37"/>
  <c r="Q161" i="37" s="1"/>
  <c r="O149" i="37"/>
  <c r="T149" i="37"/>
  <c r="Q156" i="37"/>
  <c r="I157" i="37"/>
  <c r="M157" i="37"/>
  <c r="M155" i="37"/>
  <c r="P149" i="37"/>
  <c r="Q109" i="37"/>
  <c r="J149" i="37"/>
  <c r="K149" i="37"/>
  <c r="N149" i="37"/>
  <c r="L149" i="37"/>
  <c r="I119" i="37"/>
  <c r="I123" i="37" s="1"/>
  <c r="Q105" i="37"/>
  <c r="T106" i="37"/>
  <c r="T124" i="37" s="1"/>
  <c r="L106" i="37"/>
  <c r="L124" i="37" s="1"/>
  <c r="I38" i="37"/>
  <c r="I166" i="37"/>
  <c r="M105" i="37"/>
  <c r="P106" i="37"/>
  <c r="P124" i="37" s="1"/>
  <c r="I141" i="37"/>
  <c r="M119" i="37"/>
  <c r="M123" i="37" s="1"/>
  <c r="Q36" i="37"/>
  <c r="Q103" i="37"/>
  <c r="Q119" i="37"/>
  <c r="Q123" i="37" s="1"/>
  <c r="R130" i="37"/>
  <c r="K94" i="37"/>
  <c r="K124" i="37" s="1"/>
  <c r="I145" i="37"/>
  <c r="M36" i="37"/>
  <c r="M109" i="37"/>
  <c r="N130" i="37"/>
  <c r="M145" i="37"/>
  <c r="I42" i="37"/>
  <c r="M53" i="37"/>
  <c r="M60" i="37" s="1"/>
  <c r="I155" i="37"/>
  <c r="J34" i="37"/>
  <c r="J43" i="37" s="1"/>
  <c r="I53" i="37"/>
  <c r="I60" i="37" s="1"/>
  <c r="I71" i="37"/>
  <c r="I99" i="37"/>
  <c r="M38" i="37"/>
  <c r="M68" i="37"/>
  <c r="M127" i="37"/>
  <c r="M130" i="37" s="1"/>
  <c r="M141" i="37"/>
  <c r="Q38" i="37"/>
  <c r="Q68" i="37"/>
  <c r="Q127" i="37"/>
  <c r="Q130" i="37" s="1"/>
  <c r="Q145" i="37"/>
  <c r="I68" i="37"/>
  <c r="I94" i="37" s="1"/>
  <c r="J94" i="37"/>
  <c r="J124" i="37" s="1"/>
  <c r="I109" i="37"/>
  <c r="M34" i="37"/>
  <c r="N34" i="37"/>
  <c r="N43" i="37" s="1"/>
  <c r="N60" i="37"/>
  <c r="M99" i="37"/>
  <c r="Q53" i="37"/>
  <c r="Q60" i="37" s="1"/>
  <c r="R60" i="37"/>
  <c r="Q99" i="37"/>
  <c r="Q141" i="37"/>
  <c r="I103" i="37"/>
  <c r="S43" i="37"/>
  <c r="S61" i="37" s="1"/>
  <c r="T43" i="37"/>
  <c r="T61" i="37" s="1"/>
  <c r="R43" i="37"/>
  <c r="O43" i="37"/>
  <c r="O61" i="37" s="1"/>
  <c r="P43" i="37"/>
  <c r="P61" i="37" s="1"/>
  <c r="Q42" i="37"/>
  <c r="Q148" i="37"/>
  <c r="M42" i="37"/>
  <c r="L43" i="37"/>
  <c r="L61" i="37" s="1"/>
  <c r="K43" i="37"/>
  <c r="K61" i="37" s="1"/>
  <c r="M148" i="37"/>
  <c r="I130" i="37"/>
  <c r="J60" i="37"/>
  <c r="J130" i="37"/>
  <c r="I36" i="37"/>
  <c r="I105" i="37"/>
  <c r="I148" i="37"/>
  <c r="I34" i="37"/>
  <c r="M125" i="32"/>
  <c r="J122" i="32"/>
  <c r="J126" i="32" s="1"/>
  <c r="M122" i="32"/>
  <c r="N122" i="32"/>
  <c r="N126" i="32" s="1"/>
  <c r="K150" i="37" l="1"/>
  <c r="L150" i="37"/>
  <c r="L151" i="37" s="1"/>
  <c r="M94" i="37"/>
  <c r="Q94" i="37"/>
  <c r="Q124" i="37" s="1"/>
  <c r="I164" i="37"/>
  <c r="Q165" i="37"/>
  <c r="M164" i="37"/>
  <c r="Q157" i="37"/>
  <c r="M154" i="37"/>
  <c r="I154" i="37"/>
  <c r="Q166" i="37"/>
  <c r="Q155" i="37"/>
  <c r="Q154" i="37" s="1"/>
  <c r="I149" i="37"/>
  <c r="M149" i="37"/>
  <c r="N150" i="37"/>
  <c r="T150" i="37"/>
  <c r="T151" i="37" s="1"/>
  <c r="Q149" i="37"/>
  <c r="P150" i="37"/>
  <c r="P151" i="37" s="1"/>
  <c r="I106" i="37"/>
  <c r="I124" i="37" s="1"/>
  <c r="N61" i="37"/>
  <c r="K151" i="37"/>
  <c r="M43" i="37"/>
  <c r="M61" i="37" s="1"/>
  <c r="M106" i="37"/>
  <c r="M124" i="37" s="1"/>
  <c r="Q106" i="37"/>
  <c r="I43" i="37"/>
  <c r="I61" i="37" s="1"/>
  <c r="S150" i="37"/>
  <c r="S151" i="37" s="1"/>
  <c r="R61" i="37"/>
  <c r="R150" i="37"/>
  <c r="J61" i="37"/>
  <c r="M126" i="32"/>
  <c r="Q43" i="37"/>
  <c r="Q61" i="37" s="1"/>
  <c r="O151" i="37"/>
  <c r="J150" i="37"/>
  <c r="N156" i="32"/>
  <c r="M156" i="32"/>
  <c r="I150" i="37" l="1"/>
  <c r="I168" i="37"/>
  <c r="M168" i="37"/>
  <c r="Q164" i="37"/>
  <c r="N151" i="37"/>
  <c r="M151" i="37" s="1"/>
  <c r="Q150" i="37"/>
  <c r="R151" i="37"/>
  <c r="Q151" i="37" s="1"/>
  <c r="M150" i="37"/>
  <c r="J151" i="37"/>
  <c r="I151" i="37" s="1"/>
  <c r="N178" i="32"/>
  <c r="N130" i="32"/>
  <c r="Q168" i="37" l="1"/>
  <c r="J13" i="32"/>
  <c r="I140" i="32"/>
  <c r="T159" i="36" l="1"/>
  <c r="T125" i="36"/>
  <c r="N109" i="32" l="1"/>
  <c r="M107" i="32"/>
  <c r="M110" i="32" s="1"/>
  <c r="L107" i="32"/>
  <c r="I107" i="32" s="1"/>
  <c r="I105" i="32"/>
  <c r="L104" i="32"/>
  <c r="I103" i="32"/>
  <c r="I101" i="32"/>
  <c r="L100" i="32"/>
  <c r="K100" i="32"/>
  <c r="K104" i="32" s="1"/>
  <c r="K110" i="32" s="1"/>
  <c r="J100" i="32"/>
  <c r="J104" i="32" s="1"/>
  <c r="J110" i="32" s="1"/>
  <c r="I99" i="32"/>
  <c r="I98" i="32"/>
  <c r="I97" i="32"/>
  <c r="I104" i="32" l="1"/>
  <c r="N110" i="32"/>
  <c r="I100" i="32"/>
  <c r="L110" i="32"/>
  <c r="I110" i="32" l="1"/>
  <c r="L88" i="32"/>
  <c r="I86" i="32"/>
  <c r="L85" i="32"/>
  <c r="I85" i="32" s="1"/>
  <c r="I84" i="32"/>
  <c r="I83" i="32"/>
  <c r="I82" i="32"/>
  <c r="L81" i="32"/>
  <c r="I81" i="32" s="1"/>
  <c r="I80" i="32"/>
  <c r="I79" i="32"/>
  <c r="L78" i="32"/>
  <c r="I78" i="32" s="1"/>
  <c r="I77" i="32"/>
  <c r="I76" i="32"/>
  <c r="I74" i="32"/>
  <c r="I75" i="32" s="1"/>
  <c r="I72" i="32"/>
  <c r="I71" i="32"/>
  <c r="I73" i="32" s="1"/>
  <c r="I67" i="32"/>
  <c r="L95" i="32" l="1"/>
  <c r="I88" i="32"/>
  <c r="I95" i="32" s="1"/>
  <c r="N147" i="32" l="1"/>
  <c r="M147" i="32"/>
  <c r="M128" i="32"/>
  <c r="I115" i="32"/>
  <c r="I118" i="32" s="1"/>
  <c r="V106" i="36"/>
  <c r="I14" i="32"/>
  <c r="I167" i="32" s="1"/>
  <c r="J36" i="32"/>
  <c r="I13" i="32"/>
  <c r="I12" i="32"/>
  <c r="I36" i="32" l="1"/>
  <c r="X187" i="36" l="1"/>
  <c r="W187" i="36"/>
  <c r="X186" i="36"/>
  <c r="X185" i="36" s="1"/>
  <c r="W186" i="36"/>
  <c r="W185" i="36" s="1"/>
  <c r="X184" i="36"/>
  <c r="W184" i="36"/>
  <c r="X183" i="36"/>
  <c r="W183" i="36"/>
  <c r="X182" i="36"/>
  <c r="W182" i="36"/>
  <c r="S182" i="36"/>
  <c r="O182" i="36"/>
  <c r="X180" i="36"/>
  <c r="W180" i="36"/>
  <c r="O180" i="36"/>
  <c r="K180" i="36"/>
  <c r="Q171" i="36"/>
  <c r="X170" i="36"/>
  <c r="W170" i="36"/>
  <c r="X167" i="36"/>
  <c r="W167" i="36"/>
  <c r="V167" i="36"/>
  <c r="U167" i="36"/>
  <c r="T167" i="36"/>
  <c r="S167" i="36" s="1"/>
  <c r="R167" i="36"/>
  <c r="O167" i="36" s="1"/>
  <c r="S166" i="36"/>
  <c r="O166" i="36"/>
  <c r="X165" i="36"/>
  <c r="W165" i="36"/>
  <c r="V165" i="36"/>
  <c r="T165" i="36"/>
  <c r="R165" i="36"/>
  <c r="P165" i="36"/>
  <c r="S164" i="36"/>
  <c r="O164" i="36"/>
  <c r="X163" i="36"/>
  <c r="W163" i="36"/>
  <c r="T163" i="36"/>
  <c r="S163" i="36" s="1"/>
  <c r="P163" i="36"/>
  <c r="O163" i="36" s="1"/>
  <c r="L163" i="36"/>
  <c r="K163" i="36" s="1"/>
  <c r="S162" i="36"/>
  <c r="O162" i="36"/>
  <c r="K162" i="36"/>
  <c r="X161" i="36"/>
  <c r="W161" i="36"/>
  <c r="V161" i="36"/>
  <c r="U161" i="36"/>
  <c r="T161" i="36"/>
  <c r="R161" i="36"/>
  <c r="P161" i="36"/>
  <c r="O161" i="36" s="1"/>
  <c r="N161" i="36"/>
  <c r="N171" i="36" s="1"/>
  <c r="M161" i="36"/>
  <c r="M171" i="36" s="1"/>
  <c r="L161" i="36"/>
  <c r="S160" i="36"/>
  <c r="O160" i="36"/>
  <c r="K160" i="36"/>
  <c r="X159" i="36"/>
  <c r="W159" i="36"/>
  <c r="S159" i="36"/>
  <c r="L159" i="36"/>
  <c r="K159" i="36" s="1"/>
  <c r="S157" i="36"/>
  <c r="O157" i="36"/>
  <c r="K157" i="36"/>
  <c r="S156" i="36"/>
  <c r="O156" i="36"/>
  <c r="K156" i="36"/>
  <c r="S155" i="36"/>
  <c r="O155" i="36"/>
  <c r="K155" i="36"/>
  <c r="S154" i="36"/>
  <c r="O154" i="36"/>
  <c r="K154" i="36"/>
  <c r="S153" i="36"/>
  <c r="O153" i="36"/>
  <c r="K153" i="36"/>
  <c r="S152" i="36"/>
  <c r="P152" i="36"/>
  <c r="P159" i="36" s="1"/>
  <c r="K152" i="36"/>
  <c r="V149" i="36"/>
  <c r="U149" i="36"/>
  <c r="R149" i="36"/>
  <c r="Q149" i="36"/>
  <c r="N149" i="36"/>
  <c r="M149" i="36"/>
  <c r="X148" i="36"/>
  <c r="W148" i="36"/>
  <c r="W149" i="36" s="1"/>
  <c r="T148" i="36"/>
  <c r="S148" i="36" s="1"/>
  <c r="S149" i="36" s="1"/>
  <c r="P148" i="36"/>
  <c r="O148" i="36" s="1"/>
  <c r="S147" i="36"/>
  <c r="O147" i="36"/>
  <c r="X146" i="36"/>
  <c r="W146" i="36"/>
  <c r="T146" i="36"/>
  <c r="S146" i="36" s="1"/>
  <c r="P146" i="36"/>
  <c r="O146" i="36" s="1"/>
  <c r="L146" i="36"/>
  <c r="L149" i="36" s="1"/>
  <c r="S145" i="36"/>
  <c r="O145" i="36"/>
  <c r="K145" i="36"/>
  <c r="V142" i="36"/>
  <c r="U142" i="36"/>
  <c r="T142" i="36"/>
  <c r="S142" i="36"/>
  <c r="R142" i="36"/>
  <c r="Q142" i="36"/>
  <c r="P142" i="36"/>
  <c r="O142" i="36"/>
  <c r="N142" i="36"/>
  <c r="M142" i="36"/>
  <c r="L142" i="36"/>
  <c r="K142" i="36"/>
  <c r="K140" i="36"/>
  <c r="N139" i="36"/>
  <c r="K138" i="36"/>
  <c r="K184" i="36" s="1"/>
  <c r="L137" i="36"/>
  <c r="K137" i="36" s="1"/>
  <c r="K136" i="36"/>
  <c r="W135" i="36"/>
  <c r="V135" i="36"/>
  <c r="S135" i="36" s="1"/>
  <c r="R135" i="36"/>
  <c r="O135" i="36"/>
  <c r="O132" i="36"/>
  <c r="X131" i="36"/>
  <c r="W131" i="36"/>
  <c r="V131" i="36"/>
  <c r="U131" i="36"/>
  <c r="T131" i="36"/>
  <c r="R131" i="36"/>
  <c r="Q131" i="36"/>
  <c r="P131" i="36"/>
  <c r="S129" i="36"/>
  <c r="O129" i="36"/>
  <c r="O184" i="36" s="1"/>
  <c r="S128" i="36"/>
  <c r="O128" i="36"/>
  <c r="S127" i="36"/>
  <c r="O127" i="36"/>
  <c r="X125" i="36"/>
  <c r="W125" i="36"/>
  <c r="S125" i="36"/>
  <c r="P125" i="36"/>
  <c r="L125" i="36"/>
  <c r="K125" i="36" s="1"/>
  <c r="S124" i="36"/>
  <c r="O124" i="36"/>
  <c r="S123" i="36"/>
  <c r="O123" i="36"/>
  <c r="S122" i="36"/>
  <c r="O122" i="36"/>
  <c r="O125" i="36" s="1"/>
  <c r="S121" i="36"/>
  <c r="O121" i="36"/>
  <c r="K120" i="36"/>
  <c r="W118" i="36"/>
  <c r="R118" i="36"/>
  <c r="Q118" i="36"/>
  <c r="N118" i="36"/>
  <c r="M118" i="36"/>
  <c r="T117" i="36"/>
  <c r="S117" i="36" s="1"/>
  <c r="P117" i="36"/>
  <c r="O117" i="36" s="1"/>
  <c r="L117" i="36"/>
  <c r="L118" i="36" s="1"/>
  <c r="S116" i="36"/>
  <c r="X115" i="36"/>
  <c r="X118" i="36" s="1"/>
  <c r="W115" i="36"/>
  <c r="V115" i="36"/>
  <c r="V118" i="36" s="1"/>
  <c r="U115" i="36"/>
  <c r="U118" i="36" s="1"/>
  <c r="T115" i="36"/>
  <c r="P115" i="36"/>
  <c r="S114" i="36"/>
  <c r="O114" i="36"/>
  <c r="O115" i="36" s="1"/>
  <c r="X111" i="36"/>
  <c r="X109" i="36"/>
  <c r="W109" i="36"/>
  <c r="V109" i="36"/>
  <c r="S109" i="36" s="1"/>
  <c r="R109" i="36"/>
  <c r="N109" i="36"/>
  <c r="K109" i="36" s="1"/>
  <c r="S107" i="36"/>
  <c r="O107" i="36"/>
  <c r="O109" i="36" s="1"/>
  <c r="W106" i="36"/>
  <c r="N106" i="36"/>
  <c r="S105" i="36"/>
  <c r="S188" i="36" s="1"/>
  <c r="O105" i="36"/>
  <c r="S103" i="36"/>
  <c r="R103" i="36"/>
  <c r="O103" i="36" s="1"/>
  <c r="W102" i="36"/>
  <c r="V102" i="36"/>
  <c r="U102" i="36"/>
  <c r="U106" i="36" s="1"/>
  <c r="T102" i="36"/>
  <c r="T106" i="36" s="1"/>
  <c r="R102" i="36"/>
  <c r="N102" i="36"/>
  <c r="N112" i="36" s="1"/>
  <c r="K112" i="36" s="1"/>
  <c r="M102" i="36"/>
  <c r="M106" i="36" s="1"/>
  <c r="L102" i="36"/>
  <c r="L106" i="36" s="1"/>
  <c r="S101" i="36"/>
  <c r="S102" i="36" s="1"/>
  <c r="O101" i="36"/>
  <c r="K101" i="36"/>
  <c r="S100" i="36"/>
  <c r="O100" i="36"/>
  <c r="K100" i="36"/>
  <c r="S99" i="36"/>
  <c r="O99" i="36"/>
  <c r="K99" i="36"/>
  <c r="X97" i="36"/>
  <c r="W97" i="36"/>
  <c r="V96" i="36"/>
  <c r="S96" i="36" s="1"/>
  <c r="R96" i="36"/>
  <c r="O96" i="36" s="1"/>
  <c r="N96" i="36"/>
  <c r="M96" i="36"/>
  <c r="L96" i="36"/>
  <c r="K96" i="36"/>
  <c r="S94" i="36"/>
  <c r="O94" i="36"/>
  <c r="V93" i="36"/>
  <c r="S93" i="36" s="1"/>
  <c r="R93" i="36"/>
  <c r="O93" i="36" s="1"/>
  <c r="N93" i="36"/>
  <c r="K93" i="36"/>
  <c r="S92" i="36"/>
  <c r="O92" i="36"/>
  <c r="K92" i="36"/>
  <c r="S91" i="36"/>
  <c r="O91" i="36"/>
  <c r="K91" i="36"/>
  <c r="S90" i="36"/>
  <c r="O90" i="36"/>
  <c r="K90" i="36"/>
  <c r="V89" i="36"/>
  <c r="S89" i="36" s="1"/>
  <c r="R89" i="36"/>
  <c r="O89" i="36" s="1"/>
  <c r="N89" i="36"/>
  <c r="K89" i="36" s="1"/>
  <c r="S88" i="36"/>
  <c r="O88" i="36"/>
  <c r="K88" i="36"/>
  <c r="S87" i="36"/>
  <c r="O87" i="36"/>
  <c r="K87" i="36"/>
  <c r="V85" i="36"/>
  <c r="S85" i="36" s="1"/>
  <c r="R85" i="36"/>
  <c r="O85" i="36" s="1"/>
  <c r="N85" i="36"/>
  <c r="K85" i="36"/>
  <c r="S84" i="36"/>
  <c r="O84" i="36"/>
  <c r="S83" i="36"/>
  <c r="O83" i="36"/>
  <c r="V81" i="36"/>
  <c r="R81" i="36"/>
  <c r="P81" i="36"/>
  <c r="N81" i="36"/>
  <c r="S80" i="36"/>
  <c r="K80" i="36"/>
  <c r="S79" i="36"/>
  <c r="O79" i="36"/>
  <c r="O81" i="36" s="1"/>
  <c r="K79" i="36"/>
  <c r="V78" i="36"/>
  <c r="U78" i="36"/>
  <c r="U97" i="36" s="1"/>
  <c r="T78" i="36"/>
  <c r="R78" i="36"/>
  <c r="Q78" i="36"/>
  <c r="Q97" i="36" s="1"/>
  <c r="P78" i="36"/>
  <c r="N78" i="36"/>
  <c r="M78" i="36"/>
  <c r="L78" i="36"/>
  <c r="S77" i="36"/>
  <c r="S78" i="36" s="1"/>
  <c r="O77" i="36"/>
  <c r="K77" i="36"/>
  <c r="O76" i="36"/>
  <c r="O187" i="36" s="1"/>
  <c r="K76" i="36"/>
  <c r="S75" i="36"/>
  <c r="O74" i="36"/>
  <c r="K74" i="36"/>
  <c r="K78" i="36" s="1"/>
  <c r="V73" i="36"/>
  <c r="U73" i="36"/>
  <c r="T73" i="36"/>
  <c r="R73" i="36"/>
  <c r="Q73" i="36"/>
  <c r="P73" i="36"/>
  <c r="N73" i="36"/>
  <c r="M73" i="36"/>
  <c r="L73" i="36"/>
  <c r="S72" i="36"/>
  <c r="O72" i="36"/>
  <c r="K72" i="36"/>
  <c r="K186" i="36" s="1"/>
  <c r="K71" i="36"/>
  <c r="S70" i="36"/>
  <c r="S73" i="36" s="1"/>
  <c r="O69" i="36"/>
  <c r="K69" i="36"/>
  <c r="K183" i="36" s="1"/>
  <c r="U64" i="36"/>
  <c r="N64" i="36"/>
  <c r="M64" i="36"/>
  <c r="X63" i="36"/>
  <c r="W63" i="36"/>
  <c r="T63" i="36"/>
  <c r="S63" i="36"/>
  <c r="P63" i="36"/>
  <c r="L63" i="36"/>
  <c r="K63" i="36" s="1"/>
  <c r="S62" i="36"/>
  <c r="O62" i="36"/>
  <c r="O63" i="36" s="1"/>
  <c r="X61" i="36"/>
  <c r="W61" i="36"/>
  <c r="T61" i="36"/>
  <c r="S61" i="36" s="1"/>
  <c r="P61" i="36"/>
  <c r="L61" i="36"/>
  <c r="K61" i="36" s="1"/>
  <c r="S60" i="36"/>
  <c r="O60" i="36"/>
  <c r="O61" i="36" s="1"/>
  <c r="X59" i="36"/>
  <c r="W59" i="36"/>
  <c r="T59" i="36"/>
  <c r="Q59" i="36"/>
  <c r="Q64" i="36" s="1"/>
  <c r="P59" i="36"/>
  <c r="L59" i="36"/>
  <c r="K59" i="36"/>
  <c r="S58" i="36"/>
  <c r="S59" i="36" s="1"/>
  <c r="O58" i="36"/>
  <c r="O59" i="36" s="1"/>
  <c r="X57" i="36"/>
  <c r="W57" i="36"/>
  <c r="V57" i="36"/>
  <c r="S57" i="36" s="1"/>
  <c r="R57" i="36"/>
  <c r="R64" i="36" s="1"/>
  <c r="P57" i="36"/>
  <c r="L57" i="36"/>
  <c r="K57" i="36"/>
  <c r="S56" i="36"/>
  <c r="O55" i="36"/>
  <c r="O57" i="36" s="1"/>
  <c r="X54" i="36"/>
  <c r="W54" i="36"/>
  <c r="T54" i="36"/>
  <c r="S54" i="36" s="1"/>
  <c r="P54" i="36"/>
  <c r="L54" i="36"/>
  <c r="K54" i="36" s="1"/>
  <c r="S53" i="36"/>
  <c r="O53" i="36"/>
  <c r="O54" i="36" s="1"/>
  <c r="K53" i="36"/>
  <c r="X52" i="36"/>
  <c r="W52" i="36"/>
  <c r="T52" i="36"/>
  <c r="P52" i="36"/>
  <c r="L52" i="36"/>
  <c r="S51" i="36"/>
  <c r="S52" i="36" s="1"/>
  <c r="O51" i="36"/>
  <c r="O52" i="36" s="1"/>
  <c r="K51" i="36"/>
  <c r="K52" i="36" s="1"/>
  <c r="X50" i="36"/>
  <c r="W50" i="36"/>
  <c r="T50" i="36"/>
  <c r="S50" i="36" s="1"/>
  <c r="P50" i="36"/>
  <c r="L50" i="36"/>
  <c r="K50" i="36" s="1"/>
  <c r="S49" i="36"/>
  <c r="O49" i="36"/>
  <c r="O50" i="36" s="1"/>
  <c r="K49" i="36"/>
  <c r="X46" i="36"/>
  <c r="W46" i="36"/>
  <c r="V46" i="36"/>
  <c r="U46" i="36"/>
  <c r="T46" i="36"/>
  <c r="Q46" i="36"/>
  <c r="P46" i="36"/>
  <c r="N46" i="36"/>
  <c r="M46" i="36"/>
  <c r="L46" i="36"/>
  <c r="S43" i="36"/>
  <c r="O43" i="36"/>
  <c r="O46" i="36" s="1"/>
  <c r="K43" i="36"/>
  <c r="X42" i="36"/>
  <c r="W42" i="36"/>
  <c r="V42" i="36"/>
  <c r="U42" i="36"/>
  <c r="T42" i="36"/>
  <c r="Q42" i="36"/>
  <c r="P42" i="36"/>
  <c r="N42" i="36"/>
  <c r="M42" i="36"/>
  <c r="L42" i="36"/>
  <c r="K42" i="36" s="1"/>
  <c r="S41" i="36"/>
  <c r="O41" i="36"/>
  <c r="O42" i="36" s="1"/>
  <c r="K41" i="36"/>
  <c r="X40" i="36"/>
  <c r="W40" i="36"/>
  <c r="V40" i="36"/>
  <c r="U40" i="36"/>
  <c r="T40" i="36"/>
  <c r="S40" i="36" s="1"/>
  <c r="Q40" i="36"/>
  <c r="P40" i="36"/>
  <c r="N40" i="36"/>
  <c r="M40" i="36"/>
  <c r="L40" i="36"/>
  <c r="K40" i="36" s="1"/>
  <c r="S39" i="36"/>
  <c r="O39" i="36"/>
  <c r="O40" i="36" s="1"/>
  <c r="K39" i="36"/>
  <c r="V38" i="36"/>
  <c r="R38" i="36"/>
  <c r="R47" i="36" s="1"/>
  <c r="N38" i="36"/>
  <c r="M38" i="36"/>
  <c r="L38" i="36"/>
  <c r="S35" i="36"/>
  <c r="O35" i="36"/>
  <c r="K35" i="36"/>
  <c r="S34" i="36"/>
  <c r="S33" i="36"/>
  <c r="O33" i="36"/>
  <c r="K33" i="36"/>
  <c r="X32" i="36"/>
  <c r="X179" i="36" s="1"/>
  <c r="S32" i="36"/>
  <c r="O32" i="36"/>
  <c r="K32" i="36"/>
  <c r="W32" i="36" s="1"/>
  <c r="W179" i="36" s="1"/>
  <c r="X30" i="36"/>
  <c r="S30" i="36"/>
  <c r="O30" i="36"/>
  <c r="K30" i="36"/>
  <c r="W30" i="36" s="1"/>
  <c r="S29" i="36"/>
  <c r="O29" i="36"/>
  <c r="K29" i="36"/>
  <c r="S28" i="36"/>
  <c r="X27" i="36"/>
  <c r="O27" i="36"/>
  <c r="K27" i="36"/>
  <c r="W27" i="36" s="1"/>
  <c r="S26" i="36"/>
  <c r="P26" i="36"/>
  <c r="O26" i="36" s="1"/>
  <c r="K26" i="36"/>
  <c r="K24" i="36"/>
  <c r="K182" i="36" s="1"/>
  <c r="S23" i="36"/>
  <c r="O23" i="36"/>
  <c r="K23" i="36"/>
  <c r="W22" i="36"/>
  <c r="X22" i="36" s="1"/>
  <c r="U22" i="36"/>
  <c r="T22" i="36"/>
  <c r="T38" i="36" s="1"/>
  <c r="O22" i="36"/>
  <c r="S21" i="36"/>
  <c r="Q21" i="36"/>
  <c r="Q38" i="36" s="1"/>
  <c r="P21" i="36"/>
  <c r="P38" i="36" s="1"/>
  <c r="K21" i="36"/>
  <c r="S18" i="36"/>
  <c r="O18" i="36"/>
  <c r="K18" i="36"/>
  <c r="W18" i="36" s="1"/>
  <c r="S17" i="36"/>
  <c r="O17" i="36"/>
  <c r="K17" i="36"/>
  <c r="U15" i="36"/>
  <c r="U38" i="36" s="1"/>
  <c r="S15" i="36"/>
  <c r="O15" i="36"/>
  <c r="K15" i="36"/>
  <c r="S14" i="36"/>
  <c r="O14" i="36"/>
  <c r="K14" i="36"/>
  <c r="K179" i="36" l="1"/>
  <c r="O181" i="36"/>
  <c r="K187" i="36"/>
  <c r="S115" i="36"/>
  <c r="U171" i="36"/>
  <c r="S180" i="36"/>
  <c r="V47" i="36"/>
  <c r="O183" i="36"/>
  <c r="W112" i="36"/>
  <c r="X149" i="36"/>
  <c r="K161" i="36"/>
  <c r="K185" i="36"/>
  <c r="R106" i="36"/>
  <c r="R112" i="36" s="1"/>
  <c r="O149" i="36"/>
  <c r="S161" i="36"/>
  <c r="W64" i="36"/>
  <c r="R97" i="36"/>
  <c r="K171" i="36"/>
  <c r="O186" i="36"/>
  <c r="O78" i="36"/>
  <c r="K81" i="36"/>
  <c r="S187" i="36"/>
  <c r="V97" i="36"/>
  <c r="S183" i="36"/>
  <c r="L97" i="36"/>
  <c r="O102" i="36"/>
  <c r="O106" i="36"/>
  <c r="X112" i="36"/>
  <c r="X143" i="36" s="1"/>
  <c r="X172" i="36" s="1"/>
  <c r="K117" i="36"/>
  <c r="K118" i="36" s="1"/>
  <c r="O131" i="36"/>
  <c r="W143" i="36"/>
  <c r="K139" i="36"/>
  <c r="O165" i="36"/>
  <c r="V171" i="36"/>
  <c r="T47" i="36"/>
  <c r="N47" i="36"/>
  <c r="S42" i="36"/>
  <c r="K46" i="36"/>
  <c r="K64" i="36"/>
  <c r="X64" i="36"/>
  <c r="K181" i="36"/>
  <c r="K178" i="36" s="1"/>
  <c r="K189" i="36" s="1"/>
  <c r="M47" i="36"/>
  <c r="M65" i="36" s="1"/>
  <c r="S46" i="36"/>
  <c r="P64" i="36"/>
  <c r="O64" i="36" s="1"/>
  <c r="S186" i="36"/>
  <c r="O73" i="36"/>
  <c r="S184" i="36"/>
  <c r="T97" i="36"/>
  <c r="N97" i="36"/>
  <c r="N143" i="36" s="1"/>
  <c r="N172" i="36" s="1"/>
  <c r="N173" i="36" s="1"/>
  <c r="M97" i="36"/>
  <c r="K102" i="36"/>
  <c r="K106" i="36" s="1"/>
  <c r="S106" i="36"/>
  <c r="V112" i="36"/>
  <c r="V143" i="36" s="1"/>
  <c r="V172" i="36" s="1"/>
  <c r="S131" i="36"/>
  <c r="Q143" i="36"/>
  <c r="Q172" i="36" s="1"/>
  <c r="U143" i="36"/>
  <c r="T149" i="36"/>
  <c r="R171" i="36"/>
  <c r="W171" i="36"/>
  <c r="W172" i="36" s="1"/>
  <c r="L47" i="36"/>
  <c r="P97" i="36"/>
  <c r="O97" i="36" s="1"/>
  <c r="O118" i="36"/>
  <c r="K146" i="36"/>
  <c r="K149" i="36" s="1"/>
  <c r="S165" i="36"/>
  <c r="X171" i="36"/>
  <c r="U47" i="36"/>
  <c r="U65" i="36" s="1"/>
  <c r="S64" i="36"/>
  <c r="R65" i="36"/>
  <c r="S118" i="36"/>
  <c r="S171" i="36"/>
  <c r="U172" i="36"/>
  <c r="U173" i="36" s="1"/>
  <c r="S38" i="36"/>
  <c r="W38" i="36"/>
  <c r="W47" i="36" s="1"/>
  <c r="W65" i="36" s="1"/>
  <c r="W173" i="36" s="1"/>
  <c r="X18" i="36"/>
  <c r="X38" i="36" s="1"/>
  <c r="X47" i="36" s="1"/>
  <c r="W181" i="36"/>
  <c r="W178" i="36" s="1"/>
  <c r="W189" i="36" s="1"/>
  <c r="O38" i="36"/>
  <c r="P47" i="36"/>
  <c r="O47" i="36" s="1"/>
  <c r="Q47" i="36"/>
  <c r="Q65" i="36" s="1"/>
  <c r="K97" i="36"/>
  <c r="K143" i="36" s="1"/>
  <c r="L143" i="36"/>
  <c r="P65" i="36"/>
  <c r="N65" i="36"/>
  <c r="M143" i="36"/>
  <c r="M172" i="36" s="1"/>
  <c r="M173" i="36" s="1"/>
  <c r="S22" i="36"/>
  <c r="S181" i="36" s="1"/>
  <c r="V64" i="36"/>
  <c r="V65" i="36" s="1"/>
  <c r="K73" i="36"/>
  <c r="S81" i="36"/>
  <c r="S97" i="36" s="1"/>
  <c r="P118" i="36"/>
  <c r="T118" i="36"/>
  <c r="T143" i="36" s="1"/>
  <c r="O152" i="36"/>
  <c r="O159" i="36" s="1"/>
  <c r="L171" i="36"/>
  <c r="L172" i="36" s="1"/>
  <c r="P171" i="36"/>
  <c r="T171" i="36"/>
  <c r="S179" i="36"/>
  <c r="O188" i="36"/>
  <c r="K38" i="36"/>
  <c r="K47" i="36" s="1"/>
  <c r="K65" i="36" s="1"/>
  <c r="L64" i="36"/>
  <c r="L65" i="36" s="1"/>
  <c r="T64" i="36"/>
  <c r="T65" i="36" s="1"/>
  <c r="P149" i="36"/>
  <c r="X181" i="36"/>
  <c r="X178" i="36" s="1"/>
  <c r="X189" i="36" s="1"/>
  <c r="O21" i="36"/>
  <c r="O179" i="36" s="1"/>
  <c r="O178" i="36" s="1"/>
  <c r="O112" i="36" l="1"/>
  <c r="R143" i="36"/>
  <c r="R172" i="36" s="1"/>
  <c r="R173" i="36" s="1"/>
  <c r="P143" i="36"/>
  <c r="P172" i="36" s="1"/>
  <c r="X65" i="36"/>
  <c r="V173" i="36"/>
  <c r="S47" i="36"/>
  <c r="S185" i="36"/>
  <c r="O185" i="36"/>
  <c r="O189" i="36"/>
  <c r="S143" i="36"/>
  <c r="S112" i="36"/>
  <c r="Q173" i="36"/>
  <c r="T172" i="36"/>
  <c r="O171" i="36"/>
  <c r="O65" i="36"/>
  <c r="K172" i="36"/>
  <c r="L173" i="36"/>
  <c r="K173" i="36" s="1"/>
  <c r="S178" i="36"/>
  <c r="X173" i="36"/>
  <c r="S65" i="36"/>
  <c r="O143" i="36" l="1"/>
  <c r="S189" i="36"/>
  <c r="O172" i="36"/>
  <c r="P173" i="36"/>
  <c r="O173" i="36" s="1"/>
  <c r="S172" i="36"/>
  <c r="T173" i="36"/>
  <c r="S173" i="36" s="1"/>
  <c r="L125" i="32" l="1"/>
  <c r="L126" i="32" s="1"/>
  <c r="I154" i="32" l="1"/>
  <c r="I56" i="32"/>
  <c r="L55" i="32"/>
  <c r="I55" i="32" s="1"/>
  <c r="I54" i="32"/>
  <c r="I49" i="32"/>
  <c r="I41" i="32"/>
  <c r="I39" i="32"/>
  <c r="I37" i="32"/>
  <c r="I171" i="32" l="1"/>
  <c r="I178" i="32"/>
  <c r="I120" i="32" l="1"/>
  <c r="J61" i="32"/>
  <c r="I61" i="32" s="1"/>
  <c r="I60" i="32"/>
  <c r="J59" i="32"/>
  <c r="I59" i="32" s="1"/>
  <c r="I58" i="32"/>
  <c r="J57" i="32"/>
  <c r="I57" i="32"/>
  <c r="J52" i="32"/>
  <c r="I52" i="32" s="1"/>
  <c r="I51" i="32"/>
  <c r="J50" i="32"/>
  <c r="I50" i="32"/>
  <c r="J48" i="32"/>
  <c r="I48" i="32" s="1"/>
  <c r="I47" i="32"/>
  <c r="I123" i="32" l="1"/>
  <c r="I125" i="32" s="1"/>
  <c r="L153" i="32" l="1"/>
  <c r="J136" i="32" l="1"/>
  <c r="I136" i="32" s="1"/>
  <c r="I135" i="32"/>
  <c r="I112" i="32"/>
  <c r="I121" i="32" l="1"/>
  <c r="I122" i="32" s="1"/>
  <c r="I126" i="32" s="1"/>
  <c r="K137" i="32" l="1"/>
  <c r="L137" i="32"/>
  <c r="M175" i="32" l="1"/>
  <c r="M179" i="32" s="1"/>
  <c r="K62" i="32"/>
  <c r="L62" i="32"/>
  <c r="N59" i="32"/>
  <c r="M59" i="32"/>
  <c r="N159" i="32"/>
  <c r="M159" i="32"/>
  <c r="N153" i="32"/>
  <c r="M153" i="32"/>
  <c r="J153" i="32"/>
  <c r="I153" i="32" s="1"/>
  <c r="I152" i="32"/>
  <c r="N61" i="32"/>
  <c r="M61" i="32"/>
  <c r="M57" i="32"/>
  <c r="N57" i="32"/>
  <c r="N55" i="32"/>
  <c r="M55" i="32"/>
  <c r="N118" i="32"/>
  <c r="N113" i="32"/>
  <c r="M118" i="32"/>
  <c r="M131" i="32" s="1"/>
  <c r="M113" i="32"/>
  <c r="J113" i="32"/>
  <c r="J131" i="32" s="1"/>
  <c r="M52" i="32"/>
  <c r="M50" i="32"/>
  <c r="M48" i="32"/>
  <c r="N52" i="32"/>
  <c r="N50" i="32"/>
  <c r="N48" i="32"/>
  <c r="J38" i="32"/>
  <c r="K38" i="32"/>
  <c r="L38" i="32"/>
  <c r="M38" i="32"/>
  <c r="N38" i="32"/>
  <c r="J44" i="32"/>
  <c r="K44" i="32"/>
  <c r="L44" i="32"/>
  <c r="M44" i="32"/>
  <c r="N44" i="32"/>
  <c r="K156" i="32"/>
  <c r="L156" i="32"/>
  <c r="J156" i="32"/>
  <c r="K149" i="32"/>
  <c r="L149" i="32"/>
  <c r="J149" i="32"/>
  <c r="I148" i="32"/>
  <c r="K113" i="32"/>
  <c r="K131" i="32" s="1"/>
  <c r="L113" i="32"/>
  <c r="L131" i="32" s="1"/>
  <c r="K40" i="32"/>
  <c r="L40" i="32"/>
  <c r="J40" i="32"/>
  <c r="J134" i="32"/>
  <c r="J137" i="32" s="1"/>
  <c r="I133" i="32"/>
  <c r="J151" i="32"/>
  <c r="I151" i="32" s="1"/>
  <c r="I150" i="32"/>
  <c r="N151" i="32"/>
  <c r="M151" i="32"/>
  <c r="N149" i="32"/>
  <c r="M149" i="32"/>
  <c r="N134" i="32"/>
  <c r="M134" i="32"/>
  <c r="N136" i="32"/>
  <c r="M136" i="32"/>
  <c r="N40" i="32"/>
  <c r="M40" i="32"/>
  <c r="I174" i="32"/>
  <c r="L160" i="32" l="1"/>
  <c r="M62" i="32"/>
  <c r="M137" i="32"/>
  <c r="N137" i="32"/>
  <c r="M160" i="32"/>
  <c r="N45" i="32"/>
  <c r="N62" i="32"/>
  <c r="N131" i="32"/>
  <c r="N160" i="32"/>
  <c r="M45" i="32"/>
  <c r="M63" i="32" s="1"/>
  <c r="N175" i="32"/>
  <c r="J160" i="32"/>
  <c r="L45" i="32"/>
  <c r="L63" i="32" s="1"/>
  <c r="K45" i="32"/>
  <c r="K63" i="32" s="1"/>
  <c r="J45" i="32"/>
  <c r="J62" i="32"/>
  <c r="K160" i="32"/>
  <c r="I38" i="32"/>
  <c r="I113" i="32"/>
  <c r="I131" i="32" s="1"/>
  <c r="I177" i="32"/>
  <c r="I176" i="32"/>
  <c r="I175" i="32" s="1"/>
  <c r="I149" i="32"/>
  <c r="I156" i="32"/>
  <c r="I166" i="32" s="1"/>
  <c r="I165" i="32" s="1"/>
  <c r="I134" i="32"/>
  <c r="I137" i="32" s="1"/>
  <c r="I40" i="32"/>
  <c r="I172" i="32"/>
  <c r="I62" i="32"/>
  <c r="I44" i="32"/>
  <c r="N63" i="32" l="1"/>
  <c r="N161" i="32"/>
  <c r="I160" i="32"/>
  <c r="J63" i="32"/>
  <c r="M161" i="32"/>
  <c r="J161" i="32"/>
  <c r="K161" i="32"/>
  <c r="K162" i="32" s="1"/>
  <c r="L161" i="32"/>
  <c r="N179" i="32"/>
  <c r="I45" i="32"/>
  <c r="I63" i="32" s="1"/>
  <c r="M162" i="32" l="1"/>
  <c r="N162" i="32"/>
  <c r="J162" i="32"/>
  <c r="I179" i="32"/>
  <c r="L162" i="32"/>
  <c r="I161" i="32"/>
  <c r="I162" i="32" l="1"/>
</calcChain>
</file>

<file path=xl/comments1.xml><?xml version="1.0" encoding="utf-8"?>
<comments xmlns="http://schemas.openxmlformats.org/spreadsheetml/2006/main">
  <authors>
    <author>Snieguole Kacerauskaite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"Vykdyti kompleksines talentingų mokinių ugdymo ir skatinimo priemones"</t>
        </r>
      </text>
    </comment>
    <comment ref="F55" authorId="0">
      <text>
        <r>
          <rPr>
            <sz val="9"/>
            <color indexed="81"/>
            <rFont val="Tahoma"/>
            <family val="2"/>
            <charset val="186"/>
          </rPr>
          <t>"Diegti ir plėtoti nuotolinį mokymą užtikrinant nuosekliojo ir nepertraukiamo mokymosi galimybes pagal bendrojo ugdymo programas"</t>
        </r>
      </text>
    </comment>
    <comment ref="F62" authorId="0">
      <text>
        <r>
          <rPr>
            <sz val="9"/>
            <color indexed="81"/>
            <rFont val="Tahoma"/>
            <family val="2"/>
            <charset val="186"/>
          </rPr>
          <t>"Didinti švietimo ir kitų paslaugų mokiniui prieinamumą ir kompleksiškumą diegiant e. paslaugas"</t>
        </r>
      </text>
    </comment>
    <comment ref="E114" authorId="0">
      <text>
        <r>
          <rPr>
            <b/>
            <sz val="9"/>
            <color indexed="81"/>
            <rFont val="Tahoma"/>
            <family val="2"/>
            <charset val="186"/>
          </rPr>
          <t>"Gubojos" ir "Medeinės" m-klų (buvusių 1-osios ir 2-osios spec.) sujungimas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14" authorId="0">
      <text>
        <r>
          <rPr>
            <sz val="9"/>
            <color indexed="81"/>
            <rFont val="Tahoma"/>
            <family val="2"/>
            <charset val="186"/>
          </rPr>
          <t>"Parengti ir įgyvendinti bendrojo ir ikimokyklinio ugdymo įstaigų tinklo pertvarkos planus"</t>
        </r>
      </text>
    </comment>
    <comment ref="E116" authorId="0">
      <text>
        <r>
          <rPr>
            <sz val="9"/>
            <color indexed="81"/>
            <rFont val="Tahoma"/>
            <family val="2"/>
            <charset val="186"/>
          </rPr>
          <t xml:space="preserve">Įgyvendinamas 2012-04-05 įsakymu AD1-724 patvirtintas "Lėšų ugdymui ir bendrojo ugdymo mokyklų patalpų panaudojimo efektyvinimo veiksmų planas"
</t>
        </r>
      </text>
    </comment>
    <comment ref="F116" authorId="0">
      <text>
        <r>
          <rPr>
            <sz val="9"/>
            <color indexed="81"/>
            <rFont val="Tahoma"/>
            <family val="2"/>
            <charset val="186"/>
          </rPr>
          <t>"Parengti ir įgyvendinti bendrojo ir ikimokyklinio ugdymo įstaigų tinklo pertvarkos planus"</t>
        </r>
      </text>
    </comment>
    <comment ref="F126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"Iškelti švietimo įstaigas iš uosto plėtros teritorijos"</t>
        </r>
      </text>
    </comment>
    <comment ref="F145" authorId="0">
      <text>
        <r>
          <rPr>
            <sz val="9"/>
            <color indexed="81"/>
            <rFont val="Tahoma"/>
            <family val="2"/>
            <charset val="186"/>
          </rPr>
          <t>"Didinti ugdymo vietų skaičių ikimokyklinio amžiaus vaikams šiaurinėje ir kt. miesto dalyse pagal poreikį"</t>
        </r>
      </text>
    </comment>
    <comment ref="F160" author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  <comment ref="F168" author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</commentList>
</comments>
</file>

<file path=xl/sharedStrings.xml><?xml version="1.0" encoding="utf-8"?>
<sst xmlns="http://schemas.openxmlformats.org/spreadsheetml/2006/main" count="1392" uniqueCount="286">
  <si>
    <r>
      <t xml:space="preserve">Gautinos lėšos iš kitų savivaldybių atsiskaitymui už atvykusius mokinius </t>
    </r>
    <r>
      <rPr>
        <b/>
        <sz val="10"/>
        <rFont val="Times New Roman"/>
        <family val="1"/>
      </rPr>
      <t>SB(MK)</t>
    </r>
  </si>
  <si>
    <r>
      <t>Savivaldybės privatizavimo fondo lėšos</t>
    </r>
    <r>
      <rPr>
        <b/>
        <sz val="10"/>
        <rFont val="Times New Roman"/>
        <family val="1"/>
      </rPr>
      <t xml:space="preserve"> PF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</si>
  <si>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</si>
  <si>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Finansavimo šaltinių suvestinė</t>
  </si>
  <si>
    <t>Finansavimo šaltiniai</t>
  </si>
  <si>
    <t>I</t>
  </si>
  <si>
    <t>LRVB</t>
  </si>
  <si>
    <t>ES</t>
  </si>
  <si>
    <t>PF</t>
  </si>
  <si>
    <t>08</t>
  </si>
  <si>
    <t>tūkst. Lt</t>
  </si>
  <si>
    <t>10</t>
  </si>
  <si>
    <t>Iš viso tikslui:</t>
  </si>
  <si>
    <t>Iš viso programai:</t>
  </si>
  <si>
    <t>Programos tikslo kodas</t>
  </si>
  <si>
    <t>SB(MK)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</si>
  <si>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</si>
  <si>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</si>
  <si>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</si>
  <si>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</si>
  <si>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</si>
  <si>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</si>
  <si>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</si>
  <si>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</si>
  <si>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09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</si>
  <si>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</si>
  <si>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</si>
  <si>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</si>
  <si>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</si>
  <si>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</si>
  <si>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</si>
  <si>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</si>
  <si>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</si>
  <si>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06</t>
  </si>
  <si>
    <t>Pavadinimas</t>
  </si>
  <si>
    <t>Iš jų darbo užmokesčiui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</si>
  <si>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</si>
  <si>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</si>
  <si>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</si>
  <si>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</si>
  <si>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</si>
  <si>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</si>
  <si>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</si>
  <si>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</si>
  <si>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r>
      <t>03 Strateginis tikslas.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</si>
  <si>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t xml:space="preserve">Turtui įsigyti ir finansiniams įsipareigojimams vykdyti </t>
  </si>
  <si>
    <t>2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</si>
  <si>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</si>
  <si>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Edukacinių renginių organizavimas, dalyvavimas respublikiniuose renginiuose, kitų projektų vykdymas</t>
  </si>
  <si>
    <t>Neformaliojo švietimo įstaigų pastatų rekonstrukcija:</t>
  </si>
  <si>
    <t>Renovuoti ugdymo įstaigų pastatus ir patalpas</t>
  </si>
  <si>
    <t>Organizuoti materialinį, ūkinį ir techninį ugdymo įstaigų aptarnavimą</t>
  </si>
  <si>
    <t>Padidinti ikimokyklinio ugdymo paslaugų prieinamumą</t>
  </si>
  <si>
    <t>Ugdymo įstaigų ūkinio aptarnavimo organizavimas:</t>
  </si>
  <si>
    <t>Užtikrinti kokybišką ugdymo proceso organizavimą</t>
  </si>
  <si>
    <t>Patalpų pritaikymas bendrojo ugdymo mokyklų reikmėms:</t>
  </si>
  <si>
    <t>SB(P)</t>
  </si>
  <si>
    <r>
      <t xml:space="preserve">Paskolos lėšos </t>
    </r>
    <r>
      <rPr>
        <b/>
        <sz val="10"/>
        <rFont val="Times New Roman"/>
        <family val="1"/>
      </rPr>
      <t>SB(P)</t>
    </r>
  </si>
  <si>
    <t>07</t>
  </si>
  <si>
    <t>Gerinti ugdymo sąlygas ir aplinką</t>
  </si>
  <si>
    <t>Bendrojo ugdymo mokyklų pastatų modernizavimas:</t>
  </si>
  <si>
    <t>P1</t>
  </si>
  <si>
    <t>Mokinių pavėžėjimo užtikrinimas</t>
  </si>
  <si>
    <t>P8</t>
  </si>
  <si>
    <t>P12</t>
  </si>
  <si>
    <t>Šilumos tinklų ir karšto vandens tinklų sistemų priežiūra</t>
  </si>
  <si>
    <t>Ryšių kabelių kanalų nuoma</t>
  </si>
  <si>
    <t>Šilumos ir karšto vandens tiekimo sistemų renovacija ir remontas</t>
  </si>
  <si>
    <t>Švietimo įstaigų pastatų apsauga</t>
  </si>
  <si>
    <t>Papriemonės kodas</t>
  </si>
  <si>
    <t>Įstaigų skaičius</t>
  </si>
  <si>
    <t>Mokyklų-darželių sk.</t>
  </si>
  <si>
    <t>Pradinių mokyklų sk.</t>
  </si>
  <si>
    <t>Klaipėdos „Varpo“ gimnazijos pastato šiluminė renovacija</t>
  </si>
  <si>
    <t>Klaipėdos Liudviko Stulpino  pagrindinės mokyklos pastato Klaipėdoje,  Bandužių g. 4, energetinių charakteristikų gerinimas (pastato šiluminė renovacija)</t>
  </si>
  <si>
    <t>Klaipėdos Vitės pagrindinės mokyklos Švyturio g. 2 pastato modernizavimas</t>
  </si>
  <si>
    <t>Klaipėdos Adomo Brako dailės mokyklos pastato kapitalinis remontas (šiluminė renovacija)</t>
  </si>
  <si>
    <t>5</t>
  </si>
  <si>
    <t>Priešgaisrinių reikalavimų vykdymas švietimo įstaigose</t>
  </si>
  <si>
    <t>Produkto kriterijaus</t>
  </si>
  <si>
    <t>planas</t>
  </si>
  <si>
    <t>2014-ieji metai</t>
  </si>
  <si>
    <t>2015-ieji metai</t>
  </si>
  <si>
    <t>Įstaigų, kuriose atlikti remonto darbai, sk.</t>
  </si>
  <si>
    <t>Eksploatuojamų įstaigų sk.</t>
  </si>
  <si>
    <t>Įstaigų, kuriose likviduoti pažeidimai, sk.</t>
  </si>
  <si>
    <t>2015-ųjų metų lėšų poreikis</t>
  </si>
  <si>
    <t>Klaipėdos „Smeltės“ progimnazijos pastato Klaipėdoje, Reikjaviko g. 17, modernizavimas</t>
  </si>
  <si>
    <t xml:space="preserve">Įstaigų, kuriose pakeisti langai,  skaičius </t>
  </si>
  <si>
    <t>Kabelio tinklo ilgis, km</t>
  </si>
  <si>
    <t>Tarnyboje aptarnautų asmenų skaičius, tūkst.</t>
  </si>
  <si>
    <t>Vertinta įstaigų, vnt.</t>
  </si>
  <si>
    <t>Organizuota egzaminų, sk.</t>
  </si>
  <si>
    <t xml:space="preserve">Gimnazijų skaičius                                                                       </t>
  </si>
  <si>
    <t>Progimnazijų skaičius</t>
  </si>
  <si>
    <t>Nevalstybinių m-klų sk.</t>
  </si>
  <si>
    <t>Dviejų bendrojo ugdymo mokyklų perkėlimas į kitas patalpas</t>
  </si>
  <si>
    <t>Įsigytų technologinių įrengimų skaičius</t>
  </si>
  <si>
    <t>Pakeistų lovyčių skaičius</t>
  </si>
  <si>
    <t>Mokinių, kuriems kompensuojamos pavėžėjimo išlaidos, sk.</t>
  </si>
  <si>
    <t>Švietimo įstaigų paprastasis remontas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</si>
  <si>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</si>
  <si>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mokyklose-darželiuose ir pradinėse mokyklose</t>
    </r>
  </si>
  <si>
    <t>SB(SP)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</si>
  <si>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</si>
  <si>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</si>
  <si>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</si>
  <si>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</si>
  <si>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</si>
  <si>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</si>
  <si>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</si>
  <si>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</si>
  <si>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 m. vasario 24 d. įsakymu Nr. AD1-384.</t>
  </si>
  <si>
    <t>Atlikta pastato šiluminė renovacija.
Užbaigtumas, proc.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</si>
  <si>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</si>
  <si>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Lifto įrengimas Klaipėdos 2-ojoje specialiojoje mokykloje („Medeinės“ pagrindinėje mokykloje)</t>
  </si>
  <si>
    <t>Veiklos organizavimo užtikrinimas švietimo įstaigose:</t>
  </si>
  <si>
    <t xml:space="preserve"> 2013–2016 M. KLAIPĖDOS MIESTO SAVIVALDYBĖS</t>
  </si>
  <si>
    <t>Asignavimai 2013-iesiems metams**</t>
  </si>
  <si>
    <t>Lėšų poreikis biudžetiniams 2014-iesiems metams</t>
  </si>
  <si>
    <t>2014-ųjų metų asignavimų planas</t>
  </si>
  <si>
    <t>2016-ųjų metų lėšų poreikis</t>
  </si>
  <si>
    <t>2016-ieji metai</t>
  </si>
  <si>
    <t>2015 m. planas</t>
  </si>
  <si>
    <t xml:space="preserve">2016 m. planas </t>
  </si>
  <si>
    <t>Ikimokyklinių įstaigų sk.</t>
  </si>
  <si>
    <t xml:space="preserve">Ugdoma vaikų, sk. </t>
  </si>
  <si>
    <t>iš jų mokinių</t>
  </si>
  <si>
    <t>Sporto mokyklų sk.</t>
  </si>
  <si>
    <t>Mokinių skaičius  mokyklose</t>
  </si>
  <si>
    <t>Finansuota profesinės linkmės ugdymo modulių, sk.</t>
  </si>
  <si>
    <t>Sudaryti sąlygas gauti pedagoginę, psichologinę, metodinę ir kitą ugdymo proceso kokybės gerinimui įtakos turinčią pagalbą</t>
  </si>
  <si>
    <t>Ugdytinių skaičius</t>
  </si>
  <si>
    <t>Kvalifikacinių programų skaičius</t>
  </si>
  <si>
    <t>Vadovų atestavimas, dalyvavimas respublikiniuose mokymuose ir miesto metodinėje veikloje</t>
  </si>
  <si>
    <t>Metodinių būrelių skaičius mieste</t>
  </si>
  <si>
    <t>Atestuotų vadovų sk.</t>
  </si>
  <si>
    <t>Brandos egzaminų administravimas ir vertinimas</t>
  </si>
  <si>
    <t>Nuotolinio mokymo diegimas ir plėtojimas</t>
  </si>
  <si>
    <t>1.4.1.9.</t>
  </si>
  <si>
    <t xml:space="preserve">Pedagoginių darbuotojų tarifinių atlygių koeficientų skirtumams išlyginti, ugdymo prieinamumui ir ugdymo formų įvairovei užtikrinti </t>
  </si>
  <si>
    <t>Suorganizuota renginių, sk.</t>
  </si>
  <si>
    <t>Pritaikytų pastatų sk.</t>
  </si>
  <si>
    <t>1.4.3.3.</t>
  </si>
  <si>
    <t>1.4.3.9.</t>
  </si>
  <si>
    <t>1.4.1.4.</t>
  </si>
  <si>
    <t>Naujų vietų skaičius</t>
  </si>
  <si>
    <t>Elektroninio  mokinio pažymėjimo diegimas ir naudojimo užtikrinimas bendrojo ugdymo, neformaliojo švietimo ir sporto įstaigose</t>
  </si>
  <si>
    <t>1.4.3.10.</t>
  </si>
  <si>
    <t>1.4.1.8.</t>
  </si>
  <si>
    <t>Adomo Brako dailės mokyklos baldų atnaujinimas</t>
  </si>
  <si>
    <t>Atnaujinta baldų, vnt.</t>
  </si>
  <si>
    <t>1.4.3.5.</t>
  </si>
  <si>
    <t>Aptvertų įstaigų teritorijų skaičius</t>
  </si>
  <si>
    <t>Savivaldybei priklausančių patalpų pastate, adresu Kretingos g. 44, modernizavimas</t>
  </si>
  <si>
    <t>Švietimo įstaigų sanitarinių patalpų remontas</t>
  </si>
  <si>
    <t>Įstaigų, kuriose suremontuota sanitarinių patalpų, sk.</t>
  </si>
  <si>
    <t>** pagal Klaipėdos miesto savivaldybės tarybos 2013-02-28 sprendimą Nr. T2-33</t>
  </si>
  <si>
    <t>Dalyvių skaičius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</si>
  <si>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gimnazijose, progimnazijose, pagrindinio  ir  nevalstybinėse bendrojo ugdymo mokyklose </t>
    </r>
  </si>
  <si>
    <r>
      <t xml:space="preserve">Ugdymo proceso užtikrinimas </t>
    </r>
    <r>
      <rPr>
        <b/>
        <sz val="10"/>
        <rFont val="Times New Roman"/>
        <family val="1"/>
        <charset val="186"/>
      </rPr>
      <t>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</si>
  <si>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</si>
  <si>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t xml:space="preserve">Klaipėdos regos ugdymo centro </t>
    </r>
    <r>
      <rPr>
        <sz val="10"/>
        <rFont val="Times New Roman"/>
        <family val="1"/>
        <charset val="186"/>
      </rPr>
      <t>veiklos  užtikrinimas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</si>
  <si>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</si>
  <si>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r>
      <t>Projekto</t>
    </r>
    <r>
      <rPr>
        <b/>
        <sz val="10"/>
        <rFont val="Times New Roman"/>
        <family val="1"/>
        <charset val="186"/>
      </rPr>
      <t xml:space="preserve"> „Pedagoginių psichologinių tarnybų infrastruktūros, švietimo įstaigose dirbančių specialiųjų pedagogų, psichologų, logopedų darbo aplinkos modernizavimas“ </t>
    </r>
    <r>
      <rPr>
        <sz val="10"/>
        <rFont val="Times New Roman"/>
        <family val="1"/>
        <charset val="186"/>
      </rPr>
      <t>įgyvendinimas</t>
    </r>
  </si>
  <si>
    <r>
      <rPr>
        <b/>
        <sz val="10"/>
        <rFont val="Times New Roman"/>
        <family val="1"/>
        <charset val="186"/>
      </rPr>
      <t xml:space="preserve">Vaikiškų lovyčių įsigijimas </t>
    </r>
    <r>
      <rPr>
        <sz val="10"/>
        <rFont val="Times New Roman"/>
        <family val="1"/>
        <charset val="186"/>
      </rPr>
      <t>ikimokyklinėse įstaigose (2014 m.: lopšeliuose-darželiuose „Šermukšnėlė“, „Aušrinė“, „Pagrandukas“, „Pumpurėlis“; „Inkarėlio“, „Versmės“, „Nykštuko“ mokyklose-darželiuose )</t>
    </r>
  </si>
  <si>
    <t>Atnaujintas sporto  aikštynas, vnt.</t>
  </si>
  <si>
    <t>Pastatytas priestatas</t>
  </si>
  <si>
    <t>Parengta analizė (prioritetinis sąrašas)</t>
  </si>
  <si>
    <t xml:space="preserve">Bendrojo ugdymo mokyklų stadionų atnaujinimas </t>
  </si>
  <si>
    <t>Energetinių auditų parengimas ir parengtų galimybių studijų vertinimas ir atnaujinimas</t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</si>
  <si>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</si>
  <si>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t>Sutvarkytų stadionų sk.</t>
  </si>
  <si>
    <r>
      <t xml:space="preserve">Rugsėjo 1-osios šventės organizavimas </t>
    </r>
    <r>
      <rPr>
        <sz val="10"/>
        <rFont val="Times New Roman"/>
        <family val="1"/>
        <charset val="186"/>
      </rPr>
      <t>(masinis renginys „Švyturio“ arenoje)</t>
    </r>
  </si>
  <si>
    <t>Išeit. dėl buh. central.</t>
  </si>
  <si>
    <t>Įstaigų išlaikymui:</t>
  </si>
  <si>
    <t>Vykdytojas (skyrius / asmuo)</t>
  </si>
  <si>
    <t>Atlikta naujojo pastato šiluminė renovacija, atlikta senojo pastato šiluminė renovacija bei kiti tvarkomieji paveldosaugos darbai.
Užbaigtumas, proc.</t>
  </si>
  <si>
    <t>Atlikti naujojo priestato ir senojo priestato kapitalinio remonto bei tvarkomieji paveldosaugos darbai. Užbaigtumas proc.</t>
  </si>
  <si>
    <t>Projektų skyrius</t>
  </si>
  <si>
    <t>Įsiskolinimo padengimas, proc.</t>
  </si>
  <si>
    <t>Atlikta pastato šiluminė renovacija, proc.</t>
  </si>
  <si>
    <t>Švietimo skyrius</t>
  </si>
  <si>
    <t xml:space="preserve"> Švietimo skyrius</t>
  </si>
  <si>
    <t>Klaipėdos lopšelio-darželio „Atžalynas“ (Panevėžio g. 3) pastato modernizavimas</t>
  </si>
  <si>
    <t>Švietimo sk.</t>
  </si>
  <si>
    <t xml:space="preserve">Švietimo skyrius </t>
  </si>
  <si>
    <t xml:space="preserve"> Švietimo skyrius </t>
  </si>
  <si>
    <t>Atlikta pastato renovacija, proc.</t>
  </si>
  <si>
    <t xml:space="preserve">Parengtas techninis projektas, vnt.
</t>
  </si>
  <si>
    <t>Parengtas techninis projektas, proc.</t>
  </si>
  <si>
    <t>Sporto mokyklų, kuriose vyksta užsiėmimai, sk.</t>
  </si>
  <si>
    <t>Įstaigų, kuriose vyksta užsiėmimai, skaičius</t>
  </si>
  <si>
    <t>Rekonstruotas pastatas (pаkeisti langai, lauko durys, apšiltintas fasadas,                                           perdangos, rekonstruotas stogаs, rekonstruota elektros ir apšvietimo sistema, įrengta žaibosauga ir priešgaisrinė signalizacija. Užbaigtumas, proc:</t>
  </si>
  <si>
    <t>Kt</t>
  </si>
  <si>
    <t>Saugomų įstaigų skaičius</t>
  </si>
  <si>
    <t>Socialinės infrastruktūros priežiūros skyrius</t>
  </si>
  <si>
    <t>Techninio projekto įgyvendinimas, proc.</t>
  </si>
  <si>
    <t>Statybos ir infrastruktūros plėtros skyrius</t>
  </si>
  <si>
    <r>
      <t xml:space="preserve">Patalpų (Molo g. 2) pritaikymas </t>
    </r>
    <r>
      <rPr>
        <b/>
        <sz val="10"/>
        <rFont val="Times New Roman"/>
        <family val="1"/>
        <charset val="186"/>
      </rPr>
      <t>Vaikų laisvalaikio centro</t>
    </r>
    <r>
      <rPr>
        <sz val="10"/>
        <rFont val="Times New Roman"/>
        <family val="1"/>
        <charset val="186"/>
      </rPr>
      <t xml:space="preserve"> veiklai </t>
    </r>
  </si>
  <si>
    <t>Parengta projektų, sk.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</si>
  <si>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</si>
  <si>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Pagrindinio ugdymo m-klų sk. </t>
  </si>
  <si>
    <t>Socialinės infrastruktūros priežiūros sk.</t>
  </si>
  <si>
    <t>Savivaldybei priklausančių patalpų pastate, adresu Kretingos g. 44, modernizavimas;</t>
  </si>
  <si>
    <t>Klaipėdos „Varpo“ gimnazijos pastato šiluminė renovacija;</t>
  </si>
  <si>
    <t>Klaipėdos Vitės pagrindinės mokyklos Švyturio g. 2 pastato modernizavimas;</t>
  </si>
  <si>
    <t>Klaipėdos Adomo Brako dailės mokyklos pastato kapitalinis remontas (šiluminė renovacija);</t>
  </si>
  <si>
    <t>Jaunimo centro pastatų  Klaipėdoje, Puodžių g. 1 renovacija;</t>
  </si>
  <si>
    <t>Švietimo įstaigų paprastasis remontas;</t>
  </si>
  <si>
    <t>Šilumos tinklų ir karšto vandens tinklų sistemų priežiūra;</t>
  </si>
  <si>
    <t>Šilumos ir karšto vandens tiekimo sistemų renovacija ir remontas;</t>
  </si>
  <si>
    <t>Priešgaisrinių reikalavimų vykdymas švietimo įstaigose;</t>
  </si>
  <si>
    <t>Ryšių kabelių kanalų nuoma;</t>
  </si>
  <si>
    <t>Švietimo įstaigų pastatų apsauga;</t>
  </si>
  <si>
    <t>Sudaryti sąlygas ugdytis ir įgyti išsilavinimą pagal įvairias ugdymo programas</t>
  </si>
  <si>
    <r>
      <t>BĮ Klaipėdos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</si>
  <si>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Klaipėdos Sendvario pagrindinės mokyklos pastato modernizavimas (atnaujinimas) Tilžės g. 39, Klaipėda;</t>
  </si>
  <si>
    <t>Projekto „Buvusio Rumpiškės dvaro tvarkybos darbai bei pritaikymas visuomenės reikmėms“ įgyvendinimas (Klaipėdos Adomo Brako dailės mokyklos pastato kapitalinio remonto II etapas);</t>
  </si>
  <si>
    <t>Klaipėdos „Medeinės“ mokyklos patalpų ir aplinkos pritaikymas prijungus prie jos „Gubojos“ mokyklą</t>
  </si>
  <si>
    <t>Švietimo įstaigų iškėlimas iš uosto plėtros teritorijos:</t>
  </si>
  <si>
    <r>
      <t xml:space="preserve">Naujų ikimokyklinių grupių įrengimas </t>
    </r>
    <r>
      <rPr>
        <sz val="10"/>
        <rFont val="Times New Roman"/>
        <family val="1"/>
        <charset val="186"/>
      </rPr>
      <t xml:space="preserve">(2014 m.: „Inkarėlio“, „Nykštuko“, „Versmės“ mokyklose-darželiuose, lopšelyje-darželyje „Pumpurėlis“) </t>
    </r>
  </si>
  <si>
    <t>Ikimokyklinio ugdymo įstaigų teritorijų aptvėrimas (2014 m. lopšelio-darželio „Obelėlė“ arba „Radastėlė“)</t>
  </si>
  <si>
    <t xml:space="preserve">Priestato statyba prie lopšelio-darželio „Puriena“ („Aušrinės“ lopšelio-darželio iškėlimas)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</si>
  <si>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 ir nevalstybinėse ikimokyklinio ugdymo įstaigose</t>
    </r>
  </si>
  <si>
    <t>Ugdoma mokinių, sk. tūkst.</t>
  </si>
  <si>
    <t>Įstaigų, kuriose įdiegtas e. mokinio pažymėjimas ir užtikrintas  sistemos palaikymas, skaičius</t>
  </si>
  <si>
    <t xml:space="preserve">Įrengta grupių 1–3 metų amžiaus vaikams, vnt.             </t>
  </si>
  <si>
    <t>Renovuota ir suremontuota sistemų, sk.</t>
  </si>
  <si>
    <r>
      <t xml:space="preserve">Profesinės linkmės meninio ugdymo programų modulių užtikrinimas Klaipėdos </t>
    </r>
    <r>
      <rPr>
        <b/>
        <sz val="10"/>
        <rFont val="Times New Roman"/>
        <family val="1"/>
        <charset val="186"/>
      </rPr>
      <t>Jeronimo Kačinsko muzikos mokykloje</t>
    </r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</si>
  <si>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Klaipėdos Jeronimo Kačinsko muzikos mokykloje</t>
    </r>
  </si>
  <si>
    <t>Elektroninio mokinio pažymėjimo diegimas ir naudojimo užtikrinimas bendrojo ugdymo, neformaliojo švietimo ir sporto įstaigose</t>
  </si>
  <si>
    <t>Klaipėdos Sendvario pagrindinės mokyklos pastato modernizavimas (atnaujinimas) Tilžės g. 39, Klaipėda</t>
  </si>
  <si>
    <t>Klaipėdos Liudviko Stulpino  pagrindinės mokyklos pastato Klaipėdoje, Bandužių g. 4, energetinių charakteristikų gerinimas (pastato šiluminė renovacija)</t>
  </si>
  <si>
    <t>Projekto „Buvusio Rumpiškės dvaro tvarkybos darbai bei pritaikymas visuomenės reikmėms“ įgyvendinimas (Klaipėdos Adomo Brako dailės mokyklos pastato kapitalinio remonto II etapas)</t>
  </si>
  <si>
    <t>Jaunimo centro pastatų Klaipėdoje, Puodžių g. 1 renovacija</t>
  </si>
  <si>
    <t xml:space="preserve">Klaipėdos „Medeinės“ mokyklos patalpų ir aplinkos pritaikymas prijungus prie jos „Gubojos“ mokyklą </t>
  </si>
  <si>
    <r>
      <t xml:space="preserve">Patalpų (Molo g. 2) pritaikymas </t>
    </r>
    <r>
      <rPr>
        <b/>
        <sz val="10"/>
        <rFont val="Times New Roman"/>
        <family val="1"/>
        <charset val="186"/>
      </rPr>
      <t xml:space="preserve">Klaipėdos vaikų laisvalaikio centro veiklai </t>
    </r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</si>
  <si>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„Tigrima“, Vaikų socialinės pagalbos centre darbštumo ugdymo mokykloje „10 talentų“, Klaipėdos irklavimo centre, </t>
    </r>
    <r>
      <rPr>
        <b/>
        <sz val="10"/>
        <rFont val="Times New Roman"/>
        <family val="1"/>
        <charset val="186"/>
      </rPr>
      <t xml:space="preserve">2014 m. </t>
    </r>
    <r>
      <rPr>
        <sz val="10"/>
        <rFont val="Times New Roman"/>
        <family val="1"/>
        <charset val="186"/>
      </rPr>
      <t>– Klaipėdos irklavimo centre)</t>
    </r>
  </si>
  <si>
    <t xml:space="preserve">lopšelio-darželio „Bangelė“  </t>
  </si>
  <si>
    <t>lopšelio-darželio „Berželis“</t>
  </si>
  <si>
    <t>lopšelio-darželio „Vėrinėlis“</t>
  </si>
  <si>
    <t>Regos ugdymo centro)</t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</si>
  <si>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„Tigrima“, Vaikų socialinės pagalbos centre darbštumo ugdymo mokykloje „10 talentų“, Klaipėdos irklavimo centre, </t>
    </r>
    <r>
      <rPr>
        <b/>
        <sz val="10"/>
        <rFont val="Times New Roman"/>
        <family val="1"/>
        <charset val="186"/>
      </rPr>
      <t xml:space="preserve">2014 m. – </t>
    </r>
    <r>
      <rPr>
        <sz val="10"/>
        <rFont val="Times New Roman"/>
        <family val="1"/>
        <charset val="186"/>
      </rPr>
      <t>VšĮ Klaipėdos irklavimo centre)</t>
    </r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</si>
  <si>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(2013 m. : lopšelių-darželių </t>
    </r>
    <r>
      <rPr>
        <b/>
        <sz val="10"/>
        <rFont val="Times New Roman"/>
        <family val="1"/>
        <charset val="186"/>
      </rPr>
      <t>„Putinėlis“</t>
    </r>
    <r>
      <rPr>
        <sz val="10"/>
        <rFont val="Times New Roman"/>
        <family val="1"/>
        <charset val="186"/>
      </rPr>
      <t xml:space="preserve">, „Du gaideliai“, „Linelis“, </t>
    </r>
    <r>
      <rPr>
        <b/>
        <sz val="10"/>
        <rFont val="Times New Roman"/>
        <family val="1"/>
        <charset val="186"/>
      </rPr>
      <t>„Šaltinėlio“</t>
    </r>
    <r>
      <rPr>
        <sz val="10"/>
        <rFont val="Times New Roman"/>
        <family val="1"/>
        <charset val="186"/>
      </rPr>
      <t xml:space="preserve"> mokyklos-darželio, </t>
    </r>
    <r>
      <rPr>
        <b/>
        <sz val="10"/>
        <rFont val="Times New Roman"/>
        <family val="1"/>
        <charset val="186"/>
      </rPr>
      <t xml:space="preserve">2014 m.: 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</si>
  <si>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Klaipėdos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</si>
  <si>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t xml:space="preserve">Priestato statyba prie Klaipėdos lopšelio-darželio „Puriena“ („Aušrinės“ lopšelio-darželio iškėlimas) </t>
  </si>
  <si>
    <r>
      <rPr>
        <b/>
        <sz val="10"/>
        <rFont val="Times New Roman"/>
        <family val="1"/>
        <charset val="186"/>
      </rPr>
      <t xml:space="preserve">Įrengimų įsigijimas ugdymo įstaigų maisto blokuose </t>
    </r>
    <r>
      <rPr>
        <sz val="10"/>
        <rFont val="Times New Roman"/>
        <family val="1"/>
        <charset val="186"/>
      </rPr>
      <t>pagal tikrinančių institucijų reikalavimus (2014 m. „Saulutės“, „Versmės“ mokyklų-darželių, lopšelių-darželių „Putinėlis“, „Žuvėdra“, „Eglutė“, „Žemuogėlė“, „Želmenėlis“, „Svirpliukas“, „Aitvarėlis“, Regos ugdymo centro)</t>
    </r>
  </si>
  <si>
    <t xml:space="preserve">Įrengta grupių 1–3 metų amžiaus vaikams, vnt.           </t>
  </si>
  <si>
    <t>Pagrindinio ugdymo m-klų sk. (iš jų. 2 specialiosios)</t>
  </si>
  <si>
    <t>Įstaigų, kuriose įdiegtas e. mokinio pažymėjimas ir užtikrintas sistemos palaikymas, skaičius</t>
  </si>
  <si>
    <t xml:space="preserve">Įstaigų, kuriose pakeisti langai, skaičius </t>
  </si>
  <si>
    <t xml:space="preserve"> 2014–2016 M. KLAIPĖDOS MIESTO SAVIVALDYBĖS</t>
  </si>
  <si>
    <t xml:space="preserve">
</t>
  </si>
  <si>
    <t>Modernizuotas patalpos, užbaigtumas, proc.</t>
  </si>
  <si>
    <t>Iš viso priemonei:</t>
  </si>
  <si>
    <t xml:space="preserve">Atlikta pastato šiluminė renovacija.
</t>
  </si>
  <si>
    <t>Užbaigtumas, proc.</t>
  </si>
  <si>
    <t>Funkcinės klasifikacijos kodas</t>
  </si>
  <si>
    <t>Klaipėdos Vydūno vidurinės mokyklos ir Klaipėdos Salio Šemerio suaugusiųjų gimnazijos pastato Klaipėdoje, Sulupės g. 26, rekonstravimas</t>
  </si>
  <si>
    <t>Klaipėdos Vydūno vidurinės mokyklos ir Klaipėdos Salio Šemerio suaugusiųjų gimnazijos pastato Klaipėdoje, Sulupės g. 26, rekonstravimas;</t>
  </si>
  <si>
    <t xml:space="preserve"> TIKSLŲ, UŽDAVINIŲ, PRIEMONIŲ, PRIEMONIŲ IŠLAIDŲ IR PRODUKTO KRITERIJŲ SUVESTINĖ</t>
  </si>
  <si>
    <t>2015-ųjų metų lėšų planas</t>
  </si>
  <si>
    <t>2016-ųjų metų lėšų planas</t>
  </si>
  <si>
    <t xml:space="preserve">Ikimokyklinio ugdymo įstaigos statyba šiaurinėje miesto dalyje </t>
  </si>
  <si>
    <t>P5</t>
  </si>
  <si>
    <t>Siūlomas keisti 2014-ųjų metų maksimalių asignavimų planas</t>
  </si>
  <si>
    <t>Skirtumas</t>
  </si>
  <si>
    <t>SB(SPL)</t>
  </si>
  <si>
    <t>SB(MKL)</t>
  </si>
  <si>
    <t>SB(L)</t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</si>
  <si>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</si>
  <si>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</si>
  <si>
    <r>
      <t xml:space="preserve">Gautinų lėšų iš kitų savivaldybių atsiskaitymui už atvykusius mokinius likučiai 2014-01-01 </t>
    </r>
    <r>
      <rPr>
        <b/>
        <sz val="10"/>
        <rFont val="Times New Roman"/>
        <family val="1"/>
        <charset val="186"/>
      </rPr>
      <t>SB(MKL)</t>
    </r>
  </si>
  <si>
    <t>Saugomų įstaigų sk.</t>
  </si>
  <si>
    <t>Rekonstruotas pastatas Užbaigtumas, proc:</t>
  </si>
  <si>
    <t xml:space="preserve">Lyginamasis variantas </t>
  </si>
  <si>
    <t>Klaipėdos „Smeltės“ progimnazijos pastato Klaipėdoje, Reikjaviko g. 17, rekonstravimas</t>
  </si>
  <si>
    <t xml:space="preserve">Klaipėdos Vydūno vidurinės mokyklos ir Klaipėdos Salio Šemerio suaugusiųjų gimnazijos pastato Klaipėdoje, Sulupės g. 26, elektros instaliacijos ir apšvietimo  remonto darbai </t>
  </si>
  <si>
    <t xml:space="preserve">Klaipėdos „Smeltės“ progimnazijos pastato Klaipėdoje, Reikjaviko g. 17, elektros instaliacijos ir apšvietimo  remonto darbai </t>
  </si>
  <si>
    <t>Savivaldybei priklausančių patalpų pastate, adresu Kretingos g. 44, rekonstravimas;</t>
  </si>
  <si>
    <t>Klaipėdos „Smeltės“ progimnazijos pastato Klaipėdoje, Reikjaviko g. 17, rekonstravimas;</t>
  </si>
  <si>
    <t>SB(VP)</t>
  </si>
  <si>
    <r>
      <t xml:space="preserve">Savivaldybės biudžeto viršplaninės lėšos </t>
    </r>
    <r>
      <rPr>
        <b/>
        <sz val="10"/>
        <rFont val="Times New Roman"/>
        <family val="1"/>
        <charset val="186"/>
      </rPr>
      <t>SB(VP)</t>
    </r>
  </si>
  <si>
    <t>Klaipėdos lopšelių-darželių pastatų langų pakeitimas:</t>
  </si>
  <si>
    <t>Regos ugdymo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</si>
</sst>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22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FF0000"/>
      <name val="Times New Roman"/>
      <family val="1"/>
    </font>
    <font>
      <sz val="10"/>
      <name val="тим"/>
      <charset val="186"/>
    </font>
    <font>
      <b/>
      <strike/>
      <sz val="1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835">
    <xf numFmtId="0" fontId="0" fillId="0" borderId="0" xfId="0"/>
    <xf numFmtId="164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4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horizontal="center" vertical="top"/>
    </xf>
    <xf numFmtId="0" fontId="3" fillId="0" borderId="0" xfId="0" applyFont="1" applyBorder="1"/>
    <xf numFmtId="0" fontId="1" fillId="0" borderId="0" xfId="0" applyFont="1" applyAlignment="1">
      <alignment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textRotation="90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49" fontId="2" fillId="3" borderId="1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vertical="top"/>
    </xf>
    <xf numFmtId="49" fontId="2" fillId="2" borderId="14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vertical="top"/>
    </xf>
    <xf numFmtId="164" fontId="4" fillId="0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4" fillId="0" borderId="15" xfId="0" applyNumberFormat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vertical="top"/>
    </xf>
    <xf numFmtId="49" fontId="5" fillId="3" borderId="17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49" fontId="5" fillId="2" borderId="19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164" fontId="2" fillId="0" borderId="24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164" fontId="5" fillId="4" borderId="23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/>
    </xf>
    <xf numFmtId="164" fontId="4" fillId="0" borderId="28" xfId="0" applyNumberFormat="1" applyFont="1" applyFill="1" applyBorder="1" applyAlignment="1">
      <alignment horizontal="center" vertical="top"/>
    </xf>
    <xf numFmtId="164" fontId="1" fillId="0" borderId="28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1" fillId="5" borderId="36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39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5" borderId="29" xfId="0" applyNumberFormat="1" applyFont="1" applyFill="1" applyBorder="1" applyAlignment="1">
      <alignment horizontal="center" vertical="top"/>
    </xf>
    <xf numFmtId="164" fontId="4" fillId="5" borderId="30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164" fontId="1" fillId="5" borderId="22" xfId="0" applyNumberFormat="1" applyFont="1" applyFill="1" applyBorder="1" applyAlignment="1">
      <alignment horizontal="center" vertical="top"/>
    </xf>
    <xf numFmtId="164" fontId="1" fillId="5" borderId="39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center" vertical="top"/>
    </xf>
    <xf numFmtId="164" fontId="2" fillId="6" borderId="4" xfId="0" applyNumberFormat="1" applyFont="1" applyFill="1" applyBorder="1" applyAlignment="1">
      <alignment horizontal="center" vertical="top"/>
    </xf>
    <xf numFmtId="164" fontId="2" fillId="6" borderId="45" xfId="0" applyNumberFormat="1" applyFont="1" applyFill="1" applyBorder="1" applyAlignment="1">
      <alignment horizontal="center" vertical="top"/>
    </xf>
    <xf numFmtId="164" fontId="2" fillId="6" borderId="46" xfId="0" applyNumberFormat="1" applyFont="1" applyFill="1" applyBorder="1" applyAlignment="1">
      <alignment horizontal="center" vertical="top"/>
    </xf>
    <xf numFmtId="164" fontId="2" fillId="6" borderId="47" xfId="0" applyNumberFormat="1" applyFont="1" applyFill="1" applyBorder="1" applyAlignment="1">
      <alignment horizontal="center" vertical="top"/>
    </xf>
    <xf numFmtId="164" fontId="2" fillId="6" borderId="48" xfId="0" applyNumberFormat="1" applyFont="1" applyFill="1" applyBorder="1" applyAlignment="1">
      <alignment horizontal="center" vertical="top"/>
    </xf>
    <xf numFmtId="164" fontId="2" fillId="6" borderId="49" xfId="0" applyNumberFormat="1" applyFont="1" applyFill="1" applyBorder="1" applyAlignment="1">
      <alignment horizontal="center" vertical="top"/>
    </xf>
    <xf numFmtId="164" fontId="2" fillId="6" borderId="51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 wrapText="1"/>
    </xf>
    <xf numFmtId="0" fontId="4" fillId="6" borderId="46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top"/>
    </xf>
    <xf numFmtId="164" fontId="5" fillId="5" borderId="53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vertical="top"/>
    </xf>
    <xf numFmtId="164" fontId="1" fillId="0" borderId="24" xfId="0" applyNumberFormat="1" applyFont="1" applyFill="1" applyBorder="1" applyAlignment="1">
      <alignment horizontal="center" vertical="top"/>
    </xf>
    <xf numFmtId="164" fontId="2" fillId="6" borderId="56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164" fontId="2" fillId="0" borderId="57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5" fontId="4" fillId="0" borderId="16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 wrapText="1"/>
    </xf>
    <xf numFmtId="164" fontId="2" fillId="0" borderId="57" xfId="0" applyNumberFormat="1" applyFont="1" applyFill="1" applyBorder="1" applyAlignment="1">
      <alignment horizontal="left" vertical="top"/>
    </xf>
    <xf numFmtId="165" fontId="5" fillId="0" borderId="57" xfId="0" applyNumberFormat="1" applyFont="1" applyFill="1" applyBorder="1" applyAlignment="1">
      <alignment horizontal="left" vertical="top"/>
    </xf>
    <xf numFmtId="165" fontId="4" fillId="5" borderId="17" xfId="0" applyNumberFormat="1" applyFont="1" applyFill="1" applyBorder="1" applyAlignment="1">
      <alignment vertical="top" wrapText="1"/>
    </xf>
    <xf numFmtId="165" fontId="4" fillId="5" borderId="57" xfId="0" applyNumberFormat="1" applyFont="1" applyFill="1" applyBorder="1" applyAlignment="1">
      <alignment vertical="top" wrapText="1"/>
    </xf>
    <xf numFmtId="0" fontId="2" fillId="0" borderId="18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166" fontId="5" fillId="5" borderId="0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19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5" fillId="0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2" fillId="5" borderId="44" xfId="0" applyNumberFormat="1" applyFont="1" applyFill="1" applyBorder="1" applyAlignment="1">
      <alignment horizontal="center" vertical="top"/>
    </xf>
    <xf numFmtId="0" fontId="1" fillId="5" borderId="0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vertical="top"/>
    </xf>
    <xf numFmtId="0" fontId="4" fillId="0" borderId="58" xfId="0" applyNumberFormat="1" applyFont="1" applyFill="1" applyBorder="1" applyAlignment="1">
      <alignment horizontal="center" vertical="top"/>
    </xf>
    <xf numFmtId="0" fontId="4" fillId="0" borderId="29" xfId="0" applyNumberFormat="1" applyFont="1" applyFill="1" applyBorder="1" applyAlignment="1">
      <alignment horizontal="center" vertical="top"/>
    </xf>
    <xf numFmtId="0" fontId="4" fillId="0" borderId="59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vertical="top"/>
    </xf>
    <xf numFmtId="49" fontId="5" fillId="2" borderId="32" xfId="0" applyNumberFormat="1" applyFont="1" applyFill="1" applyBorder="1" applyAlignment="1">
      <alignment horizontal="center" vertical="top"/>
    </xf>
    <xf numFmtId="0" fontId="1" fillId="0" borderId="40" xfId="0" applyNumberFormat="1" applyFont="1" applyBorder="1" applyAlignment="1">
      <alignment horizontal="center" vertical="top"/>
    </xf>
    <xf numFmtId="0" fontId="1" fillId="0" borderId="61" xfId="0" applyNumberFormat="1" applyFont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0" fontId="1" fillId="0" borderId="61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 wrapText="1"/>
    </xf>
    <xf numFmtId="164" fontId="1" fillId="5" borderId="17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4" fontId="4" fillId="5" borderId="49" xfId="0" applyNumberFormat="1" applyFont="1" applyFill="1" applyBorder="1" applyAlignment="1">
      <alignment horizontal="left" vertical="top" wrapText="1"/>
    </xf>
    <xf numFmtId="0" fontId="4" fillId="5" borderId="4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49" fontId="5" fillId="2" borderId="55" xfId="0" applyNumberFormat="1" applyFont="1" applyFill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0" fontId="1" fillId="0" borderId="27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64" fontId="4" fillId="5" borderId="64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4" fontId="4" fillId="5" borderId="65" xfId="0" applyNumberFormat="1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 wrapText="1"/>
    </xf>
    <xf numFmtId="0" fontId="5" fillId="0" borderId="66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vertical="top"/>
    </xf>
    <xf numFmtId="164" fontId="4" fillId="0" borderId="35" xfId="0" applyNumberFormat="1" applyFont="1" applyFill="1" applyBorder="1" applyAlignment="1">
      <alignment horizontal="center" vertical="top"/>
    </xf>
    <xf numFmtId="0" fontId="4" fillId="0" borderId="60" xfId="0" applyNumberFormat="1" applyFont="1" applyBorder="1" applyAlignment="1">
      <alignment horizontal="center" vertical="top"/>
    </xf>
    <xf numFmtId="164" fontId="5" fillId="5" borderId="35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vertical="center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2" xfId="0" applyNumberFormat="1" applyFont="1" applyFill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/>
    </xf>
    <xf numFmtId="49" fontId="4" fillId="0" borderId="69" xfId="0" applyNumberFormat="1" applyFont="1" applyBorder="1" applyAlignment="1">
      <alignment horizontal="center" vertical="top" wrapText="1"/>
    </xf>
    <xf numFmtId="165" fontId="5" fillId="6" borderId="48" xfId="0" applyNumberFormat="1" applyFont="1" applyFill="1" applyBorder="1" applyAlignment="1">
      <alignment horizontal="left" vertical="top" wrapText="1"/>
    </xf>
    <xf numFmtId="0" fontId="4" fillId="6" borderId="4" xfId="0" applyNumberFormat="1" applyFont="1" applyFill="1" applyBorder="1" applyAlignment="1">
      <alignment horizontal="center" vertical="top"/>
    </xf>
    <xf numFmtId="0" fontId="1" fillId="6" borderId="45" xfId="0" applyNumberFormat="1" applyFont="1" applyFill="1" applyBorder="1" applyAlignment="1">
      <alignment horizontal="center" vertical="top"/>
    </xf>
    <xf numFmtId="49" fontId="4" fillId="0" borderId="66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4" fillId="0" borderId="43" xfId="0" applyFont="1" applyBorder="1" applyAlignment="1">
      <alignment vertical="top" wrapText="1"/>
    </xf>
    <xf numFmtId="49" fontId="4" fillId="0" borderId="66" xfId="0" applyNumberFormat="1" applyFont="1" applyFill="1" applyBorder="1" applyAlignment="1">
      <alignment vertical="top"/>
    </xf>
    <xf numFmtId="49" fontId="4" fillId="0" borderId="34" xfId="0" applyNumberFormat="1" applyFont="1" applyFill="1" applyBorder="1" applyAlignment="1">
      <alignment vertical="top"/>
    </xf>
    <xf numFmtId="0" fontId="5" fillId="5" borderId="29" xfId="0" applyFont="1" applyFill="1" applyBorder="1" applyAlignment="1">
      <alignment vertical="top" wrapText="1"/>
    </xf>
    <xf numFmtId="49" fontId="2" fillId="5" borderId="70" xfId="0" applyNumberFormat="1" applyFont="1" applyFill="1" applyBorder="1" applyAlignment="1">
      <alignment vertical="top"/>
    </xf>
    <xf numFmtId="49" fontId="2" fillId="5" borderId="32" xfId="0" applyNumberFormat="1" applyFont="1" applyFill="1" applyBorder="1" applyAlignment="1">
      <alignment vertical="top"/>
    </xf>
    <xf numFmtId="49" fontId="2" fillId="5" borderId="66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164" fontId="5" fillId="0" borderId="17" xfId="0" applyNumberFormat="1" applyFont="1" applyFill="1" applyBorder="1" applyAlignment="1">
      <alignment horizontal="center" vertical="top"/>
    </xf>
    <xf numFmtId="0" fontId="5" fillId="0" borderId="18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left" vertical="top" wrapText="1"/>
    </xf>
    <xf numFmtId="0" fontId="4" fillId="0" borderId="39" xfId="0" applyNumberFormat="1" applyFont="1" applyBorder="1" applyAlignment="1">
      <alignment horizontal="center" vertical="top"/>
    </xf>
    <xf numFmtId="165" fontId="4" fillId="5" borderId="17" xfId="0" applyNumberFormat="1" applyFont="1" applyFill="1" applyBorder="1" applyAlignment="1">
      <alignment horizontal="left" vertical="top"/>
    </xf>
    <xf numFmtId="0" fontId="4" fillId="0" borderId="13" xfId="0" applyNumberFormat="1" applyFont="1" applyBorder="1" applyAlignment="1">
      <alignment horizontal="center" vertical="top"/>
    </xf>
    <xf numFmtId="164" fontId="4" fillId="0" borderId="16" xfId="0" applyNumberFormat="1" applyFont="1" applyBorder="1" applyAlignment="1">
      <alignment horizontal="left" vertical="top" wrapText="1"/>
    </xf>
    <xf numFmtId="164" fontId="4" fillId="5" borderId="61" xfId="0" applyNumberFormat="1" applyFont="1" applyFill="1" applyBorder="1" applyAlignment="1">
      <alignment horizontal="center" vertical="top"/>
    </xf>
    <xf numFmtId="0" fontId="10" fillId="0" borderId="68" xfId="0" applyFont="1" applyBorder="1" applyAlignment="1">
      <alignment horizontal="center" vertical="top" wrapText="1"/>
    </xf>
    <xf numFmtId="0" fontId="10" fillId="0" borderId="68" xfId="0" applyFont="1" applyBorder="1" applyAlignment="1">
      <alignment vertical="top" wrapText="1"/>
    </xf>
    <xf numFmtId="0" fontId="11" fillId="0" borderId="68" xfId="0" applyFont="1" applyBorder="1" applyAlignment="1">
      <alignment vertical="top" wrapText="1"/>
    </xf>
    <xf numFmtId="0" fontId="8" fillId="0" borderId="68" xfId="0" applyFont="1" applyBorder="1" applyAlignment="1">
      <alignment vertical="top" wrapText="1"/>
    </xf>
    <xf numFmtId="0" fontId="1" fillId="0" borderId="16" xfId="0" applyFont="1" applyBorder="1" applyAlignment="1">
      <alignment vertical="top"/>
    </xf>
    <xf numFmtId="164" fontId="4" fillId="5" borderId="52" xfId="0" applyNumberFormat="1" applyFont="1" applyFill="1" applyBorder="1" applyAlignment="1">
      <alignment horizontal="center" vertical="top"/>
    </xf>
    <xf numFmtId="49" fontId="2" fillId="5" borderId="18" xfId="0" applyNumberFormat="1" applyFont="1" applyFill="1" applyBorder="1" applyAlignment="1">
      <alignment horizontal="center" vertical="top"/>
    </xf>
    <xf numFmtId="0" fontId="5" fillId="6" borderId="56" xfId="0" applyFont="1" applyFill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164" fontId="4" fillId="6" borderId="27" xfId="0" applyNumberFormat="1" applyFont="1" applyFill="1" applyBorder="1" applyAlignment="1">
      <alignment horizontal="center" vertical="top"/>
    </xf>
    <xf numFmtId="164" fontId="4" fillId="6" borderId="60" xfId="0" applyNumberFormat="1" applyFont="1" applyFill="1" applyBorder="1" applyAlignment="1">
      <alignment horizontal="center" vertical="top"/>
    </xf>
    <xf numFmtId="164" fontId="4" fillId="6" borderId="72" xfId="0" applyNumberFormat="1" applyFont="1" applyFill="1" applyBorder="1" applyAlignment="1">
      <alignment horizontal="center" vertical="top"/>
    </xf>
    <xf numFmtId="164" fontId="4" fillId="6" borderId="62" xfId="0" applyNumberFormat="1" applyFont="1" applyFill="1" applyBorder="1" applyAlignment="1">
      <alignment horizontal="center" vertical="top"/>
    </xf>
    <xf numFmtId="49" fontId="5" fillId="6" borderId="44" xfId="0" applyNumberFormat="1" applyFont="1" applyFill="1" applyBorder="1" applyAlignment="1">
      <alignment horizontal="right" vertical="top"/>
    </xf>
    <xf numFmtId="164" fontId="5" fillId="6" borderId="49" xfId="0" applyNumberFormat="1" applyFont="1" applyFill="1" applyBorder="1" applyAlignment="1">
      <alignment horizontal="center" vertical="top"/>
    </xf>
    <xf numFmtId="164" fontId="5" fillId="6" borderId="56" xfId="0" applyNumberFormat="1" applyFont="1" applyFill="1" applyBorder="1" applyAlignment="1">
      <alignment horizontal="center" vertical="top"/>
    </xf>
    <xf numFmtId="0" fontId="4" fillId="0" borderId="27" xfId="0" applyNumberFormat="1" applyFont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left" vertical="top"/>
    </xf>
    <xf numFmtId="164" fontId="4" fillId="5" borderId="27" xfId="0" applyNumberFormat="1" applyFont="1" applyFill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49" fontId="5" fillId="5" borderId="18" xfId="0" applyNumberFormat="1" applyFont="1" applyFill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164" fontId="5" fillId="6" borderId="73" xfId="0" applyNumberFormat="1" applyFont="1" applyFill="1" applyBorder="1" applyAlignment="1">
      <alignment horizontal="center" vertical="top"/>
    </xf>
    <xf numFmtId="164" fontId="1" fillId="5" borderId="61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/>
    </xf>
    <xf numFmtId="164" fontId="4" fillId="5" borderId="74" xfId="0" applyNumberFormat="1" applyFont="1" applyFill="1" applyBorder="1" applyAlignment="1">
      <alignment horizontal="center" vertical="top"/>
    </xf>
    <xf numFmtId="165" fontId="4" fillId="5" borderId="16" xfId="0" applyNumberFormat="1" applyFont="1" applyFill="1" applyBorder="1" applyAlignment="1">
      <alignment horizontal="center" vertical="top"/>
    </xf>
    <xf numFmtId="0" fontId="4" fillId="5" borderId="13" xfId="0" applyNumberFormat="1" applyFont="1" applyFill="1" applyBorder="1" applyAlignment="1">
      <alignment horizontal="center" vertical="top"/>
    </xf>
    <xf numFmtId="0" fontId="4" fillId="5" borderId="3" xfId="0" applyNumberFormat="1" applyFont="1" applyFill="1" applyBorder="1" applyAlignment="1">
      <alignment horizontal="center" vertical="top"/>
    </xf>
    <xf numFmtId="0" fontId="4" fillId="5" borderId="27" xfId="0" applyNumberFormat="1" applyFont="1" applyFill="1" applyBorder="1" applyAlignment="1">
      <alignment horizontal="center" vertical="top"/>
    </xf>
    <xf numFmtId="0" fontId="1" fillId="5" borderId="40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vertical="top"/>
    </xf>
    <xf numFmtId="0" fontId="1" fillId="5" borderId="31" xfId="0" applyNumberFormat="1" applyFont="1" applyFill="1" applyBorder="1" applyAlignment="1">
      <alignment horizontal="center" vertical="top"/>
    </xf>
    <xf numFmtId="165" fontId="5" fillId="5" borderId="17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Fill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/>
    </xf>
    <xf numFmtId="164" fontId="1" fillId="5" borderId="75" xfId="0" applyNumberFormat="1" applyFont="1" applyFill="1" applyBorder="1" applyAlignment="1">
      <alignment horizontal="center" vertical="top"/>
    </xf>
    <xf numFmtId="164" fontId="1" fillId="5" borderId="65" xfId="0" applyNumberFormat="1" applyFont="1" applyFill="1" applyBorder="1" applyAlignment="1">
      <alignment horizontal="center" vertical="top"/>
    </xf>
    <xf numFmtId="164" fontId="1" fillId="5" borderId="43" xfId="0" applyNumberFormat="1" applyFont="1" applyFill="1" applyBorder="1" applyAlignment="1">
      <alignment horizontal="center" vertical="top"/>
    </xf>
    <xf numFmtId="164" fontId="1" fillId="5" borderId="18" xfId="0" applyNumberFormat="1" applyFont="1" applyFill="1" applyBorder="1" applyAlignment="1">
      <alignment horizontal="center" vertical="top"/>
    </xf>
    <xf numFmtId="164" fontId="4" fillId="5" borderId="72" xfId="0" applyNumberFormat="1" applyFont="1" applyFill="1" applyBorder="1" applyAlignment="1">
      <alignment horizontal="center" vertical="top"/>
    </xf>
    <xf numFmtId="164" fontId="1" fillId="5" borderId="0" xfId="0" applyNumberFormat="1" applyFont="1" applyFill="1" applyBorder="1" applyAlignment="1">
      <alignment horizontal="center" vertical="top"/>
    </xf>
    <xf numFmtId="164" fontId="4" fillId="5" borderId="66" xfId="0" applyNumberFormat="1" applyFont="1" applyFill="1" applyBorder="1" applyAlignment="1">
      <alignment horizontal="center" vertical="top"/>
    </xf>
    <xf numFmtId="0" fontId="4" fillId="5" borderId="67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4" fillId="5" borderId="43" xfId="0" applyFont="1" applyFill="1" applyBorder="1" applyAlignment="1">
      <alignment vertical="top" wrapText="1"/>
    </xf>
    <xf numFmtId="0" fontId="5" fillId="5" borderId="39" xfId="0" applyNumberFormat="1" applyFont="1" applyFill="1" applyBorder="1" applyAlignment="1">
      <alignment vertical="top"/>
    </xf>
    <xf numFmtId="49" fontId="2" fillId="6" borderId="46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vertical="top"/>
    </xf>
    <xf numFmtId="49" fontId="4" fillId="6" borderId="66" xfId="0" applyNumberFormat="1" applyFont="1" applyFill="1" applyBorder="1" applyAlignment="1">
      <alignment horizontal="center" vertical="top"/>
    </xf>
    <xf numFmtId="49" fontId="1" fillId="6" borderId="32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49" fontId="1" fillId="6" borderId="54" xfId="0" applyNumberFormat="1" applyFont="1" applyFill="1" applyBorder="1" applyAlignment="1">
      <alignment horizontal="center" vertical="top"/>
    </xf>
    <xf numFmtId="49" fontId="2" fillId="6" borderId="70" xfId="0" applyNumberFormat="1" applyFont="1" applyFill="1" applyBorder="1" applyAlignment="1">
      <alignment vertical="top"/>
    </xf>
    <xf numFmtId="49" fontId="4" fillId="6" borderId="75" xfId="0" applyNumberFormat="1" applyFont="1" applyFill="1" applyBorder="1" applyAlignment="1">
      <alignment horizontal="center" vertical="top"/>
    </xf>
    <xf numFmtId="49" fontId="4" fillId="6" borderId="52" xfId="0" applyNumberFormat="1" applyFont="1" applyFill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164" fontId="4" fillId="6" borderId="6" xfId="0" applyNumberFormat="1" applyFont="1" applyFill="1" applyBorder="1" applyAlignment="1">
      <alignment horizontal="center" vertical="top"/>
    </xf>
    <xf numFmtId="164" fontId="5" fillId="6" borderId="46" xfId="0" applyNumberFormat="1" applyFont="1" applyFill="1" applyBorder="1" applyAlignment="1">
      <alignment horizontal="center" vertical="top"/>
    </xf>
    <xf numFmtId="164" fontId="5" fillId="6" borderId="4" xfId="0" applyNumberFormat="1" applyFont="1" applyFill="1" applyBorder="1" applyAlignment="1">
      <alignment horizontal="center" vertical="top"/>
    </xf>
    <xf numFmtId="0" fontId="4" fillId="0" borderId="67" xfId="0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0" fontId="1" fillId="0" borderId="13" xfId="0" applyNumberFormat="1" applyFont="1" applyBorder="1" applyAlignment="1">
      <alignment vertical="top"/>
    </xf>
    <xf numFmtId="0" fontId="4" fillId="6" borderId="6" xfId="0" applyFont="1" applyFill="1" applyBorder="1" applyAlignment="1">
      <alignment horizontal="center" vertical="top" wrapText="1"/>
    </xf>
    <xf numFmtId="164" fontId="4" fillId="6" borderId="68" xfId="0" applyNumberFormat="1" applyFont="1" applyFill="1" applyBorder="1" applyAlignment="1">
      <alignment horizontal="center" vertical="top"/>
    </xf>
    <xf numFmtId="164" fontId="4" fillId="0" borderId="72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0" borderId="29" xfId="0" applyNumberFormat="1" applyFont="1" applyFill="1" applyBorder="1" applyAlignment="1">
      <alignment horizontal="center" vertical="top"/>
    </xf>
    <xf numFmtId="164" fontId="4" fillId="0" borderId="75" xfId="0" applyNumberFormat="1" applyFont="1" applyFill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4" fillId="0" borderId="29" xfId="0" applyNumberFormat="1" applyFont="1" applyBorder="1" applyAlignment="1">
      <alignment horizontal="center" vertical="top"/>
    </xf>
    <xf numFmtId="164" fontId="4" fillId="0" borderId="30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164" fontId="4" fillId="0" borderId="27" xfId="0" applyNumberFormat="1" applyFont="1" applyBorder="1" applyAlignment="1">
      <alignment horizontal="left" vertical="top"/>
    </xf>
    <xf numFmtId="164" fontId="4" fillId="0" borderId="43" xfId="0" applyNumberFormat="1" applyFont="1" applyFill="1" applyBorder="1" applyAlignment="1">
      <alignment horizontal="center" vertical="top"/>
    </xf>
    <xf numFmtId="164" fontId="4" fillId="0" borderId="54" xfId="0" applyNumberFormat="1" applyFont="1" applyFill="1" applyBorder="1" applyAlignment="1">
      <alignment horizontal="center" vertical="top"/>
    </xf>
    <xf numFmtId="164" fontId="4" fillId="0" borderId="33" xfId="0" applyNumberFormat="1" applyFont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64" fontId="4" fillId="0" borderId="18" xfId="0" applyNumberFormat="1" applyFont="1" applyFill="1" applyBorder="1" applyAlignment="1">
      <alignment horizontal="center" vertical="top"/>
    </xf>
    <xf numFmtId="164" fontId="4" fillId="0" borderId="32" xfId="0" applyNumberFormat="1" applyFont="1" applyFill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164" fontId="4" fillId="0" borderId="64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/>
    </xf>
    <xf numFmtId="0" fontId="4" fillId="0" borderId="31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4" fillId="0" borderId="65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164" fontId="4" fillId="0" borderId="52" xfId="0" applyNumberFormat="1" applyFont="1" applyFill="1" applyBorder="1" applyAlignment="1">
      <alignment horizontal="center" vertical="top"/>
    </xf>
    <xf numFmtId="164" fontId="4" fillId="5" borderId="69" xfId="0" applyNumberFormat="1" applyFont="1" applyFill="1" applyBorder="1" applyAlignment="1">
      <alignment horizontal="center" vertical="top"/>
    </xf>
    <xf numFmtId="164" fontId="4" fillId="0" borderId="41" xfId="0" applyNumberFormat="1" applyFont="1" applyFill="1" applyBorder="1" applyAlignment="1">
      <alignment horizontal="left" vertical="top"/>
    </xf>
    <xf numFmtId="164" fontId="4" fillId="0" borderId="13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vertical="top"/>
    </xf>
    <xf numFmtId="164" fontId="4" fillId="0" borderId="77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68" xfId="0" applyNumberFormat="1" applyFont="1" applyFill="1" applyBorder="1" applyAlignment="1">
      <alignment horizontal="center" vertical="top"/>
    </xf>
    <xf numFmtId="164" fontId="4" fillId="0" borderId="53" xfId="0" applyNumberFormat="1" applyFont="1" applyFill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5" borderId="73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/>
    </xf>
    <xf numFmtId="164" fontId="4" fillId="5" borderId="47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164" fontId="4" fillId="0" borderId="71" xfId="0" applyNumberFormat="1" applyFont="1" applyFill="1" applyBorder="1" applyAlignment="1">
      <alignment horizontal="center" vertical="top"/>
    </xf>
    <xf numFmtId="164" fontId="4" fillId="0" borderId="63" xfId="0" applyNumberFormat="1" applyFont="1" applyBorder="1" applyAlignment="1">
      <alignment horizontal="left" vertical="top" wrapText="1"/>
    </xf>
    <xf numFmtId="0" fontId="4" fillId="0" borderId="43" xfId="0" applyNumberFormat="1" applyFont="1" applyBorder="1" applyAlignment="1">
      <alignment horizontal="center" vertical="top"/>
    </xf>
    <xf numFmtId="164" fontId="4" fillId="0" borderId="65" xfId="0" applyNumberFormat="1" applyFont="1" applyFill="1" applyBorder="1" applyAlignment="1">
      <alignment horizontal="center" vertical="top"/>
    </xf>
    <xf numFmtId="164" fontId="4" fillId="0" borderId="34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4" xfId="0" applyNumberFormat="1" applyFont="1" applyFill="1" applyBorder="1" applyAlignment="1">
      <alignment horizontal="center" vertical="top"/>
    </xf>
    <xf numFmtId="164" fontId="4" fillId="0" borderId="56" xfId="0" applyNumberFormat="1" applyFont="1" applyFill="1" applyBorder="1" applyAlignment="1">
      <alignment horizontal="center" vertical="top"/>
    </xf>
    <xf numFmtId="49" fontId="5" fillId="3" borderId="41" xfId="0" applyNumberFormat="1" applyFont="1" applyFill="1" applyBorder="1" applyAlignment="1">
      <alignment vertical="top"/>
    </xf>
    <xf numFmtId="49" fontId="5" fillId="5" borderId="32" xfId="0" applyNumberFormat="1" applyFont="1" applyFill="1" applyBorder="1" applyAlignment="1">
      <alignment vertical="top"/>
    </xf>
    <xf numFmtId="164" fontId="4" fillId="0" borderId="59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left" vertical="top"/>
    </xf>
    <xf numFmtId="0" fontId="4" fillId="0" borderId="50" xfId="0" applyFont="1" applyFill="1" applyBorder="1" applyAlignment="1">
      <alignment horizontal="center" vertical="top"/>
    </xf>
    <xf numFmtId="164" fontId="4" fillId="0" borderId="46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center" vertical="top"/>
    </xf>
    <xf numFmtId="0" fontId="4" fillId="5" borderId="58" xfId="0" applyNumberFormat="1" applyFont="1" applyFill="1" applyBorder="1" applyAlignment="1">
      <alignment horizontal="center" vertical="top"/>
    </xf>
    <xf numFmtId="164" fontId="4" fillId="0" borderId="61" xfId="0" applyNumberFormat="1" applyFont="1" applyFill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164" fontId="4" fillId="0" borderId="60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4" fillId="0" borderId="71" xfId="0" applyNumberFormat="1" applyFont="1" applyBorder="1" applyAlignment="1">
      <alignment horizontal="center" vertical="top"/>
    </xf>
    <xf numFmtId="164" fontId="4" fillId="5" borderId="59" xfId="0" applyNumberFormat="1" applyFont="1" applyFill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/>
    </xf>
    <xf numFmtId="164" fontId="1" fillId="0" borderId="69" xfId="0" applyNumberFormat="1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164" fontId="1" fillId="5" borderId="66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 wrapText="1"/>
    </xf>
    <xf numFmtId="0" fontId="5" fillId="5" borderId="3" xfId="0" applyNumberFormat="1" applyFont="1" applyFill="1" applyBorder="1" applyAlignment="1">
      <alignment horizontal="center" vertical="top"/>
    </xf>
    <xf numFmtId="0" fontId="5" fillId="5" borderId="32" xfId="0" applyFont="1" applyFill="1" applyBorder="1" applyAlignment="1">
      <alignment vertical="top" wrapText="1"/>
    </xf>
    <xf numFmtId="164" fontId="5" fillId="5" borderId="52" xfId="0" applyNumberFormat="1" applyFont="1" applyFill="1" applyBorder="1" applyAlignment="1">
      <alignment horizontal="center" vertical="top"/>
    </xf>
    <xf numFmtId="0" fontId="4" fillId="5" borderId="68" xfId="0" applyFont="1" applyFill="1" applyBorder="1" applyAlignment="1">
      <alignment vertical="top" wrapText="1"/>
    </xf>
    <xf numFmtId="0" fontId="4" fillId="0" borderId="13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1" xfId="0" applyFont="1" applyBorder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0" fontId="4" fillId="5" borderId="38" xfId="0" applyFont="1" applyFill="1" applyBorder="1" applyAlignment="1">
      <alignment vertical="top" wrapText="1"/>
    </xf>
    <xf numFmtId="0" fontId="4" fillId="5" borderId="37" xfId="0" applyFont="1" applyFill="1" applyBorder="1" applyAlignment="1">
      <alignment vertical="top" wrapText="1"/>
    </xf>
    <xf numFmtId="0" fontId="4" fillId="5" borderId="68" xfId="0" applyNumberFormat="1" applyFont="1" applyFill="1" applyBorder="1" applyAlignment="1">
      <alignment horizontal="center" vertical="top"/>
    </xf>
    <xf numFmtId="0" fontId="4" fillId="5" borderId="26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vertical="top" wrapText="1"/>
    </xf>
    <xf numFmtId="164" fontId="4" fillId="5" borderId="68" xfId="0" applyNumberFormat="1" applyFont="1" applyFill="1" applyBorder="1" applyAlignment="1">
      <alignment horizontal="right" vertical="top"/>
    </xf>
    <xf numFmtId="164" fontId="4" fillId="5" borderId="5" xfId="0" applyNumberFormat="1" applyFont="1" applyFill="1" applyBorder="1" applyAlignment="1">
      <alignment horizontal="center" vertical="top"/>
    </xf>
    <xf numFmtId="0" fontId="4" fillId="5" borderId="42" xfId="0" applyFont="1" applyFill="1" applyBorder="1" applyAlignment="1">
      <alignment vertical="top" wrapText="1"/>
    </xf>
    <xf numFmtId="0" fontId="4" fillId="5" borderId="15" xfId="0" applyNumberFormat="1" applyFont="1" applyFill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164" fontId="5" fillId="6" borderId="47" xfId="0" applyNumberFormat="1" applyFont="1" applyFill="1" applyBorder="1" applyAlignment="1">
      <alignment horizontal="center" vertical="top"/>
    </xf>
    <xf numFmtId="164" fontId="5" fillId="6" borderId="48" xfId="0" applyNumberFormat="1" applyFont="1" applyFill="1" applyBorder="1" applyAlignment="1">
      <alignment horizontal="center" vertical="top"/>
    </xf>
    <xf numFmtId="164" fontId="5" fillId="6" borderId="45" xfId="0" applyNumberFormat="1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/>
    </xf>
    <xf numFmtId="164" fontId="1" fillId="8" borderId="0" xfId="0" applyNumberFormat="1" applyFont="1" applyFill="1" applyBorder="1" applyAlignment="1">
      <alignment vertical="top"/>
    </xf>
    <xf numFmtId="0" fontId="4" fillId="0" borderId="45" xfId="0" applyNumberFormat="1" applyFont="1" applyFill="1" applyBorder="1" applyAlignment="1">
      <alignment horizontal="center" vertical="top"/>
    </xf>
    <xf numFmtId="164" fontId="1" fillId="5" borderId="16" xfId="0" applyNumberFormat="1" applyFont="1" applyFill="1" applyBorder="1" applyAlignment="1">
      <alignment horizontal="center" vertical="top"/>
    </xf>
    <xf numFmtId="164" fontId="4" fillId="5" borderId="67" xfId="0" applyNumberFormat="1" applyFont="1" applyFill="1" applyBorder="1" applyAlignment="1">
      <alignment horizontal="center" vertical="top"/>
    </xf>
    <xf numFmtId="164" fontId="4" fillId="5" borderId="78" xfId="0" applyNumberFormat="1" applyFont="1" applyFill="1" applyBorder="1" applyAlignment="1">
      <alignment horizontal="center" vertical="top"/>
    </xf>
    <xf numFmtId="164" fontId="2" fillId="6" borderId="73" xfId="0" applyNumberFormat="1" applyFont="1" applyFill="1" applyBorder="1" applyAlignment="1">
      <alignment horizontal="center" vertical="top"/>
    </xf>
    <xf numFmtId="164" fontId="1" fillId="5" borderId="74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164" fontId="1" fillId="5" borderId="59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/>
    </xf>
    <xf numFmtId="164" fontId="2" fillId="5" borderId="35" xfId="0" applyNumberFormat="1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center" wrapText="1"/>
    </xf>
    <xf numFmtId="164" fontId="1" fillId="5" borderId="24" xfId="0" applyNumberFormat="1" applyFont="1" applyFill="1" applyBorder="1" applyAlignment="1">
      <alignment horizontal="center" vertical="top"/>
    </xf>
    <xf numFmtId="164" fontId="1" fillId="5" borderId="7" xfId="0" applyNumberFormat="1" applyFont="1" applyFill="1" applyBorder="1" applyAlignment="1">
      <alignment horizontal="center" vertical="top"/>
    </xf>
    <xf numFmtId="164" fontId="1" fillId="5" borderId="26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/>
    </xf>
    <xf numFmtId="164" fontId="4" fillId="5" borderId="75" xfId="0" applyNumberFormat="1" applyFont="1" applyFill="1" applyBorder="1" applyAlignment="1">
      <alignment horizontal="center" vertical="top"/>
    </xf>
    <xf numFmtId="49" fontId="5" fillId="6" borderId="44" xfId="0" applyNumberFormat="1" applyFont="1" applyFill="1" applyBorder="1" applyAlignment="1">
      <alignment horizontal="center" vertical="top"/>
    </xf>
    <xf numFmtId="49" fontId="2" fillId="6" borderId="46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40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164" fontId="4" fillId="8" borderId="36" xfId="0" applyNumberFormat="1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2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31" xfId="0" applyNumberFormat="1" applyFont="1" applyFill="1" applyBorder="1" applyAlignment="1">
      <alignment horizontal="center" vertical="top"/>
    </xf>
    <xf numFmtId="164" fontId="4" fillId="8" borderId="64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/>
    </xf>
    <xf numFmtId="164" fontId="1" fillId="8" borderId="42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0" fontId="4" fillId="5" borderId="28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vertical="top" wrapText="1"/>
    </xf>
    <xf numFmtId="164" fontId="4" fillId="0" borderId="20" xfId="0" applyNumberFormat="1" applyFont="1" applyBorder="1" applyAlignment="1">
      <alignment vertical="top" wrapText="1"/>
    </xf>
    <xf numFmtId="164" fontId="4" fillId="0" borderId="41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164" fontId="4" fillId="8" borderId="53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33" xfId="0" applyNumberFormat="1" applyFont="1" applyFill="1" applyBorder="1" applyAlignment="1">
      <alignment horizontal="center" vertical="top"/>
    </xf>
    <xf numFmtId="164" fontId="4" fillId="8" borderId="68" xfId="0" applyNumberFormat="1" applyFont="1" applyFill="1" applyBorder="1" applyAlignment="1">
      <alignment horizontal="center" vertical="top"/>
    </xf>
    <xf numFmtId="164" fontId="1" fillId="8" borderId="33" xfId="0" applyNumberFormat="1" applyFont="1" applyFill="1" applyBorder="1" applyAlignment="1">
      <alignment horizontal="center" vertical="top"/>
    </xf>
    <xf numFmtId="164" fontId="1" fillId="8" borderId="68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4" fillId="8" borderId="4" xfId="0" applyNumberFormat="1" applyFont="1" applyFill="1" applyBorder="1" applyAlignment="1">
      <alignment horizontal="center" vertical="top"/>
    </xf>
    <xf numFmtId="164" fontId="4" fillId="8" borderId="45" xfId="0" applyNumberFormat="1" applyFont="1" applyFill="1" applyBorder="1" applyAlignment="1">
      <alignment horizontal="center" vertical="top"/>
    </xf>
    <xf numFmtId="164" fontId="4" fillId="8" borderId="77" xfId="0" applyNumberFormat="1" applyFont="1" applyFill="1" applyBorder="1" applyAlignment="1">
      <alignment horizontal="center" vertical="top"/>
    </xf>
    <xf numFmtId="164" fontId="4" fillId="8" borderId="26" xfId="0" applyNumberFormat="1" applyFont="1" applyFill="1" applyBorder="1" applyAlignment="1">
      <alignment horizontal="center" vertical="top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69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1" fillId="8" borderId="7" xfId="0" applyNumberFormat="1" applyFont="1" applyFill="1" applyBorder="1" applyAlignment="1">
      <alignment horizontal="center" vertical="top"/>
    </xf>
    <xf numFmtId="164" fontId="2" fillId="2" borderId="79" xfId="0" applyNumberFormat="1" applyFont="1" applyFill="1" applyBorder="1" applyAlignment="1">
      <alignment horizontal="center" vertical="top"/>
    </xf>
    <xf numFmtId="164" fontId="2" fillId="2" borderId="25" xfId="0" applyNumberFormat="1" applyFont="1" applyFill="1" applyBorder="1" applyAlignment="1">
      <alignment horizontal="center" vertical="top"/>
    </xf>
    <xf numFmtId="164" fontId="2" fillId="2" borderId="11" xfId="0" applyNumberFormat="1" applyFont="1" applyFill="1" applyBorder="1" applyAlignment="1">
      <alignment horizontal="center" vertical="top"/>
    </xf>
    <xf numFmtId="164" fontId="4" fillId="8" borderId="39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6" borderId="38" xfId="0" applyNumberFormat="1" applyFont="1" applyFill="1" applyBorder="1" applyAlignment="1">
      <alignment horizontal="center" vertical="top"/>
    </xf>
    <xf numFmtId="164" fontId="4" fillId="8" borderId="46" xfId="0" applyNumberFormat="1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4" fillId="8" borderId="5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5" borderId="43" xfId="0" applyNumberFormat="1" applyFont="1" applyFill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center" textRotation="90"/>
    </xf>
    <xf numFmtId="0" fontId="1" fillId="0" borderId="45" xfId="0" applyNumberFormat="1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top"/>
    </xf>
    <xf numFmtId="164" fontId="4" fillId="6" borderId="34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textRotation="180" wrapText="1"/>
    </xf>
    <xf numFmtId="0" fontId="5" fillId="0" borderId="18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vertical="top" textRotation="90" wrapText="1"/>
    </xf>
    <xf numFmtId="0" fontId="5" fillId="0" borderId="60" xfId="0" applyFont="1" applyFill="1" applyBorder="1" applyAlignment="1">
      <alignment vertical="top" wrapText="1"/>
    </xf>
    <xf numFmtId="0" fontId="5" fillId="0" borderId="60" xfId="0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horizontal="center" vertical="top"/>
    </xf>
    <xf numFmtId="164" fontId="2" fillId="3" borderId="19" xfId="0" applyNumberFormat="1" applyFont="1" applyFill="1" applyBorder="1" applyAlignment="1">
      <alignment horizontal="center" vertical="top"/>
    </xf>
    <xf numFmtId="164" fontId="2" fillId="3" borderId="21" xfId="0" applyNumberFormat="1" applyFont="1" applyFill="1" applyBorder="1" applyAlignment="1">
      <alignment horizontal="center" vertical="top"/>
    </xf>
    <xf numFmtId="164" fontId="2" fillId="3" borderId="23" xfId="0" applyNumberFormat="1" applyFont="1" applyFill="1" applyBorder="1" applyAlignment="1">
      <alignment horizontal="center" vertical="top"/>
    </xf>
    <xf numFmtId="164" fontId="2" fillId="4" borderId="20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wrapText="1"/>
    </xf>
    <xf numFmtId="164" fontId="5" fillId="6" borderId="28" xfId="0" applyNumberFormat="1" applyFont="1" applyFill="1" applyBorder="1" applyAlignment="1">
      <alignment horizontal="center" vertical="top"/>
    </xf>
    <xf numFmtId="164" fontId="2" fillId="0" borderId="26" xfId="0" applyNumberFormat="1" applyFont="1" applyFill="1" applyBorder="1" applyAlignment="1">
      <alignment horizontal="center" vertical="top"/>
    </xf>
    <xf numFmtId="164" fontId="4" fillId="9" borderId="36" xfId="0" applyNumberFormat="1" applyFont="1" applyFill="1" applyBorder="1" applyAlignment="1">
      <alignment horizontal="center" vertical="top"/>
    </xf>
    <xf numFmtId="164" fontId="4" fillId="9" borderId="29" xfId="0" applyNumberFormat="1" applyFont="1" applyFill="1" applyBorder="1" applyAlignment="1">
      <alignment horizontal="center" vertical="top"/>
    </xf>
    <xf numFmtId="164" fontId="4" fillId="9" borderId="30" xfId="0" applyNumberFormat="1" applyFont="1" applyFill="1" applyBorder="1" applyAlignment="1">
      <alignment horizontal="center" vertical="top"/>
    </xf>
    <xf numFmtId="164" fontId="4" fillId="9" borderId="42" xfId="0" applyNumberFormat="1" applyFont="1" applyFill="1" applyBorder="1" applyAlignment="1">
      <alignment horizontal="center" vertical="top"/>
    </xf>
    <xf numFmtId="164" fontId="4" fillId="9" borderId="43" xfId="0" applyNumberFormat="1" applyFont="1" applyFill="1" applyBorder="1" applyAlignment="1">
      <alignment horizontal="center" vertical="top"/>
    </xf>
    <xf numFmtId="164" fontId="4" fillId="9" borderId="61" xfId="0" applyNumberFormat="1" applyFont="1" applyFill="1" applyBorder="1" applyAlignment="1">
      <alignment horizontal="center" vertical="top"/>
    </xf>
    <xf numFmtId="164" fontId="4" fillId="9" borderId="20" xfId="0" applyNumberFormat="1" applyFont="1" applyFill="1" applyBorder="1" applyAlignment="1">
      <alignment horizontal="center" vertical="top"/>
    </xf>
    <xf numFmtId="164" fontId="4" fillId="9" borderId="19" xfId="0" applyNumberFormat="1" applyFont="1" applyFill="1" applyBorder="1" applyAlignment="1">
      <alignment horizontal="center" vertical="top"/>
    </xf>
    <xf numFmtId="164" fontId="4" fillId="9" borderId="21" xfId="0" applyNumberFormat="1" applyFont="1" applyFill="1" applyBorder="1" applyAlignment="1">
      <alignment horizontal="center" vertical="top"/>
    </xf>
    <xf numFmtId="164" fontId="4" fillId="9" borderId="65" xfId="0" applyNumberFormat="1" applyFont="1" applyFill="1" applyBorder="1" applyAlignment="1">
      <alignment horizontal="center" vertical="top"/>
    </xf>
    <xf numFmtId="164" fontId="4" fillId="9" borderId="54" xfId="0" applyNumberFormat="1" applyFont="1" applyFill="1" applyBorder="1" applyAlignment="1">
      <alignment horizontal="center" vertical="top"/>
    </xf>
    <xf numFmtId="164" fontId="4" fillId="9" borderId="18" xfId="0" applyNumberFormat="1" applyFont="1" applyFill="1" applyBorder="1" applyAlignment="1">
      <alignment horizontal="center" vertical="top"/>
    </xf>
    <xf numFmtId="164" fontId="4" fillId="9" borderId="32" xfId="0" applyNumberFormat="1" applyFont="1" applyFill="1" applyBorder="1" applyAlignment="1">
      <alignment horizontal="center" vertical="top"/>
    </xf>
    <xf numFmtId="164" fontId="4" fillId="9" borderId="69" xfId="0" applyNumberFormat="1" applyFont="1" applyFill="1" applyBorder="1" applyAlignment="1">
      <alignment horizontal="center" vertical="top"/>
    </xf>
    <xf numFmtId="164" fontId="4" fillId="9" borderId="60" xfId="0" applyNumberFormat="1" applyFont="1" applyFill="1" applyBorder="1" applyAlignment="1">
      <alignment horizontal="center" vertical="top"/>
    </xf>
    <xf numFmtId="164" fontId="4" fillId="9" borderId="27" xfId="0" applyNumberFormat="1" applyFont="1" applyFill="1" applyBorder="1" applyAlignment="1">
      <alignment horizontal="center" vertical="top"/>
    </xf>
    <xf numFmtId="164" fontId="4" fillId="9" borderId="34" xfId="0" applyNumberFormat="1" applyFont="1" applyFill="1" applyBorder="1" applyAlignment="1">
      <alignment horizontal="center" vertical="top"/>
    </xf>
    <xf numFmtId="164" fontId="4" fillId="9" borderId="3" xfId="0" applyNumberFormat="1" applyFont="1" applyFill="1" applyBorder="1" applyAlignment="1">
      <alignment horizontal="center" vertical="top"/>
    </xf>
    <xf numFmtId="164" fontId="4" fillId="9" borderId="13" xfId="0" applyNumberFormat="1" applyFont="1" applyFill="1" applyBorder="1" applyAlignment="1">
      <alignment horizontal="center" vertical="top"/>
    </xf>
    <xf numFmtId="164" fontId="4" fillId="9" borderId="66" xfId="0" applyNumberFormat="1" applyFont="1" applyFill="1" applyBorder="1" applyAlignment="1">
      <alignment horizontal="center" vertical="top"/>
    </xf>
    <xf numFmtId="164" fontId="4" fillId="9" borderId="33" xfId="0" applyNumberFormat="1" applyFont="1" applyFill="1" applyBorder="1" applyAlignment="1">
      <alignment horizontal="center" vertical="top"/>
    </xf>
    <xf numFmtId="164" fontId="4" fillId="9" borderId="68" xfId="0" applyNumberFormat="1" applyFont="1" applyFill="1" applyBorder="1" applyAlignment="1">
      <alignment horizontal="center" vertical="top"/>
    </xf>
    <xf numFmtId="164" fontId="4" fillId="9" borderId="52" xfId="0" applyNumberFormat="1" applyFont="1" applyFill="1" applyBorder="1" applyAlignment="1">
      <alignment horizontal="center" vertical="top"/>
    </xf>
    <xf numFmtId="164" fontId="4" fillId="9" borderId="35" xfId="0" applyNumberFormat="1" applyFont="1" applyFill="1" applyBorder="1" applyAlignment="1">
      <alignment horizontal="center" vertical="top"/>
    </xf>
    <xf numFmtId="164" fontId="4" fillId="9" borderId="73" xfId="0" applyNumberFormat="1" applyFont="1" applyFill="1" applyBorder="1" applyAlignment="1">
      <alignment horizontal="center" vertical="top"/>
    </xf>
    <xf numFmtId="164" fontId="4" fillId="9" borderId="4" xfId="0" applyNumberFormat="1" applyFont="1" applyFill="1" applyBorder="1" applyAlignment="1">
      <alignment horizontal="center" vertical="top"/>
    </xf>
    <xf numFmtId="164" fontId="4" fillId="9" borderId="46" xfId="0" applyNumberFormat="1" applyFont="1" applyFill="1" applyBorder="1" applyAlignment="1">
      <alignment horizontal="center" vertical="top"/>
    </xf>
    <xf numFmtId="164" fontId="4" fillId="9" borderId="47" xfId="0" applyNumberFormat="1" applyFont="1" applyFill="1" applyBorder="1" applyAlignment="1">
      <alignment horizontal="center" vertical="top"/>
    </xf>
    <xf numFmtId="164" fontId="4" fillId="9" borderId="64" xfId="0" applyNumberFormat="1" applyFont="1" applyFill="1" applyBorder="1" applyAlignment="1">
      <alignment horizontal="center" vertical="top"/>
    </xf>
    <xf numFmtId="164" fontId="4" fillId="9" borderId="72" xfId="0" applyNumberFormat="1" applyFont="1" applyFill="1" applyBorder="1" applyAlignment="1">
      <alignment horizontal="center" vertical="top"/>
    </xf>
    <xf numFmtId="164" fontId="4" fillId="9" borderId="40" xfId="0" applyNumberFormat="1" applyFont="1" applyFill="1" applyBorder="1" applyAlignment="1">
      <alignment horizontal="center" vertical="top"/>
    </xf>
    <xf numFmtId="164" fontId="4" fillId="9" borderId="45" xfId="0" applyNumberFormat="1" applyFont="1" applyFill="1" applyBorder="1" applyAlignment="1">
      <alignment horizontal="center" vertical="top"/>
    </xf>
    <xf numFmtId="164" fontId="4" fillId="9" borderId="59" xfId="0" applyNumberFormat="1" applyFont="1" applyFill="1" applyBorder="1" applyAlignment="1">
      <alignment horizontal="center" vertical="top"/>
    </xf>
    <xf numFmtId="164" fontId="4" fillId="9" borderId="38" xfId="0" applyNumberFormat="1" applyFont="1" applyFill="1" applyBorder="1" applyAlignment="1">
      <alignment horizontal="center" vertical="top"/>
    </xf>
    <xf numFmtId="164" fontId="1" fillId="9" borderId="64" xfId="0" applyNumberFormat="1" applyFont="1" applyFill="1" applyBorder="1" applyAlignment="1">
      <alignment horizontal="center" vertical="top"/>
    </xf>
    <xf numFmtId="164" fontId="1" fillId="9" borderId="29" xfId="0" applyNumberFormat="1" applyFont="1" applyFill="1" applyBorder="1" applyAlignment="1">
      <alignment horizontal="center" vertical="top"/>
    </xf>
    <xf numFmtId="164" fontId="1" fillId="9" borderId="69" xfId="0" applyNumberFormat="1" applyFont="1" applyFill="1" applyBorder="1" applyAlignment="1">
      <alignment horizontal="center" vertical="top"/>
    </xf>
    <xf numFmtId="164" fontId="1" fillId="9" borderId="18" xfId="0" applyNumberFormat="1" applyFont="1" applyFill="1" applyBorder="1" applyAlignment="1">
      <alignment horizontal="center" vertical="top"/>
    </xf>
    <xf numFmtId="164" fontId="1" fillId="9" borderId="32" xfId="0" applyNumberFormat="1" applyFont="1" applyFill="1" applyBorder="1" applyAlignment="1">
      <alignment horizontal="center" vertical="top"/>
    </xf>
    <xf numFmtId="164" fontId="5" fillId="9" borderId="46" xfId="0" applyNumberFormat="1" applyFont="1" applyFill="1" applyBorder="1" applyAlignment="1">
      <alignment horizontal="center" vertical="top"/>
    </xf>
    <xf numFmtId="164" fontId="5" fillId="9" borderId="4" xfId="0" applyNumberFormat="1" applyFont="1" applyFill="1" applyBorder="1" applyAlignment="1">
      <alignment horizontal="center" vertical="top"/>
    </xf>
    <xf numFmtId="164" fontId="5" fillId="9" borderId="72" xfId="0" applyNumberFormat="1" applyFont="1" applyFill="1" applyBorder="1" applyAlignment="1">
      <alignment horizontal="center" vertical="top"/>
    </xf>
    <xf numFmtId="164" fontId="5" fillId="9" borderId="60" xfId="0" applyNumberFormat="1" applyFont="1" applyFill="1" applyBorder="1" applyAlignment="1">
      <alignment horizontal="center" vertical="top"/>
    </xf>
    <xf numFmtId="164" fontId="5" fillId="9" borderId="45" xfId="0" applyNumberFormat="1" applyFont="1" applyFill="1" applyBorder="1" applyAlignment="1">
      <alignment horizontal="center" vertical="top"/>
    </xf>
    <xf numFmtId="164" fontId="4" fillId="9" borderId="31" xfId="0" applyNumberFormat="1" applyFont="1" applyFill="1" applyBorder="1" applyAlignment="1">
      <alignment horizontal="center" vertical="top"/>
    </xf>
    <xf numFmtId="164" fontId="5" fillId="9" borderId="40" xfId="0" applyNumberFormat="1" applyFont="1" applyFill="1" applyBorder="1" applyAlignment="1">
      <alignment horizontal="center" vertical="top"/>
    </xf>
    <xf numFmtId="0" fontId="5" fillId="9" borderId="56" xfId="0" applyFont="1" applyFill="1" applyBorder="1" applyAlignment="1">
      <alignment horizontal="center" vertical="top" wrapText="1"/>
    </xf>
    <xf numFmtId="164" fontId="5" fillId="9" borderId="48" xfId="0" applyNumberFormat="1" applyFont="1" applyFill="1" applyBorder="1" applyAlignment="1">
      <alignment horizontal="center" vertical="top"/>
    </xf>
    <xf numFmtId="164" fontId="5" fillId="9" borderId="56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38" xfId="0" applyNumberFormat="1" applyFont="1" applyFill="1" applyBorder="1" applyAlignment="1">
      <alignment horizontal="center" vertical="top"/>
    </xf>
    <xf numFmtId="164" fontId="4" fillId="9" borderId="74" xfId="0" applyNumberFormat="1" applyFont="1" applyFill="1" applyBorder="1" applyAlignment="1">
      <alignment horizontal="center" vertical="top"/>
    </xf>
    <xf numFmtId="164" fontId="4" fillId="9" borderId="0" xfId="0" applyNumberFormat="1" applyFont="1" applyFill="1" applyBorder="1" applyAlignment="1">
      <alignment horizontal="center" vertical="top"/>
    </xf>
    <xf numFmtId="164" fontId="5" fillId="9" borderId="35" xfId="0" applyNumberFormat="1" applyFont="1" applyFill="1" applyBorder="1" applyAlignment="1">
      <alignment horizontal="center" vertical="top"/>
    </xf>
    <xf numFmtId="164" fontId="5" fillId="9" borderId="52" xfId="0" applyNumberFormat="1" applyFont="1" applyFill="1" applyBorder="1" applyAlignment="1">
      <alignment horizontal="center" vertical="top"/>
    </xf>
    <xf numFmtId="164" fontId="4" fillId="9" borderId="22" xfId="0" applyNumberFormat="1" applyFont="1" applyFill="1" applyBorder="1" applyAlignment="1">
      <alignment horizontal="center" vertical="top"/>
    </xf>
    <xf numFmtId="164" fontId="4" fillId="9" borderId="39" xfId="0" applyNumberFormat="1" applyFont="1" applyFill="1" applyBorder="1" applyAlignment="1">
      <alignment horizontal="center" vertical="top"/>
    </xf>
    <xf numFmtId="164" fontId="4" fillId="9" borderId="17" xfId="0" applyNumberFormat="1" applyFont="1" applyFill="1" applyBorder="1" applyAlignment="1">
      <alignment horizontal="center" vertical="top"/>
    </xf>
    <xf numFmtId="164" fontId="5" fillId="9" borderId="49" xfId="0" applyNumberFormat="1" applyFont="1" applyFill="1" applyBorder="1" applyAlignment="1">
      <alignment horizontal="center" vertical="top"/>
    </xf>
    <xf numFmtId="0" fontId="5" fillId="9" borderId="48" xfId="0" applyFont="1" applyFill="1" applyBorder="1" applyAlignment="1">
      <alignment horizontal="center" vertical="top" wrapText="1"/>
    </xf>
    <xf numFmtId="164" fontId="5" fillId="9" borderId="47" xfId="0" applyNumberFormat="1" applyFont="1" applyFill="1" applyBorder="1" applyAlignment="1">
      <alignment horizontal="center" vertical="top"/>
    </xf>
    <xf numFmtId="164" fontId="5" fillId="9" borderId="73" xfId="0" applyNumberFormat="1" applyFont="1" applyFill="1" applyBorder="1" applyAlignment="1">
      <alignment horizontal="center" vertical="top"/>
    </xf>
    <xf numFmtId="164" fontId="2" fillId="9" borderId="56" xfId="0" applyNumberFormat="1" applyFont="1" applyFill="1" applyBorder="1" applyAlignment="1">
      <alignment horizontal="center" vertical="top"/>
    </xf>
    <xf numFmtId="164" fontId="2" fillId="9" borderId="51" xfId="0" applyNumberFormat="1" applyFont="1" applyFill="1" applyBorder="1" applyAlignment="1">
      <alignment horizontal="center" vertical="top"/>
    </xf>
    <xf numFmtId="164" fontId="2" fillId="9" borderId="46" xfId="0" applyNumberFormat="1" applyFont="1" applyFill="1" applyBorder="1" applyAlignment="1">
      <alignment horizontal="center" vertical="top"/>
    </xf>
    <xf numFmtId="164" fontId="2" fillId="9" borderId="45" xfId="0" applyNumberFormat="1" applyFont="1" applyFill="1" applyBorder="1" applyAlignment="1">
      <alignment horizontal="center" vertical="top"/>
    </xf>
    <xf numFmtId="164" fontId="2" fillId="9" borderId="49" xfId="0" applyNumberFormat="1" applyFont="1" applyFill="1" applyBorder="1" applyAlignment="1">
      <alignment horizontal="center" vertical="top"/>
    </xf>
    <xf numFmtId="164" fontId="2" fillId="9" borderId="4" xfId="0" applyNumberFormat="1" applyFont="1" applyFill="1" applyBorder="1" applyAlignment="1">
      <alignment horizontal="center" vertical="top"/>
    </xf>
    <xf numFmtId="164" fontId="2" fillId="9" borderId="48" xfId="0" applyNumberFormat="1" applyFont="1" applyFill="1" applyBorder="1" applyAlignment="1">
      <alignment horizontal="center" vertical="top"/>
    </xf>
    <xf numFmtId="164" fontId="1" fillId="9" borderId="16" xfId="0" applyNumberFormat="1" applyFont="1" applyFill="1" applyBorder="1" applyAlignment="1">
      <alignment horizontal="center" vertical="top"/>
    </xf>
    <xf numFmtId="164" fontId="1" fillId="9" borderId="13" xfId="0" applyNumberFormat="1" applyFont="1" applyFill="1" applyBorder="1" applyAlignment="1">
      <alignment horizontal="center" vertical="top"/>
    </xf>
    <xf numFmtId="164" fontId="1" fillId="9" borderId="24" xfId="0" applyNumberFormat="1" applyFont="1" applyFill="1" applyBorder="1" applyAlignment="1">
      <alignment horizontal="center" vertical="top"/>
    </xf>
    <xf numFmtId="164" fontId="1" fillId="9" borderId="17" xfId="0" applyNumberFormat="1" applyFont="1" applyFill="1" applyBorder="1" applyAlignment="1">
      <alignment horizontal="center" vertical="top"/>
    </xf>
    <xf numFmtId="164" fontId="1" fillId="9" borderId="7" xfId="0" applyNumberFormat="1" applyFont="1" applyFill="1" applyBorder="1" applyAlignment="1">
      <alignment horizontal="center" vertical="top"/>
    </xf>
    <xf numFmtId="164" fontId="1" fillId="9" borderId="67" xfId="0" applyNumberFormat="1" applyFont="1" applyFill="1" applyBorder="1" applyAlignment="1">
      <alignment horizontal="center" vertical="top"/>
    </xf>
    <xf numFmtId="164" fontId="1" fillId="9" borderId="68" xfId="0" applyNumberFormat="1" applyFont="1" applyFill="1" applyBorder="1" applyAlignment="1">
      <alignment horizontal="center" vertical="top"/>
    </xf>
    <xf numFmtId="164" fontId="1" fillId="9" borderId="26" xfId="0" applyNumberFormat="1" applyFont="1" applyFill="1" applyBorder="1" applyAlignment="1">
      <alignment horizontal="center" vertical="top"/>
    </xf>
    <xf numFmtId="164" fontId="1" fillId="9" borderId="78" xfId="0" applyNumberFormat="1" applyFont="1" applyFill="1" applyBorder="1" applyAlignment="1">
      <alignment horizontal="center" vertical="top"/>
    </xf>
    <xf numFmtId="164" fontId="1" fillId="9" borderId="59" xfId="0" applyNumberFormat="1" applyFont="1" applyFill="1" applyBorder="1" applyAlignment="1">
      <alignment horizontal="center" vertical="top"/>
    </xf>
    <xf numFmtId="164" fontId="4" fillId="9" borderId="62" xfId="0" applyNumberFormat="1" applyFont="1" applyFill="1" applyBorder="1" applyAlignment="1">
      <alignment horizontal="center" vertical="top"/>
    </xf>
    <xf numFmtId="164" fontId="5" fillId="9" borderId="68" xfId="0" applyNumberFormat="1" applyFont="1" applyFill="1" applyBorder="1" applyAlignment="1">
      <alignment horizontal="center" vertical="top"/>
    </xf>
    <xf numFmtId="164" fontId="5" fillId="9" borderId="16" xfId="0" applyNumberFormat="1" applyFont="1" applyFill="1" applyBorder="1" applyAlignment="1">
      <alignment horizontal="center" vertical="top"/>
    </xf>
    <xf numFmtId="164" fontId="2" fillId="9" borderId="13" xfId="0" applyNumberFormat="1" applyFont="1" applyFill="1" applyBorder="1" applyAlignment="1">
      <alignment horizontal="center" vertical="top"/>
    </xf>
    <xf numFmtId="164" fontId="2" fillId="9" borderId="24" xfId="0" applyNumberFormat="1" applyFont="1" applyFill="1" applyBorder="1" applyAlignment="1">
      <alignment horizontal="center" vertical="top"/>
    </xf>
    <xf numFmtId="164" fontId="5" fillId="9" borderId="67" xfId="0" applyNumberFormat="1" applyFont="1" applyFill="1" applyBorder="1" applyAlignment="1">
      <alignment horizontal="center" vertical="top"/>
    </xf>
    <xf numFmtId="164" fontId="2" fillId="9" borderId="68" xfId="0" applyNumberFormat="1" applyFont="1" applyFill="1" applyBorder="1" applyAlignment="1">
      <alignment horizontal="center" vertical="top"/>
    </xf>
    <xf numFmtId="164" fontId="2" fillId="9" borderId="26" xfId="0" applyNumberFormat="1" applyFont="1" applyFill="1" applyBorder="1" applyAlignment="1">
      <alignment horizontal="center" vertical="top"/>
    </xf>
    <xf numFmtId="164" fontId="4" fillId="9" borderId="16" xfId="0" applyNumberFormat="1" applyFont="1" applyFill="1" applyBorder="1" applyAlignment="1">
      <alignment horizontal="center" vertical="top"/>
    </xf>
    <xf numFmtId="164" fontId="2" fillId="9" borderId="47" xfId="0" applyNumberFormat="1" applyFont="1" applyFill="1" applyBorder="1" applyAlignment="1">
      <alignment horizontal="center" vertical="top"/>
    </xf>
    <xf numFmtId="164" fontId="5" fillId="9" borderId="20" xfId="0" applyNumberFormat="1" applyFont="1" applyFill="1" applyBorder="1" applyAlignment="1">
      <alignment horizontal="center" vertical="top"/>
    </xf>
    <xf numFmtId="164" fontId="5" fillId="9" borderId="44" xfId="0" applyNumberFormat="1" applyFont="1" applyFill="1" applyBorder="1" applyAlignment="1">
      <alignment horizontal="center" vertical="top"/>
    </xf>
    <xf numFmtId="164" fontId="5" fillId="9" borderId="19" xfId="0" applyNumberFormat="1" applyFont="1" applyFill="1" applyBorder="1" applyAlignment="1">
      <alignment horizontal="center" vertical="top"/>
    </xf>
    <xf numFmtId="164" fontId="2" fillId="9" borderId="71" xfId="0" applyNumberFormat="1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 wrapText="1"/>
    </xf>
    <xf numFmtId="164" fontId="2" fillId="9" borderId="62" xfId="0" applyNumberFormat="1" applyFont="1" applyFill="1" applyBorder="1" applyAlignment="1">
      <alignment horizontal="center" vertical="top"/>
    </xf>
    <xf numFmtId="164" fontId="2" fillId="9" borderId="60" xfId="0" applyNumberFormat="1" applyFont="1" applyFill="1" applyBorder="1" applyAlignment="1">
      <alignment horizontal="center" vertical="top"/>
    </xf>
    <xf numFmtId="164" fontId="2" fillId="9" borderId="27" xfId="0" applyNumberFormat="1" applyFont="1" applyFill="1" applyBorder="1" applyAlignment="1">
      <alignment horizontal="center" vertical="top"/>
    </xf>
    <xf numFmtId="164" fontId="2" fillId="9" borderId="40" xfId="0" applyNumberFormat="1" applyFont="1" applyFill="1" applyBorder="1" applyAlignment="1">
      <alignment horizontal="center" vertical="top"/>
    </xf>
    <xf numFmtId="164" fontId="2" fillId="9" borderId="38" xfId="0" applyNumberFormat="1" applyFont="1" applyFill="1" applyBorder="1" applyAlignment="1">
      <alignment horizontal="center" vertical="top"/>
    </xf>
    <xf numFmtId="164" fontId="2" fillId="9" borderId="72" xfId="0" applyNumberFormat="1" applyFont="1" applyFill="1" applyBorder="1" applyAlignment="1">
      <alignment horizontal="center" vertical="top"/>
    </xf>
    <xf numFmtId="164" fontId="2" fillId="9" borderId="28" xfId="0" applyNumberFormat="1" applyFont="1" applyFill="1" applyBorder="1" applyAlignment="1">
      <alignment horizontal="center" vertical="top"/>
    </xf>
    <xf numFmtId="164" fontId="2" fillId="9" borderId="6" xfId="0" applyNumberFormat="1" applyFont="1" applyFill="1" applyBorder="1" applyAlignment="1">
      <alignment horizontal="center" vertical="top"/>
    </xf>
    <xf numFmtId="164" fontId="1" fillId="9" borderId="63" xfId="0" applyNumberFormat="1" applyFont="1" applyFill="1" applyBorder="1" applyAlignment="1">
      <alignment horizontal="center" vertical="top"/>
    </xf>
    <xf numFmtId="164" fontId="1" fillId="9" borderId="43" xfId="0" applyNumberFormat="1" applyFont="1" applyFill="1" applyBorder="1" applyAlignment="1">
      <alignment horizontal="center" vertical="top"/>
    </xf>
    <xf numFmtId="164" fontId="1" fillId="9" borderId="15" xfId="0" applyNumberFormat="1" applyFont="1" applyFill="1" applyBorder="1" applyAlignment="1">
      <alignment horizontal="center" vertical="top"/>
    </xf>
    <xf numFmtId="164" fontId="2" fillId="9" borderId="73" xfId="0" applyNumberFormat="1" applyFont="1" applyFill="1" applyBorder="1" applyAlignment="1">
      <alignment horizontal="center" vertical="top"/>
    </xf>
    <xf numFmtId="164" fontId="2" fillId="9" borderId="34" xfId="0" applyNumberFormat="1" applyFont="1" applyFill="1" applyBorder="1" applyAlignment="1">
      <alignment horizontal="center" vertical="top"/>
    </xf>
    <xf numFmtId="164" fontId="4" fillId="9" borderId="37" xfId="0" applyNumberFormat="1" applyFont="1" applyFill="1" applyBorder="1" applyAlignment="1">
      <alignment horizontal="center" vertical="top"/>
    </xf>
    <xf numFmtId="164" fontId="4" fillId="9" borderId="53" xfId="0" applyNumberFormat="1" applyFont="1" applyFill="1" applyBorder="1" applyAlignment="1">
      <alignment horizontal="center" vertical="top"/>
    </xf>
    <xf numFmtId="164" fontId="5" fillId="9" borderId="26" xfId="0" applyNumberFormat="1" applyFont="1" applyFill="1" applyBorder="1" applyAlignment="1">
      <alignment horizontal="center" vertical="top"/>
    </xf>
    <xf numFmtId="164" fontId="5" fillId="9" borderId="33" xfId="0" applyNumberFormat="1" applyFont="1" applyFill="1" applyBorder="1" applyAlignment="1">
      <alignment horizontal="center" vertical="top"/>
    </xf>
    <xf numFmtId="164" fontId="5" fillId="9" borderId="37" xfId="0" applyNumberFormat="1" applyFont="1" applyFill="1" applyBorder="1" applyAlignment="1">
      <alignment horizontal="center" vertical="top"/>
    </xf>
    <xf numFmtId="164" fontId="5" fillId="9" borderId="53" xfId="0" applyNumberFormat="1" applyFont="1" applyFill="1" applyBorder="1" applyAlignment="1">
      <alignment horizontal="center" vertical="top"/>
    </xf>
    <xf numFmtId="164" fontId="5" fillId="9" borderId="42" xfId="0" applyNumberFormat="1" applyFont="1" applyFill="1" applyBorder="1" applyAlignment="1">
      <alignment horizontal="center" vertical="top"/>
    </xf>
    <xf numFmtId="164" fontId="5" fillId="9" borderId="61" xfId="0" applyNumberFormat="1" applyFont="1" applyFill="1" applyBorder="1" applyAlignment="1">
      <alignment horizontal="center" vertical="top"/>
    </xf>
    <xf numFmtId="164" fontId="5" fillId="9" borderId="62" xfId="0" applyNumberFormat="1" applyFont="1" applyFill="1" applyBorder="1" applyAlignment="1">
      <alignment horizontal="center" vertical="top"/>
    </xf>
    <xf numFmtId="164" fontId="5" fillId="9" borderId="28" xfId="0" applyNumberFormat="1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/>
    </xf>
    <xf numFmtId="164" fontId="5" fillId="9" borderId="2" xfId="0" applyNumberFormat="1" applyFont="1" applyFill="1" applyBorder="1" applyAlignment="1">
      <alignment horizontal="center" vertical="top"/>
    </xf>
    <xf numFmtId="164" fontId="5" fillId="9" borderId="15" xfId="0" applyNumberFormat="1" applyFont="1" applyFill="1" applyBorder="1" applyAlignment="1">
      <alignment horizontal="center" vertical="top"/>
    </xf>
    <xf numFmtId="164" fontId="5" fillId="9" borderId="27" xfId="0" applyNumberFormat="1" applyFont="1" applyFill="1" applyBorder="1" applyAlignment="1">
      <alignment horizontal="center" vertical="top"/>
    </xf>
    <xf numFmtId="164" fontId="5" fillId="9" borderId="6" xfId="0" applyNumberFormat="1" applyFont="1" applyFill="1" applyBorder="1" applyAlignment="1">
      <alignment horizontal="center" vertical="top"/>
    </xf>
    <xf numFmtId="164" fontId="1" fillId="9" borderId="66" xfId="0" applyNumberFormat="1" applyFont="1" applyFill="1" applyBorder="1" applyAlignment="1">
      <alignment horizontal="center" vertical="top"/>
    </xf>
    <xf numFmtId="164" fontId="1" fillId="9" borderId="0" xfId="0" applyNumberFormat="1" applyFont="1" applyFill="1" applyBorder="1" applyAlignment="1">
      <alignment horizontal="center" vertical="top"/>
    </xf>
    <xf numFmtId="164" fontId="1" fillId="9" borderId="31" xfId="0" applyNumberFormat="1" applyFont="1" applyFill="1" applyBorder="1" applyAlignment="1">
      <alignment horizontal="center" vertical="top"/>
    </xf>
    <xf numFmtId="0" fontId="2" fillId="9" borderId="51" xfId="0" applyFont="1" applyFill="1" applyBorder="1" applyAlignment="1">
      <alignment horizontal="center" vertical="top" wrapText="1"/>
    </xf>
    <xf numFmtId="0" fontId="2" fillId="9" borderId="56" xfId="0" applyFont="1" applyFill="1" applyBorder="1" applyAlignment="1">
      <alignment horizontal="center" vertical="top" wrapText="1"/>
    </xf>
    <xf numFmtId="164" fontId="1" fillId="9" borderId="36" xfId="0" applyNumberFormat="1" applyFont="1" applyFill="1" applyBorder="1" applyAlignment="1">
      <alignment horizontal="center" vertical="top"/>
    </xf>
    <xf numFmtId="164" fontId="1" fillId="9" borderId="22" xfId="0" applyNumberFormat="1" applyFont="1" applyFill="1" applyBorder="1" applyAlignment="1">
      <alignment horizontal="center" vertical="top"/>
    </xf>
    <xf numFmtId="164" fontId="1" fillId="9" borderId="3" xfId="0" applyNumberFormat="1" applyFont="1" applyFill="1" applyBorder="1" applyAlignment="1">
      <alignment horizontal="center" vertical="top"/>
    </xf>
    <xf numFmtId="164" fontId="1" fillId="9" borderId="37" xfId="0" applyNumberFormat="1" applyFont="1" applyFill="1" applyBorder="1" applyAlignment="1">
      <alignment horizontal="center" vertical="top"/>
    </xf>
    <xf numFmtId="164" fontId="1" fillId="9" borderId="35" xfId="0" applyNumberFormat="1" applyFont="1" applyFill="1" applyBorder="1" applyAlignment="1">
      <alignment horizontal="center" vertical="top"/>
    </xf>
    <xf numFmtId="164" fontId="1" fillId="9" borderId="42" xfId="0" applyNumberFormat="1" applyFont="1" applyFill="1" applyBorder="1" applyAlignment="1">
      <alignment horizontal="center" vertical="top"/>
    </xf>
    <xf numFmtId="164" fontId="5" fillId="9" borderId="23" xfId="0" applyNumberFormat="1" applyFont="1" applyFill="1" applyBorder="1" applyAlignment="1">
      <alignment horizontal="center" vertical="top" wrapText="1"/>
    </xf>
    <xf numFmtId="0" fontId="5" fillId="6" borderId="48" xfId="0" applyFont="1" applyFill="1" applyBorder="1" applyAlignment="1">
      <alignment horizontal="center" vertical="top" wrapText="1"/>
    </xf>
    <xf numFmtId="0" fontId="4" fillId="0" borderId="78" xfId="0" applyFont="1" applyFill="1" applyBorder="1" applyAlignment="1">
      <alignment horizontal="center" vertical="top" wrapText="1"/>
    </xf>
    <xf numFmtId="0" fontId="4" fillId="0" borderId="62" xfId="0" applyFont="1" applyFill="1" applyBorder="1" applyAlignment="1">
      <alignment horizontal="center" vertical="top" wrapText="1"/>
    </xf>
    <xf numFmtId="164" fontId="4" fillId="0" borderId="73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right" vertical="top"/>
    </xf>
    <xf numFmtId="0" fontId="1" fillId="0" borderId="18" xfId="0" applyNumberFormat="1" applyFont="1" applyBorder="1" applyAlignment="1">
      <alignment horizontal="center" vertical="top"/>
    </xf>
    <xf numFmtId="164" fontId="1" fillId="9" borderId="7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5" fillId="9" borderId="8" xfId="0" applyFont="1" applyFill="1" applyBorder="1" applyAlignment="1">
      <alignment horizontal="center" vertical="top" wrapText="1"/>
    </xf>
    <xf numFmtId="164" fontId="5" fillId="9" borderId="18" xfId="0" applyNumberFormat="1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vertical="top"/>
    </xf>
    <xf numFmtId="0" fontId="1" fillId="5" borderId="21" xfId="0" applyNumberFormat="1" applyFont="1" applyFill="1" applyBorder="1" applyAlignment="1">
      <alignment horizontal="center" vertical="top"/>
    </xf>
    <xf numFmtId="164" fontId="1" fillId="9" borderId="77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textRotation="90" wrapText="1"/>
    </xf>
    <xf numFmtId="0" fontId="4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4" fillId="8" borderId="63" xfId="0" applyNumberFormat="1" applyFont="1" applyFill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/>
    </xf>
    <xf numFmtId="164" fontId="4" fillId="8" borderId="67" xfId="0" applyNumberFormat="1" applyFont="1" applyFill="1" applyBorder="1" applyAlignment="1">
      <alignment horizontal="center" vertical="top"/>
    </xf>
    <xf numFmtId="164" fontId="4" fillId="8" borderId="78" xfId="0" applyNumberFormat="1" applyFont="1" applyFill="1" applyBorder="1" applyAlignment="1">
      <alignment horizontal="center" vertical="top"/>
    </xf>
    <xf numFmtId="164" fontId="4" fillId="8" borderId="48" xfId="0" applyNumberFormat="1" applyFont="1" applyFill="1" applyBorder="1" applyAlignment="1">
      <alignment horizontal="center" vertical="top"/>
    </xf>
    <xf numFmtId="164" fontId="4" fillId="8" borderId="57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1" fillId="8" borderId="72" xfId="0" applyNumberFormat="1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/>
    </xf>
    <xf numFmtId="164" fontId="1" fillId="8" borderId="73" xfId="0" applyNumberFormat="1" applyFont="1" applyFill="1" applyBorder="1" applyAlignment="1">
      <alignment horizontal="center" vertical="top"/>
    </xf>
    <xf numFmtId="164" fontId="4" fillId="5" borderId="54" xfId="0" applyNumberFormat="1" applyFont="1" applyFill="1" applyBorder="1" applyAlignment="1">
      <alignment horizontal="center" vertical="top"/>
    </xf>
    <xf numFmtId="164" fontId="4" fillId="9" borderId="26" xfId="0" applyNumberFormat="1" applyFont="1" applyFill="1" applyBorder="1" applyAlignment="1">
      <alignment horizontal="center" vertical="top"/>
    </xf>
    <xf numFmtId="164" fontId="4" fillId="9" borderId="28" xfId="0" applyNumberFormat="1" applyFont="1" applyFill="1" applyBorder="1" applyAlignment="1">
      <alignment horizontal="center" vertical="top"/>
    </xf>
    <xf numFmtId="164" fontId="4" fillId="5" borderId="10" xfId="0" applyNumberFormat="1" applyFont="1" applyFill="1" applyBorder="1" applyAlignment="1">
      <alignment horizontal="center" vertical="top"/>
    </xf>
    <xf numFmtId="164" fontId="4" fillId="9" borderId="48" xfId="0" applyNumberFormat="1" applyFont="1" applyFill="1" applyBorder="1" applyAlignment="1">
      <alignment horizontal="center" vertical="top"/>
    </xf>
    <xf numFmtId="164" fontId="4" fillId="9" borderId="67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textRotation="90" wrapText="1"/>
    </xf>
    <xf numFmtId="49" fontId="5" fillId="2" borderId="18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61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49" fontId="4" fillId="0" borderId="18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19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0" fontId="5" fillId="5" borderId="40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5" fillId="5" borderId="44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5" fillId="3" borderId="22" xfId="0" applyNumberFormat="1" applyFont="1" applyFill="1" applyBorder="1" applyAlignment="1">
      <alignment horizontal="center" vertical="top"/>
    </xf>
    <xf numFmtId="49" fontId="4" fillId="6" borderId="34" xfId="0" applyNumberFormat="1" applyFont="1" applyFill="1" applyBorder="1" applyAlignment="1">
      <alignment horizontal="center" vertical="top"/>
    </xf>
    <xf numFmtId="49" fontId="4" fillId="6" borderId="70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6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5" fillId="5" borderId="0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center" textRotation="90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5" fillId="6" borderId="0" xfId="0" applyNumberFormat="1" applyFont="1" applyFill="1" applyBorder="1" applyAlignment="1">
      <alignment horizontal="right" vertical="top"/>
    </xf>
    <xf numFmtId="164" fontId="4" fillId="0" borderId="78" xfId="0" applyNumberFormat="1" applyFont="1" applyBorder="1" applyAlignment="1">
      <alignment horizontal="center" vertical="top"/>
    </xf>
    <xf numFmtId="164" fontId="4" fillId="0" borderId="67" xfId="0" applyNumberFormat="1" applyFont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164" fontId="1" fillId="8" borderId="41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4" fontId="1" fillId="5" borderId="52" xfId="0" applyNumberFormat="1" applyFont="1" applyFill="1" applyBorder="1" applyAlignment="1">
      <alignment horizontal="center" vertical="top"/>
    </xf>
    <xf numFmtId="164" fontId="1" fillId="5" borderId="35" xfId="0" applyNumberFormat="1" applyFont="1" applyFill="1" applyBorder="1" applyAlignment="1">
      <alignment horizontal="center" vertical="top"/>
    </xf>
    <xf numFmtId="164" fontId="1" fillId="5" borderId="53" xfId="0" applyNumberFormat="1" applyFont="1" applyFill="1" applyBorder="1" applyAlignment="1">
      <alignment horizontal="center" vertical="top"/>
    </xf>
    <xf numFmtId="164" fontId="1" fillId="8" borderId="35" xfId="0" applyNumberFormat="1" applyFont="1" applyFill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164" fontId="1" fillId="9" borderId="52" xfId="0" applyNumberFormat="1" applyFont="1" applyFill="1" applyBorder="1" applyAlignment="1">
      <alignment horizontal="center" vertical="top"/>
    </xf>
    <xf numFmtId="164" fontId="1" fillId="9" borderId="53" xfId="0" applyNumberFormat="1" applyFont="1" applyFill="1" applyBorder="1" applyAlignment="1">
      <alignment horizontal="center" vertical="top"/>
    </xf>
    <xf numFmtId="164" fontId="1" fillId="5" borderId="68" xfId="0" applyNumberFormat="1" applyFont="1" applyFill="1" applyBorder="1" applyAlignment="1">
      <alignment horizontal="center" vertical="top"/>
    </xf>
    <xf numFmtId="164" fontId="1" fillId="0" borderId="68" xfId="0" applyNumberFormat="1" applyFont="1" applyBorder="1" applyAlignment="1">
      <alignment horizontal="center" vertical="top"/>
    </xf>
    <xf numFmtId="0" fontId="1" fillId="8" borderId="18" xfId="0" applyNumberFormat="1" applyFont="1" applyFill="1" applyBorder="1" applyAlignment="1">
      <alignment horizontal="center" vertical="top" wrapText="1"/>
    </xf>
    <xf numFmtId="0" fontId="1" fillId="8" borderId="0" xfId="0" applyNumberFormat="1" applyFont="1" applyFill="1" applyBorder="1" applyAlignment="1">
      <alignment horizontal="center" vertical="top" wrapText="1"/>
    </xf>
    <xf numFmtId="0" fontId="1" fillId="8" borderId="31" xfId="0" applyNumberFormat="1" applyFont="1" applyFill="1" applyBorder="1" applyAlignment="1">
      <alignment horizontal="center" vertical="top"/>
    </xf>
    <xf numFmtId="165" fontId="4" fillId="0" borderId="22" xfId="0" applyNumberFormat="1" applyFont="1" applyFill="1" applyBorder="1" applyAlignment="1">
      <alignment horizontal="left" vertical="top"/>
    </xf>
    <xf numFmtId="49" fontId="4" fillId="10" borderId="60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49" fontId="4" fillId="10" borderId="18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164" fontId="5" fillId="9" borderId="17" xfId="0" applyNumberFormat="1" applyFont="1" applyFill="1" applyBorder="1" applyAlignment="1">
      <alignment horizontal="center" vertical="top"/>
    </xf>
    <xf numFmtId="164" fontId="2" fillId="9" borderId="0" xfId="0" applyNumberFormat="1" applyFont="1" applyFill="1" applyBorder="1" applyAlignment="1">
      <alignment horizontal="center" vertical="top"/>
    </xf>
    <xf numFmtId="164" fontId="2" fillId="9" borderId="32" xfId="0" applyNumberFormat="1" applyFont="1" applyFill="1" applyBorder="1" applyAlignment="1">
      <alignment horizontal="center" vertical="top"/>
    </xf>
    <xf numFmtId="164" fontId="2" fillId="9" borderId="41" xfId="0" applyNumberFormat="1" applyFont="1" applyFill="1" applyBorder="1" applyAlignment="1">
      <alignment horizontal="center" vertical="top"/>
    </xf>
    <xf numFmtId="164" fontId="2" fillId="9" borderId="18" xfId="0" applyNumberFormat="1" applyFont="1" applyFill="1" applyBorder="1" applyAlignment="1">
      <alignment horizontal="center" vertical="top"/>
    </xf>
    <xf numFmtId="164" fontId="2" fillId="9" borderId="17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/>
    </xf>
    <xf numFmtId="165" fontId="4" fillId="8" borderId="62" xfId="0" applyNumberFormat="1" applyFont="1" applyFill="1" applyBorder="1" applyAlignment="1">
      <alignment horizontal="left" vertical="top" wrapText="1"/>
    </xf>
    <xf numFmtId="0" fontId="4" fillId="8" borderId="60" xfId="0" applyNumberFormat="1" applyFont="1" applyFill="1" applyBorder="1" applyAlignment="1">
      <alignment horizontal="center" vertical="top"/>
    </xf>
    <xf numFmtId="0" fontId="4" fillId="8" borderId="27" xfId="0" applyNumberFormat="1" applyFont="1" applyFill="1" applyBorder="1" applyAlignment="1">
      <alignment horizontal="center" vertical="top"/>
    </xf>
    <xf numFmtId="0" fontId="1" fillId="8" borderId="40" xfId="0" applyNumberFormat="1" applyFont="1" applyFill="1" applyBorder="1" applyAlignment="1">
      <alignment horizontal="center" vertical="top"/>
    </xf>
    <xf numFmtId="164" fontId="4" fillId="8" borderId="7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164" fontId="1" fillId="8" borderId="24" xfId="0" applyNumberFormat="1" applyFont="1" applyFill="1" applyBorder="1" applyAlignment="1">
      <alignment horizontal="center" vertical="top"/>
    </xf>
    <xf numFmtId="0" fontId="4" fillId="8" borderId="13" xfId="0" applyNumberFormat="1" applyFont="1" applyFill="1" applyBorder="1" applyAlignment="1">
      <alignment horizontal="center" vertical="top" wrapText="1"/>
    </xf>
    <xf numFmtId="0" fontId="4" fillId="8" borderId="40" xfId="0" applyNumberFormat="1" applyFont="1" applyFill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0" fontId="4" fillId="8" borderId="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textRotation="90" wrapText="1"/>
    </xf>
    <xf numFmtId="164" fontId="1" fillId="5" borderId="63" xfId="0" applyNumberFormat="1" applyFont="1" applyFill="1" applyBorder="1" applyAlignment="1">
      <alignment horizontal="center" vertical="top"/>
    </xf>
    <xf numFmtId="164" fontId="1" fillId="5" borderId="58" xfId="0" applyNumberFormat="1" applyFont="1" applyFill="1" applyBorder="1" applyAlignment="1">
      <alignment horizontal="center" vertical="top"/>
    </xf>
    <xf numFmtId="164" fontId="1" fillId="5" borderId="42" xfId="0" applyNumberFormat="1" applyFont="1" applyFill="1" applyBorder="1" applyAlignment="1">
      <alignment horizontal="center" vertical="top"/>
    </xf>
    <xf numFmtId="49" fontId="5" fillId="5" borderId="13" xfId="0" applyNumberFormat="1" applyFont="1" applyFill="1" applyBorder="1" applyAlignment="1">
      <alignment vertical="top"/>
    </xf>
    <xf numFmtId="0" fontId="5" fillId="0" borderId="13" xfId="0" applyFont="1" applyFill="1" applyBorder="1" applyAlignment="1">
      <alignment horizontal="center" vertical="top" wrapText="1"/>
    </xf>
    <xf numFmtId="0" fontId="5" fillId="5" borderId="66" xfId="0" applyNumberFormat="1" applyFont="1" applyFill="1" applyBorder="1" applyAlignment="1">
      <alignment horizontal="center" vertical="top"/>
    </xf>
    <xf numFmtId="0" fontId="4" fillId="5" borderId="18" xfId="0" applyFont="1" applyFill="1" applyBorder="1" applyAlignment="1">
      <alignment vertical="top" wrapText="1"/>
    </xf>
    <xf numFmtId="164" fontId="4" fillId="9" borderId="58" xfId="0" applyNumberFormat="1" applyFont="1" applyFill="1" applyBorder="1" applyAlignment="1">
      <alignment horizontal="center" vertical="top"/>
    </xf>
    <xf numFmtId="0" fontId="4" fillId="5" borderId="7" xfId="0" applyNumberFormat="1" applyFont="1" applyFill="1" applyBorder="1" applyAlignment="1">
      <alignment horizontal="center" vertical="top"/>
    </xf>
    <xf numFmtId="164" fontId="1" fillId="9" borderId="33" xfId="0" applyNumberFormat="1" applyFont="1" applyFill="1" applyBorder="1" applyAlignment="1">
      <alignment horizontal="center" vertical="top"/>
    </xf>
    <xf numFmtId="164" fontId="1" fillId="0" borderId="69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4" fillId="5" borderId="0" xfId="0" applyNumberFormat="1" applyFont="1" applyFill="1" applyBorder="1" applyAlignment="1">
      <alignment horizontal="left" vertical="top"/>
    </xf>
    <xf numFmtId="164" fontId="1" fillId="5" borderId="0" xfId="0" applyNumberFormat="1" applyFont="1" applyFill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/>
    </xf>
    <xf numFmtId="0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49" fontId="5" fillId="0" borderId="44" xfId="0" applyNumberFormat="1" applyFont="1" applyFill="1" applyBorder="1" applyAlignment="1">
      <alignment horizontal="right" vertical="top"/>
    </xf>
    <xf numFmtId="49" fontId="5" fillId="0" borderId="19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/>
    </xf>
    <xf numFmtId="0" fontId="1" fillId="6" borderId="54" xfId="0" applyFont="1" applyFill="1" applyBorder="1" applyAlignment="1">
      <alignment vertical="top"/>
    </xf>
    <xf numFmtId="0" fontId="4" fillId="0" borderId="43" xfId="0" applyFont="1" applyBorder="1" applyAlignment="1">
      <alignment vertical="top"/>
    </xf>
    <xf numFmtId="0" fontId="5" fillId="9" borderId="5" xfId="0" applyFont="1" applyFill="1" applyBorder="1" applyAlignment="1">
      <alignment horizontal="center" vertical="top" wrapText="1"/>
    </xf>
    <xf numFmtId="164" fontId="5" fillId="9" borderId="43" xfId="0" applyNumberFormat="1" applyFont="1" applyFill="1" applyBorder="1" applyAlignment="1">
      <alignment horizontal="center" vertical="top"/>
    </xf>
    <xf numFmtId="164" fontId="1" fillId="5" borderId="62" xfId="0" applyNumberFormat="1" applyFont="1" applyFill="1" applyBorder="1" applyAlignment="1">
      <alignment horizontal="center" vertical="top"/>
    </xf>
    <xf numFmtId="164" fontId="1" fillId="5" borderId="60" xfId="0" applyNumberFormat="1" applyFont="1" applyFill="1" applyBorder="1" applyAlignment="1">
      <alignment horizontal="center" vertical="top"/>
    </xf>
    <xf numFmtId="164" fontId="1" fillId="5" borderId="27" xfId="0" applyNumberFormat="1" applyFont="1" applyFill="1" applyBorder="1" applyAlignment="1">
      <alignment horizontal="center" vertical="top"/>
    </xf>
    <xf numFmtId="164" fontId="1" fillId="5" borderId="34" xfId="0" applyNumberFormat="1" applyFont="1" applyFill="1" applyBorder="1" applyAlignment="1">
      <alignment horizontal="center" vertical="top"/>
    </xf>
    <xf numFmtId="164" fontId="1" fillId="5" borderId="38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vertical="top" wrapText="1"/>
    </xf>
    <xf numFmtId="164" fontId="2" fillId="9" borderId="67" xfId="0" applyNumberFormat="1" applyFont="1" applyFill="1" applyBorder="1" applyAlignment="1">
      <alignment horizontal="center" vertical="top"/>
    </xf>
    <xf numFmtId="164" fontId="2" fillId="9" borderId="35" xfId="0" applyNumberFormat="1" applyFont="1" applyFill="1" applyBorder="1" applyAlignment="1">
      <alignment horizontal="center" vertical="top"/>
    </xf>
    <xf numFmtId="164" fontId="2" fillId="9" borderId="37" xfId="0" applyNumberFormat="1" applyFont="1" applyFill="1" applyBorder="1" applyAlignment="1">
      <alignment horizontal="center" vertical="top"/>
    </xf>
    <xf numFmtId="164" fontId="2" fillId="9" borderId="33" xfId="0" applyNumberFormat="1" applyFont="1" applyFill="1" applyBorder="1" applyAlignment="1">
      <alignment horizontal="center" vertical="top"/>
    </xf>
    <xf numFmtId="164" fontId="2" fillId="9" borderId="53" xfId="0" applyNumberFormat="1" applyFont="1" applyFill="1" applyBorder="1" applyAlignment="1">
      <alignment horizontal="center" vertical="top"/>
    </xf>
    <xf numFmtId="164" fontId="2" fillId="9" borderId="2" xfId="0" applyNumberFormat="1" applyFont="1" applyFill="1" applyBorder="1" applyAlignment="1">
      <alignment horizontal="center" vertical="top"/>
    </xf>
    <xf numFmtId="0" fontId="5" fillId="0" borderId="43" xfId="0" applyNumberFormat="1" applyFont="1" applyFill="1" applyBorder="1" applyAlignment="1">
      <alignment horizontal="center" vertical="top"/>
    </xf>
    <xf numFmtId="0" fontId="2" fillId="0" borderId="58" xfId="0" applyNumberFormat="1" applyFont="1" applyFill="1" applyBorder="1" applyAlignment="1">
      <alignment horizontal="center" vertical="top"/>
    </xf>
    <xf numFmtId="164" fontId="4" fillId="5" borderId="58" xfId="0" applyNumberFormat="1" applyFont="1" applyFill="1" applyBorder="1" applyAlignment="1">
      <alignment horizontal="center" vertical="top"/>
    </xf>
    <xf numFmtId="164" fontId="4" fillId="9" borderId="63" xfId="0" applyNumberFormat="1" applyFont="1" applyFill="1" applyBorder="1" applyAlignment="1">
      <alignment horizontal="center" vertical="top"/>
    </xf>
    <xf numFmtId="164" fontId="4" fillId="9" borderId="15" xfId="0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center" vertical="top" wrapText="1"/>
    </xf>
    <xf numFmtId="165" fontId="4" fillId="5" borderId="16" xfId="0" applyNumberFormat="1" applyFont="1" applyFill="1" applyBorder="1" applyAlignment="1">
      <alignment horizontal="left" vertical="top"/>
    </xf>
    <xf numFmtId="49" fontId="4" fillId="0" borderId="70" xfId="0" applyNumberFormat="1" applyFont="1" applyFill="1" applyBorder="1" applyAlignment="1">
      <alignment vertical="top"/>
    </xf>
    <xf numFmtId="0" fontId="5" fillId="5" borderId="45" xfId="0" applyNumberFormat="1" applyFont="1" applyFill="1" applyBorder="1" applyAlignment="1">
      <alignment horizontal="center" vertical="top"/>
    </xf>
    <xf numFmtId="0" fontId="4" fillId="8" borderId="48" xfId="0" applyFont="1" applyFill="1" applyBorder="1" applyAlignment="1">
      <alignment horizontal="center" vertical="top" wrapText="1"/>
    </xf>
    <xf numFmtId="0" fontId="4" fillId="8" borderId="56" xfId="0" applyFont="1" applyFill="1" applyBorder="1" applyAlignment="1">
      <alignment horizontal="center" vertical="top" wrapText="1"/>
    </xf>
    <xf numFmtId="164" fontId="5" fillId="8" borderId="48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5" fillId="8" borderId="47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5" fillId="5" borderId="51" xfId="0" applyNumberFormat="1" applyFont="1" applyFill="1" applyBorder="1" applyAlignment="1">
      <alignment horizontal="center" vertical="top"/>
    </xf>
    <xf numFmtId="165" fontId="5" fillId="5" borderId="57" xfId="0" applyNumberFormat="1" applyFont="1" applyFill="1" applyBorder="1" applyAlignment="1">
      <alignment horizontal="left" vertical="top" wrapText="1"/>
    </xf>
    <xf numFmtId="0" fontId="4" fillId="5" borderId="44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8" borderId="18" xfId="0" applyNumberFormat="1" applyFont="1" applyFill="1" applyBorder="1" applyAlignment="1">
      <alignment horizontal="center" vertical="top"/>
    </xf>
    <xf numFmtId="0" fontId="4" fillId="5" borderId="41" xfId="0" applyFont="1" applyFill="1" applyBorder="1" applyAlignment="1">
      <alignment vertical="top" wrapText="1"/>
    </xf>
    <xf numFmtId="0" fontId="4" fillId="8" borderId="31" xfId="0" applyNumberFormat="1" applyFont="1" applyFill="1" applyBorder="1" applyAlignment="1">
      <alignment horizontal="center" vertical="top"/>
    </xf>
    <xf numFmtId="49" fontId="2" fillId="8" borderId="44" xfId="0" applyNumberFormat="1" applyFont="1" applyFill="1" applyBorder="1" applyAlignment="1">
      <alignment vertical="top"/>
    </xf>
    <xf numFmtId="49" fontId="2" fillId="8" borderId="71" xfId="0" applyNumberFormat="1" applyFont="1" applyFill="1" applyBorder="1" applyAlignment="1">
      <alignment vertical="top"/>
    </xf>
    <xf numFmtId="49" fontId="2" fillId="8" borderId="19" xfId="0" applyNumberFormat="1" applyFont="1" applyFill="1" applyBorder="1" applyAlignment="1">
      <alignment vertical="top"/>
    </xf>
    <xf numFmtId="49" fontId="2" fillId="8" borderId="19" xfId="0" applyNumberFormat="1" applyFont="1" applyFill="1" applyBorder="1" applyAlignment="1">
      <alignment horizontal="center" vertical="top"/>
    </xf>
    <xf numFmtId="164" fontId="4" fillId="9" borderId="44" xfId="0" applyNumberFormat="1" applyFont="1" applyFill="1" applyBorder="1" applyAlignment="1">
      <alignment horizontal="center" vertical="top"/>
    </xf>
    <xf numFmtId="164" fontId="5" fillId="2" borderId="25" xfId="0" applyNumberFormat="1" applyFont="1" applyFill="1" applyBorder="1" applyAlignment="1">
      <alignment horizontal="center" vertical="top"/>
    </xf>
    <xf numFmtId="164" fontId="5" fillId="2" borderId="11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64" fontId="1" fillId="9" borderId="3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4" fillId="5" borderId="18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14" fillId="8" borderId="37" xfId="0" applyFont="1" applyFill="1" applyBorder="1" applyAlignment="1">
      <alignment horizontal="left" vertical="top" wrapText="1"/>
    </xf>
    <xf numFmtId="0" fontId="14" fillId="8" borderId="68" xfId="0" applyFont="1" applyFill="1" applyBorder="1" applyAlignment="1">
      <alignment horizontal="center" vertical="top" wrapText="1"/>
    </xf>
    <xf numFmtId="0" fontId="14" fillId="8" borderId="53" xfId="0" applyFont="1" applyFill="1" applyBorder="1" applyAlignment="1">
      <alignment horizontal="center" wrapText="1"/>
    </xf>
    <xf numFmtId="164" fontId="4" fillId="9" borderId="2" xfId="0" applyNumberFormat="1" applyFont="1" applyFill="1" applyBorder="1" applyAlignment="1">
      <alignment horizontal="center" vertical="top"/>
    </xf>
    <xf numFmtId="0" fontId="5" fillId="9" borderId="8" xfId="0" applyFont="1" applyFill="1" applyBorder="1" applyAlignment="1">
      <alignment horizontal="center" vertical="top"/>
    </xf>
    <xf numFmtId="164" fontId="5" fillId="9" borderId="41" xfId="0" applyNumberFormat="1" applyFont="1" applyFill="1" applyBorder="1" applyAlignment="1">
      <alignment horizontal="center" vertical="top"/>
    </xf>
    <xf numFmtId="164" fontId="5" fillId="9" borderId="32" xfId="0" applyNumberFormat="1" applyFont="1" applyFill="1" applyBorder="1" applyAlignment="1">
      <alignment horizontal="center" vertical="top"/>
    </xf>
    <xf numFmtId="164" fontId="5" fillId="9" borderId="0" xfId="0" applyNumberFormat="1" applyFont="1" applyFill="1" applyBorder="1" applyAlignment="1">
      <alignment horizontal="center" vertical="top"/>
    </xf>
    <xf numFmtId="0" fontId="5" fillId="0" borderId="61" xfId="0" applyNumberFormat="1" applyFont="1" applyBorder="1" applyAlignment="1">
      <alignment horizontal="center" vertical="top"/>
    </xf>
    <xf numFmtId="164" fontId="2" fillId="9" borderId="7" xfId="0" applyNumberFormat="1" applyFont="1" applyFill="1" applyBorder="1" applyAlignment="1">
      <alignment horizontal="center" vertical="top"/>
    </xf>
    <xf numFmtId="164" fontId="2" fillId="9" borderId="8" xfId="0" applyNumberFormat="1" applyFont="1" applyFill="1" applyBorder="1" applyAlignment="1">
      <alignment horizontal="center" vertical="top"/>
    </xf>
    <xf numFmtId="164" fontId="4" fillId="9" borderId="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 wrapText="1"/>
    </xf>
    <xf numFmtId="164" fontId="4" fillId="9" borderId="56" xfId="0" applyNumberFormat="1" applyFont="1" applyFill="1" applyBorder="1" applyAlignment="1">
      <alignment horizontal="center" vertical="top"/>
    </xf>
    <xf numFmtId="164" fontId="4" fillId="9" borderId="51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57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49" fontId="2" fillId="2" borderId="66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/>
    </xf>
    <xf numFmtId="49" fontId="5" fillId="5" borderId="60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6" borderId="34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164" fontId="5" fillId="9" borderId="31" xfId="0" applyNumberFormat="1" applyFont="1" applyFill="1" applyBorder="1" applyAlignment="1">
      <alignment horizontal="center" vertical="top"/>
    </xf>
    <xf numFmtId="164" fontId="5" fillId="9" borderId="69" xfId="0" applyNumberFormat="1" applyFont="1" applyFill="1" applyBorder="1" applyAlignment="1">
      <alignment horizontal="center" vertical="top"/>
    </xf>
    <xf numFmtId="164" fontId="5" fillId="9" borderId="8" xfId="0" applyNumberFormat="1" applyFont="1" applyFill="1" applyBorder="1" applyAlignment="1">
      <alignment horizontal="center" vertical="top"/>
    </xf>
    <xf numFmtId="164" fontId="5" fillId="9" borderId="7" xfId="0" applyNumberFormat="1" applyFont="1" applyFill="1" applyBorder="1" applyAlignment="1">
      <alignment horizontal="center" vertical="top"/>
    </xf>
    <xf numFmtId="0" fontId="5" fillId="0" borderId="68" xfId="0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1" fillId="9" borderId="41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0" fontId="4" fillId="8" borderId="18" xfId="0" applyNumberFormat="1" applyFont="1" applyFill="1" applyBorder="1" applyAlignment="1">
      <alignment horizontal="center" vertical="top" wrapText="1"/>
    </xf>
    <xf numFmtId="164" fontId="4" fillId="9" borderId="75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0" fontId="4" fillId="8" borderId="6" xfId="0" applyFont="1" applyFill="1" applyBorder="1" applyAlignment="1">
      <alignment horizontal="center" vertical="top" wrapText="1"/>
    </xf>
    <xf numFmtId="164" fontId="5" fillId="5" borderId="27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9" borderId="62" xfId="0" applyFont="1" applyFill="1" applyBorder="1" applyAlignment="1">
      <alignment horizontal="center" vertical="top" wrapText="1"/>
    </xf>
    <xf numFmtId="0" fontId="4" fillId="0" borderId="63" xfId="0" applyFont="1" applyFill="1" applyBorder="1" applyAlignment="1">
      <alignment horizontal="center" vertical="top" wrapText="1"/>
    </xf>
    <xf numFmtId="164" fontId="5" fillId="9" borderId="63" xfId="0" applyNumberFormat="1" applyFont="1" applyFill="1" applyBorder="1" applyAlignment="1">
      <alignment horizontal="center" vertical="top"/>
    </xf>
    <xf numFmtId="164" fontId="2" fillId="9" borderId="43" xfId="0" applyNumberFormat="1" applyFont="1" applyFill="1" applyBorder="1" applyAlignment="1">
      <alignment horizontal="center" vertical="top"/>
    </xf>
    <xf numFmtId="164" fontId="2" fillId="9" borderId="15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76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5" borderId="18" xfId="0" applyFont="1" applyFill="1" applyBorder="1" applyAlignment="1">
      <alignment horizontal="left" vertical="top" wrapText="1"/>
    </xf>
    <xf numFmtId="0" fontId="5" fillId="0" borderId="3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5" borderId="40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4" fillId="8" borderId="19" xfId="0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 wrapText="1"/>
    </xf>
    <xf numFmtId="49" fontId="5" fillId="5" borderId="32" xfId="0" applyNumberFormat="1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4" fillId="5" borderId="18" xfId="0" applyFont="1" applyFill="1" applyBorder="1" applyAlignment="1">
      <alignment horizontal="left" vertical="top" wrapText="1"/>
    </xf>
    <xf numFmtId="0" fontId="5" fillId="0" borderId="31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32" xfId="0" applyNumberFormat="1" applyFont="1" applyFill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31" xfId="0" applyNumberFormat="1" applyFont="1" applyBorder="1" applyAlignment="1">
      <alignment horizontal="center" vertical="top"/>
    </xf>
    <xf numFmtId="164" fontId="1" fillId="8" borderId="13" xfId="0" applyNumberFormat="1" applyFont="1" applyFill="1" applyBorder="1" applyAlignment="1">
      <alignment horizontal="center" vertical="top"/>
    </xf>
    <xf numFmtId="164" fontId="4" fillId="8" borderId="41" xfId="0" applyNumberFormat="1" applyFont="1" applyFill="1" applyBorder="1" applyAlignment="1">
      <alignment horizontal="center" vertical="top"/>
    </xf>
    <xf numFmtId="164" fontId="4" fillId="8" borderId="72" xfId="0" applyNumberFormat="1" applyFont="1" applyFill="1" applyBorder="1" applyAlignment="1">
      <alignment horizontal="center" vertical="top"/>
    </xf>
    <xf numFmtId="164" fontId="4" fillId="8" borderId="34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43" xfId="0" applyNumberFormat="1" applyFont="1" applyFill="1" applyBorder="1" applyAlignment="1">
      <alignment horizontal="center" vertical="top"/>
    </xf>
    <xf numFmtId="164" fontId="4" fillId="8" borderId="22" xfId="0" applyNumberFormat="1" applyFont="1" applyFill="1" applyBorder="1" applyAlignment="1">
      <alignment horizontal="center" vertical="top"/>
    </xf>
    <xf numFmtId="164" fontId="4" fillId="8" borderId="13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1" fillId="8" borderId="39" xfId="0" applyNumberFormat="1" applyFont="1" applyFill="1" applyBorder="1" applyAlignment="1">
      <alignment horizontal="center" vertical="top"/>
    </xf>
    <xf numFmtId="164" fontId="1" fillId="8" borderId="67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1" fillId="8" borderId="63" xfId="0" applyNumberFormat="1" applyFont="1" applyFill="1" applyBorder="1" applyAlignment="1">
      <alignment horizontal="center" vertical="top"/>
    </xf>
    <xf numFmtId="164" fontId="1" fillId="8" borderId="17" xfId="0" applyNumberFormat="1" applyFont="1" applyFill="1" applyBorder="1" applyAlignment="1">
      <alignment horizontal="center" vertical="top"/>
    </xf>
    <xf numFmtId="164" fontId="1" fillId="8" borderId="15" xfId="0" applyNumberFormat="1" applyFont="1" applyFill="1" applyBorder="1" applyAlignment="1">
      <alignment horizontal="center" vertical="top"/>
    </xf>
    <xf numFmtId="164" fontId="1" fillId="8" borderId="26" xfId="0" applyNumberFormat="1" applyFont="1" applyFill="1" applyBorder="1" applyAlignment="1">
      <alignment horizontal="center" vertical="top"/>
    </xf>
    <xf numFmtId="164" fontId="1" fillId="8" borderId="78" xfId="0" applyNumberFormat="1" applyFont="1" applyFill="1" applyBorder="1" applyAlignment="1">
      <alignment horizontal="center" vertical="top"/>
    </xf>
    <xf numFmtId="164" fontId="1" fillId="8" borderId="77" xfId="0" applyNumberFormat="1" applyFont="1" applyFill="1" applyBorder="1" applyAlignment="1">
      <alignment horizontal="center" vertical="top"/>
    </xf>
    <xf numFmtId="164" fontId="4" fillId="8" borderId="28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164" fontId="5" fillId="8" borderId="0" xfId="0" applyNumberFormat="1" applyFont="1" applyFill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164" fontId="1" fillId="8" borderId="37" xfId="0" applyNumberFormat="1" applyFont="1" applyFill="1" applyBorder="1" applyAlignment="1">
      <alignment horizontal="center" vertical="top"/>
    </xf>
    <xf numFmtId="164" fontId="2" fillId="2" borderId="23" xfId="0" applyNumberFormat="1" applyFont="1" applyFill="1" applyBorder="1" applyAlignment="1">
      <alignment horizontal="center" vertical="top"/>
    </xf>
    <xf numFmtId="164" fontId="4" fillId="8" borderId="24" xfId="0" applyNumberFormat="1" applyFont="1" applyFill="1" applyBorder="1" applyAlignment="1">
      <alignment horizontal="center" vertical="top"/>
    </xf>
    <xf numFmtId="49" fontId="2" fillId="2" borderId="12" xfId="0" applyNumberFormat="1" applyFont="1" applyFill="1" applyBorder="1" applyAlignment="1">
      <alignment vertical="top"/>
    </xf>
    <xf numFmtId="49" fontId="2" fillId="2" borderId="76" xfId="0" applyNumberFormat="1" applyFont="1" applyFill="1" applyBorder="1" applyAlignment="1">
      <alignment vertical="top"/>
    </xf>
    <xf numFmtId="164" fontId="5" fillId="8" borderId="31" xfId="0" applyNumberFormat="1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center" vertical="top"/>
    </xf>
    <xf numFmtId="164" fontId="15" fillId="9" borderId="60" xfId="0" applyNumberFormat="1" applyFont="1" applyFill="1" applyBorder="1" applyAlignment="1">
      <alignment horizontal="center" vertical="top"/>
    </xf>
    <xf numFmtId="164" fontId="15" fillId="9" borderId="40" xfId="0" applyNumberFormat="1" applyFont="1" applyFill="1" applyBorder="1" applyAlignment="1">
      <alignment horizontal="center" vertical="top"/>
    </xf>
    <xf numFmtId="164" fontId="15" fillId="8" borderId="38" xfId="0" applyNumberFormat="1" applyFont="1" applyFill="1" applyBorder="1" applyAlignment="1">
      <alignment horizontal="center" vertical="top"/>
    </xf>
    <xf numFmtId="164" fontId="15" fillId="8" borderId="60" xfId="0" applyNumberFormat="1" applyFont="1" applyFill="1" applyBorder="1" applyAlignment="1">
      <alignment horizontal="center" vertical="top"/>
    </xf>
    <xf numFmtId="164" fontId="15" fillId="8" borderId="40" xfId="0" applyNumberFormat="1" applyFont="1" applyFill="1" applyBorder="1" applyAlignment="1">
      <alignment horizontal="center" vertical="top"/>
    </xf>
    <xf numFmtId="164" fontId="15" fillId="8" borderId="41" xfId="0" applyNumberFormat="1" applyFont="1" applyFill="1" applyBorder="1" applyAlignment="1">
      <alignment horizontal="center" vertical="top"/>
    </xf>
    <xf numFmtId="164" fontId="15" fillId="8" borderId="18" xfId="0" applyNumberFormat="1" applyFont="1" applyFill="1" applyBorder="1" applyAlignment="1">
      <alignment horizontal="center" vertical="top"/>
    </xf>
    <xf numFmtId="164" fontId="15" fillId="8" borderId="31" xfId="0" applyNumberFormat="1" applyFont="1" applyFill="1" applyBorder="1" applyAlignment="1">
      <alignment horizontal="center" vertical="top"/>
    </xf>
    <xf numFmtId="164" fontId="15" fillId="8" borderId="62" xfId="0" applyNumberFormat="1" applyFont="1" applyFill="1" applyBorder="1" applyAlignment="1">
      <alignment horizontal="center" vertical="top"/>
    </xf>
    <xf numFmtId="164" fontId="15" fillId="8" borderId="28" xfId="0" applyNumberFormat="1" applyFont="1" applyFill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164" fontId="4" fillId="9" borderId="80" xfId="0" applyNumberFormat="1" applyFont="1" applyFill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" fillId="9" borderId="0" xfId="0" applyFont="1" applyFill="1" applyBorder="1" applyAlignment="1">
      <alignment vertical="top"/>
    </xf>
    <xf numFmtId="0" fontId="1" fillId="9" borderId="18" xfId="0" applyFont="1" applyFill="1" applyBorder="1" applyAlignment="1">
      <alignment vertical="top"/>
    </xf>
    <xf numFmtId="0" fontId="1" fillId="9" borderId="31" xfId="0" applyFont="1" applyFill="1" applyBorder="1" applyAlignment="1">
      <alignment vertical="top"/>
    </xf>
    <xf numFmtId="164" fontId="15" fillId="8" borderId="67" xfId="0" applyNumberFormat="1" applyFont="1" applyFill="1" applyBorder="1" applyAlignment="1">
      <alignment horizontal="center" vertical="top"/>
    </xf>
    <xf numFmtId="164" fontId="15" fillId="8" borderId="68" xfId="0" applyNumberFormat="1" applyFont="1" applyFill="1" applyBorder="1" applyAlignment="1">
      <alignment horizontal="center" vertical="top"/>
    </xf>
    <xf numFmtId="164" fontId="15" fillId="8" borderId="26" xfId="0" applyNumberFormat="1" applyFont="1" applyFill="1" applyBorder="1" applyAlignment="1">
      <alignment horizontal="center" vertical="top"/>
    </xf>
    <xf numFmtId="164" fontId="15" fillId="9" borderId="72" xfId="0" applyNumberFormat="1" applyFont="1" applyFill="1" applyBorder="1" applyAlignment="1">
      <alignment horizontal="center" vertical="top"/>
    </xf>
    <xf numFmtId="164" fontId="15" fillId="8" borderId="35" xfId="0" applyNumberFormat="1" applyFont="1" applyFill="1" applyBorder="1" applyAlignment="1">
      <alignment horizontal="center" vertical="top"/>
    </xf>
    <xf numFmtId="0" fontId="1" fillId="9" borderId="34" xfId="0" applyFont="1" applyFill="1" applyBorder="1" applyAlignment="1">
      <alignment vertical="top"/>
    </xf>
    <xf numFmtId="0" fontId="1" fillId="9" borderId="60" xfId="0" applyFont="1" applyFill="1" applyBorder="1" applyAlignment="1">
      <alignment vertical="top"/>
    </xf>
    <xf numFmtId="0" fontId="1" fillId="0" borderId="38" xfId="0" applyFont="1" applyBorder="1" applyAlignment="1">
      <alignment vertical="top"/>
    </xf>
    <xf numFmtId="0" fontId="1" fillId="0" borderId="60" xfId="0" applyFont="1" applyBorder="1" applyAlignment="1">
      <alignment vertical="top"/>
    </xf>
    <xf numFmtId="0" fontId="1" fillId="0" borderId="40" xfId="0" applyFont="1" applyBorder="1" applyAlignment="1">
      <alignment vertical="top"/>
    </xf>
    <xf numFmtId="0" fontId="15" fillId="0" borderId="2" xfId="0" applyFont="1" applyFill="1" applyBorder="1" applyAlignment="1">
      <alignment horizontal="center" vertical="top"/>
    </xf>
    <xf numFmtId="164" fontId="15" fillId="9" borderId="33" xfId="0" applyNumberFormat="1" applyFont="1" applyFill="1" applyBorder="1" applyAlignment="1">
      <alignment horizontal="center" vertical="top"/>
    </xf>
    <xf numFmtId="164" fontId="15" fillId="9" borderId="68" xfId="0" applyNumberFormat="1" applyFont="1" applyFill="1" applyBorder="1" applyAlignment="1">
      <alignment horizontal="center" vertical="top"/>
    </xf>
    <xf numFmtId="164" fontId="15" fillId="9" borderId="53" xfId="0" applyNumberFormat="1" applyFont="1" applyFill="1" applyBorder="1" applyAlignment="1">
      <alignment horizontal="center" vertical="top"/>
    </xf>
    <xf numFmtId="164" fontId="15" fillId="8" borderId="53" xfId="0" applyNumberFormat="1" applyFont="1" applyFill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 wrapText="1"/>
    </xf>
    <xf numFmtId="164" fontId="15" fillId="9" borderId="0" xfId="0" applyNumberFormat="1" applyFont="1" applyFill="1" applyBorder="1" applyAlignment="1">
      <alignment horizontal="center" vertical="top"/>
    </xf>
    <xf numFmtId="164" fontId="15" fillId="9" borderId="18" xfId="0" applyNumberFormat="1" applyFont="1" applyFill="1" applyBorder="1" applyAlignment="1">
      <alignment horizontal="center" vertical="top"/>
    </xf>
    <xf numFmtId="164" fontId="15" fillId="9" borderId="32" xfId="0" applyNumberFormat="1" applyFont="1" applyFill="1" applyBorder="1" applyAlignment="1">
      <alignment horizontal="center" vertical="top"/>
    </xf>
    <xf numFmtId="164" fontId="15" fillId="0" borderId="17" xfId="0" applyNumberFormat="1" applyFont="1" applyFill="1" applyBorder="1" applyAlignment="1">
      <alignment horizontal="center" vertical="top"/>
    </xf>
    <xf numFmtId="164" fontId="15" fillId="0" borderId="18" xfId="0" applyNumberFormat="1" applyFont="1" applyFill="1" applyBorder="1" applyAlignment="1">
      <alignment horizontal="center" vertical="top"/>
    </xf>
    <xf numFmtId="164" fontId="15" fillId="8" borderId="0" xfId="0" applyNumberFormat="1" applyFont="1" applyFill="1" applyBorder="1" applyAlignment="1">
      <alignment horizontal="center" vertical="top"/>
    </xf>
    <xf numFmtId="164" fontId="15" fillId="8" borderId="17" xfId="0" applyNumberFormat="1" applyFont="1" applyFill="1" applyBorder="1" applyAlignment="1">
      <alignment horizontal="center" vertical="top"/>
    </xf>
    <xf numFmtId="0" fontId="16" fillId="0" borderId="31" xfId="0" applyNumberFormat="1" applyFont="1" applyBorder="1" applyAlignment="1">
      <alignment horizontal="center" vertical="top"/>
    </xf>
    <xf numFmtId="164" fontId="4" fillId="9" borderId="70" xfId="0" applyNumberFormat="1" applyFont="1" applyFill="1" applyBorder="1" applyAlignment="1">
      <alignment horizontal="center" vertical="top"/>
    </xf>
    <xf numFmtId="164" fontId="4" fillId="0" borderId="57" xfId="0" applyNumberFormat="1" applyFont="1" applyBorder="1" applyAlignment="1">
      <alignment horizontal="left" vertical="top" wrapText="1"/>
    </xf>
    <xf numFmtId="0" fontId="4" fillId="0" borderId="19" xfId="0" applyNumberFormat="1" applyFont="1" applyBorder="1" applyAlignment="1">
      <alignment horizontal="center" vertical="top"/>
    </xf>
    <xf numFmtId="0" fontId="4" fillId="5" borderId="19" xfId="0" applyFont="1" applyFill="1" applyBorder="1" applyAlignment="1">
      <alignment vertical="top" wrapText="1"/>
    </xf>
    <xf numFmtId="0" fontId="17" fillId="0" borderId="60" xfId="0" applyFont="1" applyFill="1" applyBorder="1" applyAlignment="1">
      <alignment horizontal="center" vertical="top" wrapText="1"/>
    </xf>
    <xf numFmtId="49" fontId="4" fillId="8" borderId="19" xfId="0" applyNumberFormat="1" applyFont="1" applyFill="1" applyBorder="1" applyAlignment="1">
      <alignment vertical="top"/>
    </xf>
    <xf numFmtId="0" fontId="5" fillId="0" borderId="34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15" fillId="8" borderId="52" xfId="0" applyNumberFormat="1" applyFont="1" applyFill="1" applyBorder="1" applyAlignment="1">
      <alignment horizontal="center" vertical="top"/>
    </xf>
    <xf numFmtId="164" fontId="19" fillId="8" borderId="17" xfId="0" applyNumberFormat="1" applyFont="1" applyFill="1" applyBorder="1" applyAlignment="1">
      <alignment horizontal="center" vertical="top"/>
    </xf>
    <xf numFmtId="164" fontId="19" fillId="8" borderId="18" xfId="0" applyNumberFormat="1" applyFont="1" applyFill="1" applyBorder="1" applyAlignment="1">
      <alignment horizontal="center" vertical="top"/>
    </xf>
    <xf numFmtId="164" fontId="19" fillId="8" borderId="7" xfId="0" applyNumberFormat="1" applyFont="1" applyFill="1" applyBorder="1" applyAlignment="1">
      <alignment horizontal="center" vertical="top"/>
    </xf>
    <xf numFmtId="164" fontId="15" fillId="8" borderId="16" xfId="0" applyNumberFormat="1" applyFont="1" applyFill="1" applyBorder="1" applyAlignment="1">
      <alignment horizontal="center" vertical="top"/>
    </xf>
    <xf numFmtId="164" fontId="15" fillId="8" borderId="13" xfId="0" applyNumberFormat="1" applyFont="1" applyFill="1" applyBorder="1" applyAlignment="1">
      <alignment horizontal="center" vertical="top"/>
    </xf>
    <xf numFmtId="164" fontId="15" fillId="8" borderId="74" xfId="0" applyNumberFormat="1" applyFont="1" applyFill="1" applyBorder="1" applyAlignment="1">
      <alignment horizontal="center" vertical="top"/>
    </xf>
    <xf numFmtId="164" fontId="15" fillId="8" borderId="39" xfId="0" applyNumberFormat="1" applyFont="1" applyFill="1" applyBorder="1" applyAlignment="1">
      <alignment horizontal="center" vertical="top"/>
    </xf>
    <xf numFmtId="0" fontId="15" fillId="5" borderId="18" xfId="0" applyFont="1" applyFill="1" applyBorder="1" applyAlignment="1">
      <alignment vertical="top" wrapText="1"/>
    </xf>
    <xf numFmtId="0" fontId="5" fillId="0" borderId="69" xfId="0" applyFont="1" applyFill="1" applyBorder="1" applyAlignment="1">
      <alignment horizontal="center" vertical="top" wrapText="1"/>
    </xf>
    <xf numFmtId="49" fontId="4" fillId="0" borderId="32" xfId="0" applyNumberFormat="1" applyFont="1" applyBorder="1" applyAlignment="1">
      <alignment horizontal="center" vertical="top" wrapText="1"/>
    </xf>
    <xf numFmtId="49" fontId="5" fillId="5" borderId="70" xfId="0" applyNumberFormat="1" applyFont="1" applyFill="1" applyBorder="1" applyAlignment="1">
      <alignment horizontal="center" vertical="top"/>
    </xf>
    <xf numFmtId="0" fontId="4" fillId="8" borderId="19" xfId="0" applyFont="1" applyFill="1" applyBorder="1" applyAlignment="1">
      <alignment horizontal="left" vertical="top" wrapText="1"/>
    </xf>
    <xf numFmtId="49" fontId="2" fillId="3" borderId="57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165" fontId="4" fillId="0" borderId="17" xfId="0" applyNumberFormat="1" applyFont="1" applyFill="1" applyBorder="1" applyAlignment="1">
      <alignment horizontal="left" vertical="top" wrapText="1"/>
    </xf>
    <xf numFmtId="49" fontId="5" fillId="5" borderId="1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44" xfId="0" applyNumberFormat="1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0" fontId="5" fillId="0" borderId="31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vertical="center" textRotation="90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165" fontId="4" fillId="0" borderId="62" xfId="0" applyNumberFormat="1" applyFont="1" applyFill="1" applyBorder="1" applyAlignment="1">
      <alignment horizontal="left" vertical="top" wrapText="1"/>
    </xf>
    <xf numFmtId="0" fontId="5" fillId="0" borderId="40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0" fontId="1" fillId="5" borderId="61" xfId="0" applyNumberFormat="1" applyFont="1" applyFill="1" applyBorder="1" applyAlignment="1">
      <alignment horizontal="center" vertical="top"/>
    </xf>
    <xf numFmtId="0" fontId="4" fillId="0" borderId="62" xfId="0" applyFont="1" applyBorder="1" applyAlignment="1">
      <alignment horizontal="left" vertical="top" wrapText="1"/>
    </xf>
    <xf numFmtId="0" fontId="20" fillId="0" borderId="27" xfId="0" applyNumberFormat="1" applyFont="1" applyFill="1" applyBorder="1" applyAlignment="1">
      <alignment horizontal="center" vertical="top"/>
    </xf>
    <xf numFmtId="165" fontId="5" fillId="0" borderId="63" xfId="0" applyNumberFormat="1" applyFont="1" applyFill="1" applyBorder="1" applyAlignment="1">
      <alignment horizontal="left" vertical="top" wrapText="1"/>
    </xf>
    <xf numFmtId="164" fontId="15" fillId="8" borderId="37" xfId="0" applyNumberFormat="1" applyFont="1" applyFill="1" applyBorder="1" applyAlignment="1">
      <alignment horizontal="center" vertical="top"/>
    </xf>
    <xf numFmtId="164" fontId="15" fillId="8" borderId="34" xfId="0" applyNumberFormat="1" applyFont="1" applyFill="1" applyBorder="1" applyAlignment="1">
      <alignment horizontal="center" vertical="top"/>
    </xf>
    <xf numFmtId="164" fontId="4" fillId="8" borderId="75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vertical="center"/>
    </xf>
    <xf numFmtId="49" fontId="5" fillId="2" borderId="79" xfId="0" applyNumberFormat="1" applyFont="1" applyFill="1" applyBorder="1" applyAlignment="1">
      <alignment horizontal="center" vertical="top"/>
    </xf>
    <xf numFmtId="164" fontId="5" fillId="2" borderId="14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164" fontId="15" fillId="8" borderId="3" xfId="0" applyNumberFormat="1" applyFont="1" applyFill="1" applyBorder="1" applyAlignment="1">
      <alignment horizontal="center" vertical="top"/>
    </xf>
    <xf numFmtId="0" fontId="5" fillId="0" borderId="40" xfId="0" applyNumberFormat="1" applyFont="1" applyBorder="1" applyAlignment="1">
      <alignment vertical="top"/>
    </xf>
    <xf numFmtId="0" fontId="5" fillId="0" borderId="61" xfId="0" applyNumberFormat="1" applyFont="1" applyBorder="1" applyAlignment="1">
      <alignment vertical="top"/>
    </xf>
    <xf numFmtId="0" fontId="5" fillId="0" borderId="21" xfId="0" applyNumberFormat="1" applyFont="1" applyBorder="1" applyAlignment="1">
      <alignment vertical="top"/>
    </xf>
    <xf numFmtId="0" fontId="5" fillId="5" borderId="39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vertical="top"/>
    </xf>
    <xf numFmtId="0" fontId="4" fillId="5" borderId="18" xfId="0" applyFont="1" applyFill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5" fillId="5" borderId="19" xfId="0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49" fontId="5" fillId="5" borderId="1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3" xfId="0" applyFont="1" applyFill="1" applyBorder="1" applyAlignment="1">
      <alignment vertical="center" textRotation="90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center" textRotation="90" wrapText="1"/>
    </xf>
    <xf numFmtId="0" fontId="4" fillId="5" borderId="13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0" fontId="5" fillId="5" borderId="21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60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5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5" fillId="5" borderId="40" xfId="0" applyNumberFormat="1" applyFont="1" applyFill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5" fillId="0" borderId="71" xfId="0" applyNumberFormat="1" applyFont="1" applyBorder="1" applyAlignment="1">
      <alignment horizontal="center" vertical="top"/>
    </xf>
    <xf numFmtId="49" fontId="4" fillId="0" borderId="80" xfId="0" applyNumberFormat="1" applyFont="1" applyBorder="1" applyAlignment="1">
      <alignment horizontal="center" vertical="top" wrapText="1"/>
    </xf>
    <xf numFmtId="164" fontId="4" fillId="5" borderId="50" xfId="0" applyNumberFormat="1" applyFont="1" applyFill="1" applyBorder="1" applyAlignment="1">
      <alignment horizontal="center" vertical="top"/>
    </xf>
    <xf numFmtId="0" fontId="4" fillId="5" borderId="20" xfId="0" applyFont="1" applyFill="1" applyBorder="1" applyAlignment="1">
      <alignment vertical="top" wrapText="1"/>
    </xf>
    <xf numFmtId="0" fontId="4" fillId="5" borderId="71" xfId="0" applyNumberFormat="1" applyFont="1" applyFill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9" borderId="50" xfId="0" applyFont="1" applyFill="1" applyBorder="1" applyAlignment="1">
      <alignment horizontal="center" vertical="top" wrapText="1"/>
    </xf>
    <xf numFmtId="164" fontId="5" fillId="9" borderId="21" xfId="0" applyNumberFormat="1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 wrapText="1"/>
    </xf>
    <xf numFmtId="164" fontId="5" fillId="9" borderId="56" xfId="0" applyNumberFormat="1" applyFont="1" applyFill="1" applyBorder="1" applyAlignment="1">
      <alignment horizontal="center" vertical="top" wrapText="1"/>
    </xf>
    <xf numFmtId="0" fontId="21" fillId="0" borderId="40" xfId="0" applyNumberFormat="1" applyFont="1" applyBorder="1" applyAlignment="1">
      <alignment horizontal="center" vertical="top"/>
    </xf>
    <xf numFmtId="49" fontId="2" fillId="3" borderId="78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48" xfId="0" applyNumberFormat="1" applyFont="1" applyFill="1" applyBorder="1" applyAlignment="1">
      <alignment horizontal="center" vertical="top"/>
    </xf>
    <xf numFmtId="164" fontId="4" fillId="0" borderId="62" xfId="0" applyNumberFormat="1" applyFont="1" applyFill="1" applyBorder="1" applyAlignment="1">
      <alignment horizontal="center" vertical="top" wrapText="1"/>
    </xf>
    <xf numFmtId="164" fontId="4" fillId="0" borderId="27" xfId="0" applyNumberFormat="1" applyFont="1" applyFill="1" applyBorder="1" applyAlignment="1">
      <alignment horizontal="center" vertical="top" wrapText="1"/>
    </xf>
    <xf numFmtId="164" fontId="4" fillId="0" borderId="28" xfId="0" applyNumberFormat="1" applyFont="1" applyFill="1" applyBorder="1" applyAlignment="1">
      <alignment horizontal="center" vertical="top" wrapText="1"/>
    </xf>
    <xf numFmtId="165" fontId="4" fillId="0" borderId="38" xfId="0" applyNumberFormat="1" applyFont="1" applyFill="1" applyBorder="1" applyAlignment="1">
      <alignment horizontal="left" vertical="top" wrapText="1"/>
    </xf>
    <xf numFmtId="165" fontId="4" fillId="0" borderId="41" xfId="0" applyNumberFormat="1" applyFont="1" applyFill="1" applyBorder="1" applyAlignment="1">
      <alignment horizontal="left" vertical="top" wrapText="1"/>
    </xf>
    <xf numFmtId="165" fontId="4" fillId="0" borderId="20" xfId="0" applyNumberFormat="1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49" fontId="2" fillId="2" borderId="29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3" borderId="70" xfId="0" applyNumberFormat="1" applyFont="1" applyFill="1" applyBorder="1" applyAlignment="1">
      <alignment horizontal="right" vertical="top"/>
    </xf>
    <xf numFmtId="49" fontId="2" fillId="3" borderId="44" xfId="0" applyNumberFormat="1" applyFont="1" applyFill="1" applyBorder="1" applyAlignment="1">
      <alignment horizontal="right" vertical="top"/>
    </xf>
    <xf numFmtId="0" fontId="5" fillId="3" borderId="6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top" wrapText="1"/>
    </xf>
    <xf numFmtId="164" fontId="2" fillId="3" borderId="12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3" borderId="76" xfId="0" applyNumberFormat="1" applyFont="1" applyFill="1" applyBorder="1" applyAlignment="1">
      <alignment horizontal="center" vertical="top"/>
    </xf>
    <xf numFmtId="0" fontId="1" fillId="0" borderId="75" xfId="0" applyFont="1" applyFill="1" applyBorder="1" applyAlignment="1">
      <alignment horizontal="left" vertical="top" wrapText="1"/>
    </xf>
    <xf numFmtId="0" fontId="1" fillId="0" borderId="47" xfId="0" applyFont="1" applyFill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left" vertical="top" wrapText="1"/>
    </xf>
    <xf numFmtId="0" fontId="5" fillId="9" borderId="47" xfId="0" applyFont="1" applyFill="1" applyBorder="1" applyAlignment="1">
      <alignment horizontal="center" vertical="top" wrapText="1"/>
    </xf>
    <xf numFmtId="0" fontId="5" fillId="9" borderId="46" xfId="0" applyFont="1" applyFill="1" applyBorder="1" applyAlignment="1">
      <alignment horizontal="center" vertical="top" wrapText="1"/>
    </xf>
    <xf numFmtId="0" fontId="5" fillId="9" borderId="51" xfId="0" applyFont="1" applyFill="1" applyBorder="1" applyAlignment="1">
      <alignment horizontal="center" vertical="top" wrapText="1"/>
    </xf>
    <xf numFmtId="49" fontId="2" fillId="2" borderId="55" xfId="0" applyNumberFormat="1" applyFont="1" applyFill="1" applyBorder="1" applyAlignment="1">
      <alignment horizontal="center" vertical="top"/>
    </xf>
    <xf numFmtId="49" fontId="2" fillId="2" borderId="76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5" borderId="75" xfId="0" applyNumberFormat="1" applyFont="1" applyFill="1" applyBorder="1" applyAlignment="1">
      <alignment horizontal="center" vertical="top"/>
    </xf>
    <xf numFmtId="49" fontId="2" fillId="5" borderId="47" xfId="0" applyNumberFormat="1" applyFont="1" applyFill="1" applyBorder="1" applyAlignment="1">
      <alignment horizontal="center" vertical="top"/>
    </xf>
    <xf numFmtId="0" fontId="4" fillId="5" borderId="66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horizontal="left" vertical="top" wrapText="1"/>
    </xf>
    <xf numFmtId="0" fontId="5" fillId="0" borderId="30" xfId="0" applyNumberFormat="1" applyFont="1" applyBorder="1" applyAlignment="1">
      <alignment horizontal="center" vertical="top"/>
    </xf>
    <xf numFmtId="0" fontId="5" fillId="0" borderId="45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vertical="center" textRotation="90" wrapText="1"/>
    </xf>
    <xf numFmtId="0" fontId="5" fillId="0" borderId="19" xfId="0" applyFont="1" applyFill="1" applyBorder="1" applyAlignment="1">
      <alignment vertical="center" textRotation="90" wrapText="1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5" fillId="0" borderId="75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left" vertical="top" wrapText="1"/>
    </xf>
    <xf numFmtId="49" fontId="2" fillId="2" borderId="76" xfId="0" applyNumberFormat="1" applyFont="1" applyFill="1" applyBorder="1" applyAlignment="1">
      <alignment horizontal="left" vertical="top" wrapText="1"/>
    </xf>
    <xf numFmtId="49" fontId="2" fillId="2" borderId="60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49" fontId="2" fillId="2" borderId="55" xfId="0" applyNumberFormat="1" applyFont="1" applyFill="1" applyBorder="1" applyAlignment="1">
      <alignment horizontal="right" vertical="top"/>
    </xf>
    <xf numFmtId="0" fontId="4" fillId="8" borderId="60" xfId="0" applyFont="1" applyFill="1" applyBorder="1" applyAlignment="1">
      <alignment horizontal="left" vertical="top" wrapText="1"/>
    </xf>
    <xf numFmtId="0" fontId="4" fillId="8" borderId="18" xfId="0" applyFont="1" applyFill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2" fillId="0" borderId="45" xfId="0" applyNumberFormat="1" applyFont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165" fontId="4" fillId="5" borderId="41" xfId="0" applyNumberFormat="1" applyFont="1" applyFill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164" fontId="5" fillId="2" borderId="76" xfId="0" applyNumberFormat="1" applyFont="1" applyFill="1" applyBorder="1" applyAlignment="1">
      <alignment horizontal="center" vertical="top"/>
    </xf>
    <xf numFmtId="0" fontId="5" fillId="0" borderId="66" xfId="0" applyNumberFormat="1" applyFont="1" applyFill="1" applyBorder="1" applyAlignment="1">
      <alignment horizontal="center" vertical="top"/>
    </xf>
    <xf numFmtId="0" fontId="5" fillId="0" borderId="70" xfId="0" applyNumberFormat="1" applyFont="1" applyFill="1" applyBorder="1" applyAlignment="1">
      <alignment horizontal="center" vertical="top"/>
    </xf>
    <xf numFmtId="0" fontId="4" fillId="8" borderId="13" xfId="0" applyFont="1" applyFill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vertical="top" wrapText="1"/>
    </xf>
    <xf numFmtId="49" fontId="4" fillId="0" borderId="32" xfId="0" applyNumberFormat="1" applyFont="1" applyBorder="1" applyAlignment="1">
      <alignment horizontal="center" vertical="top"/>
    </xf>
    <xf numFmtId="49" fontId="4" fillId="0" borderId="70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5" borderId="60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center" vertical="top"/>
    </xf>
    <xf numFmtId="0" fontId="5" fillId="0" borderId="44" xfId="0" applyNumberFormat="1" applyFont="1" applyBorder="1" applyAlignment="1">
      <alignment horizontal="center" vertical="top"/>
    </xf>
    <xf numFmtId="0" fontId="4" fillId="5" borderId="41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top" wrapText="1"/>
    </xf>
    <xf numFmtId="0" fontId="4" fillId="5" borderId="13" xfId="0" applyFont="1" applyFill="1" applyBorder="1" applyAlignment="1">
      <alignment horizontal="left" vertical="top" wrapText="1"/>
    </xf>
    <xf numFmtId="0" fontId="5" fillId="0" borderId="31" xfId="0" applyNumberFormat="1" applyFont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164" fontId="1" fillId="5" borderId="22" xfId="0" applyNumberFormat="1" applyFont="1" applyFill="1" applyBorder="1" applyAlignment="1">
      <alignment horizontal="left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2" fillId="2" borderId="55" xfId="0" applyNumberFormat="1" applyFont="1" applyFill="1" applyBorder="1" applyAlignment="1">
      <alignment horizontal="center" vertical="top"/>
    </xf>
    <xf numFmtId="0" fontId="2" fillId="2" borderId="76" xfId="0" applyNumberFormat="1" applyFont="1" applyFill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43" xfId="0" applyNumberFormat="1" applyFont="1" applyFill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 wrapText="1"/>
    </xf>
    <xf numFmtId="164" fontId="4" fillId="0" borderId="41" xfId="0" applyNumberFormat="1" applyFont="1" applyFill="1" applyBorder="1" applyAlignment="1">
      <alignment horizontal="left" vertical="top" wrapText="1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2" fillId="9" borderId="48" xfId="0" applyFont="1" applyFill="1" applyBorder="1" applyAlignment="1">
      <alignment horizontal="right" vertical="top" wrapText="1"/>
    </xf>
    <xf numFmtId="0" fontId="2" fillId="9" borderId="46" xfId="0" applyFont="1" applyFill="1" applyBorder="1" applyAlignment="1">
      <alignment horizontal="right" vertical="top" wrapText="1"/>
    </xf>
    <xf numFmtId="0" fontId="2" fillId="9" borderId="51" xfId="0" applyFont="1" applyFill="1" applyBorder="1" applyAlignment="1">
      <alignment horizontal="right" vertical="top" wrapText="1"/>
    </xf>
    <xf numFmtId="0" fontId="2" fillId="4" borderId="67" xfId="0" applyFont="1" applyFill="1" applyBorder="1" applyAlignment="1">
      <alignment horizontal="right" vertical="top" wrapText="1"/>
    </xf>
    <xf numFmtId="0" fontId="2" fillId="4" borderId="35" xfId="0" applyFont="1" applyFill="1" applyBorder="1" applyAlignment="1">
      <alignment horizontal="right" vertical="top" wrapText="1"/>
    </xf>
    <xf numFmtId="0" fontId="2" fillId="4" borderId="26" xfId="0" applyFont="1" applyFill="1" applyBorder="1" applyAlignment="1">
      <alignment horizontal="right" vertical="top" wrapText="1"/>
    </xf>
    <xf numFmtId="0" fontId="1" fillId="5" borderId="42" xfId="0" applyFont="1" applyFill="1" applyBorder="1" applyAlignment="1">
      <alignment horizontal="left" vertical="top" wrapText="1"/>
    </xf>
    <xf numFmtId="0" fontId="1" fillId="5" borderId="43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0" borderId="62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1" fillId="5" borderId="68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1" fillId="5" borderId="62" xfId="0" applyFont="1" applyFill="1" applyBorder="1" applyAlignment="1">
      <alignment horizontal="left" vertical="top" wrapText="1"/>
    </xf>
    <xf numFmtId="0" fontId="1" fillId="5" borderId="27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4" fillId="0" borderId="67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164" fontId="2" fillId="2" borderId="16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top"/>
    </xf>
    <xf numFmtId="164" fontId="2" fillId="2" borderId="24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horizontal="left" vertical="top" wrapText="1"/>
    </xf>
    <xf numFmtId="164" fontId="4" fillId="0" borderId="20" xfId="0" applyNumberFormat="1" applyFont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5" fillId="0" borderId="66" xfId="0" applyFont="1" applyFill="1" applyBorder="1" applyAlignment="1">
      <alignment horizontal="center" vertical="center" textRotation="90" wrapText="1"/>
    </xf>
    <xf numFmtId="0" fontId="5" fillId="0" borderId="32" xfId="0" applyFont="1" applyFill="1" applyBorder="1" applyAlignment="1">
      <alignment horizontal="center" vertical="center" textRotation="90" wrapText="1"/>
    </xf>
    <xf numFmtId="0" fontId="5" fillId="0" borderId="70" xfId="0" applyFont="1" applyFill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49" fontId="2" fillId="3" borderId="55" xfId="0" applyNumberFormat="1" applyFont="1" applyFill="1" applyBorder="1" applyAlignment="1">
      <alignment horizontal="right" vertical="top"/>
    </xf>
    <xf numFmtId="49" fontId="2" fillId="4" borderId="55" xfId="0" applyNumberFormat="1" applyFont="1" applyFill="1" applyBorder="1" applyAlignment="1">
      <alignment horizontal="right" vertical="top"/>
    </xf>
    <xf numFmtId="49" fontId="2" fillId="3" borderId="41" xfId="0" applyNumberFormat="1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right" vertical="top"/>
    </xf>
    <xf numFmtId="164" fontId="5" fillId="9" borderId="48" xfId="0" applyNumberFormat="1" applyFont="1" applyFill="1" applyBorder="1" applyAlignment="1">
      <alignment horizontal="center" vertical="top" wrapText="1"/>
    </xf>
    <xf numFmtId="164" fontId="5" fillId="9" borderId="46" xfId="0" applyNumberFormat="1" applyFont="1" applyFill="1" applyBorder="1" applyAlignment="1">
      <alignment horizontal="center" vertical="top" wrapText="1"/>
    </xf>
    <xf numFmtId="164" fontId="4" fillId="0" borderId="67" xfId="0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164" fontId="2" fillId="4" borderId="57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2" fillId="4" borderId="71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wrapText="1"/>
    </xf>
    <xf numFmtId="0" fontId="4" fillId="5" borderId="0" xfId="0" applyNumberFormat="1" applyFont="1" applyFill="1" applyBorder="1" applyAlignment="1">
      <alignment horizontal="center" vertical="top" wrapText="1"/>
    </xf>
    <xf numFmtId="164" fontId="5" fillId="4" borderId="67" xfId="0" applyNumberFormat="1" applyFont="1" applyFill="1" applyBorder="1" applyAlignment="1">
      <alignment horizontal="center" vertical="top" wrapText="1"/>
    </xf>
    <xf numFmtId="164" fontId="5" fillId="4" borderId="35" xfId="0" applyNumberFormat="1" applyFont="1" applyFill="1" applyBorder="1" applyAlignment="1">
      <alignment horizontal="center" vertical="top" wrapText="1"/>
    </xf>
    <xf numFmtId="164" fontId="4" fillId="0" borderId="63" xfId="0" applyNumberFormat="1" applyFont="1" applyBorder="1" applyAlignment="1">
      <alignment horizontal="center" vertical="top" wrapText="1"/>
    </xf>
    <xf numFmtId="164" fontId="4" fillId="0" borderId="58" xfId="0" applyNumberFormat="1" applyFont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164" fontId="4" fillId="0" borderId="67" xfId="0" applyNumberFormat="1" applyFont="1" applyFill="1" applyBorder="1" applyAlignment="1">
      <alignment horizontal="center" vertical="top" wrapText="1"/>
    </xf>
    <xf numFmtId="164" fontId="4" fillId="0" borderId="35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/>
    </xf>
    <xf numFmtId="49" fontId="5" fillId="3" borderId="41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2" fillId="2" borderId="19" xfId="0" applyNumberFormat="1" applyFont="1" applyFill="1" applyBorder="1" applyAlignment="1">
      <alignment horizontal="right" vertical="top"/>
    </xf>
    <xf numFmtId="0" fontId="5" fillId="0" borderId="75" xfId="0" applyNumberFormat="1" applyFont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47" xfId="0" applyNumberFormat="1" applyFont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75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left" vertical="top" wrapText="1"/>
    </xf>
    <xf numFmtId="165" fontId="4" fillId="5" borderId="38" xfId="0" applyNumberFormat="1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0" fontId="2" fillId="0" borderId="70" xfId="0" applyNumberFormat="1" applyFont="1" applyFill="1" applyBorder="1" applyAlignment="1">
      <alignment horizontal="center" vertical="top"/>
    </xf>
    <xf numFmtId="165" fontId="4" fillId="5" borderId="42" xfId="0" applyNumberFormat="1" applyFont="1" applyFill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center" textRotation="90"/>
    </xf>
    <xf numFmtId="0" fontId="13" fillId="0" borderId="19" xfId="0" applyFont="1" applyBorder="1" applyAlignment="1">
      <alignment horizontal="center" vertical="center" textRotation="90"/>
    </xf>
    <xf numFmtId="49" fontId="4" fillId="0" borderId="19" xfId="0" applyNumberFormat="1" applyFont="1" applyBorder="1" applyAlignment="1">
      <alignment horizontal="center" vertical="top" wrapText="1"/>
    </xf>
    <xf numFmtId="0" fontId="5" fillId="5" borderId="31" xfId="0" applyNumberFormat="1" applyFont="1" applyFill="1" applyBorder="1" applyAlignment="1">
      <alignment horizontal="center" vertical="top"/>
    </xf>
    <xf numFmtId="0" fontId="5" fillId="5" borderId="2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8" xfId="0" applyNumberFormat="1" applyFont="1" applyBorder="1" applyAlignment="1">
      <alignment horizontal="center" vertical="center" textRotation="90" wrapText="1"/>
    </xf>
    <xf numFmtId="0" fontId="1" fillId="0" borderId="50" xfId="0" applyNumberFormat="1" applyFont="1" applyBorder="1" applyAlignment="1">
      <alignment horizontal="center" vertical="center" textRotation="90" wrapText="1"/>
    </xf>
    <xf numFmtId="0" fontId="2" fillId="0" borderId="7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right" vertical="top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3" borderId="63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43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0" fontId="5" fillId="0" borderId="54" xfId="0" applyFont="1" applyFill="1" applyBorder="1" applyAlignment="1">
      <alignment horizontal="left" vertical="top" wrapText="1"/>
    </xf>
    <xf numFmtId="0" fontId="5" fillId="0" borderId="52" xfId="0" applyFont="1" applyFill="1" applyBorder="1" applyAlignment="1">
      <alignment horizontal="left" vertical="top" wrapText="1"/>
    </xf>
    <xf numFmtId="49" fontId="4" fillId="0" borderId="68" xfId="0" applyNumberFormat="1" applyFont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80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center" textRotation="90" wrapText="1"/>
    </xf>
    <xf numFmtId="0" fontId="5" fillId="0" borderId="68" xfId="0" applyFont="1" applyFill="1" applyBorder="1" applyAlignment="1">
      <alignment horizontal="center" vertical="center" textRotation="90" wrapText="1"/>
    </xf>
    <xf numFmtId="0" fontId="5" fillId="0" borderId="68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2" fillId="7" borderId="12" xfId="0" applyNumberFormat="1" applyFont="1" applyFill="1" applyBorder="1" applyAlignment="1">
      <alignment horizontal="left" vertical="top" wrapText="1"/>
    </xf>
    <xf numFmtId="49" fontId="2" fillId="7" borderId="55" xfId="0" applyNumberFormat="1" applyFont="1" applyFill="1" applyBorder="1" applyAlignment="1">
      <alignment horizontal="left" vertical="top" wrapText="1"/>
    </xf>
    <xf numFmtId="49" fontId="2" fillId="7" borderId="76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4" borderId="76" xfId="0" applyFont="1" applyFill="1" applyBorder="1" applyAlignment="1">
      <alignment horizontal="left" vertical="top" wrapText="1"/>
    </xf>
    <xf numFmtId="0" fontId="4" fillId="0" borderId="68" xfId="0" applyFont="1" applyFill="1" applyBorder="1" applyAlignment="1">
      <alignment horizontal="left" vertical="top" wrapText="1"/>
    </xf>
    <xf numFmtId="49" fontId="4" fillId="0" borderId="68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/>
    </xf>
    <xf numFmtId="0" fontId="5" fillId="3" borderId="55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 vertical="center"/>
    </xf>
    <xf numFmtId="49" fontId="5" fillId="0" borderId="52" xfId="0" applyNumberFormat="1" applyFont="1" applyBorder="1" applyAlignment="1">
      <alignment horizontal="center" vertical="top"/>
    </xf>
    <xf numFmtId="49" fontId="5" fillId="5" borderId="13" xfId="0" applyNumberFormat="1" applyFont="1" applyFill="1" applyBorder="1" applyAlignment="1">
      <alignment horizontal="center" vertical="top"/>
    </xf>
    <xf numFmtId="0" fontId="5" fillId="2" borderId="55" xfId="0" applyFont="1" applyFill="1" applyBorder="1" applyAlignment="1">
      <alignment horizontal="left" vertical="top" wrapText="1"/>
    </xf>
    <xf numFmtId="0" fontId="5" fillId="2" borderId="76" xfId="0" applyFont="1" applyFill="1" applyBorder="1" applyAlignment="1">
      <alignment horizontal="left" vertical="top" wrapText="1"/>
    </xf>
    <xf numFmtId="164" fontId="4" fillId="0" borderId="69" xfId="0" applyNumberFormat="1" applyFont="1" applyBorder="1" applyAlignment="1">
      <alignment horizontal="left" vertical="top" wrapText="1"/>
    </xf>
    <xf numFmtId="49" fontId="5" fillId="0" borderId="75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vertical="center" textRotation="90" wrapText="1"/>
    </xf>
    <xf numFmtId="0" fontId="5" fillId="0" borderId="4" xfId="0" applyFont="1" applyFill="1" applyBorder="1" applyAlignment="1">
      <alignment vertical="center" textRotation="90" wrapText="1"/>
    </xf>
    <xf numFmtId="0" fontId="5" fillId="0" borderId="68" xfId="0" applyFont="1" applyFill="1" applyBorder="1" applyAlignment="1">
      <alignment horizontal="center" vertical="top" textRotation="180" wrapText="1"/>
    </xf>
    <xf numFmtId="0" fontId="5" fillId="0" borderId="19" xfId="0" applyFont="1" applyFill="1" applyBorder="1" applyAlignment="1">
      <alignment horizontal="center" vertical="top" textRotation="180" wrapText="1"/>
    </xf>
    <xf numFmtId="0" fontId="4" fillId="0" borderId="60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49" fontId="5" fillId="0" borderId="54" xfId="0" applyNumberFormat="1" applyFont="1" applyBorder="1" applyAlignment="1">
      <alignment horizontal="center" vertical="top"/>
    </xf>
    <xf numFmtId="49" fontId="5" fillId="0" borderId="54" xfId="0" applyNumberFormat="1" applyFont="1" applyFill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left" vertical="top" wrapText="1"/>
    </xf>
    <xf numFmtId="0" fontId="5" fillId="0" borderId="52" xfId="0" applyNumberFormat="1" applyFont="1" applyBorder="1" applyAlignment="1">
      <alignment horizontal="center" vertical="top"/>
    </xf>
    <xf numFmtId="0" fontId="5" fillId="0" borderId="70" xfId="0" applyNumberFormat="1" applyFont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 textRotation="90" wrapText="1"/>
    </xf>
    <xf numFmtId="165" fontId="4" fillId="0" borderId="42" xfId="0" applyNumberFormat="1" applyFont="1" applyFill="1" applyBorder="1" applyAlignment="1">
      <alignment horizontal="left" vertical="top" wrapText="1"/>
    </xf>
    <xf numFmtId="0" fontId="5" fillId="0" borderId="40" xfId="0" applyNumberFormat="1" applyFont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64" fontId="4" fillId="0" borderId="4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38" xfId="0" applyNumberFormat="1" applyFont="1" applyFill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165" fontId="4" fillId="5" borderId="62" xfId="0" applyNumberFormat="1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0" borderId="52" xfId="0" applyNumberFormat="1" applyFont="1" applyFill="1" applyBorder="1" applyAlignment="1">
      <alignment horizontal="center" vertical="top"/>
    </xf>
    <xf numFmtId="49" fontId="5" fillId="0" borderId="34" xfId="0" applyNumberFormat="1" applyFont="1" applyFill="1" applyBorder="1" applyAlignment="1">
      <alignment horizontal="center" vertical="top"/>
    </xf>
    <xf numFmtId="0" fontId="1" fillId="0" borderId="38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164" fontId="4" fillId="0" borderId="42" xfId="0" applyNumberFormat="1" applyFont="1" applyFill="1" applyBorder="1" applyAlignment="1">
      <alignment horizontal="left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 textRotation="90"/>
    </xf>
    <xf numFmtId="49" fontId="4" fillId="0" borderId="66" xfId="0" applyNumberFormat="1" applyFont="1" applyBorder="1" applyAlignment="1">
      <alignment horizontal="center" vertical="top"/>
    </xf>
    <xf numFmtId="0" fontId="2" fillId="0" borderId="66" xfId="0" applyNumberFormat="1" applyFont="1" applyFill="1" applyBorder="1" applyAlignment="1">
      <alignment horizontal="center" vertical="top"/>
    </xf>
    <xf numFmtId="164" fontId="5" fillId="4" borderId="16" xfId="0" applyNumberFormat="1" applyFont="1" applyFill="1" applyBorder="1" applyAlignment="1">
      <alignment horizontal="center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2" fillId="4" borderId="78" xfId="0" applyFont="1" applyFill="1" applyBorder="1" applyAlignment="1">
      <alignment horizontal="right" vertical="top" wrapText="1"/>
    </xf>
    <xf numFmtId="0" fontId="2" fillId="4" borderId="59" xfId="0" applyFont="1" applyFill="1" applyBorder="1" applyAlignment="1">
      <alignment horizontal="right" vertical="top" wrapText="1"/>
    </xf>
    <xf numFmtId="0" fontId="2" fillId="4" borderId="77" xfId="0" applyFont="1" applyFill="1" applyBorder="1" applyAlignment="1">
      <alignment horizontal="right" vertical="top" wrapText="1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0" borderId="66" xfId="0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0" fontId="6" fillId="0" borderId="29" xfId="0" applyFont="1" applyFill="1" applyBorder="1" applyAlignment="1">
      <alignment horizontal="left" vertical="top" wrapText="1"/>
    </xf>
    <xf numFmtId="0" fontId="6" fillId="0" borderId="68" xfId="0" applyFont="1" applyFill="1" applyBorder="1" applyAlignment="1">
      <alignment horizontal="left" vertical="top" wrapText="1"/>
    </xf>
    <xf numFmtId="49" fontId="5" fillId="3" borderId="62" xfId="0" applyNumberFormat="1" applyFont="1" applyFill="1" applyBorder="1" applyAlignment="1">
      <alignment horizontal="center" vertical="top"/>
    </xf>
    <xf numFmtId="49" fontId="5" fillId="2" borderId="60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textRotation="180" wrapText="1"/>
    </xf>
    <xf numFmtId="0" fontId="4" fillId="0" borderId="40" xfId="0" applyFont="1" applyFill="1" applyBorder="1" applyAlignment="1">
      <alignment horizontal="center" vertical="top"/>
    </xf>
    <xf numFmtId="0" fontId="4" fillId="0" borderId="68" xfId="0" applyFont="1" applyFill="1" applyBorder="1" applyAlignment="1">
      <alignment horizontal="center" vertical="top" wrapText="1"/>
    </xf>
    <xf numFmtId="0" fontId="4" fillId="0" borderId="61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72" xfId="0" applyNumberFormat="1" applyFont="1" applyBorder="1" applyAlignment="1">
      <alignment horizontal="left" vertical="top" wrapText="1"/>
    </xf>
    <xf numFmtId="0" fontId="4" fillId="5" borderId="38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/>
    </xf>
    <xf numFmtId="49" fontId="1" fillId="0" borderId="43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4" fillId="0" borderId="33" xfId="0" applyNumberFormat="1" applyFont="1" applyBorder="1" applyAlignment="1">
      <alignment horizontal="center" vertical="top"/>
    </xf>
    <xf numFmtId="49" fontId="5" fillId="6" borderId="0" xfId="0" applyNumberFormat="1" applyFont="1" applyFill="1" applyBorder="1" applyAlignment="1">
      <alignment horizontal="right" vertical="top"/>
    </xf>
    <xf numFmtId="49" fontId="5" fillId="6" borderId="7" xfId="0" applyNumberFormat="1" applyFont="1" applyFill="1" applyBorder="1" applyAlignment="1">
      <alignment horizontal="right" vertical="top"/>
    </xf>
    <xf numFmtId="0" fontId="4" fillId="0" borderId="10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50" xfId="0" applyFont="1" applyFill="1" applyBorder="1" applyAlignment="1">
      <alignment horizontal="center" vertical="top" wrapText="1"/>
    </xf>
    <xf numFmtId="49" fontId="2" fillId="2" borderId="70" xfId="0" applyNumberFormat="1" applyFont="1" applyFill="1" applyBorder="1" applyAlignment="1">
      <alignment horizontal="right" vertical="top"/>
    </xf>
    <xf numFmtId="49" fontId="4" fillId="0" borderId="29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0" fontId="4" fillId="5" borderId="70" xfId="0" applyFont="1" applyFill="1" applyBorder="1" applyAlignment="1">
      <alignment horizontal="left" vertical="top" wrapText="1"/>
    </xf>
    <xf numFmtId="0" fontId="5" fillId="0" borderId="47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50" xfId="0" applyFont="1" applyFill="1" applyBorder="1" applyAlignment="1">
      <alignment horizontal="center" vertical="top" wrapText="1"/>
    </xf>
    <xf numFmtId="49" fontId="2" fillId="3" borderId="62" xfId="0" applyNumberFormat="1" applyFont="1" applyFill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1" fillId="0" borderId="60" xfId="0" applyNumberFormat="1" applyFont="1" applyBorder="1" applyAlignment="1">
      <alignment horizontal="center" vertical="top"/>
    </xf>
    <xf numFmtId="0" fontId="4" fillId="0" borderId="34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 vertical="top"/>
    </xf>
    <xf numFmtId="0" fontId="1" fillId="0" borderId="34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49" fontId="1" fillId="0" borderId="60" xfId="0" applyNumberFormat="1" applyFont="1" applyBorder="1" applyAlignment="1">
      <alignment horizontal="center" vertical="top" wrapText="1"/>
    </xf>
    <xf numFmtId="0" fontId="2" fillId="0" borderId="40" xfId="0" applyNumberFormat="1" applyFont="1" applyBorder="1" applyAlignment="1">
      <alignment horizontal="center" vertical="top"/>
    </xf>
    <xf numFmtId="49" fontId="1" fillId="5" borderId="29" xfId="0" applyNumberFormat="1" applyFont="1" applyFill="1" applyBorder="1" applyAlignment="1">
      <alignment horizontal="center" vertical="top"/>
    </xf>
    <xf numFmtId="49" fontId="1" fillId="5" borderId="4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49" fontId="4" fillId="6" borderId="18" xfId="0" applyNumberFormat="1" applyFont="1" applyFill="1" applyBorder="1" applyAlignment="1">
      <alignment horizontal="center" vertical="top"/>
    </xf>
    <xf numFmtId="49" fontId="4" fillId="6" borderId="43" xfId="0" applyNumberFormat="1" applyFont="1" applyFill="1" applyBorder="1" applyAlignment="1">
      <alignment horizontal="center" vertical="top"/>
    </xf>
    <xf numFmtId="0" fontId="5" fillId="5" borderId="61" xfId="0" applyNumberFormat="1" applyFont="1" applyFill="1" applyBorder="1" applyAlignment="1">
      <alignment horizontal="center" vertical="top"/>
    </xf>
    <xf numFmtId="0" fontId="4" fillId="0" borderId="43" xfId="0" applyFont="1" applyBorder="1" applyAlignment="1">
      <alignment horizontal="left" vertical="top" wrapText="1"/>
    </xf>
    <xf numFmtId="49" fontId="4" fillId="6" borderId="34" xfId="0" applyNumberFormat="1" applyFont="1" applyFill="1" applyBorder="1" applyAlignment="1">
      <alignment horizontal="center" vertical="top"/>
    </xf>
    <xf numFmtId="49" fontId="4" fillId="6" borderId="54" xfId="0" applyNumberFormat="1" applyFont="1" applyFill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8" borderId="8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4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 wrapText="1"/>
    </xf>
    <xf numFmtId="0" fontId="1" fillId="5" borderId="13" xfId="0" applyNumberFormat="1" applyFont="1" applyFill="1" applyBorder="1" applyAlignment="1">
      <alignment horizontal="center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3" fillId="5" borderId="32" xfId="0" applyFont="1" applyFill="1" applyBorder="1" applyAlignment="1">
      <alignment horizontal="center" vertical="top"/>
    </xf>
    <xf numFmtId="0" fontId="3" fillId="5" borderId="70" xfId="0" applyFont="1" applyFill="1" applyBorder="1" applyAlignment="1">
      <alignment horizontal="center" vertical="top"/>
    </xf>
    <xf numFmtId="49" fontId="1" fillId="0" borderId="13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0" fontId="4" fillId="5" borderId="3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 textRotation="90"/>
    </xf>
    <xf numFmtId="0" fontId="1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1" fillId="5" borderId="41" xfId="0" applyNumberFormat="1" applyFont="1" applyFill="1" applyBorder="1" applyAlignment="1">
      <alignment horizontal="left" vertical="top" wrapText="1"/>
    </xf>
    <xf numFmtId="0" fontId="1" fillId="5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top"/>
    </xf>
    <xf numFmtId="49" fontId="4" fillId="5" borderId="13" xfId="0" applyNumberFormat="1" applyFont="1" applyFill="1" applyBorder="1" applyAlignment="1">
      <alignment horizontal="center" vertical="top"/>
    </xf>
    <xf numFmtId="49" fontId="4" fillId="5" borderId="19" xfId="0" applyNumberFormat="1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center" vertical="top"/>
    </xf>
    <xf numFmtId="49" fontId="1" fillId="0" borderId="19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center" vertical="top"/>
    </xf>
    <xf numFmtId="0" fontId="4" fillId="0" borderId="3" xfId="0" applyNumberFormat="1" applyFont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164" fontId="4" fillId="0" borderId="5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right" vertical="top" wrapText="1"/>
    </xf>
    <xf numFmtId="0" fontId="2" fillId="4" borderId="55" xfId="0" applyFont="1" applyFill="1" applyBorder="1" applyAlignment="1">
      <alignment horizontal="right" vertical="top" wrapText="1"/>
    </xf>
    <xf numFmtId="0" fontId="2" fillId="4" borderId="76" xfId="0" applyFont="1" applyFill="1" applyBorder="1" applyAlignment="1">
      <alignment horizontal="right" vertical="top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55" xfId="0" applyNumberFormat="1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textRotation="90" wrapText="1"/>
    </xf>
    <xf numFmtId="0" fontId="1" fillId="5" borderId="48" xfId="0" applyFont="1" applyFill="1" applyBorder="1" applyAlignment="1">
      <alignment horizontal="left" vertical="top" wrapText="1"/>
    </xf>
    <xf numFmtId="0" fontId="1" fillId="5" borderId="46" xfId="0" applyFont="1" applyFill="1" applyBorder="1" applyAlignment="1">
      <alignment horizontal="left" vertical="top" wrapText="1"/>
    </xf>
    <xf numFmtId="0" fontId="1" fillId="5" borderId="51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right" vertical="top" wrapText="1"/>
    </xf>
    <xf numFmtId="0" fontId="2" fillId="9" borderId="55" xfId="0" applyFont="1" applyFill="1" applyBorder="1" applyAlignment="1">
      <alignment horizontal="right" vertical="top" wrapText="1"/>
    </xf>
    <xf numFmtId="0" fontId="2" fillId="9" borderId="76" xfId="0" applyFont="1" applyFill="1" applyBorder="1" applyAlignment="1">
      <alignment horizontal="right" vertical="top" wrapText="1"/>
    </xf>
    <xf numFmtId="164" fontId="5" fillId="9" borderId="12" xfId="0" applyNumberFormat="1" applyFont="1" applyFill="1" applyBorder="1" applyAlignment="1">
      <alignment horizontal="center" vertical="top" wrapText="1"/>
    </xf>
    <xf numFmtId="164" fontId="5" fillId="9" borderId="55" xfId="0" applyNumberFormat="1" applyFont="1" applyFill="1" applyBorder="1" applyAlignment="1">
      <alignment horizontal="center" vertical="top" wrapText="1"/>
    </xf>
    <xf numFmtId="0" fontId="1" fillId="5" borderId="54" xfId="0" applyFont="1" applyFill="1" applyBorder="1" applyAlignment="1">
      <alignment horizontal="left" vertical="top" wrapText="1"/>
    </xf>
    <xf numFmtId="0" fontId="1" fillId="5" borderId="52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left" vertical="top" wrapText="1"/>
    </xf>
    <xf numFmtId="0" fontId="10" fillId="0" borderId="5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1" fillId="0" borderId="67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 wrapText="1"/>
    </xf>
    <xf numFmtId="164" fontId="5" fillId="4" borderId="26" xfId="0" applyNumberFormat="1" applyFont="1" applyFill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5" fillId="9" borderId="76" xfId="0" applyNumberFormat="1" applyFont="1" applyFill="1" applyBorder="1" applyAlignment="1">
      <alignment horizontal="center" vertical="top" wrapText="1"/>
    </xf>
    <xf numFmtId="49" fontId="2" fillId="7" borderId="17" xfId="0" applyNumberFormat="1" applyFont="1" applyFill="1" applyBorder="1" applyAlignment="1">
      <alignment horizontal="left" vertical="top" wrapText="1"/>
    </xf>
    <xf numFmtId="49" fontId="2" fillId="7" borderId="0" xfId="0" applyNumberFormat="1" applyFont="1" applyFill="1" applyBorder="1" applyAlignment="1">
      <alignment horizontal="left" vertical="top" wrapText="1"/>
    </xf>
    <xf numFmtId="49" fontId="2" fillId="7" borderId="7" xfId="0" applyNumberFormat="1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49" fontId="2" fillId="2" borderId="32" xfId="0" applyNumberFormat="1" applyFont="1" applyFill="1" applyBorder="1" applyAlignment="1">
      <alignment horizontal="left" vertical="top" wrapText="1"/>
    </xf>
    <xf numFmtId="0" fontId="15" fillId="5" borderId="60" xfId="0" applyFont="1" applyFill="1" applyBorder="1" applyAlignment="1">
      <alignment horizontal="left" vertical="top" wrapText="1"/>
    </xf>
    <xf numFmtId="0" fontId="15" fillId="5" borderId="18" xfId="0" applyFont="1" applyFill="1" applyBorder="1" applyAlignment="1">
      <alignment horizontal="left" vertical="top" wrapText="1"/>
    </xf>
    <xf numFmtId="0" fontId="15" fillId="5" borderId="43" xfId="0" applyFont="1" applyFill="1" applyBorder="1" applyAlignment="1">
      <alignment horizontal="left" vertical="top" wrapText="1"/>
    </xf>
    <xf numFmtId="0" fontId="15" fillId="5" borderId="19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55" xfId="0" applyFont="1" applyFill="1" applyBorder="1" applyAlignment="1">
      <alignment horizontal="left" vertical="top" wrapText="1"/>
    </xf>
    <xf numFmtId="0" fontId="5" fillId="3" borderId="76" xfId="0" applyFont="1" applyFill="1" applyBorder="1" applyAlignment="1">
      <alignment horizontal="left" vertical="top" wrapText="1"/>
    </xf>
    <xf numFmtId="0" fontId="18" fillId="0" borderId="0" xfId="0" applyFont="1" applyAlignment="1">
      <alignment horizontal="right" vertical="top"/>
    </xf>
    <xf numFmtId="49" fontId="2" fillId="0" borderId="55" xfId="0" applyNumberFormat="1" applyFont="1" applyFill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4"/>
  <sheetViews>
    <sheetView tabSelected="1" zoomScaleNormal="100" zoomScaleSheetLayoutView="100" workbookViewId="0">
      <selection activeCell="AB28" sqref="AB28"/>
    </sheetView>
  </sheetViews>
  <sheetFormatPr defaultRowHeight="12.75"/>
  <cols>
    <col min="1" max="3" width="2.42578125" style="7" customWidth="1"/>
    <col min="4" max="4" width="36.7109375" style="7" customWidth="1"/>
    <col min="5" max="5" width="3.5703125" style="405" customWidth="1"/>
    <col min="6" max="6" width="2.85546875" style="405" customWidth="1"/>
    <col min="7" max="7" width="3" style="89" customWidth="1"/>
    <col min="8" max="8" width="8.140625" style="460" customWidth="1"/>
    <col min="9" max="9" width="9.5703125" style="7" customWidth="1"/>
    <col min="10" max="11" width="8.140625" style="7" customWidth="1"/>
    <col min="12" max="12" width="7.42578125" style="7" customWidth="1"/>
    <col min="13" max="13" width="8.42578125" style="7" customWidth="1"/>
    <col min="14" max="14" width="8.28515625" style="7" customWidth="1"/>
    <col min="15" max="15" width="19.7109375" style="7" customWidth="1"/>
    <col min="16" max="16" width="6.140625" style="19" customWidth="1"/>
    <col min="17" max="17" width="6.85546875" style="89" customWidth="1"/>
    <col min="18" max="18" width="5.85546875" style="88" customWidth="1"/>
    <col min="19" max="19" width="9.140625" style="2" hidden="1" customWidth="1"/>
    <col min="20" max="20" width="9.140625" style="2"/>
    <col min="21" max="21" width="19.85546875" style="2" customWidth="1"/>
    <col min="22" max="16384" width="9.140625" style="2"/>
  </cols>
  <sheetData>
    <row r="1" spans="1:24" ht="17.25" customHeight="1">
      <c r="A1" s="1529" t="s">
        <v>252</v>
      </c>
      <c r="B1" s="1529"/>
      <c r="C1" s="1529"/>
      <c r="D1" s="1529"/>
      <c r="E1" s="1529"/>
      <c r="F1" s="1529"/>
      <c r="G1" s="1529"/>
      <c r="H1" s="1529"/>
      <c r="I1" s="1529"/>
      <c r="J1" s="1529"/>
      <c r="K1" s="1529"/>
      <c r="L1" s="1529"/>
      <c r="M1" s="1529"/>
      <c r="N1" s="1529"/>
      <c r="O1" s="1529"/>
      <c r="P1" s="1529"/>
      <c r="Q1" s="1529"/>
      <c r="R1" s="1529"/>
    </row>
    <row r="2" spans="1:24" ht="18" customHeight="1">
      <c r="A2" s="1536" t="s">
        <v>42</v>
      </c>
      <c r="B2" s="1536"/>
      <c r="C2" s="1536"/>
      <c r="D2" s="1536"/>
      <c r="E2" s="1536"/>
      <c r="F2" s="1536"/>
      <c r="G2" s="1536"/>
      <c r="H2" s="1536"/>
      <c r="I2" s="1536"/>
      <c r="J2" s="1536"/>
      <c r="K2" s="1536"/>
      <c r="L2" s="1536"/>
      <c r="M2" s="1536"/>
      <c r="N2" s="1536"/>
      <c r="O2" s="1536"/>
      <c r="P2" s="1536"/>
      <c r="Q2" s="1536"/>
      <c r="R2" s="1536"/>
    </row>
    <row r="3" spans="1:24" ht="15" customHeight="1">
      <c r="A3" s="1537" t="s">
        <v>261</v>
      </c>
      <c r="B3" s="1537"/>
      <c r="C3" s="1537"/>
      <c r="D3" s="1537"/>
      <c r="E3" s="1537"/>
      <c r="F3" s="1537"/>
      <c r="G3" s="1537"/>
      <c r="H3" s="1537"/>
      <c r="I3" s="1537"/>
      <c r="J3" s="1537"/>
      <c r="K3" s="1537"/>
      <c r="L3" s="1537"/>
      <c r="M3" s="1537"/>
      <c r="N3" s="1537"/>
      <c r="O3" s="1537"/>
      <c r="P3" s="1537"/>
      <c r="Q3" s="1537"/>
      <c r="R3" s="1537"/>
    </row>
    <row r="4" spans="1:24" ht="15" customHeight="1" thickBot="1">
      <c r="A4" s="667"/>
      <c r="B4" s="667"/>
      <c r="C4" s="1550" t="s">
        <v>10</v>
      </c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</row>
    <row r="5" spans="1:24" ht="36.75" customHeight="1">
      <c r="A5" s="1551" t="s">
        <v>14</v>
      </c>
      <c r="B5" s="1567" t="s">
        <v>16</v>
      </c>
      <c r="C5" s="1567" t="s">
        <v>17</v>
      </c>
      <c r="D5" s="1554" t="s">
        <v>34</v>
      </c>
      <c r="E5" s="1530" t="s">
        <v>18</v>
      </c>
      <c r="F5" s="1533" t="s">
        <v>258</v>
      </c>
      <c r="G5" s="1538" t="s">
        <v>19</v>
      </c>
      <c r="H5" s="1557" t="s">
        <v>20</v>
      </c>
      <c r="I5" s="1470" t="s">
        <v>120</v>
      </c>
      <c r="J5" s="1471"/>
      <c r="K5" s="1471"/>
      <c r="L5" s="1472"/>
      <c r="M5" s="1547" t="s">
        <v>262</v>
      </c>
      <c r="N5" s="1547" t="s">
        <v>263</v>
      </c>
      <c r="O5" s="1541" t="s">
        <v>79</v>
      </c>
      <c r="P5" s="1542"/>
      <c r="Q5" s="1542"/>
      <c r="R5" s="1543"/>
    </row>
    <row r="6" spans="1:24" ht="15" customHeight="1">
      <c r="A6" s="1552"/>
      <c r="B6" s="1568"/>
      <c r="C6" s="1568"/>
      <c r="D6" s="1555"/>
      <c r="E6" s="1531"/>
      <c r="F6" s="1534"/>
      <c r="G6" s="1539"/>
      <c r="H6" s="1558"/>
      <c r="I6" s="1562" t="s">
        <v>21</v>
      </c>
      <c r="J6" s="1564" t="s">
        <v>22</v>
      </c>
      <c r="K6" s="1564"/>
      <c r="L6" s="1565" t="s">
        <v>45</v>
      </c>
      <c r="M6" s="1548"/>
      <c r="N6" s="1548"/>
      <c r="O6" s="1560" t="s">
        <v>34</v>
      </c>
      <c r="P6" s="1544" t="s">
        <v>80</v>
      </c>
      <c r="Q6" s="1545"/>
      <c r="R6" s="1546"/>
    </row>
    <row r="7" spans="1:24" ht="105.75" customHeight="1" thickBot="1">
      <c r="A7" s="1553"/>
      <c r="B7" s="1569"/>
      <c r="C7" s="1569"/>
      <c r="D7" s="1556"/>
      <c r="E7" s="1532"/>
      <c r="F7" s="1535"/>
      <c r="G7" s="1540"/>
      <c r="H7" s="1559"/>
      <c r="I7" s="1563"/>
      <c r="J7" s="671" t="s">
        <v>21</v>
      </c>
      <c r="K7" s="9" t="s">
        <v>35</v>
      </c>
      <c r="L7" s="1566"/>
      <c r="M7" s="1549"/>
      <c r="N7" s="1549"/>
      <c r="O7" s="1561"/>
      <c r="P7" s="462" t="s">
        <v>81</v>
      </c>
      <c r="Q7" s="462" t="s">
        <v>82</v>
      </c>
      <c r="R7" s="463" t="s">
        <v>122</v>
      </c>
    </row>
    <row r="8" spans="1:24" ht="15.75" customHeight="1" thickBot="1">
      <c r="A8" s="1587" t="s">
        <v>44</v>
      </c>
      <c r="B8" s="1588"/>
      <c r="C8" s="1588"/>
      <c r="D8" s="1588"/>
      <c r="E8" s="1588"/>
      <c r="F8" s="1588"/>
      <c r="G8" s="1588"/>
      <c r="H8" s="1588"/>
      <c r="I8" s="1588"/>
      <c r="J8" s="1588"/>
      <c r="K8" s="1588"/>
      <c r="L8" s="1588"/>
      <c r="M8" s="1588"/>
      <c r="N8" s="1588"/>
      <c r="O8" s="1588"/>
      <c r="P8" s="1588"/>
      <c r="Q8" s="1588"/>
      <c r="R8" s="1589"/>
    </row>
    <row r="9" spans="1:24" ht="14.25" customHeight="1" thickBot="1">
      <c r="A9" s="1590" t="s">
        <v>43</v>
      </c>
      <c r="B9" s="1591"/>
      <c r="C9" s="1591"/>
      <c r="D9" s="1591"/>
      <c r="E9" s="1591"/>
      <c r="F9" s="1591"/>
      <c r="G9" s="1591"/>
      <c r="H9" s="1591"/>
      <c r="I9" s="1591"/>
      <c r="J9" s="1591"/>
      <c r="K9" s="1591"/>
      <c r="L9" s="1591"/>
      <c r="M9" s="1591"/>
      <c r="N9" s="1591"/>
      <c r="O9" s="1591"/>
      <c r="P9" s="1591"/>
      <c r="Q9" s="1591"/>
      <c r="R9" s="1592"/>
    </row>
    <row r="10" spans="1:24" ht="15.75" customHeight="1" thickBot="1">
      <c r="A10" s="170" t="s">
        <v>23</v>
      </c>
      <c r="B10" s="1598" t="s">
        <v>54</v>
      </c>
      <c r="C10" s="1599"/>
      <c r="D10" s="1599"/>
      <c r="E10" s="1599"/>
      <c r="F10" s="1599"/>
      <c r="G10" s="1599"/>
      <c r="H10" s="1599"/>
      <c r="I10" s="1599"/>
      <c r="J10" s="1599"/>
      <c r="K10" s="1599"/>
      <c r="L10" s="1599"/>
      <c r="M10" s="1599"/>
      <c r="N10" s="1599"/>
      <c r="O10" s="1599"/>
      <c r="P10" s="1599"/>
      <c r="Q10" s="1599"/>
      <c r="R10" s="1600"/>
    </row>
    <row r="11" spans="1:24" ht="15.75" customHeight="1" thickBot="1">
      <c r="A11" s="414" t="s">
        <v>23</v>
      </c>
      <c r="B11" s="138" t="s">
        <v>23</v>
      </c>
      <c r="C11" s="1420" t="s">
        <v>215</v>
      </c>
      <c r="D11" s="1421"/>
      <c r="E11" s="1421"/>
      <c r="F11" s="1421"/>
      <c r="G11" s="1421"/>
      <c r="H11" s="1603"/>
      <c r="I11" s="1603"/>
      <c r="J11" s="1603"/>
      <c r="K11" s="1603"/>
      <c r="L11" s="1603"/>
      <c r="M11" s="1603"/>
      <c r="N11" s="1603"/>
      <c r="O11" s="1603"/>
      <c r="P11" s="1603"/>
      <c r="Q11" s="1603"/>
      <c r="R11" s="1604"/>
    </row>
    <row r="12" spans="1:24" ht="13.5" customHeight="1">
      <c r="A12" s="26" t="s">
        <v>23</v>
      </c>
      <c r="B12" s="17" t="s">
        <v>23</v>
      </c>
      <c r="C12" s="1602" t="s">
        <v>23</v>
      </c>
      <c r="D12" s="1513" t="s">
        <v>116</v>
      </c>
      <c r="E12" s="1597"/>
      <c r="F12" s="1367" t="s">
        <v>24</v>
      </c>
      <c r="G12" s="1606" t="s">
        <v>46</v>
      </c>
      <c r="H12" s="1285" t="s">
        <v>25</v>
      </c>
      <c r="I12" s="625">
        <f t="shared" ref="I12:I17" si="0">J12+L12</f>
        <v>68821.5</v>
      </c>
      <c r="J12" s="554">
        <v>68821.5</v>
      </c>
      <c r="K12" s="554">
        <v>47823.7</v>
      </c>
      <c r="L12" s="606"/>
      <c r="M12" s="96">
        <v>68591.3</v>
      </c>
      <c r="N12" s="96">
        <v>68591.3</v>
      </c>
      <c r="O12" s="137"/>
      <c r="P12" s="113"/>
      <c r="Q12" s="114"/>
      <c r="R12" s="1282"/>
      <c r="U12" s="828"/>
      <c r="V12" s="88"/>
      <c r="W12" s="88"/>
      <c r="X12" s="88"/>
    </row>
    <row r="13" spans="1:24" ht="13.5" customHeight="1">
      <c r="A13" s="27"/>
      <c r="B13" s="28"/>
      <c r="C13" s="1574"/>
      <c r="D13" s="1596"/>
      <c r="E13" s="1586"/>
      <c r="F13" s="1595"/>
      <c r="G13" s="1607"/>
      <c r="H13" s="191" t="s">
        <v>28</v>
      </c>
      <c r="I13" s="825">
        <f t="shared" si="0"/>
        <v>102602.59999999999</v>
      </c>
      <c r="J13" s="559">
        <f>102558.9-23.7</f>
        <v>102535.2</v>
      </c>
      <c r="K13" s="559">
        <v>75915.100000000006</v>
      </c>
      <c r="L13" s="785">
        <v>67.400000000000006</v>
      </c>
      <c r="M13" s="3">
        <v>104160.9</v>
      </c>
      <c r="N13" s="3">
        <v>103447.5</v>
      </c>
      <c r="O13" s="826"/>
      <c r="P13" s="624"/>
      <c r="Q13" s="1247"/>
      <c r="R13" s="1284"/>
      <c r="U13" s="829"/>
      <c r="V13" s="88"/>
      <c r="W13" s="88"/>
      <c r="X13" s="88"/>
    </row>
    <row r="14" spans="1:24" ht="13.5" customHeight="1">
      <c r="A14" s="27"/>
      <c r="B14" s="28"/>
      <c r="C14" s="1250"/>
      <c r="D14" s="1045"/>
      <c r="E14" s="1288"/>
      <c r="F14" s="1251"/>
      <c r="G14" s="1127"/>
      <c r="H14" s="626" t="s">
        <v>103</v>
      </c>
      <c r="I14" s="512">
        <f t="shared" si="0"/>
        <v>16236.6</v>
      </c>
      <c r="J14" s="497">
        <v>16125.6</v>
      </c>
      <c r="K14" s="497">
        <v>3021.4</v>
      </c>
      <c r="L14" s="499">
        <v>111</v>
      </c>
      <c r="M14" s="833">
        <v>16189.6</v>
      </c>
      <c r="N14" s="833">
        <v>16189.6</v>
      </c>
      <c r="O14" s="830"/>
      <c r="P14" s="624"/>
      <c r="Q14" s="1247"/>
      <c r="R14" s="1284"/>
      <c r="U14" s="829"/>
      <c r="V14" s="1042"/>
      <c r="W14" s="88"/>
      <c r="X14" s="88"/>
    </row>
    <row r="15" spans="1:24" ht="13.5" customHeight="1">
      <c r="A15" s="27"/>
      <c r="B15" s="28"/>
      <c r="C15" s="1250"/>
      <c r="D15" s="1045"/>
      <c r="E15" s="1288"/>
      <c r="F15" s="1251"/>
      <c r="G15" s="1127"/>
      <c r="H15" s="626" t="s">
        <v>268</v>
      </c>
      <c r="I15" s="516">
        <f t="shared" si="0"/>
        <v>1255.2</v>
      </c>
      <c r="J15" s="497">
        <v>1176</v>
      </c>
      <c r="K15" s="497">
        <v>222</v>
      </c>
      <c r="L15" s="513">
        <v>79.2</v>
      </c>
      <c r="M15" s="833"/>
      <c r="N15" s="833"/>
      <c r="O15" s="830"/>
      <c r="P15" s="624"/>
      <c r="Q15" s="1247"/>
      <c r="R15" s="1284"/>
      <c r="U15" s="829"/>
      <c r="V15" s="1026"/>
      <c r="W15" s="1026"/>
      <c r="X15" s="1026"/>
    </row>
    <row r="16" spans="1:24" ht="13.5" customHeight="1">
      <c r="A16" s="27"/>
      <c r="B16" s="28"/>
      <c r="C16" s="1250"/>
      <c r="D16" s="1045"/>
      <c r="E16" s="1288"/>
      <c r="F16" s="1251"/>
      <c r="G16" s="1148"/>
      <c r="H16" s="25" t="s">
        <v>269</v>
      </c>
      <c r="I16" s="506">
        <f t="shared" si="0"/>
        <v>2.9</v>
      </c>
      <c r="J16" s="504">
        <v>2.9</v>
      </c>
      <c r="K16" s="506">
        <v>2.2999999999999998</v>
      </c>
      <c r="L16" s="592"/>
      <c r="M16" s="833"/>
      <c r="N16" s="833"/>
      <c r="O16" s="830"/>
      <c r="P16" s="624"/>
      <c r="Q16" s="1247"/>
      <c r="R16" s="1284"/>
      <c r="U16" s="829"/>
      <c r="V16" s="1042"/>
      <c r="W16" s="1026"/>
      <c r="X16" s="1026"/>
    </row>
    <row r="17" spans="1:24" ht="13.5" customHeight="1">
      <c r="A17" s="27"/>
      <c r="B17" s="28"/>
      <c r="C17" s="1250"/>
      <c r="D17" s="1045"/>
      <c r="E17" s="1288"/>
      <c r="F17" s="1251"/>
      <c r="G17" s="1148"/>
      <c r="H17" s="25" t="s">
        <v>270</v>
      </c>
      <c r="I17" s="591">
        <f t="shared" si="0"/>
        <v>126.8</v>
      </c>
      <c r="J17" s="504">
        <v>126.8</v>
      </c>
      <c r="K17" s="506"/>
      <c r="L17" s="592"/>
      <c r="M17" s="291"/>
      <c r="N17" s="291"/>
      <c r="O17" s="830"/>
      <c r="P17" s="624"/>
      <c r="Q17" s="1247"/>
      <c r="R17" s="1284"/>
      <c r="U17" s="829"/>
      <c r="V17" s="1042"/>
      <c r="W17" s="1042"/>
      <c r="X17" s="1042"/>
    </row>
    <row r="18" spans="1:24" ht="13.5" customHeight="1">
      <c r="A18" s="27"/>
      <c r="B18" s="28"/>
      <c r="C18" s="1574"/>
      <c r="D18" s="1593" t="s">
        <v>224</v>
      </c>
      <c r="E18" s="1585"/>
      <c r="F18" s="1594"/>
      <c r="G18" s="1601"/>
      <c r="H18" s="1129"/>
      <c r="I18" s="1130"/>
      <c r="J18" s="1131"/>
      <c r="K18" s="1130"/>
      <c r="L18" s="1132"/>
      <c r="M18" s="341"/>
      <c r="N18" s="341"/>
      <c r="O18" s="834" t="s">
        <v>125</v>
      </c>
      <c r="P18" s="167">
        <v>45</v>
      </c>
      <c r="Q18" s="221">
        <v>45</v>
      </c>
      <c r="R18" s="1253">
        <v>45</v>
      </c>
      <c r="U18" s="828"/>
      <c r="V18" s="88"/>
      <c r="W18" s="88"/>
      <c r="X18" s="88"/>
    </row>
    <row r="19" spans="1:24" ht="13.5" customHeight="1">
      <c r="A19" s="27"/>
      <c r="B19" s="28"/>
      <c r="C19" s="1574"/>
      <c r="D19" s="1593"/>
      <c r="E19" s="1585"/>
      <c r="F19" s="1594"/>
      <c r="G19" s="1601"/>
      <c r="H19" s="1286"/>
      <c r="I19" s="496"/>
      <c r="J19" s="494"/>
      <c r="K19" s="495"/>
      <c r="L19" s="527"/>
      <c r="M19" s="341"/>
      <c r="N19" s="341"/>
      <c r="O19" s="1605" t="s">
        <v>126</v>
      </c>
      <c r="P19" s="295">
        <v>7580</v>
      </c>
      <c r="Q19" s="296">
        <v>7645</v>
      </c>
      <c r="R19" s="1254">
        <v>7720</v>
      </c>
      <c r="U19" s="829"/>
      <c r="V19" s="88"/>
      <c r="W19" s="1042"/>
      <c r="X19" s="88"/>
    </row>
    <row r="20" spans="1:24" ht="13.5" customHeight="1">
      <c r="A20" s="27"/>
      <c r="B20" s="28"/>
      <c r="C20" s="1574"/>
      <c r="D20" s="1593"/>
      <c r="E20" s="1585"/>
      <c r="F20" s="1594"/>
      <c r="G20" s="1601"/>
      <c r="H20" s="622"/>
      <c r="I20" s="496"/>
      <c r="J20" s="494"/>
      <c r="K20" s="494"/>
      <c r="L20" s="495"/>
      <c r="M20" s="341"/>
      <c r="N20" s="341"/>
      <c r="O20" s="1605"/>
      <c r="P20" s="295"/>
      <c r="Q20" s="296"/>
      <c r="R20" s="1254"/>
      <c r="U20" s="828"/>
      <c r="V20" s="88"/>
      <c r="W20" s="88"/>
      <c r="X20" s="118"/>
    </row>
    <row r="21" spans="1:24" ht="15" customHeight="1">
      <c r="A21" s="1502"/>
      <c r="B21" s="28"/>
      <c r="C21" s="1581"/>
      <c r="D21" s="1623" t="s">
        <v>102</v>
      </c>
      <c r="E21" s="1608"/>
      <c r="F21" s="1612"/>
      <c r="G21" s="1620"/>
      <c r="H21" s="464"/>
      <c r="I21" s="512"/>
      <c r="J21" s="512"/>
      <c r="K21" s="497"/>
      <c r="L21" s="499"/>
      <c r="M21" s="833"/>
      <c r="N21" s="833"/>
      <c r="O21" s="834" t="s">
        <v>71</v>
      </c>
      <c r="P21" s="167">
        <v>8</v>
      </c>
      <c r="Q21" s="221">
        <v>6</v>
      </c>
      <c r="R21" s="835">
        <v>5</v>
      </c>
      <c r="U21" s="830"/>
      <c r="V21" s="88"/>
      <c r="W21" s="827"/>
      <c r="X21" s="88"/>
    </row>
    <row r="22" spans="1:24" ht="13.5" customHeight="1">
      <c r="A22" s="1502"/>
      <c r="B22" s="28"/>
      <c r="C22" s="1574"/>
      <c r="D22" s="1593"/>
      <c r="E22" s="1585"/>
      <c r="F22" s="1594"/>
      <c r="G22" s="1601"/>
      <c r="H22" s="1286"/>
      <c r="I22" s="496"/>
      <c r="J22" s="494"/>
      <c r="K22" s="494"/>
      <c r="L22" s="495"/>
      <c r="M22" s="341"/>
      <c r="N22" s="341"/>
      <c r="O22" s="302" t="s">
        <v>72</v>
      </c>
      <c r="P22" s="295">
        <v>1</v>
      </c>
      <c r="Q22" s="303">
        <v>1</v>
      </c>
      <c r="R22" s="1254">
        <v>1</v>
      </c>
      <c r="U22" s="830"/>
      <c r="V22" s="88"/>
      <c r="W22" s="296"/>
      <c r="X22" s="88"/>
    </row>
    <row r="23" spans="1:24" ht="13.5" customHeight="1">
      <c r="A23" s="1502"/>
      <c r="B23" s="28"/>
      <c r="C23" s="1574"/>
      <c r="D23" s="1593"/>
      <c r="E23" s="1585"/>
      <c r="F23" s="1594"/>
      <c r="G23" s="1601"/>
      <c r="H23" s="622"/>
      <c r="I23" s="496"/>
      <c r="J23" s="494"/>
      <c r="K23" s="494"/>
      <c r="L23" s="495"/>
      <c r="M23" s="341"/>
      <c r="N23" s="341"/>
      <c r="O23" s="298" t="s">
        <v>126</v>
      </c>
      <c r="P23" s="295">
        <v>2170</v>
      </c>
      <c r="Q23" s="296">
        <v>2150</v>
      </c>
      <c r="R23" s="1254">
        <v>2120</v>
      </c>
      <c r="U23" s="830"/>
      <c r="V23" s="88"/>
      <c r="W23" s="88"/>
      <c r="X23" s="88"/>
    </row>
    <row r="24" spans="1:24" ht="27.75" customHeight="1">
      <c r="A24" s="1503"/>
      <c r="B24" s="1259"/>
      <c r="C24" s="1512"/>
      <c r="D24" s="1593" t="s">
        <v>159</v>
      </c>
      <c r="E24" s="1585"/>
      <c r="F24" s="1578"/>
      <c r="G24" s="1653"/>
      <c r="H24" s="464"/>
      <c r="I24" s="498"/>
      <c r="J24" s="497"/>
      <c r="K24" s="497"/>
      <c r="L24" s="499"/>
      <c r="M24" s="833"/>
      <c r="N24" s="838"/>
      <c r="O24" s="310" t="s">
        <v>225</v>
      </c>
      <c r="P24" s="167">
        <v>17119</v>
      </c>
      <c r="Q24" s="221">
        <v>17000</v>
      </c>
      <c r="R24" s="1253">
        <v>17000</v>
      </c>
      <c r="U24" s="830"/>
      <c r="V24" s="1247"/>
      <c r="W24" s="88"/>
      <c r="X24" s="88"/>
    </row>
    <row r="25" spans="1:24" ht="15.75" customHeight="1">
      <c r="A25" s="1503"/>
      <c r="B25" s="1259"/>
      <c r="C25" s="1512"/>
      <c r="D25" s="1593"/>
      <c r="E25" s="1585"/>
      <c r="F25" s="1578"/>
      <c r="G25" s="1653"/>
      <c r="H25" s="1286"/>
      <c r="I25" s="496"/>
      <c r="J25" s="494"/>
      <c r="K25" s="494"/>
      <c r="L25" s="495"/>
      <c r="M25" s="341"/>
      <c r="N25" s="839"/>
      <c r="O25" s="302" t="s">
        <v>93</v>
      </c>
      <c r="P25" s="295">
        <v>13</v>
      </c>
      <c r="Q25" s="295">
        <v>13</v>
      </c>
      <c r="R25" s="1254">
        <v>13</v>
      </c>
      <c r="U25" s="830"/>
      <c r="V25" s="88"/>
      <c r="W25" s="118"/>
      <c r="X25" s="88"/>
    </row>
    <row r="26" spans="1:24" ht="15.75" customHeight="1">
      <c r="A26" s="1503"/>
      <c r="B26" s="1259"/>
      <c r="C26" s="1512"/>
      <c r="D26" s="1593"/>
      <c r="E26" s="1585"/>
      <c r="F26" s="1578"/>
      <c r="G26" s="1653"/>
      <c r="H26" s="1286"/>
      <c r="I26" s="496"/>
      <c r="J26" s="494"/>
      <c r="K26" s="494"/>
      <c r="L26" s="495"/>
      <c r="M26" s="341"/>
      <c r="N26" s="839"/>
      <c r="O26" s="302" t="s">
        <v>95</v>
      </c>
      <c r="P26" s="295">
        <v>4</v>
      </c>
      <c r="Q26" s="295">
        <v>4</v>
      </c>
      <c r="R26" s="1254">
        <v>4</v>
      </c>
      <c r="U26" s="830"/>
      <c r="V26" s="88"/>
      <c r="W26" s="118"/>
      <c r="X26" s="88"/>
    </row>
    <row r="27" spans="1:24" ht="15.75" customHeight="1">
      <c r="A27" s="1503"/>
      <c r="B27" s="1259"/>
      <c r="C27" s="1512"/>
      <c r="D27" s="1593"/>
      <c r="E27" s="1585"/>
      <c r="F27" s="1578"/>
      <c r="G27" s="1653"/>
      <c r="H27" s="1286"/>
      <c r="I27" s="496"/>
      <c r="J27" s="494"/>
      <c r="K27" s="536"/>
      <c r="L27" s="495"/>
      <c r="M27" s="836"/>
      <c r="N27" s="836"/>
      <c r="O27" s="302" t="s">
        <v>94</v>
      </c>
      <c r="P27" s="295">
        <v>10</v>
      </c>
      <c r="Q27" s="295">
        <v>10</v>
      </c>
      <c r="R27" s="1254">
        <v>10</v>
      </c>
      <c r="U27" s="1641"/>
      <c r="V27" s="1640"/>
      <c r="W27" s="1640"/>
      <c r="X27" s="1640"/>
    </row>
    <row r="28" spans="1:24" ht="27.75" customHeight="1">
      <c r="A28" s="1257"/>
      <c r="B28" s="1259"/>
      <c r="C28" s="1250"/>
      <c r="D28" s="1618"/>
      <c r="E28" s="1586"/>
      <c r="F28" s="1366"/>
      <c r="G28" s="1654"/>
      <c r="H28" s="622"/>
      <c r="I28" s="496"/>
      <c r="J28" s="494"/>
      <c r="K28" s="536"/>
      <c r="L28" s="495"/>
      <c r="M28" s="836"/>
      <c r="N28" s="11"/>
      <c r="O28" s="302" t="s">
        <v>202</v>
      </c>
      <c r="P28" s="295">
        <v>11</v>
      </c>
      <c r="Q28" s="295">
        <v>9</v>
      </c>
      <c r="R28" s="1254">
        <v>8</v>
      </c>
      <c r="U28" s="1641"/>
      <c r="V28" s="1640"/>
      <c r="W28" s="1640"/>
      <c r="X28" s="1640"/>
    </row>
    <row r="29" spans="1:24" ht="14.25" customHeight="1">
      <c r="A29" s="1570"/>
      <c r="B29" s="1572"/>
      <c r="C29" s="1574"/>
      <c r="D29" s="1593" t="s">
        <v>160</v>
      </c>
      <c r="E29" s="1616"/>
      <c r="F29" s="1578"/>
      <c r="G29" s="1624"/>
      <c r="H29" s="464"/>
      <c r="I29" s="512"/>
      <c r="J29" s="497"/>
      <c r="K29" s="497"/>
      <c r="L29" s="499"/>
      <c r="M29" s="833"/>
      <c r="N29" s="838"/>
      <c r="O29" s="310" t="s">
        <v>128</v>
      </c>
      <c r="P29" s="167">
        <v>6</v>
      </c>
      <c r="Q29" s="124">
        <v>6</v>
      </c>
      <c r="R29" s="1253">
        <v>6</v>
      </c>
      <c r="U29" s="831"/>
      <c r="V29" s="743"/>
      <c r="W29" s="743"/>
      <c r="X29" s="1642"/>
    </row>
    <row r="30" spans="1:24" ht="27.75" customHeight="1" thickBot="1">
      <c r="A30" s="1571"/>
      <c r="B30" s="1573"/>
      <c r="C30" s="1575"/>
      <c r="D30" s="1466"/>
      <c r="E30" s="1617"/>
      <c r="F30" s="1579"/>
      <c r="G30" s="1625"/>
      <c r="H30" s="332"/>
      <c r="I30" s="1128"/>
      <c r="J30" s="1128"/>
      <c r="K30" s="490"/>
      <c r="L30" s="1158"/>
      <c r="M30" s="318"/>
      <c r="N30" s="319"/>
      <c r="O30" s="1159" t="s">
        <v>129</v>
      </c>
      <c r="P30" s="1160">
        <v>4950</v>
      </c>
      <c r="Q30" s="117">
        <v>5050</v>
      </c>
      <c r="R30" s="1047">
        <v>5100</v>
      </c>
      <c r="U30" s="50"/>
      <c r="V30" s="743"/>
      <c r="W30" s="743"/>
      <c r="X30" s="1642"/>
    </row>
    <row r="31" spans="1:24" ht="14.25" customHeight="1">
      <c r="A31" s="1503"/>
      <c r="B31" s="1580"/>
      <c r="C31" s="1574"/>
      <c r="D31" s="1576" t="s">
        <v>161</v>
      </c>
      <c r="E31" s="1583"/>
      <c r="F31" s="1612"/>
      <c r="G31" s="1508"/>
      <c r="H31" s="1286"/>
      <c r="I31" s="496"/>
      <c r="J31" s="494"/>
      <c r="K31" s="494"/>
      <c r="L31" s="495"/>
      <c r="M31" s="836"/>
      <c r="N31" s="11"/>
      <c r="O31" s="1413" t="s">
        <v>90</v>
      </c>
      <c r="P31" s="1639">
        <v>4</v>
      </c>
      <c r="Q31" s="1639">
        <v>4.5</v>
      </c>
      <c r="R31" s="1629">
        <v>5</v>
      </c>
      <c r="S31" s="224"/>
      <c r="U31" s="832"/>
      <c r="V31" s="739"/>
      <c r="W31" s="1064"/>
      <c r="X31" s="88"/>
    </row>
    <row r="32" spans="1:24" ht="14.25" customHeight="1">
      <c r="A32" s="1503"/>
      <c r="B32" s="1580"/>
      <c r="C32" s="1574"/>
      <c r="D32" s="1577"/>
      <c r="E32" s="1584"/>
      <c r="F32" s="1594"/>
      <c r="G32" s="1624"/>
      <c r="H32" s="622"/>
      <c r="I32" s="496"/>
      <c r="J32" s="494"/>
      <c r="K32" s="494"/>
      <c r="L32" s="495"/>
      <c r="M32" s="836"/>
      <c r="N32" s="11"/>
      <c r="O32" s="1413"/>
      <c r="P32" s="1639"/>
      <c r="Q32" s="1639"/>
      <c r="R32" s="1629"/>
    </row>
    <row r="33" spans="1:20" ht="15" customHeight="1">
      <c r="A33" s="328"/>
      <c r="B33" s="28"/>
      <c r="C33" s="329"/>
      <c r="D33" s="1576" t="s">
        <v>162</v>
      </c>
      <c r="E33" s="1610"/>
      <c r="F33" s="1612"/>
      <c r="G33" s="1621"/>
      <c r="H33" s="464"/>
      <c r="I33" s="512"/>
      <c r="J33" s="497"/>
      <c r="K33" s="497"/>
      <c r="L33" s="498"/>
      <c r="M33" s="833"/>
      <c r="N33" s="833"/>
      <c r="O33" s="331" t="s">
        <v>132</v>
      </c>
      <c r="P33" s="721">
        <v>130</v>
      </c>
      <c r="Q33" s="240">
        <v>130</v>
      </c>
      <c r="R33" s="1657">
        <v>145</v>
      </c>
    </row>
    <row r="34" spans="1:20" ht="13.5" customHeight="1">
      <c r="A34" s="328"/>
      <c r="B34" s="28"/>
      <c r="C34" s="225"/>
      <c r="D34" s="1613"/>
      <c r="E34" s="1611"/>
      <c r="F34" s="1407"/>
      <c r="G34" s="1622"/>
      <c r="H34" s="1077"/>
      <c r="I34" s="496"/>
      <c r="J34" s="494"/>
      <c r="K34" s="494"/>
      <c r="L34" s="536"/>
      <c r="M34" s="341"/>
      <c r="N34" s="341"/>
      <c r="O34" s="222"/>
      <c r="P34" s="1052"/>
      <c r="Q34" s="1055"/>
      <c r="R34" s="1658"/>
    </row>
    <row r="35" spans="1:20" ht="16.5" customHeight="1">
      <c r="A35" s="1503"/>
      <c r="B35" s="1580"/>
      <c r="C35" s="1581"/>
      <c r="D35" s="1596" t="s">
        <v>216</v>
      </c>
      <c r="E35" s="1071"/>
      <c r="F35" s="1048"/>
      <c r="G35" s="1069"/>
      <c r="H35" s="464"/>
      <c r="I35" s="516"/>
      <c r="J35" s="497"/>
      <c r="K35" s="497"/>
      <c r="L35" s="513"/>
      <c r="M35" s="833"/>
      <c r="N35" s="833"/>
      <c r="O35" s="1635" t="s">
        <v>133</v>
      </c>
      <c r="P35" s="1051">
        <v>280</v>
      </c>
      <c r="Q35" s="240">
        <v>275</v>
      </c>
      <c r="R35" s="1046">
        <v>290</v>
      </c>
      <c r="T35" s="228"/>
    </row>
    <row r="36" spans="1:20" ht="13.5" customHeight="1" thickBot="1">
      <c r="A36" s="1571"/>
      <c r="B36" s="1573"/>
      <c r="C36" s="1582"/>
      <c r="D36" s="1619"/>
      <c r="E36" s="840"/>
      <c r="F36" s="841"/>
      <c r="G36" s="840"/>
      <c r="H36" s="529" t="s">
        <v>26</v>
      </c>
      <c r="I36" s="530">
        <f t="shared" ref="I36:N36" si="1">SUM(I12:I35)</f>
        <v>189045.59999999998</v>
      </c>
      <c r="J36" s="523">
        <f t="shared" si="1"/>
        <v>188788</v>
      </c>
      <c r="K36" s="523">
        <f>SUM(K12:K35)</f>
        <v>126984.5</v>
      </c>
      <c r="L36" s="522">
        <f>SUM(L12:L35)</f>
        <v>257.60000000000002</v>
      </c>
      <c r="M36" s="530">
        <f t="shared" si="1"/>
        <v>188941.80000000002</v>
      </c>
      <c r="N36" s="530">
        <f t="shared" si="1"/>
        <v>188228.4</v>
      </c>
      <c r="O36" s="1636"/>
      <c r="P36" s="119"/>
      <c r="Q36" s="119"/>
      <c r="R36" s="343"/>
      <c r="T36" s="384"/>
    </row>
    <row r="37" spans="1:20" ht="24.75" customHeight="1">
      <c r="A37" s="654" t="s">
        <v>23</v>
      </c>
      <c r="B37" s="415" t="s">
        <v>23</v>
      </c>
      <c r="C37" s="655" t="s">
        <v>27</v>
      </c>
      <c r="D37" s="1609" t="s">
        <v>229</v>
      </c>
      <c r="E37" s="1614" t="s">
        <v>145</v>
      </c>
      <c r="F37" s="1365" t="s">
        <v>24</v>
      </c>
      <c r="G37" s="1507">
        <v>2</v>
      </c>
      <c r="H37" s="159" t="s">
        <v>28</v>
      </c>
      <c r="I37" s="483">
        <f t="shared" ref="I37" si="2">J37+L37</f>
        <v>51.1</v>
      </c>
      <c r="J37" s="484">
        <v>51.1</v>
      </c>
      <c r="K37" s="484">
        <v>39</v>
      </c>
      <c r="L37" s="515"/>
      <c r="M37" s="23">
        <v>51.1</v>
      </c>
      <c r="N37" s="45">
        <v>51.1</v>
      </c>
      <c r="O37" s="1632" t="s">
        <v>130</v>
      </c>
      <c r="P37" s="295">
        <v>1</v>
      </c>
      <c r="Q37" s="125">
        <v>1</v>
      </c>
      <c r="R37" s="672">
        <v>1</v>
      </c>
      <c r="T37" s="383"/>
    </row>
    <row r="38" spans="1:20" ht="18.75" customHeight="1" thickBot="1">
      <c r="A38" s="669"/>
      <c r="B38" s="29"/>
      <c r="C38" s="656"/>
      <c r="D38" s="1515"/>
      <c r="E38" s="1615"/>
      <c r="F38" s="1511"/>
      <c r="G38" s="1509"/>
      <c r="H38" s="529" t="s">
        <v>26</v>
      </c>
      <c r="I38" s="542">
        <f t="shared" ref="I38:I44" si="3">J38+L38</f>
        <v>51.1</v>
      </c>
      <c r="J38" s="523">
        <f>SUM(J37:J37)</f>
        <v>51.1</v>
      </c>
      <c r="K38" s="523">
        <f>SUM(K37:K37)</f>
        <v>39</v>
      </c>
      <c r="L38" s="522">
        <f>SUM(L37:L37)</f>
        <v>0</v>
      </c>
      <c r="M38" s="531">
        <f>SUM(M37:M37)</f>
        <v>51.1</v>
      </c>
      <c r="N38" s="532">
        <f>SUM(N37:N37)</f>
        <v>51.1</v>
      </c>
      <c r="O38" s="1463"/>
      <c r="P38" s="119"/>
      <c r="Q38" s="658"/>
      <c r="R38" s="345"/>
    </row>
    <row r="39" spans="1:20" ht="15.75" customHeight="1">
      <c r="A39" s="636" t="s">
        <v>23</v>
      </c>
      <c r="B39" s="641" t="s">
        <v>23</v>
      </c>
      <c r="C39" s="638" t="s">
        <v>29</v>
      </c>
      <c r="D39" s="1609" t="s">
        <v>171</v>
      </c>
      <c r="E39" s="1357"/>
      <c r="F39" s="1365" t="s">
        <v>24</v>
      </c>
      <c r="G39" s="1507">
        <v>2</v>
      </c>
      <c r="H39" s="159" t="s">
        <v>28</v>
      </c>
      <c r="I39" s="611">
        <f t="shared" si="3"/>
        <v>157.4</v>
      </c>
      <c r="J39" s="518">
        <v>157.4</v>
      </c>
      <c r="K39" s="518">
        <v>120.1</v>
      </c>
      <c r="L39" s="562"/>
      <c r="M39" s="809">
        <v>157.4</v>
      </c>
      <c r="N39" s="810">
        <v>157.4</v>
      </c>
      <c r="O39" s="1633" t="s">
        <v>191</v>
      </c>
      <c r="P39" s="1630">
        <v>5</v>
      </c>
      <c r="Q39" s="1630">
        <v>5</v>
      </c>
      <c r="R39" s="1637">
        <v>5</v>
      </c>
    </row>
    <row r="40" spans="1:20" ht="15.75" customHeight="1" thickBot="1">
      <c r="A40" s="637"/>
      <c r="B40" s="29"/>
      <c r="C40" s="639"/>
      <c r="D40" s="1515"/>
      <c r="E40" s="1359"/>
      <c r="F40" s="1511"/>
      <c r="G40" s="1509"/>
      <c r="H40" s="529" t="s">
        <v>26</v>
      </c>
      <c r="I40" s="542">
        <f t="shared" si="3"/>
        <v>157.4</v>
      </c>
      <c r="J40" s="523">
        <f>SUM(J39:J39)</f>
        <v>157.4</v>
      </c>
      <c r="K40" s="523">
        <f>SUM(K39:K39)</f>
        <v>120.1</v>
      </c>
      <c r="L40" s="522">
        <f>SUM(L39:L39)</f>
        <v>0</v>
      </c>
      <c r="M40" s="531">
        <f>SUM(M39:M39)</f>
        <v>157.4</v>
      </c>
      <c r="N40" s="532">
        <f>SUM(N39:N39)</f>
        <v>157.4</v>
      </c>
      <c r="O40" s="1634"/>
      <c r="P40" s="1631"/>
      <c r="Q40" s="1631"/>
      <c r="R40" s="1638"/>
    </row>
    <row r="41" spans="1:20" ht="21" customHeight="1">
      <c r="A41" s="1309" t="s">
        <v>23</v>
      </c>
      <c r="B41" s="1322" t="s">
        <v>23</v>
      </c>
      <c r="C41" s="1341" t="s">
        <v>31</v>
      </c>
      <c r="D41" s="1513" t="s">
        <v>238</v>
      </c>
      <c r="E41" s="1357"/>
      <c r="F41" s="1365" t="s">
        <v>24</v>
      </c>
      <c r="G41" s="1507">
        <v>2</v>
      </c>
      <c r="H41" s="964" t="s">
        <v>28</v>
      </c>
      <c r="I41" s="612">
        <f t="shared" si="3"/>
        <v>7.8</v>
      </c>
      <c r="J41" s="554">
        <v>7.8</v>
      </c>
      <c r="K41" s="554">
        <v>6</v>
      </c>
      <c r="L41" s="613"/>
      <c r="M41" s="809">
        <v>7.8</v>
      </c>
      <c r="N41" s="810">
        <v>7.8</v>
      </c>
      <c r="O41" s="1633" t="s">
        <v>192</v>
      </c>
      <c r="P41" s="1630">
        <v>1</v>
      </c>
      <c r="Q41" s="1630">
        <v>1</v>
      </c>
      <c r="R41" s="1637">
        <v>1</v>
      </c>
    </row>
    <row r="42" spans="1:20" ht="21" customHeight="1">
      <c r="A42" s="1310"/>
      <c r="B42" s="1323"/>
      <c r="C42" s="1362"/>
      <c r="D42" s="1514"/>
      <c r="E42" s="1358"/>
      <c r="F42" s="1510"/>
      <c r="G42" s="1508"/>
      <c r="H42" s="965"/>
      <c r="I42" s="966"/>
      <c r="J42" s="520"/>
      <c r="K42" s="520"/>
      <c r="L42" s="607"/>
      <c r="M42" s="967"/>
      <c r="N42" s="44"/>
      <c r="O42" s="1650"/>
      <c r="P42" s="1649"/>
      <c r="Q42" s="1649"/>
      <c r="R42" s="1646"/>
    </row>
    <row r="43" spans="1:20" ht="36.75" customHeight="1">
      <c r="A43" s="1310"/>
      <c r="B43" s="1323"/>
      <c r="C43" s="1362"/>
      <c r="D43" s="1514"/>
      <c r="E43" s="1358"/>
      <c r="F43" s="1510"/>
      <c r="G43" s="1508"/>
      <c r="H43" s="161"/>
      <c r="I43" s="616"/>
      <c r="J43" s="587"/>
      <c r="K43" s="587"/>
      <c r="L43" s="607"/>
      <c r="M43" s="151"/>
      <c r="N43" s="152"/>
      <c r="O43" s="1650"/>
      <c r="P43" s="1649"/>
      <c r="Q43" s="1649"/>
      <c r="R43" s="1646"/>
    </row>
    <row r="44" spans="1:20" ht="17.25" customHeight="1" thickBot="1">
      <c r="A44" s="637"/>
      <c r="B44" s="29"/>
      <c r="C44" s="639"/>
      <c r="D44" s="1515"/>
      <c r="E44" s="1359"/>
      <c r="F44" s="1511"/>
      <c r="G44" s="1509"/>
      <c r="H44" s="529" t="s">
        <v>26</v>
      </c>
      <c r="I44" s="542">
        <f t="shared" si="3"/>
        <v>7.8</v>
      </c>
      <c r="J44" s="523">
        <f>SUM(J41:J43)</f>
        <v>7.8</v>
      </c>
      <c r="K44" s="523">
        <f>SUM(K41:K43)</f>
        <v>6</v>
      </c>
      <c r="L44" s="522">
        <f>SUM(L41:L43)</f>
        <v>0</v>
      </c>
      <c r="M44" s="531">
        <f>SUM(M41:M43)</f>
        <v>7.8</v>
      </c>
      <c r="N44" s="532">
        <f>SUM(N41:N43)</f>
        <v>7.8</v>
      </c>
      <c r="O44" s="1634"/>
      <c r="P44" s="1631"/>
      <c r="Q44" s="1631"/>
      <c r="R44" s="1638"/>
    </row>
    <row r="45" spans="1:20" ht="15" customHeight="1" thickBot="1">
      <c r="A45" s="637" t="s">
        <v>23</v>
      </c>
      <c r="B45" s="642" t="s">
        <v>23</v>
      </c>
      <c r="C45" s="1506" t="s">
        <v>30</v>
      </c>
      <c r="D45" s="1506"/>
      <c r="E45" s="1506"/>
      <c r="F45" s="1506"/>
      <c r="G45" s="1506"/>
      <c r="H45" s="1482"/>
      <c r="I45" s="956">
        <f t="shared" ref="I45" si="4">I44+I40+I38+I36</f>
        <v>189261.89999999997</v>
      </c>
      <c r="J45" s="451">
        <f>J44+J40+J38+J36</f>
        <v>189004.3</v>
      </c>
      <c r="K45" s="451">
        <f>K44+K40+K38+K36</f>
        <v>127149.6</v>
      </c>
      <c r="L45" s="450">
        <f>L44+L40+L38+L36</f>
        <v>257.60000000000002</v>
      </c>
      <c r="M45" s="1">
        <f>M44+M40+M38+M36</f>
        <v>189158.1</v>
      </c>
      <c r="N45" s="1">
        <f>N44+N40+N38+N36</f>
        <v>188444.69999999998</v>
      </c>
      <c r="O45" s="1643"/>
      <c r="P45" s="1644"/>
      <c r="Q45" s="1644"/>
      <c r="R45" s="1645"/>
    </row>
    <row r="46" spans="1:20" ht="15" customHeight="1" thickBot="1">
      <c r="A46" s="16" t="s">
        <v>23</v>
      </c>
      <c r="B46" s="18" t="s">
        <v>27</v>
      </c>
      <c r="C46" s="1369" t="s">
        <v>131</v>
      </c>
      <c r="D46" s="1370"/>
      <c r="E46" s="1370"/>
      <c r="F46" s="1370"/>
      <c r="G46" s="1370"/>
      <c r="H46" s="1370"/>
      <c r="I46" s="1370"/>
      <c r="J46" s="1370"/>
      <c r="K46" s="1370"/>
      <c r="L46" s="1370"/>
      <c r="M46" s="1370"/>
      <c r="N46" s="1370"/>
      <c r="O46" s="1370"/>
      <c r="P46" s="1370"/>
      <c r="Q46" s="1370"/>
      <c r="R46" s="1371"/>
    </row>
    <row r="47" spans="1:20" ht="16.5" customHeight="1">
      <c r="A47" s="414" t="s">
        <v>23</v>
      </c>
      <c r="B47" s="1322" t="s">
        <v>27</v>
      </c>
      <c r="C47" s="1391" t="s">
        <v>23</v>
      </c>
      <c r="D47" s="1353" t="s">
        <v>134</v>
      </c>
      <c r="E47" s="1373"/>
      <c r="F47" s="1365" t="s">
        <v>24</v>
      </c>
      <c r="G47" s="1363">
        <v>2</v>
      </c>
      <c r="H47" s="666" t="s">
        <v>25</v>
      </c>
      <c r="I47" s="539">
        <f t="shared" ref="I47:I49" si="5">J47+L47</f>
        <v>65.400000000000006</v>
      </c>
      <c r="J47" s="501">
        <v>65.400000000000006</v>
      </c>
      <c r="K47" s="501"/>
      <c r="L47" s="540"/>
      <c r="M47" s="20">
        <v>65.400000000000006</v>
      </c>
      <c r="N47" s="23">
        <v>65.400000000000006</v>
      </c>
      <c r="O47" s="346" t="s">
        <v>136</v>
      </c>
      <c r="P47" s="347">
        <v>20</v>
      </c>
      <c r="Q47" s="347">
        <v>20</v>
      </c>
      <c r="R47" s="348">
        <v>20</v>
      </c>
    </row>
    <row r="48" spans="1:20" ht="27.75" customHeight="1" thickBot="1">
      <c r="A48" s="668"/>
      <c r="B48" s="1372"/>
      <c r="C48" s="1512"/>
      <c r="D48" s="1354"/>
      <c r="E48" s="1374"/>
      <c r="F48" s="1366"/>
      <c r="G48" s="1364"/>
      <c r="H48" s="529" t="s">
        <v>26</v>
      </c>
      <c r="I48" s="530">
        <f t="shared" si="5"/>
        <v>65.400000000000006</v>
      </c>
      <c r="J48" s="523">
        <f>SUM(J47)</f>
        <v>65.400000000000006</v>
      </c>
      <c r="K48" s="522"/>
      <c r="L48" s="526"/>
      <c r="M48" s="530">
        <f>SUM(M47)</f>
        <v>65.400000000000006</v>
      </c>
      <c r="N48" s="531">
        <f>SUM(N47)</f>
        <v>65.400000000000006</v>
      </c>
      <c r="O48" s="349" t="s">
        <v>135</v>
      </c>
      <c r="P48" s="350">
        <v>36</v>
      </c>
      <c r="Q48" s="350">
        <v>36</v>
      </c>
      <c r="R48" s="351">
        <v>36</v>
      </c>
    </row>
    <row r="49" spans="1:18" ht="27.75" customHeight="1">
      <c r="A49" s="1309" t="s">
        <v>23</v>
      </c>
      <c r="B49" s="1322" t="s">
        <v>27</v>
      </c>
      <c r="C49" s="1351" t="s">
        <v>27</v>
      </c>
      <c r="D49" s="1516" t="s">
        <v>137</v>
      </c>
      <c r="E49" s="1373"/>
      <c r="F49" s="1367" t="s">
        <v>24</v>
      </c>
      <c r="G49" s="1355">
        <v>2</v>
      </c>
      <c r="H49" s="1076" t="s">
        <v>28</v>
      </c>
      <c r="I49" s="571">
        <f t="shared" si="5"/>
        <v>105.4</v>
      </c>
      <c r="J49" s="501">
        <v>105.4</v>
      </c>
      <c r="K49" s="500"/>
      <c r="L49" s="540"/>
      <c r="M49" s="45">
        <v>105.5</v>
      </c>
      <c r="N49" s="20">
        <v>105.5</v>
      </c>
      <c r="O49" s="352" t="s">
        <v>92</v>
      </c>
      <c r="P49" s="198">
        <v>17</v>
      </c>
      <c r="Q49" s="198">
        <v>17</v>
      </c>
      <c r="R49" s="196">
        <v>17</v>
      </c>
    </row>
    <row r="50" spans="1:18" ht="13.5" customHeight="1" thickBot="1">
      <c r="A50" s="1311"/>
      <c r="B50" s="1324"/>
      <c r="C50" s="1352"/>
      <c r="D50" s="1517"/>
      <c r="E50" s="1626"/>
      <c r="F50" s="1368"/>
      <c r="G50" s="1356"/>
      <c r="H50" s="529" t="s">
        <v>26</v>
      </c>
      <c r="I50" s="544">
        <f>I49</f>
        <v>105.4</v>
      </c>
      <c r="J50" s="544">
        <f>J49</f>
        <v>105.4</v>
      </c>
      <c r="K50" s="523"/>
      <c r="L50" s="526"/>
      <c r="M50" s="531">
        <f>SUM(M49)</f>
        <v>105.5</v>
      </c>
      <c r="N50" s="522">
        <f>SUM(N49)</f>
        <v>105.5</v>
      </c>
      <c r="O50" s="147" t="s">
        <v>91</v>
      </c>
      <c r="P50" s="148">
        <v>11</v>
      </c>
      <c r="Q50" s="148">
        <v>11</v>
      </c>
      <c r="R50" s="385">
        <v>10</v>
      </c>
    </row>
    <row r="51" spans="1:18" ht="28.5" customHeight="1">
      <c r="A51" s="1349" t="s">
        <v>23</v>
      </c>
      <c r="B51" s="641" t="s">
        <v>27</v>
      </c>
      <c r="C51" s="1341" t="s">
        <v>29</v>
      </c>
      <c r="D51" s="1333" t="s">
        <v>48</v>
      </c>
      <c r="E51" s="1338"/>
      <c r="F51" s="1335" t="s">
        <v>24</v>
      </c>
      <c r="G51" s="1360">
        <v>2</v>
      </c>
      <c r="H51" s="355" t="s">
        <v>25</v>
      </c>
      <c r="I51" s="517">
        <f>J51+L51</f>
        <v>136.69999999999999</v>
      </c>
      <c r="J51" s="518">
        <v>136.69999999999999</v>
      </c>
      <c r="K51" s="518"/>
      <c r="L51" s="606"/>
      <c r="M51" s="96">
        <v>140</v>
      </c>
      <c r="N51" s="8">
        <v>140</v>
      </c>
      <c r="O51" s="145" t="s">
        <v>141</v>
      </c>
      <c r="P51" s="650">
        <v>180</v>
      </c>
      <c r="Q51" s="122">
        <v>180</v>
      </c>
      <c r="R51" s="652">
        <v>180</v>
      </c>
    </row>
    <row r="52" spans="1:18" ht="13.5" customHeight="1" thickBot="1">
      <c r="A52" s="1350"/>
      <c r="B52" s="642"/>
      <c r="C52" s="1342"/>
      <c r="D52" s="1334"/>
      <c r="E52" s="1340"/>
      <c r="F52" s="1337"/>
      <c r="G52" s="1361"/>
      <c r="H52" s="609" t="s">
        <v>26</v>
      </c>
      <c r="I52" s="548">
        <f>J52+L52</f>
        <v>136.69999999999999</v>
      </c>
      <c r="J52" s="551">
        <f>SUM(J51)</f>
        <v>136.69999999999999</v>
      </c>
      <c r="K52" s="548"/>
      <c r="L52" s="572"/>
      <c r="M52" s="546">
        <f>SUM(M51)</f>
        <v>140</v>
      </c>
      <c r="N52" s="547">
        <f>SUM(N51)</f>
        <v>140</v>
      </c>
      <c r="O52" s="99"/>
      <c r="P52" s="120"/>
      <c r="Q52" s="121"/>
      <c r="R52" s="653"/>
    </row>
    <row r="53" spans="1:18" ht="13.5" customHeight="1">
      <c r="A53" s="1309" t="s">
        <v>23</v>
      </c>
      <c r="B53" s="1322" t="s">
        <v>27</v>
      </c>
      <c r="C53" s="1351" t="s">
        <v>31</v>
      </c>
      <c r="D53" s="1333" t="s">
        <v>138</v>
      </c>
      <c r="E53" s="1338" t="s">
        <v>139</v>
      </c>
      <c r="F53" s="1335" t="s">
        <v>24</v>
      </c>
      <c r="G53" s="1381">
        <v>2</v>
      </c>
      <c r="H53" s="893" t="s">
        <v>25</v>
      </c>
      <c r="I53" s="553"/>
      <c r="J53" s="554"/>
      <c r="K53" s="613"/>
      <c r="L53" s="894"/>
      <c r="M53" s="94">
        <v>100</v>
      </c>
      <c r="N53" s="8">
        <v>100</v>
      </c>
      <c r="O53" s="146" t="s">
        <v>70</v>
      </c>
      <c r="P53" s="113">
        <v>1</v>
      </c>
      <c r="Q53" s="113">
        <v>2</v>
      </c>
      <c r="R53" s="910">
        <v>2</v>
      </c>
    </row>
    <row r="54" spans="1:18" ht="13.5" customHeight="1">
      <c r="A54" s="1310"/>
      <c r="B54" s="1323"/>
      <c r="C54" s="1362"/>
      <c r="D54" s="1343"/>
      <c r="E54" s="1339"/>
      <c r="F54" s="1336"/>
      <c r="G54" s="1382"/>
      <c r="H54" s="779" t="s">
        <v>28</v>
      </c>
      <c r="I54" s="558">
        <f>J54+L54</f>
        <v>31</v>
      </c>
      <c r="J54" s="559"/>
      <c r="K54" s="615"/>
      <c r="L54" s="786">
        <v>31</v>
      </c>
      <c r="M54" s="42"/>
      <c r="N54" s="42"/>
      <c r="O54" s="777"/>
      <c r="P54" s="624"/>
      <c r="Q54" s="624"/>
      <c r="R54" s="912"/>
    </row>
    <row r="55" spans="1:18" ht="13.5" customHeight="1" thickBot="1">
      <c r="A55" s="1311"/>
      <c r="B55" s="1324"/>
      <c r="C55" s="1352"/>
      <c r="D55" s="1334"/>
      <c r="E55" s="1340"/>
      <c r="F55" s="1337"/>
      <c r="G55" s="1383"/>
      <c r="H55" s="610" t="s">
        <v>26</v>
      </c>
      <c r="I55" s="572">
        <f>J55+L55</f>
        <v>31</v>
      </c>
      <c r="J55" s="572"/>
      <c r="K55" s="551"/>
      <c r="L55" s="549">
        <f>SUM(L54)</f>
        <v>31</v>
      </c>
      <c r="M55" s="546">
        <f>SUM(M53)</f>
        <v>100</v>
      </c>
      <c r="N55" s="548">
        <f>SUM(N53)</f>
        <v>100</v>
      </c>
      <c r="O55" s="896"/>
      <c r="P55" s="909"/>
      <c r="Q55" s="909"/>
      <c r="R55" s="192"/>
    </row>
    <row r="56" spans="1:18" ht="41.25" customHeight="1">
      <c r="A56" s="1309" t="s">
        <v>23</v>
      </c>
      <c r="B56" s="1322" t="s">
        <v>27</v>
      </c>
      <c r="C56" s="1351" t="s">
        <v>32</v>
      </c>
      <c r="D56" s="1333" t="s">
        <v>140</v>
      </c>
      <c r="E56" s="1338"/>
      <c r="F56" s="1335" t="s">
        <v>24</v>
      </c>
      <c r="G56" s="1381">
        <v>2</v>
      </c>
      <c r="H56" s="893" t="s">
        <v>28</v>
      </c>
      <c r="I56" s="553">
        <f>J56+L56</f>
        <v>992.1</v>
      </c>
      <c r="J56" s="554">
        <v>992.1</v>
      </c>
      <c r="K56" s="613"/>
      <c r="L56" s="894"/>
      <c r="M56" s="94">
        <v>4730.8999999999996</v>
      </c>
      <c r="N56" s="94">
        <v>4730.8999999999996</v>
      </c>
      <c r="O56" s="146" t="s">
        <v>70</v>
      </c>
      <c r="P56" s="113">
        <v>36</v>
      </c>
      <c r="Q56" s="113">
        <v>36</v>
      </c>
      <c r="R56" s="736">
        <v>36</v>
      </c>
    </row>
    <row r="57" spans="1:18" ht="13.5" customHeight="1" thickBot="1">
      <c r="A57" s="1311"/>
      <c r="B57" s="1324"/>
      <c r="C57" s="1352"/>
      <c r="D57" s="1334"/>
      <c r="E57" s="1340"/>
      <c r="F57" s="1337"/>
      <c r="G57" s="1383"/>
      <c r="H57" s="610" t="s">
        <v>26</v>
      </c>
      <c r="I57" s="572">
        <f>I56</f>
        <v>992.1</v>
      </c>
      <c r="J57" s="572">
        <f>J56</f>
        <v>992.1</v>
      </c>
      <c r="K57" s="551"/>
      <c r="L57" s="549"/>
      <c r="M57" s="546">
        <f>SUM(M56)</f>
        <v>4730.8999999999996</v>
      </c>
      <c r="N57" s="548">
        <f>SUM(N56)</f>
        <v>4730.8999999999996</v>
      </c>
      <c r="O57" s="732"/>
      <c r="P57" s="733"/>
      <c r="Q57" s="733"/>
      <c r="R57" s="192"/>
    </row>
    <row r="58" spans="1:18" ht="16.5" customHeight="1">
      <c r="A58" s="1349" t="s">
        <v>23</v>
      </c>
      <c r="B58" s="641" t="s">
        <v>27</v>
      </c>
      <c r="C58" s="1341" t="s">
        <v>33</v>
      </c>
      <c r="D58" s="1333" t="s">
        <v>173</v>
      </c>
      <c r="E58" s="1338"/>
      <c r="F58" s="1335" t="s">
        <v>24</v>
      </c>
      <c r="G58" s="1360">
        <v>2</v>
      </c>
      <c r="H58" s="355" t="s">
        <v>25</v>
      </c>
      <c r="I58" s="517">
        <f>J58+L58</f>
        <v>30</v>
      </c>
      <c r="J58" s="518">
        <v>30</v>
      </c>
      <c r="K58" s="518"/>
      <c r="L58" s="606"/>
      <c r="M58" s="96">
        <v>40</v>
      </c>
      <c r="N58" s="8">
        <v>40</v>
      </c>
      <c r="O58" s="145" t="s">
        <v>158</v>
      </c>
      <c r="P58" s="789">
        <v>5000</v>
      </c>
      <c r="Q58" s="790">
        <v>5000</v>
      </c>
      <c r="R58" s="791">
        <v>5000</v>
      </c>
    </row>
    <row r="59" spans="1:18" ht="13.5" customHeight="1" thickBot="1">
      <c r="A59" s="1350"/>
      <c r="B59" s="642"/>
      <c r="C59" s="1342"/>
      <c r="D59" s="1334"/>
      <c r="E59" s="1340"/>
      <c r="F59" s="1337"/>
      <c r="G59" s="1361"/>
      <c r="H59" s="609" t="s">
        <v>26</v>
      </c>
      <c r="I59" s="548">
        <f>J59+L59</f>
        <v>30</v>
      </c>
      <c r="J59" s="551">
        <f>SUM(J58)</f>
        <v>30</v>
      </c>
      <c r="K59" s="548"/>
      <c r="L59" s="572"/>
      <c r="M59" s="546">
        <f>SUM(M58)</f>
        <v>40</v>
      </c>
      <c r="N59" s="547">
        <f>SUM(N58)</f>
        <v>40</v>
      </c>
      <c r="O59" s="99"/>
      <c r="P59" s="120"/>
      <c r="Q59" s="121"/>
      <c r="R59" s="653"/>
    </row>
    <row r="60" spans="1:18" ht="42.75" customHeight="1">
      <c r="A60" s="1349" t="s">
        <v>23</v>
      </c>
      <c r="B60" s="641" t="s">
        <v>27</v>
      </c>
      <c r="C60" s="1341" t="s">
        <v>58</v>
      </c>
      <c r="D60" s="1333" t="s">
        <v>147</v>
      </c>
      <c r="E60" s="1338" t="s">
        <v>149</v>
      </c>
      <c r="F60" s="1335" t="s">
        <v>24</v>
      </c>
      <c r="G60" s="1360">
        <v>2</v>
      </c>
      <c r="H60" s="355" t="s">
        <v>25</v>
      </c>
      <c r="I60" s="517">
        <f>J60+L60</f>
        <v>218.2</v>
      </c>
      <c r="J60" s="518">
        <v>218.2</v>
      </c>
      <c r="K60" s="518"/>
      <c r="L60" s="606"/>
      <c r="M60" s="96">
        <v>220.4</v>
      </c>
      <c r="N60" s="8">
        <v>295.39999999999998</v>
      </c>
      <c r="O60" s="1418" t="s">
        <v>226</v>
      </c>
      <c r="P60" s="767">
        <v>29</v>
      </c>
      <c r="Q60" s="122">
        <v>17</v>
      </c>
      <c r="R60" s="756">
        <v>16</v>
      </c>
    </row>
    <row r="61" spans="1:18" ht="13.5" customHeight="1" thickBot="1">
      <c r="A61" s="1350"/>
      <c r="B61" s="642"/>
      <c r="C61" s="1342"/>
      <c r="D61" s="1334"/>
      <c r="E61" s="1340"/>
      <c r="F61" s="1337"/>
      <c r="G61" s="1361"/>
      <c r="H61" s="609" t="s">
        <v>26</v>
      </c>
      <c r="I61" s="548">
        <f>J61+L61</f>
        <v>218.2</v>
      </c>
      <c r="J61" s="551">
        <f>SUM(J60)</f>
        <v>218.2</v>
      </c>
      <c r="K61" s="548"/>
      <c r="L61" s="572"/>
      <c r="M61" s="546">
        <f>SUM(M60)</f>
        <v>220.4</v>
      </c>
      <c r="N61" s="547">
        <f>SUM(N60)</f>
        <v>295.39999999999998</v>
      </c>
      <c r="O61" s="1419"/>
      <c r="P61" s="120"/>
      <c r="Q61" s="121"/>
      <c r="R61" s="653"/>
    </row>
    <row r="62" spans="1:18" ht="15" customHeight="1" thickBot="1">
      <c r="A62" s="16" t="s">
        <v>23</v>
      </c>
      <c r="B62" s="15" t="s">
        <v>27</v>
      </c>
      <c r="C62" s="1375" t="s">
        <v>30</v>
      </c>
      <c r="D62" s="1375"/>
      <c r="E62" s="1375"/>
      <c r="F62" s="1375"/>
      <c r="G62" s="1375"/>
      <c r="H62" s="1375"/>
      <c r="I62" s="1">
        <f t="shared" ref="I62:L62" si="6">I52+I57+I55+I50+I48+I59+I61</f>
        <v>1578.8000000000002</v>
      </c>
      <c r="J62" s="1">
        <f>J52+J57+J55+J50+J48+J59+J61</f>
        <v>1547.8000000000002</v>
      </c>
      <c r="K62" s="1">
        <f t="shared" si="6"/>
        <v>0</v>
      </c>
      <c r="L62" s="1">
        <f t="shared" si="6"/>
        <v>31</v>
      </c>
      <c r="M62" s="1">
        <f>M52+M57+M55+M50+M48+M59+M61</f>
        <v>5402.1999999999989</v>
      </c>
      <c r="N62" s="1">
        <f>N52+N57+N55+N50+N48+N59+N61</f>
        <v>5477.1999999999989</v>
      </c>
      <c r="O62" s="662"/>
      <c r="P62" s="1423"/>
      <c r="Q62" s="1423"/>
      <c r="R62" s="1424"/>
    </row>
    <row r="63" spans="1:18" ht="14.25" customHeight="1" thickBot="1">
      <c r="A63" s="637" t="s">
        <v>23</v>
      </c>
      <c r="B63" s="1325" t="s">
        <v>12</v>
      </c>
      <c r="C63" s="1326"/>
      <c r="D63" s="1326"/>
      <c r="E63" s="1326"/>
      <c r="F63" s="1326"/>
      <c r="G63" s="1326"/>
      <c r="H63" s="1326"/>
      <c r="I63" s="21">
        <f t="shared" ref="I63:K63" si="7">I62+I45</f>
        <v>190840.69999999995</v>
      </c>
      <c r="J63" s="21">
        <f t="shared" si="7"/>
        <v>190552.09999999998</v>
      </c>
      <c r="K63" s="21">
        <f t="shared" si="7"/>
        <v>127149.6</v>
      </c>
      <c r="L63" s="21">
        <f>L62+L45</f>
        <v>288.60000000000002</v>
      </c>
      <c r="M63" s="21">
        <f>M62+M45</f>
        <v>194560.30000000002</v>
      </c>
      <c r="N63" s="21">
        <f>N62+N45</f>
        <v>193921.9</v>
      </c>
      <c r="O63" s="1330"/>
      <c r="P63" s="1331"/>
      <c r="Q63" s="1331"/>
      <c r="R63" s="1332"/>
    </row>
    <row r="64" spans="1:18" ht="15.75" customHeight="1" thickBot="1">
      <c r="A64" s="636" t="s">
        <v>27</v>
      </c>
      <c r="B64" s="1327" t="s">
        <v>59</v>
      </c>
      <c r="C64" s="1328"/>
      <c r="D64" s="1328"/>
      <c r="E64" s="1328"/>
      <c r="F64" s="1328"/>
      <c r="G64" s="1328"/>
      <c r="H64" s="1328"/>
      <c r="I64" s="1328"/>
      <c r="J64" s="1328"/>
      <c r="K64" s="1328"/>
      <c r="L64" s="1328"/>
      <c r="M64" s="1328"/>
      <c r="N64" s="1328"/>
      <c r="O64" s="1328"/>
      <c r="P64" s="1328"/>
      <c r="Q64" s="1328"/>
      <c r="R64" s="1329"/>
    </row>
    <row r="65" spans="1:18" ht="17.25" customHeight="1">
      <c r="A65" s="414" t="s">
        <v>27</v>
      </c>
      <c r="B65" s="936" t="s">
        <v>23</v>
      </c>
      <c r="C65" s="1420" t="s">
        <v>50</v>
      </c>
      <c r="D65" s="1421"/>
      <c r="E65" s="1421"/>
      <c r="F65" s="1421"/>
      <c r="G65" s="1421"/>
      <c r="H65" s="1421"/>
      <c r="I65" s="1421"/>
      <c r="J65" s="1421"/>
      <c r="K65" s="1421"/>
      <c r="L65" s="1421"/>
      <c r="M65" s="1421"/>
      <c r="N65" s="1421"/>
      <c r="O65" s="1421"/>
      <c r="P65" s="1421"/>
      <c r="Q65" s="1421"/>
      <c r="R65" s="1422"/>
    </row>
    <row r="66" spans="1:18" ht="26.25" customHeight="1">
      <c r="A66" s="937" t="s">
        <v>27</v>
      </c>
      <c r="B66" s="1276" t="s">
        <v>23</v>
      </c>
      <c r="C66" s="938" t="s">
        <v>23</v>
      </c>
      <c r="D66" s="939" t="s">
        <v>60</v>
      </c>
      <c r="E66" s="1256" t="s">
        <v>5</v>
      </c>
      <c r="F66" s="1255" t="s">
        <v>24</v>
      </c>
      <c r="G66" s="417"/>
      <c r="H66" s="626"/>
      <c r="I66" s="516"/>
      <c r="J66" s="499"/>
      <c r="K66" s="499"/>
      <c r="L66" s="499"/>
      <c r="M66" s="33"/>
      <c r="N66" s="40"/>
      <c r="O66" s="1248"/>
      <c r="P66" s="210"/>
      <c r="Q66" s="124"/>
      <c r="R66" s="139"/>
    </row>
    <row r="67" spans="1:18" s="4" customFormat="1" ht="12.75" customHeight="1">
      <c r="A67" s="1265"/>
      <c r="B67" s="1269"/>
      <c r="C67" s="1274"/>
      <c r="D67" s="1320" t="s">
        <v>260</v>
      </c>
      <c r="E67" s="1175" t="s">
        <v>61</v>
      </c>
      <c r="F67" s="1176"/>
      <c r="G67" s="1238">
        <v>5</v>
      </c>
      <c r="H67" s="25" t="s">
        <v>25</v>
      </c>
      <c r="I67" s="591">
        <f>J67+L67</f>
        <v>114.3</v>
      </c>
      <c r="J67" s="505"/>
      <c r="K67" s="505"/>
      <c r="L67" s="592">
        <v>114.3</v>
      </c>
      <c r="M67" s="169"/>
      <c r="N67" s="40"/>
      <c r="O67" s="1429" t="s">
        <v>113</v>
      </c>
      <c r="P67" s="210"/>
      <c r="Q67" s="124"/>
      <c r="R67" s="141"/>
    </row>
    <row r="68" spans="1:18" s="4" customFormat="1" ht="12.75" customHeight="1">
      <c r="A68" s="1265"/>
      <c r="B68" s="1269"/>
      <c r="C68" s="1274"/>
      <c r="D68" s="1318"/>
      <c r="E68" s="1175"/>
      <c r="F68" s="1176"/>
      <c r="G68" s="633"/>
      <c r="H68" s="626" t="s">
        <v>7</v>
      </c>
      <c r="I68" s="512">
        <f>J68+L68</f>
        <v>1178.9000000000001</v>
      </c>
      <c r="J68" s="499">
        <v>23</v>
      </c>
      <c r="K68" s="499">
        <v>18.5</v>
      </c>
      <c r="L68" s="513">
        <v>1155.9000000000001</v>
      </c>
      <c r="M68" s="169"/>
      <c r="N68" s="40"/>
      <c r="O68" s="1430"/>
      <c r="P68" s="1287"/>
      <c r="Q68" s="125"/>
      <c r="R68" s="142"/>
    </row>
    <row r="69" spans="1:18" s="4" customFormat="1" ht="15.75" customHeight="1">
      <c r="A69" s="1265"/>
      <c r="B69" s="1269"/>
      <c r="C69" s="1274"/>
      <c r="D69" s="1318"/>
      <c r="E69" s="1175"/>
      <c r="F69" s="1176"/>
      <c r="G69" s="633"/>
      <c r="H69" s="627"/>
      <c r="I69" s="492"/>
      <c r="J69" s="493"/>
      <c r="K69" s="493"/>
      <c r="L69" s="488"/>
      <c r="M69" s="374"/>
      <c r="N69" s="22"/>
      <c r="O69" s="1431"/>
      <c r="P69" s="1287">
        <v>100</v>
      </c>
      <c r="Q69" s="125"/>
      <c r="R69" s="142"/>
    </row>
    <row r="70" spans="1:18" ht="13.5" customHeight="1">
      <c r="A70" s="1265"/>
      <c r="B70" s="1269"/>
      <c r="C70" s="1274"/>
      <c r="D70" s="1319"/>
      <c r="E70" s="1288"/>
      <c r="F70" s="1251"/>
      <c r="G70" s="633"/>
      <c r="H70" s="632" t="s">
        <v>26</v>
      </c>
      <c r="I70" s="595">
        <f>J70+L70</f>
        <v>1293.2</v>
      </c>
      <c r="J70" s="538">
        <f>SUM(J67:J69)</f>
        <v>23</v>
      </c>
      <c r="K70" s="538">
        <f>SUM(K67:K69)</f>
        <v>18.5</v>
      </c>
      <c r="L70" s="538">
        <f>SUM(L67:L69)</f>
        <v>1270.2</v>
      </c>
      <c r="M70" s="916"/>
      <c r="N70" s="685"/>
      <c r="O70" s="1272"/>
      <c r="P70" s="1287"/>
      <c r="Q70" s="125"/>
      <c r="R70" s="1284"/>
    </row>
    <row r="71" spans="1:18" s="4" customFormat="1" ht="13.5" customHeight="1">
      <c r="A71" s="1265"/>
      <c r="B71" s="1269"/>
      <c r="C71" s="1274"/>
      <c r="D71" s="1320" t="s">
        <v>277</v>
      </c>
      <c r="E71" s="1175"/>
      <c r="F71" s="1176"/>
      <c r="G71" s="633"/>
      <c r="H71" s="627" t="s">
        <v>8</v>
      </c>
      <c r="I71" s="486">
        <f>J71+L71</f>
        <v>56.9</v>
      </c>
      <c r="J71" s="493"/>
      <c r="K71" s="493"/>
      <c r="L71" s="488">
        <v>56.9</v>
      </c>
      <c r="M71" s="880"/>
      <c r="N71" s="11"/>
      <c r="O71" s="1429" t="s">
        <v>256</v>
      </c>
      <c r="P71" s="210"/>
      <c r="Q71" s="124"/>
      <c r="R71" s="141"/>
    </row>
    <row r="72" spans="1:18" s="4" customFormat="1" ht="13.5" customHeight="1">
      <c r="A72" s="1265"/>
      <c r="B72" s="1269"/>
      <c r="C72" s="1274"/>
      <c r="D72" s="1318"/>
      <c r="E72" s="1175"/>
      <c r="F72" s="1176"/>
      <c r="G72" s="633"/>
      <c r="H72" s="25" t="s">
        <v>7</v>
      </c>
      <c r="I72" s="591">
        <f>J72+L72</f>
        <v>539.70000000000005</v>
      </c>
      <c r="J72" s="505">
        <v>5</v>
      </c>
      <c r="K72" s="505">
        <v>3.8</v>
      </c>
      <c r="L72" s="592">
        <v>534.70000000000005</v>
      </c>
      <c r="M72" s="880"/>
      <c r="N72" s="11"/>
      <c r="O72" s="1430"/>
      <c r="P72" s="1287"/>
      <c r="Q72" s="125"/>
      <c r="R72" s="142"/>
    </row>
    <row r="73" spans="1:18" s="4" customFormat="1" ht="13.5" customHeight="1">
      <c r="A73" s="1265"/>
      <c r="B73" s="1269"/>
      <c r="C73" s="1274"/>
      <c r="D73" s="1243"/>
      <c r="E73" s="1175"/>
      <c r="F73" s="1176"/>
      <c r="G73" s="633"/>
      <c r="H73" s="917" t="s">
        <v>26</v>
      </c>
      <c r="I73" s="797">
        <f>SUM(I71:I72)</f>
        <v>596.6</v>
      </c>
      <c r="J73" s="525">
        <f t="shared" ref="J73:L73" si="8">SUM(J71:J72)</f>
        <v>5</v>
      </c>
      <c r="K73" s="525">
        <f t="shared" si="8"/>
        <v>3.8</v>
      </c>
      <c r="L73" s="952">
        <f t="shared" si="8"/>
        <v>591.6</v>
      </c>
      <c r="M73" s="924"/>
      <c r="N73" s="686"/>
      <c r="O73" s="1249"/>
      <c r="P73" s="1287"/>
      <c r="Q73" s="125"/>
      <c r="R73" s="142"/>
    </row>
    <row r="74" spans="1:18" s="4" customFormat="1" ht="15" customHeight="1">
      <c r="A74" s="1265"/>
      <c r="B74" s="1269"/>
      <c r="C74" s="1274"/>
      <c r="D74" s="1320" t="s">
        <v>280</v>
      </c>
      <c r="E74" s="1288"/>
      <c r="F74" s="1251"/>
      <c r="G74" s="633"/>
      <c r="H74" s="25" t="s">
        <v>25</v>
      </c>
      <c r="I74" s="591">
        <f>J74+L74</f>
        <v>168.4</v>
      </c>
      <c r="J74" s="505"/>
      <c r="K74" s="505"/>
      <c r="L74" s="505">
        <v>168.4</v>
      </c>
      <c r="M74" s="169"/>
      <c r="N74" s="40"/>
      <c r="O74" s="1518" t="s">
        <v>254</v>
      </c>
      <c r="P74" s="1425">
        <v>100</v>
      </c>
      <c r="Q74" s="1425"/>
      <c r="R74" s="241"/>
    </row>
    <row r="75" spans="1:18" s="4" customFormat="1" ht="13.5" customHeight="1">
      <c r="A75" s="1265"/>
      <c r="B75" s="1269"/>
      <c r="C75" s="207"/>
      <c r="D75" s="1319"/>
      <c r="E75" s="1288"/>
      <c r="F75" s="1251"/>
      <c r="G75" s="633"/>
      <c r="H75" s="601" t="s">
        <v>26</v>
      </c>
      <c r="I75" s="568">
        <f>I74</f>
        <v>168.4</v>
      </c>
      <c r="J75" s="538"/>
      <c r="K75" s="564"/>
      <c r="L75" s="594">
        <f t="shared" ref="L75" si="9">L74</f>
        <v>168.4</v>
      </c>
      <c r="M75" s="916"/>
      <c r="N75" s="685"/>
      <c r="O75" s="1521"/>
      <c r="P75" s="1426"/>
      <c r="Q75" s="1426"/>
      <c r="R75" s="1226"/>
    </row>
    <row r="76" spans="1:18" ht="13.5" customHeight="1">
      <c r="A76" s="1265"/>
      <c r="B76" s="1269"/>
      <c r="C76" s="1258"/>
      <c r="D76" s="1320" t="s">
        <v>205</v>
      </c>
      <c r="E76" s="771"/>
      <c r="F76" s="1251"/>
      <c r="G76" s="633"/>
      <c r="H76" s="13" t="s">
        <v>6</v>
      </c>
      <c r="I76" s="591">
        <f>J76+L76</f>
        <v>0.2</v>
      </c>
      <c r="J76" s="504"/>
      <c r="K76" s="504"/>
      <c r="L76" s="592">
        <v>0.2</v>
      </c>
      <c r="M76" s="33"/>
      <c r="N76" s="40"/>
      <c r="O76" s="1315" t="s">
        <v>180</v>
      </c>
      <c r="P76" s="210">
        <v>100</v>
      </c>
      <c r="Q76" s="124"/>
      <c r="R76" s="139"/>
    </row>
    <row r="77" spans="1:18" ht="13.5" customHeight="1">
      <c r="A77" s="1265"/>
      <c r="B77" s="1269"/>
      <c r="C77" s="1258"/>
      <c r="D77" s="1318"/>
      <c r="E77" s="771"/>
      <c r="F77" s="1251"/>
      <c r="G77" s="633"/>
      <c r="H77" s="1289" t="s">
        <v>7</v>
      </c>
      <c r="I77" s="486">
        <f>J77+L77</f>
        <v>1.3</v>
      </c>
      <c r="J77" s="487"/>
      <c r="K77" s="487"/>
      <c r="L77" s="488">
        <v>1.3</v>
      </c>
      <c r="M77" s="836"/>
      <c r="N77" s="11"/>
      <c r="O77" s="1316"/>
      <c r="P77" s="1287"/>
      <c r="Q77" s="125"/>
      <c r="R77" s="1284"/>
    </row>
    <row r="78" spans="1:18" ht="13.5" customHeight="1" thickBot="1">
      <c r="A78" s="1266"/>
      <c r="B78" s="1270"/>
      <c r="C78" s="424"/>
      <c r="D78" s="1321"/>
      <c r="E78" s="1303"/>
      <c r="F78" s="1262"/>
      <c r="G78" s="1240"/>
      <c r="H78" s="1304" t="s">
        <v>26</v>
      </c>
      <c r="I78" s="573">
        <f>J78+L78</f>
        <v>1.5</v>
      </c>
      <c r="J78" s="575"/>
      <c r="K78" s="575"/>
      <c r="L78" s="1305">
        <f>SUM(L76:L77)</f>
        <v>1.5</v>
      </c>
      <c r="M78" s="926"/>
      <c r="N78" s="927"/>
      <c r="O78" s="1317"/>
      <c r="P78" s="1281"/>
      <c r="Q78" s="117"/>
      <c r="R78" s="1283"/>
    </row>
    <row r="79" spans="1:18" ht="13.5" customHeight="1">
      <c r="A79" s="1195"/>
      <c r="B79" s="1198"/>
      <c r="C79" s="1206"/>
      <c r="D79" s="1318" t="s">
        <v>217</v>
      </c>
      <c r="E79" s="1218"/>
      <c r="F79" s="1183"/>
      <c r="G79" s="633"/>
      <c r="H79" s="1289" t="s">
        <v>6</v>
      </c>
      <c r="I79" s="486">
        <f>J79+L79</f>
        <v>11.7</v>
      </c>
      <c r="J79" s="493"/>
      <c r="K79" s="493"/>
      <c r="L79" s="488">
        <v>11.7</v>
      </c>
      <c r="M79" s="836"/>
      <c r="N79" s="11"/>
      <c r="O79" s="1428" t="s">
        <v>275</v>
      </c>
      <c r="P79" s="1287"/>
      <c r="Q79" s="125"/>
      <c r="R79" s="1284"/>
    </row>
    <row r="80" spans="1:18" ht="13.5" customHeight="1">
      <c r="A80" s="1195"/>
      <c r="B80" s="1198"/>
      <c r="C80" s="1206"/>
      <c r="D80" s="1318"/>
      <c r="E80" s="1218"/>
      <c r="F80" s="1183"/>
      <c r="G80" s="633"/>
      <c r="H80" s="1211" t="s">
        <v>7</v>
      </c>
      <c r="I80" s="591">
        <f>J80+L80</f>
        <v>66.099999999999994</v>
      </c>
      <c r="J80" s="505"/>
      <c r="K80" s="505"/>
      <c r="L80" s="505">
        <v>66.099999999999994</v>
      </c>
      <c r="M80" s="836"/>
      <c r="N80" s="11"/>
      <c r="O80" s="1428"/>
      <c r="P80" s="1217">
        <v>100</v>
      </c>
      <c r="Q80" s="125"/>
      <c r="R80" s="1215"/>
    </row>
    <row r="81" spans="1:18" ht="13.5" customHeight="1">
      <c r="A81" s="1195"/>
      <c r="B81" s="1198"/>
      <c r="C81" s="1206"/>
      <c r="D81" s="1319"/>
      <c r="E81" s="1218"/>
      <c r="F81" s="1183"/>
      <c r="G81" s="633"/>
      <c r="H81" s="632" t="s">
        <v>26</v>
      </c>
      <c r="I81" s="595">
        <f t="shared" ref="I81:I86" si="10">J81+L81</f>
        <v>77.8</v>
      </c>
      <c r="J81" s="538"/>
      <c r="K81" s="538"/>
      <c r="L81" s="538">
        <f>SUM(L79:L80)</f>
        <v>77.8</v>
      </c>
      <c r="M81" s="916"/>
      <c r="N81" s="685"/>
      <c r="O81" s="1659"/>
      <c r="P81" s="211"/>
      <c r="Q81" s="131"/>
      <c r="R81" s="140"/>
    </row>
    <row r="82" spans="1:18" s="4" customFormat="1" ht="13.5" customHeight="1">
      <c r="A82" s="1195"/>
      <c r="B82" s="1198"/>
      <c r="C82" s="1206"/>
      <c r="D82" s="1320" t="s">
        <v>206</v>
      </c>
      <c r="E82" s="1218"/>
      <c r="F82" s="1183"/>
      <c r="G82" s="633"/>
      <c r="H82" s="626" t="s">
        <v>56</v>
      </c>
      <c r="I82" s="516">
        <f t="shared" si="10"/>
        <v>47</v>
      </c>
      <c r="J82" s="499"/>
      <c r="K82" s="499"/>
      <c r="L82" s="505">
        <v>47</v>
      </c>
      <c r="M82" s="836"/>
      <c r="N82" s="11"/>
      <c r="O82" s="1655" t="s">
        <v>181</v>
      </c>
      <c r="P82" s="1651">
        <v>100</v>
      </c>
      <c r="Q82" s="158"/>
      <c r="R82" s="141"/>
    </row>
    <row r="83" spans="1:18" s="4" customFormat="1" ht="13.5" customHeight="1">
      <c r="A83" s="1195"/>
      <c r="B83" s="1198"/>
      <c r="C83" s="1206"/>
      <c r="D83" s="1318"/>
      <c r="E83" s="1218"/>
      <c r="F83" s="1183"/>
      <c r="G83" s="633"/>
      <c r="H83" s="25" t="s">
        <v>6</v>
      </c>
      <c r="I83" s="591">
        <f t="shared" si="10"/>
        <v>15.8</v>
      </c>
      <c r="J83" s="505"/>
      <c r="K83" s="505"/>
      <c r="L83" s="505">
        <v>15.8</v>
      </c>
      <c r="M83" s="836"/>
      <c r="N83" s="11"/>
      <c r="O83" s="1656"/>
      <c r="P83" s="1652"/>
      <c r="Q83" s="118"/>
      <c r="R83" s="142"/>
    </row>
    <row r="84" spans="1:18" s="4" customFormat="1" ht="13.5" customHeight="1">
      <c r="A84" s="1195"/>
      <c r="B84" s="1198"/>
      <c r="C84" s="1206"/>
      <c r="D84" s="1318"/>
      <c r="E84" s="1218"/>
      <c r="F84" s="1183"/>
      <c r="G84" s="633"/>
      <c r="H84" s="25" t="s">
        <v>7</v>
      </c>
      <c r="I84" s="591">
        <f t="shared" si="10"/>
        <v>89.2</v>
      </c>
      <c r="J84" s="505"/>
      <c r="K84" s="505"/>
      <c r="L84" s="505">
        <v>89.2</v>
      </c>
      <c r="M84" s="836"/>
      <c r="N84" s="11"/>
      <c r="O84" s="1656"/>
      <c r="P84" s="1652"/>
      <c r="Q84" s="125"/>
      <c r="R84" s="142"/>
    </row>
    <row r="85" spans="1:18" s="4" customFormat="1" ht="13.5" customHeight="1">
      <c r="A85" s="1195"/>
      <c r="B85" s="1198"/>
      <c r="C85" s="1206"/>
      <c r="D85" s="1319"/>
      <c r="E85" s="1218"/>
      <c r="F85" s="1183"/>
      <c r="G85" s="633"/>
      <c r="H85" s="917" t="s">
        <v>26</v>
      </c>
      <c r="I85" s="918">
        <f t="shared" si="10"/>
        <v>152</v>
      </c>
      <c r="J85" s="919"/>
      <c r="K85" s="919"/>
      <c r="L85" s="919">
        <f>SUM(L82:L84)</f>
        <v>152</v>
      </c>
      <c r="M85" s="924"/>
      <c r="N85" s="686"/>
      <c r="O85" s="1656"/>
      <c r="P85" s="1652"/>
      <c r="Q85" s="925"/>
      <c r="R85" s="142"/>
    </row>
    <row r="86" spans="1:18" ht="19.5" customHeight="1">
      <c r="A86" s="1195"/>
      <c r="B86" s="1198"/>
      <c r="C86" s="1187"/>
      <c r="D86" s="1320" t="s">
        <v>74</v>
      </c>
      <c r="E86" s="771"/>
      <c r="F86" s="1183"/>
      <c r="G86" s="633"/>
      <c r="H86" s="254" t="s">
        <v>56</v>
      </c>
      <c r="I86" s="516">
        <f t="shared" si="10"/>
        <v>24.8</v>
      </c>
      <c r="J86" s="497"/>
      <c r="K86" s="497"/>
      <c r="L86" s="499">
        <v>24.8</v>
      </c>
      <c r="M86" s="33"/>
      <c r="N86" s="40"/>
      <c r="O86" s="1647" t="s">
        <v>181</v>
      </c>
      <c r="P86" s="1222">
        <v>100</v>
      </c>
      <c r="Q86" s="240"/>
      <c r="R86" s="241"/>
    </row>
    <row r="87" spans="1:18" ht="19.5" customHeight="1">
      <c r="A87" s="1195"/>
      <c r="B87" s="1198"/>
      <c r="C87" s="1187"/>
      <c r="D87" s="1318"/>
      <c r="E87" s="1218"/>
      <c r="F87" s="1183"/>
      <c r="G87" s="633"/>
      <c r="H87" s="254" t="s">
        <v>7</v>
      </c>
      <c r="I87" s="516"/>
      <c r="J87" s="497"/>
      <c r="K87" s="497"/>
      <c r="L87" s="499"/>
      <c r="M87" s="836"/>
      <c r="N87" s="11"/>
      <c r="O87" s="1648"/>
      <c r="P87" s="242"/>
      <c r="Q87" s="1193"/>
      <c r="R87" s="243"/>
    </row>
    <row r="88" spans="1:18" ht="13.5" customHeight="1">
      <c r="A88" s="1195"/>
      <c r="B88" s="1198"/>
      <c r="C88" s="1182"/>
      <c r="D88" s="1319"/>
      <c r="E88" s="1218"/>
      <c r="F88" s="1183"/>
      <c r="G88" s="1239"/>
      <c r="H88" s="577" t="s">
        <v>26</v>
      </c>
      <c r="I88" s="599">
        <f>J88+L88</f>
        <v>24.8</v>
      </c>
      <c r="J88" s="525"/>
      <c r="K88" s="525"/>
      <c r="L88" s="604">
        <f>SUM(L86:L87)</f>
        <v>24.8</v>
      </c>
      <c r="M88" s="605"/>
      <c r="N88" s="600"/>
      <c r="O88" s="244"/>
      <c r="P88" s="1192"/>
      <c r="Q88" s="1193"/>
      <c r="R88" s="243"/>
    </row>
    <row r="89" spans="1:18" s="4" customFormat="1" ht="17.25" customHeight="1">
      <c r="A89" s="1195"/>
      <c r="B89" s="1198"/>
      <c r="C89" s="1206"/>
      <c r="D89" s="1320" t="s">
        <v>278</v>
      </c>
      <c r="E89" s="1175"/>
      <c r="F89" s="1176"/>
      <c r="G89" s="1628">
        <v>6</v>
      </c>
      <c r="H89" s="25" t="s">
        <v>6</v>
      </c>
      <c r="I89" s="591">
        <f>J89+L89</f>
        <v>230</v>
      </c>
      <c r="J89" s="505"/>
      <c r="K89" s="505"/>
      <c r="L89" s="592">
        <v>230</v>
      </c>
      <c r="M89" s="169"/>
      <c r="N89" s="40"/>
      <c r="O89" s="1227" t="s">
        <v>257</v>
      </c>
      <c r="P89" s="210">
        <v>100</v>
      </c>
      <c r="Q89" s="1228"/>
      <c r="R89" s="141"/>
    </row>
    <row r="90" spans="1:18" s="4" customFormat="1" ht="17.25" customHeight="1">
      <c r="A90" s="1195"/>
      <c r="B90" s="1198"/>
      <c r="C90" s="1206"/>
      <c r="D90" s="1318"/>
      <c r="E90" s="1175"/>
      <c r="F90" s="1176"/>
      <c r="G90" s="1416"/>
      <c r="H90" s="25" t="s">
        <v>282</v>
      </c>
      <c r="I90" s="689">
        <f>J90+L90</f>
        <v>121</v>
      </c>
      <c r="J90" s="505"/>
      <c r="K90" s="505"/>
      <c r="L90" s="592">
        <v>121</v>
      </c>
      <c r="M90" s="880"/>
      <c r="N90" s="11"/>
      <c r="O90" s="1204"/>
      <c r="P90" s="1217"/>
      <c r="Q90" s="125"/>
      <c r="R90" s="142"/>
    </row>
    <row r="91" spans="1:18" s="4" customFormat="1" ht="17.25" customHeight="1">
      <c r="A91" s="1195"/>
      <c r="B91" s="1198"/>
      <c r="C91" s="1206"/>
      <c r="D91" s="1318"/>
      <c r="E91" s="1175"/>
      <c r="F91" s="1176"/>
      <c r="G91" s="1416"/>
      <c r="H91" s="843" t="s">
        <v>26</v>
      </c>
      <c r="I91" s="599">
        <f>SUM(I89:I90)</f>
        <v>351</v>
      </c>
      <c r="J91" s="525"/>
      <c r="K91" s="525"/>
      <c r="L91" s="600">
        <f>SUM(L89:L90)</f>
        <v>351</v>
      </c>
      <c r="M91" s="916"/>
      <c r="N91" s="685"/>
      <c r="O91" s="1229"/>
      <c r="P91" s="126"/>
      <c r="Q91" s="127"/>
      <c r="R91" s="143"/>
    </row>
    <row r="92" spans="1:18" s="4" customFormat="1" ht="13.5" customHeight="1">
      <c r="A92" s="1195"/>
      <c r="B92" s="1198"/>
      <c r="C92" s="1206"/>
      <c r="D92" s="1320" t="s">
        <v>279</v>
      </c>
      <c r="E92" s="1175"/>
      <c r="F92" s="1176"/>
      <c r="G92" s="1416"/>
      <c r="H92" s="626" t="s">
        <v>6</v>
      </c>
      <c r="I92" s="563">
        <f>J92+L92</f>
        <v>230</v>
      </c>
      <c r="J92" s="499"/>
      <c r="K92" s="499"/>
      <c r="L92" s="505">
        <v>230</v>
      </c>
      <c r="M92" s="169"/>
      <c r="N92" s="33"/>
      <c r="O92" s="1223" t="s">
        <v>257</v>
      </c>
      <c r="P92" s="210">
        <v>100</v>
      </c>
      <c r="Q92" s="124"/>
      <c r="R92" s="141"/>
    </row>
    <row r="93" spans="1:18" s="4" customFormat="1" ht="13.5" customHeight="1">
      <c r="A93" s="1195"/>
      <c r="B93" s="1198"/>
      <c r="C93" s="1206"/>
      <c r="D93" s="1318"/>
      <c r="E93" s="1175"/>
      <c r="F93" s="1176"/>
      <c r="G93" s="1416"/>
      <c r="H93" s="626" t="s">
        <v>282</v>
      </c>
      <c r="I93" s="563">
        <f>J93+L93</f>
        <v>140</v>
      </c>
      <c r="J93" s="499"/>
      <c r="K93" s="499"/>
      <c r="L93" s="505">
        <v>140</v>
      </c>
      <c r="M93" s="374"/>
      <c r="N93" s="836"/>
      <c r="O93" s="1181"/>
      <c r="P93" s="1217"/>
      <c r="Q93" s="125"/>
      <c r="R93" s="142"/>
    </row>
    <row r="94" spans="1:18" s="4" customFormat="1" ht="13.5" customHeight="1">
      <c r="A94" s="1195"/>
      <c r="B94" s="1198"/>
      <c r="C94" s="1206"/>
      <c r="D94" s="1318"/>
      <c r="E94" s="1175"/>
      <c r="F94" s="1176"/>
      <c r="G94" s="1416"/>
      <c r="H94" s="843" t="s">
        <v>26</v>
      </c>
      <c r="I94" s="599">
        <f>SUM(I92:I93)</f>
        <v>370</v>
      </c>
      <c r="J94" s="525"/>
      <c r="K94" s="525"/>
      <c r="L94" s="604">
        <f>SUM(L92:L93)</f>
        <v>370</v>
      </c>
      <c r="M94" s="924"/>
      <c r="N94" s="924"/>
      <c r="O94" s="1181"/>
      <c r="P94" s="1225"/>
      <c r="Q94" s="925"/>
      <c r="R94" s="142"/>
    </row>
    <row r="95" spans="1:18" ht="13.5" customHeight="1" thickBot="1">
      <c r="A95" s="1196"/>
      <c r="B95" s="1199"/>
      <c r="C95" s="1177"/>
      <c r="D95" s="1161"/>
      <c r="E95" s="1344" t="s">
        <v>255</v>
      </c>
      <c r="F95" s="1345"/>
      <c r="G95" s="1345"/>
      <c r="H95" s="1346"/>
      <c r="I95" s="522">
        <f>I94+I91+I88+I85+I81+I78+I75+I73+I70</f>
        <v>3035.3</v>
      </c>
      <c r="J95" s="523">
        <f t="shared" ref="J95:L95" si="11">J94+J91+J88+J85+J81+J78+J75+J73+J70</f>
        <v>28</v>
      </c>
      <c r="K95" s="523">
        <f t="shared" si="11"/>
        <v>22.3</v>
      </c>
      <c r="L95" s="522">
        <f t="shared" si="11"/>
        <v>3007.3</v>
      </c>
      <c r="M95" s="531"/>
      <c r="N95" s="530"/>
      <c r="O95" s="878"/>
      <c r="P95" s="723"/>
      <c r="Q95" s="879"/>
      <c r="R95" s="634"/>
    </row>
    <row r="96" spans="1:18" ht="27.75" customHeight="1">
      <c r="A96" s="1264" t="s">
        <v>27</v>
      </c>
      <c r="B96" s="1268" t="s">
        <v>23</v>
      </c>
      <c r="C96" s="1244" t="s">
        <v>27</v>
      </c>
      <c r="D96" s="179" t="s">
        <v>49</v>
      </c>
      <c r="E96" s="881" t="s">
        <v>5</v>
      </c>
      <c r="F96" s="1273" t="s">
        <v>24</v>
      </c>
      <c r="G96" s="173">
        <v>5</v>
      </c>
      <c r="H96" s="882"/>
      <c r="I96" s="500"/>
      <c r="J96" s="501"/>
      <c r="K96" s="501"/>
      <c r="L96" s="500"/>
      <c r="M96" s="23"/>
      <c r="N96" s="20"/>
      <c r="O96" s="146"/>
      <c r="P96" s="1280"/>
      <c r="Q96" s="123"/>
      <c r="R96" s="1282"/>
    </row>
    <row r="97" spans="1:19" s="4" customFormat="1" ht="23.25" customHeight="1">
      <c r="A97" s="1265"/>
      <c r="B97" s="1269"/>
      <c r="C97" s="1274"/>
      <c r="D97" s="1378" t="s">
        <v>207</v>
      </c>
      <c r="E97" s="1288"/>
      <c r="F97" s="1251"/>
      <c r="G97" s="418"/>
      <c r="H97" s="255" t="s">
        <v>56</v>
      </c>
      <c r="I97" s="506">
        <f>J97+L97</f>
        <v>725.7</v>
      </c>
      <c r="J97" s="504"/>
      <c r="K97" s="504"/>
      <c r="L97" s="506">
        <v>725.7</v>
      </c>
      <c r="M97" s="172"/>
      <c r="N97" s="38"/>
      <c r="O97" s="1315" t="s">
        <v>177</v>
      </c>
      <c r="P97" s="210"/>
      <c r="Q97" s="124"/>
      <c r="R97" s="139"/>
    </row>
    <row r="98" spans="1:19" s="4" customFormat="1" ht="23.25" customHeight="1">
      <c r="A98" s="1265"/>
      <c r="B98" s="1269"/>
      <c r="C98" s="1274"/>
      <c r="D98" s="1379"/>
      <c r="E98" s="1288"/>
      <c r="F98" s="1251"/>
      <c r="G98" s="418"/>
      <c r="H98" s="1290" t="s">
        <v>6</v>
      </c>
      <c r="I98" s="506">
        <f>J98+L98</f>
        <v>38.1</v>
      </c>
      <c r="J98" s="497"/>
      <c r="K98" s="497"/>
      <c r="L98" s="498">
        <v>38.1</v>
      </c>
      <c r="M98" s="33"/>
      <c r="N98" s="39"/>
      <c r="O98" s="1316"/>
      <c r="P98" s="1287"/>
      <c r="Q98" s="125"/>
      <c r="R98" s="1284"/>
    </row>
    <row r="99" spans="1:19" s="4" customFormat="1" ht="23.25" customHeight="1">
      <c r="A99" s="1265"/>
      <c r="B99" s="1269"/>
      <c r="C99" s="1274"/>
      <c r="D99" s="1379"/>
      <c r="E99" s="1288"/>
      <c r="F99" s="1251"/>
      <c r="G99" s="418"/>
      <c r="H99" s="1290" t="s">
        <v>7</v>
      </c>
      <c r="I99" s="506">
        <f>J99+L99</f>
        <v>216.1</v>
      </c>
      <c r="J99" s="497"/>
      <c r="K99" s="497"/>
      <c r="L99" s="498">
        <v>216.1</v>
      </c>
      <c r="M99" s="33"/>
      <c r="N99" s="39"/>
      <c r="O99" s="1316"/>
      <c r="P99" s="1287"/>
      <c r="Q99" s="125"/>
      <c r="R99" s="1284"/>
    </row>
    <row r="100" spans="1:19" s="4" customFormat="1" ht="23.25" customHeight="1" thickBot="1">
      <c r="A100" s="1266"/>
      <c r="B100" s="1270"/>
      <c r="C100" s="1275"/>
      <c r="D100" s="1380"/>
      <c r="E100" s="1297"/>
      <c r="F100" s="1262"/>
      <c r="G100" s="1298"/>
      <c r="H100" s="529" t="s">
        <v>26</v>
      </c>
      <c r="I100" s="548">
        <f>I99+I98+I97+I96</f>
        <v>979.90000000000009</v>
      </c>
      <c r="J100" s="551">
        <f>J99+J98+J97+J96</f>
        <v>0</v>
      </c>
      <c r="K100" s="551">
        <f>K99+K98+K97+K96</f>
        <v>0</v>
      </c>
      <c r="L100" s="548">
        <f>L99+L98+L97+L96</f>
        <v>979.90000000000009</v>
      </c>
      <c r="M100" s="926"/>
      <c r="N100" s="509"/>
      <c r="O100" s="1317"/>
      <c r="P100" s="1281">
        <v>100</v>
      </c>
      <c r="Q100" s="117"/>
      <c r="R100" s="1283"/>
    </row>
    <row r="101" spans="1:19" s="4" customFormat="1" ht="21" customHeight="1">
      <c r="A101" s="1057"/>
      <c r="B101" s="1062"/>
      <c r="C101" s="1068"/>
      <c r="D101" s="1379" t="s">
        <v>218</v>
      </c>
      <c r="E101" s="1079"/>
      <c r="F101" s="1053"/>
      <c r="G101" s="418"/>
      <c r="H101" s="1291" t="s">
        <v>56</v>
      </c>
      <c r="I101" s="823">
        <f>J101+L101</f>
        <v>362.1</v>
      </c>
      <c r="J101" s="487"/>
      <c r="K101" s="487"/>
      <c r="L101" s="823">
        <v>362.1</v>
      </c>
      <c r="M101" s="836"/>
      <c r="N101" s="11"/>
      <c r="O101" s="1316" t="s">
        <v>178</v>
      </c>
      <c r="P101" s="1287"/>
      <c r="Q101" s="125"/>
      <c r="R101" s="1284"/>
    </row>
    <row r="102" spans="1:19" s="4" customFormat="1" ht="21" customHeight="1">
      <c r="A102" s="1057"/>
      <c r="B102" s="1062"/>
      <c r="C102" s="1068"/>
      <c r="D102" s="1379"/>
      <c r="E102" s="1079"/>
      <c r="F102" s="1053"/>
      <c r="G102" s="418"/>
      <c r="H102" s="1081" t="s">
        <v>6</v>
      </c>
      <c r="I102" s="506"/>
      <c r="J102" s="497"/>
      <c r="K102" s="497"/>
      <c r="L102" s="498"/>
      <c r="M102" s="84"/>
      <c r="N102" s="38"/>
      <c r="O102" s="1316"/>
      <c r="P102" s="1078"/>
      <c r="Q102" s="125"/>
      <c r="R102" s="1075"/>
    </row>
    <row r="103" spans="1:19" s="4" customFormat="1" ht="21" customHeight="1">
      <c r="A103" s="1057"/>
      <c r="B103" s="1062"/>
      <c r="C103" s="1068"/>
      <c r="D103" s="1379"/>
      <c r="E103" s="1079"/>
      <c r="F103" s="1053"/>
      <c r="G103" s="418"/>
      <c r="H103" s="1081" t="s">
        <v>194</v>
      </c>
      <c r="I103" s="506">
        <f>J103+L103</f>
        <v>1389.2</v>
      </c>
      <c r="J103" s="497"/>
      <c r="K103" s="497"/>
      <c r="L103" s="498">
        <v>1389.2</v>
      </c>
      <c r="M103" s="880"/>
      <c r="N103" s="11"/>
      <c r="O103" s="1316"/>
      <c r="P103" s="1078"/>
      <c r="Q103" s="125"/>
      <c r="R103" s="1075"/>
    </row>
    <row r="104" spans="1:19" s="4" customFormat="1" ht="18.75" customHeight="1">
      <c r="A104" s="1195"/>
      <c r="B104" s="1198"/>
      <c r="C104" s="207"/>
      <c r="D104" s="1379"/>
      <c r="E104" s="1218"/>
      <c r="F104" s="1183"/>
      <c r="G104" s="418"/>
      <c r="H104" s="577" t="s">
        <v>26</v>
      </c>
      <c r="I104" s="580">
        <f>SUM(I101:I103)</f>
        <v>1751.3000000000002</v>
      </c>
      <c r="J104" s="579">
        <f>J103+J102+J101+J100</f>
        <v>0</v>
      </c>
      <c r="K104" s="579">
        <f>K103+K102+K101+K100</f>
        <v>0</v>
      </c>
      <c r="L104" s="580">
        <f>SUM(L101:L103)</f>
        <v>1751.3000000000002</v>
      </c>
      <c r="M104" s="924"/>
      <c r="N104" s="686"/>
      <c r="O104" s="1316"/>
      <c r="P104" s="1217">
        <v>100</v>
      </c>
      <c r="Q104" s="125"/>
      <c r="R104" s="1215"/>
    </row>
    <row r="105" spans="1:19" ht="26.25" customHeight="1">
      <c r="A105" s="209"/>
      <c r="B105" s="933"/>
      <c r="C105" s="928"/>
      <c r="D105" s="1200" t="s">
        <v>208</v>
      </c>
      <c r="E105" s="771"/>
      <c r="F105" s="930"/>
      <c r="G105" s="934"/>
      <c r="H105" s="13" t="s">
        <v>25</v>
      </c>
      <c r="I105" s="506">
        <f>J105+L105</f>
        <v>100</v>
      </c>
      <c r="J105" s="504"/>
      <c r="K105" s="504"/>
      <c r="L105" s="506">
        <v>100</v>
      </c>
      <c r="M105" s="169">
        <v>900</v>
      </c>
      <c r="N105" s="39">
        <v>600</v>
      </c>
      <c r="O105" s="913" t="s">
        <v>189</v>
      </c>
      <c r="P105" s="914"/>
      <c r="Q105" s="914">
        <v>1</v>
      </c>
      <c r="R105" s="915" t="s">
        <v>253</v>
      </c>
    </row>
    <row r="106" spans="1:19" ht="14.25" customHeight="1">
      <c r="A106" s="209"/>
      <c r="B106" s="933"/>
      <c r="C106" s="928"/>
      <c r="D106" s="1201"/>
      <c r="E106" s="771"/>
      <c r="F106" s="930"/>
      <c r="G106" s="418"/>
      <c r="H106" s="1221" t="s">
        <v>7</v>
      </c>
      <c r="I106" s="498"/>
      <c r="J106" s="497"/>
      <c r="K106" s="497"/>
      <c r="L106" s="498"/>
      <c r="M106" s="84"/>
      <c r="N106" s="38">
        <v>3400</v>
      </c>
      <c r="O106" s="1315" t="s">
        <v>188</v>
      </c>
      <c r="P106" s="130"/>
      <c r="Q106" s="125">
        <v>20</v>
      </c>
      <c r="R106" s="1215">
        <v>80</v>
      </c>
    </row>
    <row r="107" spans="1:19" ht="14.25" customHeight="1">
      <c r="A107" s="1057"/>
      <c r="B107" s="1062"/>
      <c r="C107" s="1043"/>
      <c r="D107" s="1202"/>
      <c r="E107" s="771"/>
      <c r="F107" s="1053"/>
      <c r="G107" s="418"/>
      <c r="H107" s="632" t="s">
        <v>26</v>
      </c>
      <c r="I107" s="855">
        <f>J107+L107</f>
        <v>100</v>
      </c>
      <c r="J107" s="569"/>
      <c r="K107" s="569"/>
      <c r="L107" s="855">
        <f>SUM(L105:L106)</f>
        <v>100</v>
      </c>
      <c r="M107" s="859">
        <f>SUM(M105:M106)</f>
        <v>900</v>
      </c>
      <c r="N107" s="570">
        <f>SUM(N105:N106)</f>
        <v>4000</v>
      </c>
      <c r="O107" s="1627"/>
      <c r="P107" s="211"/>
      <c r="Q107" s="131"/>
      <c r="R107" s="140"/>
    </row>
    <row r="108" spans="1:19" ht="12" customHeight="1">
      <c r="A108" s="209"/>
      <c r="B108" s="901"/>
      <c r="C108" s="907"/>
      <c r="D108" s="1376" t="s">
        <v>199</v>
      </c>
      <c r="E108" s="471"/>
      <c r="F108" s="1048"/>
      <c r="G108" s="417"/>
      <c r="H108" s="13" t="s">
        <v>7</v>
      </c>
      <c r="I108" s="558"/>
      <c r="J108" s="559"/>
      <c r="K108" s="559"/>
      <c r="L108" s="615"/>
      <c r="M108" s="3"/>
      <c r="N108" s="42">
        <v>100</v>
      </c>
      <c r="O108" s="804" t="s">
        <v>167</v>
      </c>
      <c r="P108" s="805"/>
      <c r="Q108" s="806"/>
      <c r="R108" s="807">
        <v>1</v>
      </c>
      <c r="S108" s="150"/>
    </row>
    <row r="109" spans="1:19" ht="12" customHeight="1">
      <c r="A109" s="899"/>
      <c r="B109" s="901"/>
      <c r="C109" s="907"/>
      <c r="D109" s="1377"/>
      <c r="E109" s="796"/>
      <c r="F109" s="1053"/>
      <c r="G109" s="1066"/>
      <c r="H109" s="630" t="s">
        <v>26</v>
      </c>
      <c r="I109" s="802"/>
      <c r="J109" s="801"/>
      <c r="K109" s="801"/>
      <c r="L109" s="798"/>
      <c r="M109" s="923"/>
      <c r="N109" s="922">
        <f>N108</f>
        <v>100</v>
      </c>
      <c r="O109" s="803"/>
      <c r="P109" s="1078"/>
      <c r="Q109" s="125"/>
      <c r="R109" s="1075"/>
    </row>
    <row r="110" spans="1:19" ht="13.5" customHeight="1" thickBot="1">
      <c r="A110" s="898"/>
      <c r="B110" s="906"/>
      <c r="C110" s="424"/>
      <c r="D110" s="1040"/>
      <c r="E110" s="1344" t="s">
        <v>255</v>
      </c>
      <c r="F110" s="1345"/>
      <c r="G110" s="1345"/>
      <c r="H110" s="1346"/>
      <c r="I110" s="552">
        <f>I109+I107+I104+I100</f>
        <v>2831.2000000000003</v>
      </c>
      <c r="J110" s="551">
        <f t="shared" ref="J110:N110" si="12">J109+J107+J104+J100</f>
        <v>0</v>
      </c>
      <c r="K110" s="551">
        <f t="shared" si="12"/>
        <v>0</v>
      </c>
      <c r="L110" s="548">
        <f t="shared" si="12"/>
        <v>2831.2000000000003</v>
      </c>
      <c r="M110" s="552">
        <f t="shared" si="12"/>
        <v>900</v>
      </c>
      <c r="N110" s="552">
        <f t="shared" si="12"/>
        <v>4100</v>
      </c>
      <c r="O110" s="103"/>
      <c r="P110" s="1073"/>
      <c r="Q110" s="117"/>
      <c r="R110" s="1074"/>
    </row>
    <row r="111" spans="1:19" ht="27" customHeight="1">
      <c r="A111" s="1194" t="s">
        <v>27</v>
      </c>
      <c r="B111" s="1197" t="s">
        <v>23</v>
      </c>
      <c r="C111" s="819" t="s">
        <v>29</v>
      </c>
      <c r="D111" s="179" t="s">
        <v>55</v>
      </c>
      <c r="E111" s="820"/>
      <c r="F111" s="1191"/>
      <c r="G111" s="1241"/>
      <c r="H111" s="1210"/>
      <c r="I111" s="553"/>
      <c r="J111" s="554"/>
      <c r="K111" s="554"/>
      <c r="L111" s="555"/>
      <c r="M111" s="94"/>
      <c r="N111" s="94"/>
      <c r="O111" s="792"/>
      <c r="P111" s="1212"/>
      <c r="Q111" s="123"/>
      <c r="R111" s="1213"/>
    </row>
    <row r="112" spans="1:19" ht="36.75" customHeight="1">
      <c r="A112" s="1195"/>
      <c r="B112" s="1198"/>
      <c r="C112" s="225"/>
      <c r="D112" s="1318" t="s">
        <v>219</v>
      </c>
      <c r="E112" s="815" t="s">
        <v>143</v>
      </c>
      <c r="F112" s="1407" t="s">
        <v>24</v>
      </c>
      <c r="G112" s="1525">
        <v>2</v>
      </c>
      <c r="H112" s="1211" t="s">
        <v>25</v>
      </c>
      <c r="I112" s="586">
        <f>J112+L112</f>
        <v>75</v>
      </c>
      <c r="J112" s="587">
        <v>75</v>
      </c>
      <c r="K112" s="587"/>
      <c r="L112" s="588"/>
      <c r="M112" s="151"/>
      <c r="N112" s="152"/>
      <c r="O112" s="1390" t="s">
        <v>166</v>
      </c>
      <c r="P112" s="1217">
        <v>1</v>
      </c>
      <c r="Q112" s="125"/>
      <c r="R112" s="1215"/>
    </row>
    <row r="113" spans="1:18" ht="13.5" customHeight="1" thickBot="1">
      <c r="A113" s="1196"/>
      <c r="B113" s="1199"/>
      <c r="C113" s="1242"/>
      <c r="D113" s="1321"/>
      <c r="E113" s="1188" t="s">
        <v>64</v>
      </c>
      <c r="F113" s="1524"/>
      <c r="G113" s="1526"/>
      <c r="H113" s="529" t="s">
        <v>26</v>
      </c>
      <c r="I113" s="552">
        <f>J113+L113</f>
        <v>75</v>
      </c>
      <c r="J113" s="551">
        <f>J112</f>
        <v>75</v>
      </c>
      <c r="K113" s="551">
        <f>K112</f>
        <v>0</v>
      </c>
      <c r="L113" s="589">
        <f>L112</f>
        <v>0</v>
      </c>
      <c r="M113" s="546">
        <f>SUM(M112)</f>
        <v>0</v>
      </c>
      <c r="N113" s="547">
        <f>SUM(N112)</f>
        <v>0</v>
      </c>
      <c r="O113" s="1417"/>
      <c r="P113" s="119"/>
      <c r="Q113" s="116"/>
      <c r="R113" s="1214"/>
    </row>
    <row r="114" spans="1:18" ht="27" customHeight="1">
      <c r="A114" s="645" t="s">
        <v>27</v>
      </c>
      <c r="B114" s="641" t="s">
        <v>23</v>
      </c>
      <c r="C114" s="655" t="s">
        <v>31</v>
      </c>
      <c r="D114" s="179" t="s">
        <v>284</v>
      </c>
      <c r="E114" s="1395"/>
      <c r="F114" s="358" t="s">
        <v>24</v>
      </c>
      <c r="G114" s="359">
        <v>6</v>
      </c>
      <c r="H114" s="666"/>
      <c r="I114" s="553"/>
      <c r="J114" s="554"/>
      <c r="K114" s="554"/>
      <c r="L114" s="555"/>
      <c r="M114" s="94"/>
      <c r="N114" s="94"/>
      <c r="O114" s="2"/>
      <c r="P114" s="130"/>
      <c r="Q114" s="125"/>
      <c r="R114" s="652"/>
    </row>
    <row r="115" spans="1:18" ht="12.75" customHeight="1">
      <c r="A115" s="209"/>
      <c r="B115" s="640"/>
      <c r="C115" s="657"/>
      <c r="D115" s="180" t="s">
        <v>239</v>
      </c>
      <c r="E115" s="1408"/>
      <c r="F115" s="174"/>
      <c r="G115" s="659"/>
      <c r="H115" s="665" t="s">
        <v>25</v>
      </c>
      <c r="I115" s="556">
        <f>J115+L115</f>
        <v>800</v>
      </c>
      <c r="J115" s="520"/>
      <c r="K115" s="520"/>
      <c r="L115" s="557">
        <v>800</v>
      </c>
      <c r="M115" s="44"/>
      <c r="N115" s="44"/>
      <c r="O115" s="1390" t="s">
        <v>88</v>
      </c>
      <c r="P115" s="649">
        <v>4</v>
      </c>
      <c r="Q115" s="125"/>
      <c r="R115" s="652"/>
    </row>
    <row r="116" spans="1:18" ht="13.5" customHeight="1">
      <c r="A116" s="209"/>
      <c r="B116" s="640"/>
      <c r="C116" s="657"/>
      <c r="D116" s="180" t="s">
        <v>240</v>
      </c>
      <c r="E116" s="1408"/>
      <c r="F116" s="174"/>
      <c r="G116" s="659"/>
      <c r="H116" s="13"/>
      <c r="I116" s="558"/>
      <c r="J116" s="559"/>
      <c r="K116" s="559"/>
      <c r="L116" s="560"/>
      <c r="M116" s="42"/>
      <c r="N116" s="42"/>
      <c r="O116" s="1390"/>
      <c r="P116" s="649"/>
      <c r="Q116" s="125"/>
      <c r="R116" s="652"/>
    </row>
    <row r="117" spans="1:18" ht="13.5" customHeight="1">
      <c r="A117" s="209"/>
      <c r="B117" s="640"/>
      <c r="C117" s="657"/>
      <c r="D117" s="180" t="s">
        <v>241</v>
      </c>
      <c r="E117" s="1408"/>
      <c r="F117" s="174"/>
      <c r="G117" s="659"/>
      <c r="H117" s="665"/>
      <c r="I117" s="556"/>
      <c r="J117" s="520"/>
      <c r="K117" s="520"/>
      <c r="L117" s="557"/>
      <c r="M117" s="44"/>
      <c r="N117" s="44"/>
      <c r="O117" s="1390"/>
      <c r="P117" s="649"/>
      <c r="Q117" s="125"/>
      <c r="R117" s="652"/>
    </row>
    <row r="118" spans="1:18" ht="14.25" customHeight="1" thickBot="1">
      <c r="A118" s="646"/>
      <c r="B118" s="642"/>
      <c r="C118" s="639"/>
      <c r="D118" s="180" t="s">
        <v>285</v>
      </c>
      <c r="E118" s="1396"/>
      <c r="F118" s="661"/>
      <c r="G118" s="212"/>
      <c r="H118" s="529" t="s">
        <v>26</v>
      </c>
      <c r="I118" s="530">
        <f>SUM(I115:I117)</f>
        <v>800</v>
      </c>
      <c r="J118" s="523"/>
      <c r="K118" s="551"/>
      <c r="L118" s="547">
        <f>SUM(L115:L117)</f>
        <v>800</v>
      </c>
      <c r="M118" s="546">
        <f>SUM(M114:M117)</f>
        <v>0</v>
      </c>
      <c r="N118" s="547">
        <f>SUM(N114:N117)</f>
        <v>0</v>
      </c>
      <c r="O118" s="105"/>
      <c r="P118" s="115"/>
      <c r="Q118" s="116"/>
      <c r="R118" s="653"/>
    </row>
    <row r="119" spans="1:18" ht="27" customHeight="1">
      <c r="A119" s="1264" t="s">
        <v>27</v>
      </c>
      <c r="B119" s="1268" t="s">
        <v>23</v>
      </c>
      <c r="C119" s="1244" t="s">
        <v>32</v>
      </c>
      <c r="D119" s="179" t="s">
        <v>220</v>
      </c>
      <c r="E119" s="1395" t="s">
        <v>144</v>
      </c>
      <c r="F119" s="1406" t="s">
        <v>24</v>
      </c>
      <c r="G119" s="257"/>
      <c r="H119" s="14"/>
      <c r="I119" s="561"/>
      <c r="J119" s="518"/>
      <c r="K119" s="518"/>
      <c r="L119" s="635"/>
      <c r="M119" s="8"/>
      <c r="N119" s="96"/>
      <c r="O119" s="867"/>
      <c r="P119" s="1280"/>
      <c r="Q119" s="123"/>
      <c r="R119" s="1282"/>
    </row>
    <row r="120" spans="1:18" ht="14.25" customHeight="1">
      <c r="A120" s="1265"/>
      <c r="B120" s="1269"/>
      <c r="C120" s="1258"/>
      <c r="D120" s="1409" t="s">
        <v>163</v>
      </c>
      <c r="E120" s="1408"/>
      <c r="F120" s="1407"/>
      <c r="G120" s="1293">
        <v>2</v>
      </c>
      <c r="H120" s="1292" t="s">
        <v>25</v>
      </c>
      <c r="I120" s="563">
        <f>J120+L120</f>
        <v>10</v>
      </c>
      <c r="J120" s="497">
        <v>10</v>
      </c>
      <c r="K120" s="497"/>
      <c r="L120" s="686"/>
      <c r="M120" s="39">
        <v>50</v>
      </c>
      <c r="N120" s="33">
        <v>50</v>
      </c>
      <c r="O120" s="1518" t="s">
        <v>142</v>
      </c>
      <c r="P120" s="1294">
        <v>1</v>
      </c>
      <c r="Q120" s="124"/>
      <c r="R120" s="1253"/>
    </row>
    <row r="121" spans="1:18" ht="15" customHeight="1">
      <c r="A121" s="1265"/>
      <c r="B121" s="1269"/>
      <c r="C121" s="1258"/>
      <c r="D121" s="1410"/>
      <c r="E121" s="1408"/>
      <c r="F121" s="1407"/>
      <c r="G121" s="1293">
        <v>6</v>
      </c>
      <c r="H121" s="976" t="s">
        <v>25</v>
      </c>
      <c r="I121" s="563">
        <f>J121+L121</f>
        <v>450</v>
      </c>
      <c r="J121" s="497">
        <v>450</v>
      </c>
      <c r="K121" s="525"/>
      <c r="L121" s="600"/>
      <c r="M121" s="977"/>
      <c r="N121" s="978"/>
      <c r="O121" s="1390"/>
      <c r="P121" s="1295"/>
      <c r="Q121" s="125"/>
      <c r="R121" s="1254"/>
    </row>
    <row r="122" spans="1:18" ht="15" customHeight="1" thickBot="1">
      <c r="A122" s="1266"/>
      <c r="B122" s="1270"/>
      <c r="C122" s="1245"/>
      <c r="D122" s="1246"/>
      <c r="E122" s="1260"/>
      <c r="F122" s="1299"/>
      <c r="G122" s="1263"/>
      <c r="H122" s="529" t="s">
        <v>26</v>
      </c>
      <c r="I122" s="530">
        <f>SUM(I120:I121)</f>
        <v>460</v>
      </c>
      <c r="J122" s="523">
        <f t="shared" ref="J122:N122" si="13">SUM(J120:J121)</f>
        <v>460</v>
      </c>
      <c r="K122" s="523"/>
      <c r="L122" s="522"/>
      <c r="M122" s="530">
        <f t="shared" si="13"/>
        <v>50</v>
      </c>
      <c r="N122" s="530">
        <f t="shared" si="13"/>
        <v>50</v>
      </c>
      <c r="O122" s="1271"/>
      <c r="P122" s="723"/>
      <c r="Q122" s="117"/>
      <c r="R122" s="1047"/>
    </row>
    <row r="123" spans="1:18" ht="26.25" customHeight="1">
      <c r="A123" s="1057"/>
      <c r="B123" s="1062"/>
      <c r="C123" s="1049"/>
      <c r="D123" s="1318" t="s">
        <v>223</v>
      </c>
      <c r="E123" s="796" t="s">
        <v>5</v>
      </c>
      <c r="F123" s="1251"/>
      <c r="G123" s="1416">
        <v>6</v>
      </c>
      <c r="H123" s="1080" t="s">
        <v>8</v>
      </c>
      <c r="I123" s="863">
        <f>J123+L123</f>
        <v>50</v>
      </c>
      <c r="J123" s="487"/>
      <c r="K123" s="487"/>
      <c r="L123" s="864">
        <v>50</v>
      </c>
      <c r="M123" s="975">
        <v>1000</v>
      </c>
      <c r="N123" s="837"/>
      <c r="O123" s="865" t="s">
        <v>189</v>
      </c>
      <c r="P123" s="1044"/>
      <c r="Q123" s="1044">
        <v>1</v>
      </c>
      <c r="R123" s="866"/>
    </row>
    <row r="124" spans="1:18" ht="16.5" customHeight="1">
      <c r="A124" s="1057"/>
      <c r="B124" s="1062"/>
      <c r="C124" s="1049"/>
      <c r="D124" s="1318"/>
      <c r="E124" s="979" t="s">
        <v>265</v>
      </c>
      <c r="F124" s="1053"/>
      <c r="G124" s="1416"/>
      <c r="H124" s="1082" t="s">
        <v>25</v>
      </c>
      <c r="I124" s="563"/>
      <c r="J124" s="497"/>
      <c r="K124" s="497"/>
      <c r="L124" s="686"/>
      <c r="M124" s="39"/>
      <c r="N124" s="33">
        <v>1050</v>
      </c>
      <c r="O124" s="1427" t="s">
        <v>197</v>
      </c>
      <c r="P124" s="210"/>
      <c r="Q124" s="124">
        <v>20</v>
      </c>
      <c r="R124" s="1046">
        <v>100</v>
      </c>
    </row>
    <row r="125" spans="1:18" ht="15" customHeight="1">
      <c r="A125" s="1058"/>
      <c r="B125" s="1062"/>
      <c r="C125" s="1049"/>
      <c r="D125" s="1065"/>
      <c r="E125" s="796"/>
      <c r="F125" s="1053"/>
      <c r="G125" s="1066"/>
      <c r="H125" s="980" t="s">
        <v>26</v>
      </c>
      <c r="I125" s="534">
        <f>SUM(I123:I124)</f>
        <v>50</v>
      </c>
      <c r="J125" s="524"/>
      <c r="K125" s="524"/>
      <c r="L125" s="600">
        <f t="shared" ref="L125" si="14">SUM(L120:L124)</f>
        <v>50</v>
      </c>
      <c r="M125" s="604">
        <f>SUM(M123:M124)</f>
        <v>1000</v>
      </c>
      <c r="N125" s="605">
        <f>SUM(N123:N124)</f>
        <v>1050</v>
      </c>
      <c r="O125" s="1428"/>
      <c r="P125" s="1078"/>
      <c r="Q125" s="125"/>
      <c r="R125" s="1083"/>
    </row>
    <row r="126" spans="1:18" ht="15" customHeight="1" thickBot="1">
      <c r="A126" s="1059"/>
      <c r="B126" s="1063"/>
      <c r="C126" s="1039"/>
      <c r="D126" s="1050"/>
      <c r="E126" s="1344" t="s">
        <v>255</v>
      </c>
      <c r="F126" s="1345"/>
      <c r="G126" s="1345"/>
      <c r="H126" s="1346"/>
      <c r="I126" s="530">
        <f>I125+I122</f>
        <v>510</v>
      </c>
      <c r="J126" s="523">
        <f t="shared" ref="J126:M126" si="15">J125+J122</f>
        <v>460</v>
      </c>
      <c r="K126" s="522"/>
      <c r="L126" s="526">
        <f t="shared" si="15"/>
        <v>50</v>
      </c>
      <c r="M126" s="530">
        <f t="shared" si="15"/>
        <v>1050</v>
      </c>
      <c r="N126" s="530">
        <f>N125+N122</f>
        <v>1100</v>
      </c>
      <c r="O126" s="1041"/>
      <c r="P126" s="1073"/>
      <c r="Q126" s="117"/>
      <c r="R126" s="1047"/>
    </row>
    <row r="127" spans="1:18" ht="14.25" customHeight="1">
      <c r="A127" s="636" t="s">
        <v>27</v>
      </c>
      <c r="B127" s="641" t="s">
        <v>23</v>
      </c>
      <c r="C127" s="1391" t="s">
        <v>33</v>
      </c>
      <c r="D127" s="1402" t="s">
        <v>184</v>
      </c>
      <c r="E127" s="1522"/>
      <c r="F127" s="1404" t="s">
        <v>24</v>
      </c>
      <c r="G127" s="1519">
        <v>5</v>
      </c>
      <c r="H127" s="981" t="s">
        <v>7</v>
      </c>
      <c r="I127" s="982"/>
      <c r="J127" s="487"/>
      <c r="K127" s="983"/>
      <c r="L127" s="984"/>
      <c r="M127" s="22">
        <v>784.1</v>
      </c>
      <c r="N127" s="985"/>
      <c r="O127" s="1388" t="s">
        <v>190</v>
      </c>
      <c r="P127" s="648"/>
      <c r="Q127" s="123">
        <v>100</v>
      </c>
      <c r="R127" s="651"/>
    </row>
    <row r="128" spans="1:18" ht="14.25" customHeight="1" thickBot="1">
      <c r="A128" s="637"/>
      <c r="B128" s="642"/>
      <c r="C128" s="1392"/>
      <c r="D128" s="1403"/>
      <c r="E128" s="1523"/>
      <c r="F128" s="1405"/>
      <c r="G128" s="1520"/>
      <c r="H128" s="543" t="s">
        <v>26</v>
      </c>
      <c r="I128" s="552"/>
      <c r="J128" s="551"/>
      <c r="K128" s="551"/>
      <c r="L128" s="547"/>
      <c r="M128" s="546">
        <f>M127</f>
        <v>784.1</v>
      </c>
      <c r="N128" s="547"/>
      <c r="O128" s="1389"/>
      <c r="P128" s="115"/>
      <c r="Q128" s="116"/>
      <c r="R128" s="653"/>
    </row>
    <row r="129" spans="1:18" ht="16.5" customHeight="1">
      <c r="A129" s="957" t="s">
        <v>27</v>
      </c>
      <c r="B129" s="959" t="s">
        <v>23</v>
      </c>
      <c r="C129" s="1391" t="s">
        <v>58</v>
      </c>
      <c r="D129" s="1402" t="s">
        <v>264</v>
      </c>
      <c r="E129" s="1661"/>
      <c r="F129" s="1662" t="s">
        <v>24</v>
      </c>
      <c r="G129" s="1663">
        <v>5</v>
      </c>
      <c r="H129" s="272" t="s">
        <v>194</v>
      </c>
      <c r="I129" s="568"/>
      <c r="J129" s="504"/>
      <c r="K129" s="569"/>
      <c r="L129" s="570"/>
      <c r="M129" s="38"/>
      <c r="N129" s="45">
        <v>50</v>
      </c>
      <c r="O129" s="1388" t="s">
        <v>190</v>
      </c>
      <c r="P129" s="961"/>
      <c r="Q129" s="123"/>
      <c r="R129" s="962">
        <v>20</v>
      </c>
    </row>
    <row r="130" spans="1:18" ht="14.25" customHeight="1" thickBot="1">
      <c r="A130" s="958"/>
      <c r="B130" s="960"/>
      <c r="C130" s="1392"/>
      <c r="D130" s="1403"/>
      <c r="E130" s="1523"/>
      <c r="F130" s="1405"/>
      <c r="G130" s="1520"/>
      <c r="H130" s="543" t="s">
        <v>26</v>
      </c>
      <c r="I130" s="552"/>
      <c r="J130" s="551"/>
      <c r="K130" s="551"/>
      <c r="L130" s="547"/>
      <c r="M130" s="546"/>
      <c r="N130" s="547">
        <f>N129</f>
        <v>50</v>
      </c>
      <c r="O130" s="1389"/>
      <c r="P130" s="115"/>
      <c r="Q130" s="116"/>
      <c r="R130" s="963"/>
    </row>
    <row r="131" spans="1:18" ht="16.5" customHeight="1" thickBot="1">
      <c r="A131" s="16" t="s">
        <v>27</v>
      </c>
      <c r="B131" s="15" t="s">
        <v>23</v>
      </c>
      <c r="C131" s="1482" t="s">
        <v>30</v>
      </c>
      <c r="D131" s="1375"/>
      <c r="E131" s="1375"/>
      <c r="F131" s="1375"/>
      <c r="G131" s="1375"/>
      <c r="H131" s="1375"/>
      <c r="I131" s="932">
        <f t="shared" ref="I131:N131" si="16">I130+I128+I126+I118+I113+I110+I95</f>
        <v>7251.5000000000009</v>
      </c>
      <c r="J131" s="892">
        <f t="shared" si="16"/>
        <v>563</v>
      </c>
      <c r="K131" s="892">
        <f t="shared" si="16"/>
        <v>22.3</v>
      </c>
      <c r="L131" s="972">
        <f t="shared" si="16"/>
        <v>6688.5</v>
      </c>
      <c r="M131" s="971">
        <f t="shared" si="16"/>
        <v>2734.1</v>
      </c>
      <c r="N131" s="971">
        <f t="shared" si="16"/>
        <v>5250</v>
      </c>
      <c r="O131" s="1397"/>
      <c r="P131" s="1398"/>
      <c r="Q131" s="1398"/>
      <c r="R131" s="1399"/>
    </row>
    <row r="132" spans="1:18" ht="16.5" customHeight="1" thickBot="1">
      <c r="A132" s="931" t="s">
        <v>27</v>
      </c>
      <c r="B132" s="15" t="s">
        <v>27</v>
      </c>
      <c r="C132" s="1527" t="s">
        <v>52</v>
      </c>
      <c r="D132" s="1528"/>
      <c r="E132" s="1528"/>
      <c r="F132" s="1528"/>
      <c r="G132" s="93"/>
      <c r="H132" s="154"/>
      <c r="I132" s="93"/>
      <c r="J132" s="93"/>
      <c r="K132" s="93"/>
      <c r="L132" s="93"/>
      <c r="M132" s="93"/>
      <c r="N132" s="93"/>
      <c r="O132" s="93"/>
      <c r="P132" s="93"/>
      <c r="Q132" s="1347"/>
      <c r="R132" s="1348"/>
    </row>
    <row r="133" spans="1:18" ht="39" customHeight="1">
      <c r="A133" s="1384" t="s">
        <v>27</v>
      </c>
      <c r="B133" s="1386" t="s">
        <v>27</v>
      </c>
      <c r="C133" s="638" t="s">
        <v>23</v>
      </c>
      <c r="D133" s="1415" t="s">
        <v>165</v>
      </c>
      <c r="E133" s="1395" t="s">
        <v>148</v>
      </c>
      <c r="F133" s="1393" t="s">
        <v>24</v>
      </c>
      <c r="G133" s="1400">
        <v>2</v>
      </c>
      <c r="H133" s="153" t="s">
        <v>25</v>
      </c>
      <c r="I133" s="539">
        <f>J133+L133</f>
        <v>100</v>
      </c>
      <c r="J133" s="501">
        <v>100</v>
      </c>
      <c r="K133" s="501"/>
      <c r="L133" s="540"/>
      <c r="M133" s="45">
        <v>100</v>
      </c>
      <c r="N133" s="45">
        <v>100</v>
      </c>
      <c r="O133" s="1504" t="s">
        <v>98</v>
      </c>
      <c r="P133" s="363">
        <v>320</v>
      </c>
      <c r="Q133" s="363">
        <v>320</v>
      </c>
      <c r="R133" s="364">
        <v>320</v>
      </c>
    </row>
    <row r="134" spans="1:18" ht="29.25" customHeight="1" thickBot="1">
      <c r="A134" s="1385"/>
      <c r="B134" s="1387"/>
      <c r="C134" s="639"/>
      <c r="D134" s="1321"/>
      <c r="E134" s="1396"/>
      <c r="F134" s="1394"/>
      <c r="G134" s="1401"/>
      <c r="H134" s="529" t="s">
        <v>26</v>
      </c>
      <c r="I134" s="530">
        <f>J134+L134</f>
        <v>100</v>
      </c>
      <c r="J134" s="523">
        <f>SUM(J133)</f>
        <v>100</v>
      </c>
      <c r="K134" s="523"/>
      <c r="L134" s="526"/>
      <c r="M134" s="531">
        <f>SUM(M133)</f>
        <v>100</v>
      </c>
      <c r="N134" s="532">
        <f>SUM(N133)</f>
        <v>100</v>
      </c>
      <c r="O134" s="1505"/>
      <c r="P134" s="181"/>
      <c r="Q134" s="181"/>
      <c r="R134" s="365"/>
    </row>
    <row r="135" spans="1:18" ht="28.5" customHeight="1">
      <c r="A135" s="1669" t="s">
        <v>27</v>
      </c>
      <c r="B135" s="415" t="s">
        <v>27</v>
      </c>
      <c r="C135" s="655" t="s">
        <v>27</v>
      </c>
      <c r="D135" s="1673" t="s">
        <v>221</v>
      </c>
      <c r="E135" s="1395"/>
      <c r="F135" s="1393" t="s">
        <v>24</v>
      </c>
      <c r="G135" s="1671" t="s">
        <v>46</v>
      </c>
      <c r="H135" s="163" t="s">
        <v>25</v>
      </c>
      <c r="I135" s="541">
        <f>J135+L135</f>
        <v>150</v>
      </c>
      <c r="J135" s="494">
        <v>150</v>
      </c>
      <c r="K135" s="536"/>
      <c r="L135" s="527"/>
      <c r="M135" s="808">
        <v>250</v>
      </c>
      <c r="N135" s="808">
        <v>250</v>
      </c>
      <c r="O135" s="195" t="s">
        <v>227</v>
      </c>
      <c r="P135" s="134">
        <v>4</v>
      </c>
      <c r="Q135" s="135">
        <v>5</v>
      </c>
      <c r="R135" s="196">
        <v>5</v>
      </c>
    </row>
    <row r="136" spans="1:18" ht="26.25" customHeight="1" thickBot="1">
      <c r="A136" s="1670"/>
      <c r="B136" s="670"/>
      <c r="C136" s="656"/>
      <c r="D136" s="1674"/>
      <c r="E136" s="1396"/>
      <c r="F136" s="1394"/>
      <c r="G136" s="1672"/>
      <c r="H136" s="543" t="s">
        <v>26</v>
      </c>
      <c r="I136" s="542">
        <f>J136+L136</f>
        <v>150</v>
      </c>
      <c r="J136" s="523">
        <f>J135</f>
        <v>150</v>
      </c>
      <c r="K136" s="523"/>
      <c r="L136" s="526"/>
      <c r="M136" s="531">
        <f>SUM(M135)</f>
        <v>250</v>
      </c>
      <c r="N136" s="532">
        <f>SUM(N135)</f>
        <v>250</v>
      </c>
      <c r="O136" s="149" t="s">
        <v>146</v>
      </c>
      <c r="P136" s="366">
        <v>60</v>
      </c>
      <c r="Q136" s="366">
        <v>75</v>
      </c>
      <c r="R136" s="367">
        <v>75</v>
      </c>
    </row>
    <row r="137" spans="1:18" ht="16.5" customHeight="1" thickBot="1">
      <c r="A137" s="16" t="s">
        <v>27</v>
      </c>
      <c r="B137" s="15" t="s">
        <v>27</v>
      </c>
      <c r="C137" s="1482" t="s">
        <v>30</v>
      </c>
      <c r="D137" s="1375"/>
      <c r="E137" s="1375"/>
      <c r="F137" s="1375"/>
      <c r="G137" s="1375"/>
      <c r="H137" s="1375"/>
      <c r="I137" s="725">
        <f t="shared" ref="I137:L137" si="17">I136+I134</f>
        <v>250</v>
      </c>
      <c r="J137" s="892">
        <f t="shared" si="17"/>
        <v>250</v>
      </c>
      <c r="K137" s="892">
        <f t="shared" si="17"/>
        <v>0</v>
      </c>
      <c r="L137" s="891">
        <f t="shared" si="17"/>
        <v>0</v>
      </c>
      <c r="M137" s="31">
        <f>M136+M134</f>
        <v>350</v>
      </c>
      <c r="N137" s="31">
        <f>N136+N134</f>
        <v>350</v>
      </c>
      <c r="O137" s="1397"/>
      <c r="P137" s="1398"/>
      <c r="Q137" s="1398"/>
      <c r="R137" s="1399"/>
    </row>
    <row r="138" spans="1:18" ht="16.5" customHeight="1" thickBot="1">
      <c r="A138" s="636" t="s">
        <v>27</v>
      </c>
      <c r="B138" s="189" t="s">
        <v>29</v>
      </c>
      <c r="C138" s="1370" t="s">
        <v>51</v>
      </c>
      <c r="D138" s="1370"/>
      <c r="E138" s="1370"/>
      <c r="F138" s="1370"/>
      <c r="G138" s="1370"/>
      <c r="H138" s="1370"/>
      <c r="I138" s="1370"/>
      <c r="J138" s="1370"/>
      <c r="K138" s="1370"/>
      <c r="L138" s="1370"/>
      <c r="M138" s="1370"/>
      <c r="N138" s="1370"/>
      <c r="O138" s="1370"/>
      <c r="P138" s="1370"/>
      <c r="Q138" s="1370"/>
      <c r="R138" s="1371"/>
    </row>
    <row r="139" spans="1:18" ht="26.25" customHeight="1">
      <c r="A139" s="1264" t="s">
        <v>27</v>
      </c>
      <c r="B139" s="1268" t="s">
        <v>29</v>
      </c>
      <c r="C139" s="1244" t="s">
        <v>23</v>
      </c>
      <c r="D139" s="179" t="s">
        <v>53</v>
      </c>
      <c r="E139" s="1252"/>
      <c r="F139" s="1273" t="s">
        <v>24</v>
      </c>
      <c r="G139" s="164">
        <v>6</v>
      </c>
      <c r="H139" s="1277" t="s">
        <v>25</v>
      </c>
      <c r="I139" s="571">
        <f>J139+L139</f>
        <v>3109.3</v>
      </c>
      <c r="J139" s="501">
        <v>3046.3</v>
      </c>
      <c r="K139" s="535"/>
      <c r="L139" s="540">
        <v>63</v>
      </c>
      <c r="M139" s="23">
        <v>6389.3</v>
      </c>
      <c r="N139" s="45">
        <v>5990.3</v>
      </c>
      <c r="O139" s="237"/>
      <c r="P139" s="1261"/>
      <c r="Q139" s="239"/>
      <c r="R139" s="1282"/>
    </row>
    <row r="140" spans="1:18" ht="28.5" customHeight="1">
      <c r="A140" s="1265"/>
      <c r="B140" s="1269"/>
      <c r="C140" s="1258"/>
      <c r="D140" s="822" t="s">
        <v>209</v>
      </c>
      <c r="E140" s="1267"/>
      <c r="F140" s="1251"/>
      <c r="G140" s="165"/>
      <c r="H140" s="1279" t="s">
        <v>28</v>
      </c>
      <c r="I140" s="536">
        <f>J140+L140</f>
        <v>23.7</v>
      </c>
      <c r="J140" s="494">
        <v>23.7</v>
      </c>
      <c r="K140" s="536"/>
      <c r="L140" s="495"/>
      <c r="M140" s="880"/>
      <c r="N140" s="880"/>
      <c r="O140" s="884" t="s">
        <v>83</v>
      </c>
      <c r="P140" s="883">
        <v>13</v>
      </c>
      <c r="Q140" s="883">
        <v>11</v>
      </c>
      <c r="R140" s="885">
        <v>14</v>
      </c>
    </row>
    <row r="141" spans="1:18" ht="27" customHeight="1">
      <c r="A141" s="1265"/>
      <c r="B141" s="1269"/>
      <c r="C141" s="1274"/>
      <c r="D141" s="822" t="s">
        <v>210</v>
      </c>
      <c r="E141" s="1267"/>
      <c r="F141" s="1251"/>
      <c r="G141" s="165"/>
      <c r="H141" s="1279" t="s">
        <v>270</v>
      </c>
      <c r="I141" s="541">
        <f>J141+L141</f>
        <v>49.2</v>
      </c>
      <c r="J141" s="494">
        <v>49.2</v>
      </c>
      <c r="K141" s="536"/>
      <c r="L141" s="495"/>
      <c r="M141" s="880"/>
      <c r="N141" s="880"/>
      <c r="O141" s="884" t="s">
        <v>84</v>
      </c>
      <c r="P141" s="1295">
        <v>95</v>
      </c>
      <c r="Q141" s="1295">
        <v>95</v>
      </c>
      <c r="R141" s="824">
        <v>95</v>
      </c>
    </row>
    <row r="142" spans="1:18" s="4" customFormat="1" ht="28.5" customHeight="1" thickBot="1">
      <c r="A142" s="1266"/>
      <c r="B142" s="1270"/>
      <c r="C142" s="1275"/>
      <c r="D142" s="1161" t="s">
        <v>211</v>
      </c>
      <c r="E142" s="1260"/>
      <c r="F142" s="1262"/>
      <c r="G142" s="1240"/>
      <c r="H142" s="1278"/>
      <c r="I142" s="890"/>
      <c r="J142" s="490"/>
      <c r="K142" s="890"/>
      <c r="L142" s="1158"/>
      <c r="M142" s="1300"/>
      <c r="N142" s="1300"/>
      <c r="O142" s="1301" t="s">
        <v>228</v>
      </c>
      <c r="P142" s="723">
        <v>30</v>
      </c>
      <c r="Q142" s="723">
        <v>30</v>
      </c>
      <c r="R142" s="1302">
        <v>30</v>
      </c>
    </row>
    <row r="143" spans="1:18" ht="30" customHeight="1">
      <c r="A143" s="1057"/>
      <c r="B143" s="1062"/>
      <c r="C143" s="207"/>
      <c r="D143" s="822" t="s">
        <v>212</v>
      </c>
      <c r="E143" s="1060"/>
      <c r="F143" s="1053"/>
      <c r="G143" s="165"/>
      <c r="H143" s="1072"/>
      <c r="I143" s="536"/>
      <c r="J143" s="494"/>
      <c r="K143" s="536"/>
      <c r="L143" s="495"/>
      <c r="M143" s="880"/>
      <c r="N143" s="880"/>
      <c r="O143" s="884" t="s">
        <v>85</v>
      </c>
      <c r="P143" s="1052">
        <v>5</v>
      </c>
      <c r="Q143" s="1052">
        <v>3</v>
      </c>
      <c r="R143" s="824">
        <v>3</v>
      </c>
    </row>
    <row r="144" spans="1:18" s="4" customFormat="1" ht="17.25" customHeight="1">
      <c r="A144" s="1057"/>
      <c r="B144" s="1062"/>
      <c r="C144" s="1068"/>
      <c r="D144" s="822" t="s">
        <v>213</v>
      </c>
      <c r="E144" s="1070"/>
      <c r="F144" s="1053"/>
      <c r="G144" s="165"/>
      <c r="H144" s="1072"/>
      <c r="I144" s="536"/>
      <c r="J144" s="494"/>
      <c r="K144" s="536"/>
      <c r="L144" s="495"/>
      <c r="M144" s="880"/>
      <c r="N144" s="880"/>
      <c r="O144" s="884" t="s">
        <v>89</v>
      </c>
      <c r="P144" s="278">
        <v>40.1</v>
      </c>
      <c r="Q144" s="278">
        <v>40.1</v>
      </c>
      <c r="R144" s="69">
        <v>40.1</v>
      </c>
    </row>
    <row r="145" spans="1:18" ht="19.5" customHeight="1">
      <c r="A145" s="1195"/>
      <c r="B145" s="1198"/>
      <c r="C145" s="207"/>
      <c r="D145" s="822" t="s">
        <v>214</v>
      </c>
      <c r="E145" s="1209"/>
      <c r="F145" s="1183"/>
      <c r="G145" s="165"/>
      <c r="H145" s="1211"/>
      <c r="I145" s="536"/>
      <c r="J145" s="494"/>
      <c r="K145" s="920"/>
      <c r="L145" s="919"/>
      <c r="M145" s="880"/>
      <c r="N145" s="880"/>
      <c r="O145" s="884" t="s">
        <v>274</v>
      </c>
      <c r="P145" s="1192">
        <v>101</v>
      </c>
      <c r="Q145" s="1192">
        <v>101</v>
      </c>
      <c r="R145" s="824">
        <v>101</v>
      </c>
    </row>
    <row r="146" spans="1:18" ht="28.5" customHeight="1">
      <c r="A146" s="209"/>
      <c r="B146" s="901"/>
      <c r="C146" s="903"/>
      <c r="D146" s="822" t="s">
        <v>155</v>
      </c>
      <c r="E146" s="895"/>
      <c r="F146" s="904"/>
      <c r="G146" s="633"/>
      <c r="H146" s="908"/>
      <c r="I146" s="823"/>
      <c r="J146" s="494"/>
      <c r="K146" s="536"/>
      <c r="L146" s="495"/>
      <c r="M146" s="374"/>
      <c r="N146" s="374"/>
      <c r="O146" s="1413" t="s">
        <v>156</v>
      </c>
      <c r="P146" s="897"/>
      <c r="Q146" s="897">
        <v>10</v>
      </c>
      <c r="R146" s="824">
        <v>13</v>
      </c>
    </row>
    <row r="147" spans="1:18" ht="14.25" customHeight="1" thickBot="1">
      <c r="A147" s="905"/>
      <c r="B147" s="906"/>
      <c r="C147" s="900"/>
      <c r="D147" s="888"/>
      <c r="E147" s="886"/>
      <c r="F147" s="889"/>
      <c r="G147" s="887"/>
      <c r="H147" s="529" t="s">
        <v>26</v>
      </c>
      <c r="I147" s="548">
        <f>J147+L147</f>
        <v>3182.2</v>
      </c>
      <c r="J147" s="551">
        <f>SUM(J139:J146)</f>
        <v>3119.2</v>
      </c>
      <c r="K147" s="551"/>
      <c r="L147" s="572">
        <f>SUM(L139:L146)</f>
        <v>63</v>
      </c>
      <c r="M147" s="546">
        <f>SUM(M139:M146)</f>
        <v>6389.3</v>
      </c>
      <c r="N147" s="547">
        <f>SUM(N139:N146)</f>
        <v>5990.3</v>
      </c>
      <c r="O147" s="1414"/>
      <c r="P147" s="115"/>
      <c r="Q147" s="116"/>
      <c r="R147" s="911"/>
    </row>
    <row r="148" spans="1:18" ht="25.5" customHeight="1">
      <c r="A148" s="645" t="s">
        <v>27</v>
      </c>
      <c r="B148" s="641" t="s">
        <v>29</v>
      </c>
      <c r="C148" s="638" t="s">
        <v>27</v>
      </c>
      <c r="D148" s="1415" t="s">
        <v>222</v>
      </c>
      <c r="E148" s="1467" t="s">
        <v>152</v>
      </c>
      <c r="F148" s="643" t="s">
        <v>24</v>
      </c>
      <c r="G148" s="1411">
        <v>6</v>
      </c>
      <c r="H148" s="14" t="s">
        <v>25</v>
      </c>
      <c r="I148" s="500">
        <f t="shared" ref="I148:I156" si="18">J148+L148</f>
        <v>75.3</v>
      </c>
      <c r="J148" s="501"/>
      <c r="K148" s="500"/>
      <c r="L148" s="502">
        <v>75.3</v>
      </c>
      <c r="M148" s="23">
        <v>180</v>
      </c>
      <c r="N148" s="45">
        <v>180</v>
      </c>
      <c r="O148" s="1388" t="s">
        <v>153</v>
      </c>
      <c r="P148" s="648">
        <v>1</v>
      </c>
      <c r="Q148" s="123">
        <v>2</v>
      </c>
      <c r="R148" s="196">
        <v>2</v>
      </c>
    </row>
    <row r="149" spans="1:18" ht="15" customHeight="1" thickBot="1">
      <c r="A149" s="646"/>
      <c r="B149" s="642"/>
      <c r="C149" s="639"/>
      <c r="D149" s="1321"/>
      <c r="E149" s="1469"/>
      <c r="F149" s="664"/>
      <c r="G149" s="1412"/>
      <c r="H149" s="529" t="s">
        <v>26</v>
      </c>
      <c r="I149" s="522">
        <f t="shared" si="18"/>
        <v>75.3</v>
      </c>
      <c r="J149" s="523">
        <f>J148</f>
        <v>0</v>
      </c>
      <c r="K149" s="523">
        <f>K148</f>
        <v>0</v>
      </c>
      <c r="L149" s="523">
        <f>L148</f>
        <v>75.3</v>
      </c>
      <c r="M149" s="531">
        <f>SUM(M148)</f>
        <v>180</v>
      </c>
      <c r="N149" s="532">
        <f>SUM(N148)</f>
        <v>180</v>
      </c>
      <c r="O149" s="1389"/>
      <c r="P149" s="119"/>
      <c r="Q149" s="658"/>
      <c r="R149" s="345"/>
    </row>
    <row r="150" spans="1:18" ht="27" customHeight="1">
      <c r="A150" s="1349" t="s">
        <v>27</v>
      </c>
      <c r="B150" s="1322" t="s">
        <v>29</v>
      </c>
      <c r="C150" s="188" t="s">
        <v>29</v>
      </c>
      <c r="D150" s="1464" t="s">
        <v>62</v>
      </c>
      <c r="E150" s="1467"/>
      <c r="F150" s="643" t="s">
        <v>24</v>
      </c>
      <c r="G150" s="1453">
        <v>2</v>
      </c>
      <c r="H150" s="159" t="s">
        <v>25</v>
      </c>
      <c r="I150" s="511">
        <f t="shared" si="18"/>
        <v>108</v>
      </c>
      <c r="J150" s="484">
        <v>108</v>
      </c>
      <c r="K150" s="484"/>
      <c r="L150" s="485"/>
      <c r="M150" s="45">
        <v>110</v>
      </c>
      <c r="N150" s="45">
        <v>110</v>
      </c>
      <c r="O150" s="1462" t="s">
        <v>99</v>
      </c>
      <c r="P150" s="377">
        <v>380</v>
      </c>
      <c r="Q150" s="378">
        <v>400</v>
      </c>
      <c r="R150" s="196">
        <v>400</v>
      </c>
    </row>
    <row r="151" spans="1:18" ht="15.75" customHeight="1" thickBot="1">
      <c r="A151" s="1350"/>
      <c r="B151" s="1324"/>
      <c r="C151" s="186"/>
      <c r="D151" s="1466"/>
      <c r="E151" s="1469"/>
      <c r="F151" s="664"/>
      <c r="G151" s="1455"/>
      <c r="H151" s="529" t="s">
        <v>26</v>
      </c>
      <c r="I151" s="524">
        <f t="shared" si="18"/>
        <v>108</v>
      </c>
      <c r="J151" s="525">
        <f>SUM(J150)</f>
        <v>108</v>
      </c>
      <c r="K151" s="525"/>
      <c r="L151" s="526"/>
      <c r="M151" s="531">
        <f>SUM(M150)</f>
        <v>110</v>
      </c>
      <c r="N151" s="532">
        <f>SUM(N150)</f>
        <v>110</v>
      </c>
      <c r="O151" s="1463"/>
      <c r="P151" s="119"/>
      <c r="Q151" s="658"/>
      <c r="R151" s="345"/>
    </row>
    <row r="152" spans="1:18" ht="15" customHeight="1">
      <c r="A152" s="1349" t="s">
        <v>27</v>
      </c>
      <c r="B152" s="1322" t="s">
        <v>29</v>
      </c>
      <c r="C152" s="188" t="s">
        <v>31</v>
      </c>
      <c r="D152" s="1464" t="s">
        <v>150</v>
      </c>
      <c r="E152" s="1467"/>
      <c r="F152" s="1205" t="s">
        <v>24</v>
      </c>
      <c r="G152" s="1453">
        <v>2</v>
      </c>
      <c r="H152" s="159" t="s">
        <v>25</v>
      </c>
      <c r="I152" s="511">
        <f t="shared" si="18"/>
        <v>50</v>
      </c>
      <c r="J152" s="484">
        <v>42.8</v>
      </c>
      <c r="K152" s="484"/>
      <c r="L152" s="485">
        <v>7.2</v>
      </c>
      <c r="M152" s="45"/>
      <c r="N152" s="45"/>
      <c r="O152" s="1462" t="s">
        <v>151</v>
      </c>
      <c r="P152" s="377">
        <v>156</v>
      </c>
      <c r="Q152" s="378"/>
      <c r="R152" s="196"/>
    </row>
    <row r="153" spans="1:18" ht="15.75" customHeight="1" thickBot="1">
      <c r="A153" s="1350"/>
      <c r="B153" s="1324"/>
      <c r="C153" s="186"/>
      <c r="D153" s="1466"/>
      <c r="E153" s="1469"/>
      <c r="F153" s="1219"/>
      <c r="G153" s="1455"/>
      <c r="H153" s="529" t="s">
        <v>26</v>
      </c>
      <c r="I153" s="545">
        <f>J153+L153</f>
        <v>50</v>
      </c>
      <c r="J153" s="523">
        <f>SUM(J152)</f>
        <v>42.8</v>
      </c>
      <c r="K153" s="523"/>
      <c r="L153" s="526">
        <f>L152</f>
        <v>7.2</v>
      </c>
      <c r="M153" s="531">
        <f>SUM(M152)</f>
        <v>0</v>
      </c>
      <c r="N153" s="532">
        <f>SUM(N152)</f>
        <v>0</v>
      </c>
      <c r="O153" s="1463"/>
      <c r="P153" s="119"/>
      <c r="Q153" s="1189"/>
      <c r="R153" s="1047"/>
    </row>
    <row r="154" spans="1:18" ht="38.25" customHeight="1">
      <c r="A154" s="1384" t="s">
        <v>27</v>
      </c>
      <c r="B154" s="1386" t="s">
        <v>29</v>
      </c>
      <c r="C154" s="188" t="s">
        <v>32</v>
      </c>
      <c r="D154" s="1464" t="s">
        <v>247</v>
      </c>
      <c r="E154" s="1395"/>
      <c r="F154" s="643" t="s">
        <v>24</v>
      </c>
      <c r="G154" s="1479">
        <v>2</v>
      </c>
      <c r="H154" s="159" t="s">
        <v>194</v>
      </c>
      <c r="I154" s="511">
        <f t="shared" si="18"/>
        <v>50</v>
      </c>
      <c r="J154" s="484">
        <v>50</v>
      </c>
      <c r="K154" s="484"/>
      <c r="L154" s="974"/>
      <c r="M154" s="23"/>
      <c r="N154" s="45"/>
      <c r="O154" s="199" t="s">
        <v>97</v>
      </c>
      <c r="P154" s="811">
        <v>6</v>
      </c>
      <c r="Q154" s="378">
        <v>6</v>
      </c>
      <c r="R154" s="196">
        <v>6</v>
      </c>
    </row>
    <row r="155" spans="1:18" ht="38.25" customHeight="1">
      <c r="A155" s="1478"/>
      <c r="B155" s="1323"/>
      <c r="C155" s="187"/>
      <c r="D155" s="1465"/>
      <c r="E155" s="1408"/>
      <c r="F155" s="968"/>
      <c r="G155" s="1480"/>
      <c r="H155" s="969" t="s">
        <v>25</v>
      </c>
      <c r="I155" s="496"/>
      <c r="J155" s="494"/>
      <c r="K155" s="494"/>
      <c r="L155" s="495"/>
      <c r="M155" s="84">
        <v>50</v>
      </c>
      <c r="N155" s="38">
        <v>50</v>
      </c>
      <c r="O155" s="302"/>
      <c r="P155" s="973"/>
      <c r="Q155" s="433"/>
      <c r="R155" s="970"/>
    </row>
    <row r="156" spans="1:18" ht="17.25" customHeight="1" thickBot="1">
      <c r="A156" s="1385"/>
      <c r="B156" s="1387"/>
      <c r="C156" s="186"/>
      <c r="D156" s="1466"/>
      <c r="E156" s="1396"/>
      <c r="F156" s="664"/>
      <c r="G156" s="1481"/>
      <c r="H156" s="529" t="s">
        <v>26</v>
      </c>
      <c r="I156" s="524">
        <f t="shared" si="18"/>
        <v>50</v>
      </c>
      <c r="J156" s="525">
        <f>J154</f>
        <v>50</v>
      </c>
      <c r="K156" s="525">
        <f>K154</f>
        <v>0</v>
      </c>
      <c r="L156" s="533">
        <f>L154</f>
        <v>0</v>
      </c>
      <c r="M156" s="531">
        <f>SUM(M154:M155)</f>
        <v>50</v>
      </c>
      <c r="N156" s="532">
        <f>SUM(N154:N155)</f>
        <v>50</v>
      </c>
      <c r="O156" s="98"/>
      <c r="P156" s="119"/>
      <c r="Q156" s="658"/>
      <c r="R156" s="345"/>
    </row>
    <row r="157" spans="1:18" ht="28.5" customHeight="1">
      <c r="A157" s="1349" t="s">
        <v>27</v>
      </c>
      <c r="B157" s="1322" t="s">
        <v>29</v>
      </c>
      <c r="C157" s="188" t="s">
        <v>33</v>
      </c>
      <c r="D157" s="1464" t="s">
        <v>169</v>
      </c>
      <c r="E157" s="1467" t="s">
        <v>152</v>
      </c>
      <c r="F157" s="643" t="s">
        <v>24</v>
      </c>
      <c r="G157" s="1453">
        <v>6</v>
      </c>
      <c r="H157" s="159" t="s">
        <v>25</v>
      </c>
      <c r="I157" s="511"/>
      <c r="J157" s="484"/>
      <c r="K157" s="484"/>
      <c r="L157" s="485"/>
      <c r="M157" s="45">
        <v>80</v>
      </c>
      <c r="N157" s="45">
        <v>800</v>
      </c>
      <c r="O157" s="429" t="s">
        <v>168</v>
      </c>
      <c r="P157" s="377">
        <v>1</v>
      </c>
      <c r="Q157" s="378"/>
      <c r="R157" s="196"/>
    </row>
    <row r="158" spans="1:18" ht="17.25" customHeight="1">
      <c r="A158" s="1310"/>
      <c r="B158" s="1323"/>
      <c r="C158" s="187"/>
      <c r="D158" s="1465"/>
      <c r="E158" s="1468"/>
      <c r="F158" s="644"/>
      <c r="G158" s="1454"/>
      <c r="H158" s="673"/>
      <c r="I158" s="496"/>
      <c r="J158" s="494"/>
      <c r="K158" s="494"/>
      <c r="L158" s="527"/>
      <c r="M158" s="84"/>
      <c r="N158" s="38"/>
      <c r="O158" s="431" t="s">
        <v>200</v>
      </c>
      <c r="P158" s="432"/>
      <c r="Q158" s="433">
        <v>1</v>
      </c>
      <c r="R158" s="672"/>
    </row>
    <row r="159" spans="1:18" ht="18" customHeight="1" thickBot="1">
      <c r="A159" s="1350"/>
      <c r="B159" s="1324"/>
      <c r="C159" s="186"/>
      <c r="D159" s="1466"/>
      <c r="E159" s="1469"/>
      <c r="F159" s="664"/>
      <c r="G159" s="1455"/>
      <c r="H159" s="529" t="s">
        <v>26</v>
      </c>
      <c r="I159" s="524"/>
      <c r="J159" s="525"/>
      <c r="K159" s="525"/>
      <c r="L159" s="528"/>
      <c r="M159" s="531">
        <f>SUM(M157)</f>
        <v>80</v>
      </c>
      <c r="N159" s="532">
        <f>SUM(N157)</f>
        <v>800</v>
      </c>
      <c r="O159" s="430" t="s">
        <v>172</v>
      </c>
      <c r="P159" s="119"/>
      <c r="Q159" s="658"/>
      <c r="R159" s="345">
        <v>1</v>
      </c>
    </row>
    <row r="160" spans="1:18" ht="15" customHeight="1" thickBot="1">
      <c r="A160" s="32" t="s">
        <v>27</v>
      </c>
      <c r="B160" s="35" t="s">
        <v>29</v>
      </c>
      <c r="C160" s="1482" t="s">
        <v>30</v>
      </c>
      <c r="D160" s="1375"/>
      <c r="E160" s="1375"/>
      <c r="F160" s="1375"/>
      <c r="G160" s="1375"/>
      <c r="H160" s="1375"/>
      <c r="I160" s="662">
        <f t="shared" ref="I160:K160" si="19">I156+I159+I153+I151+I149+I147</f>
        <v>3465.5</v>
      </c>
      <c r="J160" s="451">
        <f>J156+J159+J153+J151+J149+J147</f>
        <v>3320</v>
      </c>
      <c r="K160" s="663">
        <f t="shared" si="19"/>
        <v>0</v>
      </c>
      <c r="L160" s="449">
        <f>L156+L159+L153+L151+L149+L147</f>
        <v>145.5</v>
      </c>
      <c r="M160" s="1">
        <f>M156+M159+M153+M151+M149+M147</f>
        <v>6809.3</v>
      </c>
      <c r="N160" s="1">
        <f>N156+N159+N153+N151+N149+N147</f>
        <v>7130.3</v>
      </c>
      <c r="O160" s="1459"/>
      <c r="P160" s="1460"/>
      <c r="Q160" s="1460"/>
      <c r="R160" s="1461"/>
    </row>
    <row r="161" spans="1:18" ht="15.75" customHeight="1" thickBot="1">
      <c r="A161" s="32" t="s">
        <v>27</v>
      </c>
      <c r="B161" s="1476" t="s">
        <v>12</v>
      </c>
      <c r="C161" s="1476"/>
      <c r="D161" s="1476"/>
      <c r="E161" s="1476"/>
      <c r="F161" s="1476"/>
      <c r="G161" s="1476"/>
      <c r="H161" s="1476"/>
      <c r="I161" s="472">
        <f t="shared" ref="I161:I162" si="20">J161+L161</f>
        <v>10967</v>
      </c>
      <c r="J161" s="473">
        <f>J160+J137+J131</f>
        <v>4133</v>
      </c>
      <c r="K161" s="473">
        <f>K160+K137+K131</f>
        <v>22.3</v>
      </c>
      <c r="L161" s="473">
        <f>L160+L137+L131</f>
        <v>6834</v>
      </c>
      <c r="M161" s="475">
        <f>M160+M137+M131</f>
        <v>9893.4</v>
      </c>
      <c r="N161" s="647">
        <f>N160+N137+N131</f>
        <v>12730.3</v>
      </c>
      <c r="O161" s="1330"/>
      <c r="P161" s="1331"/>
      <c r="Q161" s="1331"/>
      <c r="R161" s="1332"/>
    </row>
    <row r="162" spans="1:18" ht="14.25" customHeight="1" thickBot="1">
      <c r="A162" s="36" t="s">
        <v>11</v>
      </c>
      <c r="B162" s="1477" t="s">
        <v>13</v>
      </c>
      <c r="C162" s="1477"/>
      <c r="D162" s="1477"/>
      <c r="E162" s="1477"/>
      <c r="F162" s="1477"/>
      <c r="G162" s="1477"/>
      <c r="H162" s="1477"/>
      <c r="I162" s="476">
        <f t="shared" si="20"/>
        <v>201807.69999999998</v>
      </c>
      <c r="J162" s="477">
        <f>J161+J63</f>
        <v>194685.09999999998</v>
      </c>
      <c r="K162" s="477">
        <f>K161+K63</f>
        <v>127171.90000000001</v>
      </c>
      <c r="L162" s="477">
        <f>L161+L63</f>
        <v>7122.6</v>
      </c>
      <c r="M162" s="479">
        <f>M161+M63</f>
        <v>204453.7</v>
      </c>
      <c r="N162" s="660">
        <f>N161+N63</f>
        <v>206652.19999999998</v>
      </c>
      <c r="O162" s="1488"/>
      <c r="P162" s="1489"/>
      <c r="Q162" s="1489"/>
      <c r="R162" s="1490"/>
    </row>
    <row r="163" spans="1:18" s="6" customFormat="1" ht="19.5" customHeight="1" thickBot="1">
      <c r="A163" s="1491" t="s">
        <v>3</v>
      </c>
      <c r="B163" s="1491"/>
      <c r="C163" s="1491"/>
      <c r="D163" s="1491"/>
      <c r="E163" s="1491"/>
      <c r="F163" s="1491"/>
      <c r="G163" s="1491"/>
      <c r="H163" s="1491"/>
      <c r="I163" s="1491"/>
      <c r="J163" s="1491"/>
      <c r="K163" s="1491"/>
      <c r="L163" s="1491"/>
      <c r="M163" s="1491"/>
      <c r="N163" s="1491"/>
      <c r="O163" s="480"/>
      <c r="P163" s="480"/>
      <c r="Q163" s="480"/>
      <c r="R163" s="136"/>
    </row>
    <row r="164" spans="1:18" s="7" customFormat="1" ht="34.5" customHeight="1" thickBot="1">
      <c r="A164" s="1473" t="s">
        <v>4</v>
      </c>
      <c r="B164" s="1474"/>
      <c r="C164" s="1474"/>
      <c r="D164" s="1474"/>
      <c r="E164" s="1474"/>
      <c r="F164" s="1474"/>
      <c r="G164" s="1474"/>
      <c r="H164" s="1475"/>
      <c r="I164" s="1470" t="s">
        <v>120</v>
      </c>
      <c r="J164" s="1471"/>
      <c r="K164" s="1471"/>
      <c r="L164" s="1472"/>
      <c r="M164" s="110" t="s">
        <v>123</v>
      </c>
      <c r="N164" s="110" t="s">
        <v>124</v>
      </c>
      <c r="O164" s="108"/>
      <c r="P164" s="1487"/>
      <c r="Q164" s="1487"/>
      <c r="R164" s="89"/>
    </row>
    <row r="165" spans="1:18" s="7" customFormat="1" ht="12" customHeight="1">
      <c r="A165" s="1666" t="s">
        <v>36</v>
      </c>
      <c r="B165" s="1667"/>
      <c r="C165" s="1667"/>
      <c r="D165" s="1667"/>
      <c r="E165" s="1667"/>
      <c r="F165" s="1667"/>
      <c r="G165" s="1667"/>
      <c r="H165" s="1668"/>
      <c r="I165" s="1664">
        <f ca="1">SUM(I166:L174)</f>
        <v>197751.39999999997</v>
      </c>
      <c r="J165" s="1665"/>
      <c r="K165" s="1665"/>
      <c r="L165" s="1665"/>
      <c r="M165" s="111">
        <f>SUM(M166:M174)</f>
        <v>203669.59999999998</v>
      </c>
      <c r="N165" s="111">
        <f ca="1">SUM(N166:N174)</f>
        <v>203102.2</v>
      </c>
      <c r="O165" s="109"/>
      <c r="P165" s="1500"/>
      <c r="Q165" s="1500"/>
      <c r="R165" s="89"/>
    </row>
    <row r="166" spans="1:18" s="7" customFormat="1" ht="12" customHeight="1">
      <c r="A166" s="1447" t="s">
        <v>39</v>
      </c>
      <c r="B166" s="1448"/>
      <c r="C166" s="1448"/>
      <c r="D166" s="1448"/>
      <c r="E166" s="1448"/>
      <c r="F166" s="1448"/>
      <c r="G166" s="1448"/>
      <c r="H166" s="1449"/>
      <c r="I166" s="1498">
        <f>SUMIF(H12:H158,"sb",I12:I158)</f>
        <v>74582.099999999991</v>
      </c>
      <c r="J166" s="1499"/>
      <c r="K166" s="1499"/>
      <c r="L166" s="1499"/>
      <c r="M166" s="85">
        <f>SUMIF(H12:H159,"sb",M12:M159)</f>
        <v>77266.399999999994</v>
      </c>
      <c r="N166" s="85">
        <f>SUMIF(H12:H159,"sb",N12:N159)</f>
        <v>78412.399999999994</v>
      </c>
      <c r="O166" s="107"/>
      <c r="P166" s="1492"/>
      <c r="Q166" s="1492"/>
      <c r="R166" s="89"/>
    </row>
    <row r="167" spans="1:18" s="7" customFormat="1" ht="14.25" customHeight="1">
      <c r="A167" s="1447" t="s">
        <v>47</v>
      </c>
      <c r="B167" s="1448"/>
      <c r="C167" s="1448"/>
      <c r="D167" s="1448"/>
      <c r="E167" s="1448"/>
      <c r="F167" s="1448"/>
      <c r="G167" s="1448"/>
      <c r="H167" s="1449"/>
      <c r="I167" s="1498">
        <f>SUMIF(H10:H151,"sb(sp)",I10:I151)</f>
        <v>16236.6</v>
      </c>
      <c r="J167" s="1499"/>
      <c r="K167" s="1499"/>
      <c r="L167" s="1499"/>
      <c r="M167" s="85">
        <f>SUMIF(H12:H159,"sb(sp)",M12:M159)</f>
        <v>16189.6</v>
      </c>
      <c r="N167" s="85">
        <f>SUMIF(H12:H159,"sb(sp)",N12:N159)</f>
        <v>16189.6</v>
      </c>
      <c r="O167" s="107"/>
      <c r="P167" s="1492"/>
      <c r="Q167" s="1492"/>
      <c r="R167" s="89"/>
    </row>
    <row r="168" spans="1:18" s="7" customFormat="1" ht="14.25" customHeight="1">
      <c r="A168" s="1456" t="s">
        <v>271</v>
      </c>
      <c r="B168" s="1457"/>
      <c r="C168" s="1457"/>
      <c r="D168" s="1457"/>
      <c r="E168" s="1457"/>
      <c r="F168" s="1457"/>
      <c r="G168" s="1457"/>
      <c r="H168" s="1458"/>
      <c r="I168" s="1498">
        <f>SUMIF(H12:H157,"sb(l)",I12:I158)</f>
        <v>176</v>
      </c>
      <c r="J168" s="1499"/>
      <c r="K168" s="1499"/>
      <c r="L168" s="1660"/>
      <c r="M168" s="86"/>
      <c r="N168" s="86"/>
      <c r="O168" s="107"/>
      <c r="P168" s="1054"/>
      <c r="Q168" s="1054"/>
      <c r="R168" s="89"/>
    </row>
    <row r="169" spans="1:18" s="7" customFormat="1" ht="14.25" customHeight="1">
      <c r="A169" s="1456" t="s">
        <v>272</v>
      </c>
      <c r="B169" s="1457"/>
      <c r="C169" s="1457"/>
      <c r="D169" s="1457"/>
      <c r="E169" s="1457"/>
      <c r="F169" s="1457"/>
      <c r="G169" s="1457"/>
      <c r="H169" s="1458"/>
      <c r="I169" s="1498">
        <f>SUMIF(H12:H157,"SB(spl)",I12:I158)</f>
        <v>1255.2</v>
      </c>
      <c r="J169" s="1499"/>
      <c r="K169" s="1499"/>
      <c r="L169" s="1660"/>
      <c r="M169" s="86"/>
      <c r="N169" s="86"/>
      <c r="O169" s="107"/>
      <c r="P169" s="1054"/>
      <c r="Q169" s="1054"/>
      <c r="R169" s="89"/>
    </row>
    <row r="170" spans="1:18" s="7" customFormat="1" ht="26.25" customHeight="1">
      <c r="A170" s="1456" t="s">
        <v>273</v>
      </c>
      <c r="B170" s="1457"/>
      <c r="C170" s="1457"/>
      <c r="D170" s="1457"/>
      <c r="E170" s="1457"/>
      <c r="F170" s="1457"/>
      <c r="G170" s="1457"/>
      <c r="H170" s="1458"/>
      <c r="I170" s="1498">
        <f>SUMIF(H12:H157,"sb(mkl)",I12:I157)</f>
        <v>2.9</v>
      </c>
      <c r="J170" s="1499"/>
      <c r="K170" s="1499"/>
      <c r="L170" s="1660"/>
      <c r="M170" s="86"/>
      <c r="N170" s="86"/>
      <c r="O170" s="107"/>
      <c r="P170" s="1054"/>
      <c r="Q170" s="1054"/>
      <c r="R170" s="89"/>
    </row>
    <row r="171" spans="1:18" s="7" customFormat="1" ht="14.25" customHeight="1">
      <c r="A171" s="1447" t="s">
        <v>40</v>
      </c>
      <c r="B171" s="1448"/>
      <c r="C171" s="1448"/>
      <c r="D171" s="1448"/>
      <c r="E171" s="1448"/>
      <c r="F171" s="1448"/>
      <c r="G171" s="1448"/>
      <c r="H171" s="1449"/>
      <c r="I171" s="1498">
        <f>SUMIF(H12:H151,"sb(vb)",I12:I151)</f>
        <v>103971.09999999999</v>
      </c>
      <c r="J171" s="1499"/>
      <c r="K171" s="1499"/>
      <c r="L171" s="1499"/>
      <c r="M171" s="86">
        <f>SUMIF(H12:H157,"sb(vb)",M12:M157)</f>
        <v>109213.59999999999</v>
      </c>
      <c r="N171" s="86">
        <f>SUMIF(H12:H159,"sb(vb)",N12:N159)</f>
        <v>108500.2</v>
      </c>
      <c r="O171" s="107"/>
      <c r="P171" s="1492"/>
      <c r="Q171" s="1492"/>
      <c r="R171" s="89"/>
    </row>
    <row r="172" spans="1:18" s="7" customFormat="1" ht="12.75" customHeight="1">
      <c r="A172" s="1447" t="s">
        <v>57</v>
      </c>
      <c r="B172" s="1448"/>
      <c r="C172" s="1448"/>
      <c r="D172" s="1448"/>
      <c r="E172" s="1448"/>
      <c r="F172" s="1448"/>
      <c r="G172" s="1448"/>
      <c r="H172" s="1449"/>
      <c r="I172" s="1485">
        <f>SUMIF(H15:H151,"sb(p)",I15:I151)</f>
        <v>1159.5999999999999</v>
      </c>
      <c r="J172" s="1486"/>
      <c r="K172" s="1486"/>
      <c r="L172" s="1486"/>
      <c r="M172" s="43">
        <f>SUMIF(H12:H159,"sb(p)",M12:M159)</f>
        <v>0</v>
      </c>
      <c r="N172" s="43">
        <f ca="1">SUMIF(H15:H159,sb(P),N18:N159)</f>
        <v>0</v>
      </c>
      <c r="O172" s="107"/>
      <c r="P172" s="1492"/>
      <c r="Q172" s="1492"/>
      <c r="R172" s="89"/>
    </row>
    <row r="173" spans="1:18" s="7" customFormat="1" ht="12.75" customHeight="1">
      <c r="A173" s="1441" t="s">
        <v>283</v>
      </c>
      <c r="B173" s="1442"/>
      <c r="C173" s="1442"/>
      <c r="D173" s="1442"/>
      <c r="E173" s="1442"/>
      <c r="F173" s="1442"/>
      <c r="G173" s="1442"/>
      <c r="H173" s="1443"/>
      <c r="I173" s="1312">
        <f>SUMIF(H12:H157,"sb(vp)",I12:I157)</f>
        <v>261</v>
      </c>
      <c r="J173" s="1313"/>
      <c r="K173" s="1313"/>
      <c r="L173" s="1314"/>
      <c r="M173" s="87">
        <f>SUMIF(H12:H157,"sb(vp)",M12:M157)</f>
        <v>0</v>
      </c>
      <c r="N173" s="87">
        <f>SUMIF(H12:H157,"sb(vp)",N12:N157)</f>
        <v>0</v>
      </c>
      <c r="O173" s="50"/>
      <c r="P173" s="1296"/>
      <c r="Q173" s="1296"/>
      <c r="R173" s="89"/>
    </row>
    <row r="174" spans="1:18" s="7" customFormat="1" ht="12.75" customHeight="1">
      <c r="A174" s="1441" t="s">
        <v>1</v>
      </c>
      <c r="B174" s="1442"/>
      <c r="C174" s="1442"/>
      <c r="D174" s="1442"/>
      <c r="E174" s="1442"/>
      <c r="F174" s="1442"/>
      <c r="G174" s="1442"/>
      <c r="H174" s="1443"/>
      <c r="I174" s="1312">
        <f ca="1">SUMIF(H10:H162,"pf",I10:I151)</f>
        <v>106.9</v>
      </c>
      <c r="J174" s="1313"/>
      <c r="K174" s="1313"/>
      <c r="L174" s="1313"/>
      <c r="M174" s="87">
        <f>SUMIF(H12:H157,"pf",M12:M157)</f>
        <v>1000</v>
      </c>
      <c r="N174" s="87">
        <f>SUMIF(H12:H159,"pf",N12:N159)</f>
        <v>0</v>
      </c>
      <c r="O174" s="50"/>
      <c r="P174" s="1492"/>
      <c r="Q174" s="1492"/>
      <c r="R174" s="89"/>
    </row>
    <row r="175" spans="1:18" s="7" customFormat="1" ht="12.75" customHeight="1">
      <c r="A175" s="1435" t="s">
        <v>37</v>
      </c>
      <c r="B175" s="1436"/>
      <c r="C175" s="1436"/>
      <c r="D175" s="1436"/>
      <c r="E175" s="1436"/>
      <c r="F175" s="1436"/>
      <c r="G175" s="1436"/>
      <c r="H175" s="1437"/>
      <c r="I175" s="1493">
        <f>SUM(I176:L178)</f>
        <v>4056.3</v>
      </c>
      <c r="J175" s="1494"/>
      <c r="K175" s="1494"/>
      <c r="L175" s="1494"/>
      <c r="M175" s="1306">
        <f>SUM(M176:M178)</f>
        <v>784.1</v>
      </c>
      <c r="N175" s="1306">
        <f>SUM(N176:N178)</f>
        <v>3550</v>
      </c>
      <c r="O175" s="72"/>
      <c r="P175" s="1501"/>
      <c r="Q175" s="1501"/>
      <c r="R175" s="89"/>
    </row>
    <row r="176" spans="1:18" s="7" customFormat="1" ht="12.75" customHeight="1">
      <c r="A176" s="1438" t="s">
        <v>41</v>
      </c>
      <c r="B176" s="1439"/>
      <c r="C176" s="1439"/>
      <c r="D176" s="1439"/>
      <c r="E176" s="1439"/>
      <c r="F176" s="1439"/>
      <c r="G176" s="1439"/>
      <c r="H176" s="1440"/>
      <c r="I176" s="1495">
        <f>SUMIF(H10:H151,"es",I10:I151)</f>
        <v>2091.3000000000002</v>
      </c>
      <c r="J176" s="1496"/>
      <c r="K176" s="1496"/>
      <c r="L176" s="1496"/>
      <c r="M176" s="10">
        <f>SUMIF(H12:H157,"es",M12:M157)</f>
        <v>784.1</v>
      </c>
      <c r="N176" s="10">
        <f>SUMIF(H12:H159,"es",N12:N159)</f>
        <v>3500</v>
      </c>
      <c r="O176" s="50"/>
      <c r="P176" s="1497"/>
      <c r="Q176" s="1497"/>
      <c r="R176" s="89"/>
    </row>
    <row r="177" spans="1:18" s="7" customFormat="1" ht="12.75" customHeight="1">
      <c r="A177" s="1444" t="s">
        <v>2</v>
      </c>
      <c r="B177" s="1445"/>
      <c r="C177" s="1445"/>
      <c r="D177" s="1445"/>
      <c r="E177" s="1445"/>
      <c r="F177" s="1445"/>
      <c r="G177" s="1445"/>
      <c r="H177" s="1446"/>
      <c r="I177" s="1498">
        <f>SUMIF(H10:H151,"lrvb",I10:I151)</f>
        <v>525.79999999999995</v>
      </c>
      <c r="J177" s="1499"/>
      <c r="K177" s="1499"/>
      <c r="L177" s="1499"/>
      <c r="M177" s="87">
        <f>SUMIF(H12:H157,"lrvb",M12:M157)</f>
        <v>0</v>
      </c>
      <c r="N177" s="87">
        <f>SUMIF(H12:H159,"lrvb",N12:N159)</f>
        <v>0</v>
      </c>
      <c r="O177" s="50"/>
      <c r="P177" s="1497"/>
      <c r="Q177" s="1497"/>
      <c r="R177" s="89"/>
    </row>
    <row r="178" spans="1:18" s="7" customFormat="1" ht="12.75" customHeight="1">
      <c r="A178" s="1450" t="s">
        <v>201</v>
      </c>
      <c r="B178" s="1451"/>
      <c r="C178" s="1451"/>
      <c r="D178" s="1451"/>
      <c r="E178" s="1451"/>
      <c r="F178" s="1451"/>
      <c r="G178" s="1451"/>
      <c r="H178" s="1452"/>
      <c r="I178" s="1312">
        <f>SUMIF(H15:H157,"kt",I15:I158)</f>
        <v>1439.2</v>
      </c>
      <c r="J178" s="1313"/>
      <c r="K178" s="1313"/>
      <c r="L178" s="1314"/>
      <c r="M178" s="87">
        <f>SUMIF(H12:H157,"kt",M12:M157)</f>
        <v>0</v>
      </c>
      <c r="N178" s="87">
        <f>SUMIF(H12:H157,"Kt",N12:N157)</f>
        <v>50</v>
      </c>
      <c r="O178" s="50"/>
      <c r="P178" s="743"/>
      <c r="Q178" s="743"/>
      <c r="R178" s="89"/>
    </row>
    <row r="179" spans="1:18" ht="12.75" customHeight="1" thickBot="1">
      <c r="A179" s="1432" t="s">
        <v>38</v>
      </c>
      <c r="B179" s="1433"/>
      <c r="C179" s="1433"/>
      <c r="D179" s="1433"/>
      <c r="E179" s="1433"/>
      <c r="F179" s="1433"/>
      <c r="G179" s="1433"/>
      <c r="H179" s="1434"/>
      <c r="I179" s="1483">
        <f ca="1">I175+I165</f>
        <v>201807.69999999995</v>
      </c>
      <c r="J179" s="1484"/>
      <c r="K179" s="1484"/>
      <c r="L179" s="1484"/>
      <c r="M179" s="1307">
        <f>M165+M175</f>
        <v>204453.69999999998</v>
      </c>
      <c r="N179" s="1307">
        <f ca="1">N175+N165</f>
        <v>206652.2</v>
      </c>
      <c r="O179" s="109"/>
      <c r="P179" s="1500"/>
      <c r="Q179" s="1500"/>
    </row>
    <row r="180" spans="1:18">
      <c r="J180" s="379"/>
      <c r="M180" s="379"/>
      <c r="N180" s="379"/>
    </row>
    <row r="181" spans="1:18">
      <c r="D181" s="2"/>
      <c r="E181" s="406"/>
      <c r="F181" s="406"/>
      <c r="G181" s="88"/>
      <c r="H181" s="155"/>
      <c r="I181" s="228"/>
      <c r="J181" s="2"/>
      <c r="K181" s="2"/>
      <c r="L181" s="2"/>
      <c r="M181" s="2"/>
      <c r="N181" s="2"/>
    </row>
    <row r="182" spans="1:18">
      <c r="D182" s="2"/>
      <c r="E182" s="406"/>
      <c r="F182" s="406"/>
      <c r="G182" s="88"/>
      <c r="H182" s="155"/>
      <c r="I182" s="2"/>
      <c r="J182" s="2"/>
      <c r="K182" s="2"/>
      <c r="L182" s="2"/>
      <c r="M182" s="2"/>
      <c r="N182" s="2"/>
    </row>
    <row r="183" spans="1:18">
      <c r="D183" s="2"/>
      <c r="E183" s="406"/>
      <c r="F183" s="406"/>
      <c r="G183" s="88"/>
      <c r="H183" s="155"/>
      <c r="I183" s="2"/>
      <c r="J183" s="2"/>
      <c r="K183" s="2"/>
      <c r="L183" s="2"/>
      <c r="M183" s="2"/>
      <c r="N183" s="2"/>
    </row>
    <row r="184" spans="1:18">
      <c r="D184" s="2"/>
      <c r="E184" s="406"/>
      <c r="F184" s="406"/>
      <c r="G184" s="88"/>
      <c r="H184" s="155"/>
      <c r="I184" s="2"/>
      <c r="J184" s="2"/>
      <c r="K184" s="2"/>
      <c r="L184" s="2"/>
      <c r="M184" s="2"/>
      <c r="N184" s="2"/>
    </row>
    <row r="185" spans="1:18">
      <c r="D185" s="2"/>
      <c r="E185" s="406"/>
      <c r="F185" s="406"/>
      <c r="G185" s="88"/>
      <c r="H185" s="155"/>
      <c r="I185" s="2"/>
      <c r="J185" s="2"/>
      <c r="K185" s="2"/>
      <c r="L185" s="2"/>
      <c r="M185" s="2"/>
      <c r="N185" s="2"/>
    </row>
    <row r="186" spans="1:18">
      <c r="D186" s="2"/>
      <c r="E186" s="406"/>
      <c r="F186" s="406"/>
      <c r="G186" s="88"/>
      <c r="H186" s="155"/>
      <c r="I186" s="2"/>
      <c r="J186" s="2"/>
      <c r="K186" s="2"/>
      <c r="L186" s="2"/>
      <c r="M186" s="2"/>
      <c r="N186" s="2"/>
    </row>
    <row r="187" spans="1:18">
      <c r="D187" s="2"/>
      <c r="E187" s="406"/>
      <c r="F187" s="406"/>
      <c r="G187" s="88"/>
      <c r="H187" s="155"/>
      <c r="I187" s="2"/>
      <c r="J187" s="2"/>
      <c r="K187" s="2"/>
      <c r="L187" s="2"/>
      <c r="M187" s="2"/>
      <c r="N187" s="2"/>
    </row>
    <row r="188" spans="1:18">
      <c r="D188" s="2"/>
      <c r="E188" s="406"/>
      <c r="F188" s="406"/>
      <c r="G188" s="88"/>
      <c r="H188" s="155"/>
      <c r="I188" s="2"/>
      <c r="J188" s="2"/>
      <c r="K188" s="2"/>
      <c r="L188" s="2"/>
      <c r="M188" s="2"/>
      <c r="N188" s="2"/>
    </row>
    <row r="189" spans="1:18">
      <c r="D189" s="2"/>
      <c r="E189" s="406"/>
      <c r="F189" s="406"/>
      <c r="G189" s="88"/>
      <c r="H189" s="155"/>
      <c r="I189" s="2"/>
      <c r="J189" s="2"/>
      <c r="K189" s="2"/>
      <c r="L189" s="2"/>
      <c r="M189" s="2"/>
      <c r="N189" s="2"/>
    </row>
    <row r="190" spans="1:18">
      <c r="D190" s="2"/>
      <c r="E190" s="406"/>
      <c r="F190" s="406"/>
      <c r="G190" s="88"/>
      <c r="H190" s="155"/>
      <c r="I190" s="2"/>
      <c r="J190" s="2"/>
      <c r="K190" s="2"/>
      <c r="L190" s="2"/>
      <c r="M190" s="2"/>
      <c r="N190" s="2"/>
    </row>
    <row r="191" spans="1:18">
      <c r="D191" s="2"/>
      <c r="E191" s="406"/>
      <c r="F191" s="406"/>
      <c r="G191" s="88"/>
      <c r="H191" s="155"/>
      <c r="I191" s="2"/>
      <c r="J191" s="2"/>
      <c r="K191" s="2"/>
      <c r="L191" s="2"/>
      <c r="M191" s="2"/>
      <c r="N191" s="2"/>
    </row>
    <row r="192" spans="1:18">
      <c r="A192" s="2"/>
      <c r="B192" s="2"/>
      <c r="C192" s="2"/>
      <c r="D192" s="2"/>
      <c r="E192" s="406"/>
      <c r="F192" s="406"/>
      <c r="G192" s="88"/>
      <c r="H192" s="155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>
      <c r="A193" s="2"/>
      <c r="B193" s="2"/>
      <c r="C193" s="2"/>
      <c r="D193" s="2"/>
      <c r="E193" s="406"/>
      <c r="F193" s="406"/>
      <c r="G193" s="88"/>
      <c r="H193" s="155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>
      <c r="A194" s="2"/>
      <c r="B194" s="2"/>
      <c r="C194" s="2"/>
      <c r="D194" s="2"/>
      <c r="E194" s="406"/>
      <c r="F194" s="406"/>
      <c r="G194" s="88"/>
      <c r="H194" s="155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>
      <c r="A195" s="2"/>
      <c r="B195" s="2"/>
      <c r="C195" s="2"/>
      <c r="D195" s="2"/>
      <c r="E195" s="406"/>
      <c r="F195" s="406"/>
      <c r="G195" s="88"/>
      <c r="H195" s="155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>
      <c r="A196" s="2"/>
      <c r="B196" s="2"/>
      <c r="C196" s="2"/>
      <c r="D196" s="2"/>
      <c r="E196" s="406"/>
      <c r="F196" s="406"/>
      <c r="G196" s="88"/>
      <c r="H196" s="155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>
      <c r="A197" s="2"/>
      <c r="B197" s="2"/>
      <c r="C197" s="2"/>
      <c r="D197" s="2"/>
      <c r="E197" s="406"/>
      <c r="F197" s="406"/>
      <c r="G197" s="88"/>
      <c r="H197" s="155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>
      <c r="A198" s="2"/>
      <c r="B198" s="2"/>
      <c r="C198" s="2"/>
      <c r="D198" s="2"/>
      <c r="E198" s="406"/>
      <c r="F198" s="406"/>
      <c r="G198" s="88"/>
      <c r="H198" s="155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>
      <c r="A199" s="2"/>
      <c r="B199" s="2"/>
      <c r="C199" s="2"/>
      <c r="D199" s="2"/>
      <c r="E199" s="406"/>
      <c r="F199" s="406"/>
      <c r="G199" s="88"/>
      <c r="H199" s="155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>
      <c r="A200" s="2"/>
      <c r="B200" s="2"/>
      <c r="C200" s="2"/>
      <c r="D200" s="2"/>
      <c r="E200" s="406"/>
      <c r="F200" s="406"/>
      <c r="G200" s="88"/>
      <c r="H200" s="155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>
      <c r="A201" s="2"/>
      <c r="B201" s="2"/>
      <c r="C201" s="2"/>
      <c r="D201" s="2"/>
      <c r="E201" s="406"/>
      <c r="F201" s="406"/>
      <c r="G201" s="88"/>
      <c r="H201" s="155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>
      <c r="A202" s="2"/>
      <c r="B202" s="2"/>
      <c r="C202" s="2"/>
      <c r="D202" s="2"/>
      <c r="E202" s="406"/>
      <c r="F202" s="406"/>
      <c r="G202" s="88"/>
      <c r="H202" s="155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>
      <c r="A203" s="2"/>
      <c r="B203" s="2"/>
      <c r="C203" s="2"/>
      <c r="D203" s="2"/>
      <c r="E203" s="406"/>
      <c r="F203" s="406"/>
      <c r="G203" s="88"/>
      <c r="H203" s="155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>
      <c r="A204" s="2"/>
      <c r="B204" s="2"/>
      <c r="C204" s="2"/>
      <c r="D204" s="2"/>
      <c r="E204" s="406"/>
      <c r="F204" s="406"/>
      <c r="G204" s="88"/>
      <c r="H204" s="155"/>
      <c r="I204" s="2"/>
      <c r="J204" s="2"/>
      <c r="K204" s="2"/>
      <c r="L204" s="2"/>
      <c r="M204" s="2"/>
      <c r="N204" s="2"/>
      <c r="O204" s="2"/>
      <c r="P204" s="2"/>
      <c r="Q204" s="2"/>
      <c r="R204" s="2"/>
    </row>
  </sheetData>
  <mergeCells count="310">
    <mergeCell ref="I168:L168"/>
    <mergeCell ref="A169:H169"/>
    <mergeCell ref="I169:L169"/>
    <mergeCell ref="A170:H170"/>
    <mergeCell ref="I170:L170"/>
    <mergeCell ref="C129:C130"/>
    <mergeCell ref="D129:D130"/>
    <mergeCell ref="E129:E130"/>
    <mergeCell ref="F129:F130"/>
    <mergeCell ref="G129:G130"/>
    <mergeCell ref="C131:H131"/>
    <mergeCell ref="I165:L165"/>
    <mergeCell ref="A166:H166"/>
    <mergeCell ref="I167:L167"/>
    <mergeCell ref="A165:H165"/>
    <mergeCell ref="A135:A136"/>
    <mergeCell ref="A150:A151"/>
    <mergeCell ref="G135:G136"/>
    <mergeCell ref="D135:D136"/>
    <mergeCell ref="C137:H137"/>
    <mergeCell ref="C138:R138"/>
    <mergeCell ref="E150:E151"/>
    <mergeCell ref="P166:Q166"/>
    <mergeCell ref="P165:Q165"/>
    <mergeCell ref="X27:X28"/>
    <mergeCell ref="U27:U28"/>
    <mergeCell ref="V27:V28"/>
    <mergeCell ref="W27:W28"/>
    <mergeCell ref="X29:X30"/>
    <mergeCell ref="G39:G40"/>
    <mergeCell ref="O45:R45"/>
    <mergeCell ref="R41:R44"/>
    <mergeCell ref="O86:O87"/>
    <mergeCell ref="Q41:Q44"/>
    <mergeCell ref="P41:P44"/>
    <mergeCell ref="O41:O44"/>
    <mergeCell ref="G37:G38"/>
    <mergeCell ref="P82:P85"/>
    <mergeCell ref="G24:G28"/>
    <mergeCell ref="O71:O72"/>
    <mergeCell ref="O76:O78"/>
    <mergeCell ref="O82:O85"/>
    <mergeCell ref="R33:R34"/>
    <mergeCell ref="P39:P40"/>
    <mergeCell ref="G31:G32"/>
    <mergeCell ref="O79:O81"/>
    <mergeCell ref="G21:G23"/>
    <mergeCell ref="G33:G34"/>
    <mergeCell ref="D21:D23"/>
    <mergeCell ref="F21:F23"/>
    <mergeCell ref="G29:G30"/>
    <mergeCell ref="D92:D94"/>
    <mergeCell ref="D86:D88"/>
    <mergeCell ref="O137:R137"/>
    <mergeCell ref="E148:E149"/>
    <mergeCell ref="E126:H126"/>
    <mergeCell ref="F58:F59"/>
    <mergeCell ref="E49:E50"/>
    <mergeCell ref="O106:O107"/>
    <mergeCell ref="G89:G94"/>
    <mergeCell ref="D67:D70"/>
    <mergeCell ref="R31:R32"/>
    <mergeCell ref="Q39:Q40"/>
    <mergeCell ref="O37:O38"/>
    <mergeCell ref="O39:O40"/>
    <mergeCell ref="O35:O36"/>
    <mergeCell ref="R39:R40"/>
    <mergeCell ref="Q31:Q32"/>
    <mergeCell ref="P31:P32"/>
    <mergeCell ref="O31:O32"/>
    <mergeCell ref="C21:C23"/>
    <mergeCell ref="E21:E23"/>
    <mergeCell ref="D29:D30"/>
    <mergeCell ref="D37:D38"/>
    <mergeCell ref="D39:D40"/>
    <mergeCell ref="F37:F38"/>
    <mergeCell ref="E33:E34"/>
    <mergeCell ref="F33:F34"/>
    <mergeCell ref="D33:D34"/>
    <mergeCell ref="F39:F40"/>
    <mergeCell ref="E37:E38"/>
    <mergeCell ref="C31:C32"/>
    <mergeCell ref="E29:E30"/>
    <mergeCell ref="D24:D28"/>
    <mergeCell ref="F31:F32"/>
    <mergeCell ref="E39:E40"/>
    <mergeCell ref="D35:D36"/>
    <mergeCell ref="A8:R8"/>
    <mergeCell ref="A9:R9"/>
    <mergeCell ref="D18:D20"/>
    <mergeCell ref="F18:F20"/>
    <mergeCell ref="E18:E20"/>
    <mergeCell ref="F12:F13"/>
    <mergeCell ref="D12:D13"/>
    <mergeCell ref="E12:E13"/>
    <mergeCell ref="B10:R10"/>
    <mergeCell ref="C18:C20"/>
    <mergeCell ref="G18:G20"/>
    <mergeCell ref="C12:C13"/>
    <mergeCell ref="C11:R11"/>
    <mergeCell ref="O19:O20"/>
    <mergeCell ref="G12:G13"/>
    <mergeCell ref="A24:A27"/>
    <mergeCell ref="C24:C27"/>
    <mergeCell ref="A29:A30"/>
    <mergeCell ref="B29:B30"/>
    <mergeCell ref="C29:C30"/>
    <mergeCell ref="D31:D32"/>
    <mergeCell ref="F29:F30"/>
    <mergeCell ref="A35:A36"/>
    <mergeCell ref="B35:B36"/>
    <mergeCell ref="C35:C36"/>
    <mergeCell ref="E31:E32"/>
    <mergeCell ref="E24:E28"/>
    <mergeCell ref="F24:F28"/>
    <mergeCell ref="B31:B32"/>
    <mergeCell ref="A1:R1"/>
    <mergeCell ref="E5:E7"/>
    <mergeCell ref="F5:F7"/>
    <mergeCell ref="A2:R2"/>
    <mergeCell ref="A3:R3"/>
    <mergeCell ref="G5:G7"/>
    <mergeCell ref="O5:R5"/>
    <mergeCell ref="P6:R6"/>
    <mergeCell ref="N5:N7"/>
    <mergeCell ref="C4:R4"/>
    <mergeCell ref="M5:M7"/>
    <mergeCell ref="A5:A7"/>
    <mergeCell ref="I5:L5"/>
    <mergeCell ref="D5:D7"/>
    <mergeCell ref="H5:H7"/>
    <mergeCell ref="O6:O7"/>
    <mergeCell ref="I6:I7"/>
    <mergeCell ref="J6:K6"/>
    <mergeCell ref="L6:L7"/>
    <mergeCell ref="B5:B7"/>
    <mergeCell ref="C5:C7"/>
    <mergeCell ref="A21:A23"/>
    <mergeCell ref="A31:A32"/>
    <mergeCell ref="D150:D151"/>
    <mergeCell ref="O133:O134"/>
    <mergeCell ref="E133:E134"/>
    <mergeCell ref="G150:G151"/>
    <mergeCell ref="D133:D134"/>
    <mergeCell ref="F133:F134"/>
    <mergeCell ref="P74:P75"/>
    <mergeCell ref="C45:H45"/>
    <mergeCell ref="G41:G44"/>
    <mergeCell ref="F41:F44"/>
    <mergeCell ref="G56:G57"/>
    <mergeCell ref="G60:G61"/>
    <mergeCell ref="C47:C48"/>
    <mergeCell ref="D41:D44"/>
    <mergeCell ref="D49:D50"/>
    <mergeCell ref="O120:O121"/>
    <mergeCell ref="G127:G128"/>
    <mergeCell ref="O74:O75"/>
    <mergeCell ref="E127:E128"/>
    <mergeCell ref="F112:F113"/>
    <mergeCell ref="G112:G113"/>
    <mergeCell ref="C132:F132"/>
    <mergeCell ref="I179:L179"/>
    <mergeCell ref="I172:L172"/>
    <mergeCell ref="O161:R161"/>
    <mergeCell ref="P164:Q164"/>
    <mergeCell ref="O162:R162"/>
    <mergeCell ref="A163:N163"/>
    <mergeCell ref="B150:B151"/>
    <mergeCell ref="P174:Q174"/>
    <mergeCell ref="O150:O151"/>
    <mergeCell ref="I175:L175"/>
    <mergeCell ref="I176:L176"/>
    <mergeCell ref="P177:Q177"/>
    <mergeCell ref="I177:L177"/>
    <mergeCell ref="I174:L174"/>
    <mergeCell ref="P179:Q179"/>
    <mergeCell ref="P176:Q176"/>
    <mergeCell ref="P175:Q175"/>
    <mergeCell ref="I178:L178"/>
    <mergeCell ref="P171:Q171"/>
    <mergeCell ref="P167:Q167"/>
    <mergeCell ref="A171:H171"/>
    <mergeCell ref="P172:Q172"/>
    <mergeCell ref="I171:L171"/>
    <mergeCell ref="I166:L166"/>
    <mergeCell ref="O160:R160"/>
    <mergeCell ref="O152:O153"/>
    <mergeCell ref="D157:D159"/>
    <mergeCell ref="E157:E159"/>
    <mergeCell ref="D152:D153"/>
    <mergeCell ref="E152:E153"/>
    <mergeCell ref="I164:L164"/>
    <mergeCell ref="A164:H164"/>
    <mergeCell ref="B161:H161"/>
    <mergeCell ref="B162:H162"/>
    <mergeCell ref="A154:A156"/>
    <mergeCell ref="A157:A159"/>
    <mergeCell ref="D154:D156"/>
    <mergeCell ref="E154:E156"/>
    <mergeCell ref="B154:B156"/>
    <mergeCell ref="G154:G156"/>
    <mergeCell ref="C160:H160"/>
    <mergeCell ref="B157:B159"/>
    <mergeCell ref="A152:A153"/>
    <mergeCell ref="B152:B153"/>
    <mergeCell ref="G152:G153"/>
    <mergeCell ref="A179:H179"/>
    <mergeCell ref="A175:H175"/>
    <mergeCell ref="A176:H176"/>
    <mergeCell ref="A174:H174"/>
    <mergeCell ref="A177:H177"/>
    <mergeCell ref="A172:H172"/>
    <mergeCell ref="A167:H167"/>
    <mergeCell ref="A178:H178"/>
    <mergeCell ref="G157:G159"/>
    <mergeCell ref="A168:H168"/>
    <mergeCell ref="A173:H173"/>
    <mergeCell ref="G148:G149"/>
    <mergeCell ref="O148:O149"/>
    <mergeCell ref="O146:O147"/>
    <mergeCell ref="D148:D149"/>
    <mergeCell ref="A58:A59"/>
    <mergeCell ref="D82:D85"/>
    <mergeCell ref="D123:D124"/>
    <mergeCell ref="G123:G124"/>
    <mergeCell ref="O112:O113"/>
    <mergeCell ref="E119:E121"/>
    <mergeCell ref="O60:O61"/>
    <mergeCell ref="C65:R65"/>
    <mergeCell ref="P62:R62"/>
    <mergeCell ref="Q74:Q75"/>
    <mergeCell ref="O124:O125"/>
    <mergeCell ref="D58:D59"/>
    <mergeCell ref="G58:G59"/>
    <mergeCell ref="E60:E61"/>
    <mergeCell ref="A60:A61"/>
    <mergeCell ref="E110:H110"/>
    <mergeCell ref="O67:O69"/>
    <mergeCell ref="O127:O128"/>
    <mergeCell ref="A56:A57"/>
    <mergeCell ref="A133:A134"/>
    <mergeCell ref="B133:B134"/>
    <mergeCell ref="D112:D113"/>
    <mergeCell ref="O129:O130"/>
    <mergeCell ref="O115:O117"/>
    <mergeCell ref="C127:C128"/>
    <mergeCell ref="F135:F136"/>
    <mergeCell ref="E135:E136"/>
    <mergeCell ref="O131:R131"/>
    <mergeCell ref="G133:G134"/>
    <mergeCell ref="D127:D128"/>
    <mergeCell ref="E58:E59"/>
    <mergeCell ref="F127:F128"/>
    <mergeCell ref="F119:F121"/>
    <mergeCell ref="E114:E118"/>
    <mergeCell ref="D120:D121"/>
    <mergeCell ref="C53:C55"/>
    <mergeCell ref="C60:C61"/>
    <mergeCell ref="C62:H62"/>
    <mergeCell ref="C56:C57"/>
    <mergeCell ref="D74:D75"/>
    <mergeCell ref="D108:D109"/>
    <mergeCell ref="D97:D100"/>
    <mergeCell ref="D101:D104"/>
    <mergeCell ref="G53:G55"/>
    <mergeCell ref="A51:A52"/>
    <mergeCell ref="C49:C50"/>
    <mergeCell ref="A49:A50"/>
    <mergeCell ref="A41:A43"/>
    <mergeCell ref="D47:D48"/>
    <mergeCell ref="C51:C52"/>
    <mergeCell ref="D51:D52"/>
    <mergeCell ref="B41:B43"/>
    <mergeCell ref="G49:G50"/>
    <mergeCell ref="E41:E44"/>
    <mergeCell ref="G51:G52"/>
    <mergeCell ref="C41:C43"/>
    <mergeCell ref="G47:G48"/>
    <mergeCell ref="F47:F48"/>
    <mergeCell ref="F49:F50"/>
    <mergeCell ref="C46:R46"/>
    <mergeCell ref="B49:B50"/>
    <mergeCell ref="B47:B48"/>
    <mergeCell ref="E47:E48"/>
    <mergeCell ref="F51:F52"/>
    <mergeCell ref="E51:E52"/>
    <mergeCell ref="A53:A55"/>
    <mergeCell ref="I173:L173"/>
    <mergeCell ref="O97:O100"/>
    <mergeCell ref="O101:O104"/>
    <mergeCell ref="D79:D81"/>
    <mergeCell ref="D76:D78"/>
    <mergeCell ref="B53:B55"/>
    <mergeCell ref="B63:H63"/>
    <mergeCell ref="B64:R64"/>
    <mergeCell ref="O63:R63"/>
    <mergeCell ref="D56:D57"/>
    <mergeCell ref="F53:F55"/>
    <mergeCell ref="F60:F61"/>
    <mergeCell ref="E53:E55"/>
    <mergeCell ref="B56:B57"/>
    <mergeCell ref="D60:D61"/>
    <mergeCell ref="C58:C59"/>
    <mergeCell ref="D53:D55"/>
    <mergeCell ref="E56:E57"/>
    <mergeCell ref="F56:F57"/>
    <mergeCell ref="D71:D72"/>
    <mergeCell ref="D89:D91"/>
    <mergeCell ref="E95:H95"/>
    <mergeCell ref="Q132:R132"/>
  </mergeCells>
  <phoneticPr fontId="0" type="noConversion"/>
  <printOptions horizontalCentered="1"/>
  <pageMargins left="0" right="0" top="0" bottom="0" header="0.31496062992125984" footer="0.31496062992125984"/>
  <pageSetup paperSize="9" scale="98" orientation="landscape" r:id="rId1"/>
  <rowBreaks count="5" manualBreakCount="5">
    <brk id="30" max="17" man="1"/>
    <brk id="52" max="17" man="1"/>
    <brk id="78" max="17" man="1"/>
    <brk id="100" max="17" man="1"/>
    <brk id="122" max="17" man="1"/>
  </rowBreaks>
  <colBreaks count="1" manualBreakCount="1">
    <brk id="18" max="1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214"/>
  <sheetViews>
    <sheetView zoomScale="120" zoomScaleNormal="120" zoomScaleSheetLayoutView="70" workbookViewId="0">
      <selection activeCell="E12" sqref="E12:E13"/>
    </sheetView>
  </sheetViews>
  <sheetFormatPr defaultRowHeight="12.75"/>
  <cols>
    <col min="1" max="4" width="2.42578125" style="7" customWidth="1"/>
    <col min="5" max="5" width="34.7109375" style="7" customWidth="1"/>
    <col min="6" max="6" width="3.5703125" style="405" customWidth="1"/>
    <col min="7" max="7" width="2.85546875" style="405" customWidth="1"/>
    <col min="8" max="8" width="3" style="89" customWidth="1"/>
    <col min="9" max="9" width="11.42578125" style="714" customWidth="1"/>
    <col min="10" max="10" width="8.140625" style="714" customWidth="1"/>
    <col min="11" max="11" width="8.28515625" style="7" customWidth="1"/>
    <col min="12" max="12" width="8.42578125" style="7" customWidth="1"/>
    <col min="13" max="13" width="8.28515625" style="7" customWidth="1"/>
    <col min="14" max="14" width="7.28515625" style="7" customWidth="1"/>
    <col min="15" max="15" width="8.140625" style="7" customWidth="1"/>
    <col min="16" max="16" width="8.28515625" style="7" customWidth="1"/>
    <col min="17" max="17" width="8.5703125" style="7" customWidth="1"/>
    <col min="18" max="18" width="7.42578125" style="7" customWidth="1"/>
    <col min="19" max="19" width="9.5703125" style="7" customWidth="1"/>
    <col min="20" max="20" width="9.42578125" style="7" customWidth="1"/>
    <col min="21" max="21" width="8.140625" style="7" customWidth="1"/>
    <col min="22" max="22" width="7.42578125" style="7" customWidth="1"/>
    <col min="23" max="23" width="8.42578125" style="7" customWidth="1"/>
    <col min="24" max="24" width="8.28515625" style="7" customWidth="1"/>
    <col min="25" max="25" width="19" style="7" customWidth="1"/>
    <col min="26" max="26" width="6.140625" style="19" customWidth="1"/>
    <col min="27" max="27" width="6.85546875" style="89" customWidth="1"/>
    <col min="28" max="28" width="5.85546875" style="88" customWidth="1"/>
    <col min="29" max="29" width="9.140625" style="2" hidden="1" customWidth="1"/>
    <col min="30" max="16384" width="9.140625" style="2"/>
  </cols>
  <sheetData>
    <row r="1" spans="1:28">
      <c r="A1" s="1529" t="s">
        <v>117</v>
      </c>
      <c r="B1" s="1529"/>
      <c r="C1" s="1529"/>
      <c r="D1" s="1529"/>
      <c r="E1" s="1529"/>
      <c r="F1" s="1529"/>
      <c r="G1" s="1529"/>
      <c r="H1" s="1529"/>
      <c r="I1" s="1529"/>
      <c r="J1" s="1529"/>
      <c r="K1" s="1529"/>
      <c r="L1" s="1529"/>
      <c r="M1" s="1529"/>
      <c r="N1" s="1529"/>
      <c r="O1" s="1529"/>
      <c r="P1" s="1529"/>
      <c r="Q1" s="1529"/>
      <c r="R1" s="1529"/>
      <c r="S1" s="1529"/>
      <c r="T1" s="1529"/>
      <c r="U1" s="1529"/>
      <c r="V1" s="1529"/>
      <c r="W1" s="1529"/>
      <c r="X1" s="1529"/>
      <c r="Y1" s="1529"/>
      <c r="Z1" s="1529"/>
      <c r="AA1" s="1529"/>
      <c r="AB1" s="1529"/>
    </row>
    <row r="2" spans="1:28">
      <c r="A2" s="1536" t="s">
        <v>42</v>
      </c>
      <c r="B2" s="1536"/>
      <c r="C2" s="1536"/>
      <c r="D2" s="1536"/>
      <c r="E2" s="1536"/>
      <c r="F2" s="1536"/>
      <c r="G2" s="1536"/>
      <c r="H2" s="1536"/>
      <c r="I2" s="1536"/>
      <c r="J2" s="1536"/>
      <c r="K2" s="1536"/>
      <c r="L2" s="1536"/>
      <c r="M2" s="1536"/>
      <c r="N2" s="1536"/>
      <c r="O2" s="1536"/>
      <c r="P2" s="1536"/>
      <c r="Q2" s="1536"/>
      <c r="R2" s="1536"/>
      <c r="S2" s="1536"/>
      <c r="T2" s="1536"/>
      <c r="U2" s="1536"/>
      <c r="V2" s="1536"/>
      <c r="W2" s="1536"/>
      <c r="X2" s="1536"/>
      <c r="Y2" s="1536"/>
      <c r="Z2" s="1536"/>
      <c r="AA2" s="1536"/>
      <c r="AB2" s="1536"/>
    </row>
    <row r="3" spans="1:28">
      <c r="A3" s="1537" t="s">
        <v>261</v>
      </c>
      <c r="B3" s="1537"/>
      <c r="C3" s="1537"/>
      <c r="D3" s="1537"/>
      <c r="E3" s="1537"/>
      <c r="F3" s="1537"/>
      <c r="G3" s="1537"/>
      <c r="H3" s="1537"/>
      <c r="I3" s="1537"/>
      <c r="J3" s="1537"/>
      <c r="K3" s="1537"/>
      <c r="L3" s="1537"/>
      <c r="M3" s="1537"/>
      <c r="N3" s="1537"/>
      <c r="O3" s="1537"/>
      <c r="P3" s="1537"/>
      <c r="Q3" s="1537"/>
      <c r="R3" s="1537"/>
      <c r="S3" s="1537"/>
      <c r="T3" s="1537"/>
      <c r="U3" s="1537"/>
      <c r="V3" s="1537"/>
      <c r="W3" s="1537"/>
      <c r="X3" s="1537"/>
      <c r="Y3" s="1537"/>
      <c r="Z3" s="1537"/>
      <c r="AA3" s="1537"/>
      <c r="AB3" s="1537"/>
    </row>
    <row r="4" spans="1:28" ht="13.5" thickBot="1">
      <c r="A4" s="715"/>
      <c r="B4" s="715"/>
      <c r="C4" s="1550" t="s">
        <v>10</v>
      </c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</row>
    <row r="5" spans="1:28" ht="27" customHeight="1">
      <c r="A5" s="1551" t="s">
        <v>14</v>
      </c>
      <c r="B5" s="1567" t="s">
        <v>16</v>
      </c>
      <c r="C5" s="1567" t="s">
        <v>17</v>
      </c>
      <c r="D5" s="1530" t="s">
        <v>69</v>
      </c>
      <c r="E5" s="1554" t="s">
        <v>34</v>
      </c>
      <c r="F5" s="1530" t="s">
        <v>18</v>
      </c>
      <c r="G5" s="1533" t="s">
        <v>101</v>
      </c>
      <c r="H5" s="1538" t="s">
        <v>19</v>
      </c>
      <c r="I5" s="1557" t="s">
        <v>176</v>
      </c>
      <c r="J5" s="1557" t="s">
        <v>20</v>
      </c>
      <c r="K5" s="1470" t="s">
        <v>118</v>
      </c>
      <c r="L5" s="1471"/>
      <c r="M5" s="1471"/>
      <c r="N5" s="1472"/>
      <c r="O5" s="1470" t="s">
        <v>119</v>
      </c>
      <c r="P5" s="1471"/>
      <c r="Q5" s="1471"/>
      <c r="R5" s="1472"/>
      <c r="S5" s="1470" t="s">
        <v>120</v>
      </c>
      <c r="T5" s="1471"/>
      <c r="U5" s="1471"/>
      <c r="V5" s="1472"/>
      <c r="W5" s="1547" t="s">
        <v>86</v>
      </c>
      <c r="X5" s="1547" t="s">
        <v>121</v>
      </c>
      <c r="Y5" s="1541" t="s">
        <v>79</v>
      </c>
      <c r="Z5" s="1542"/>
      <c r="AA5" s="1542"/>
      <c r="AB5" s="1543"/>
    </row>
    <row r="6" spans="1:28">
      <c r="A6" s="1552"/>
      <c r="B6" s="1568"/>
      <c r="C6" s="1568"/>
      <c r="D6" s="1531"/>
      <c r="E6" s="1555"/>
      <c r="F6" s="1531"/>
      <c r="G6" s="1534"/>
      <c r="H6" s="1539"/>
      <c r="I6" s="1558"/>
      <c r="J6" s="1558"/>
      <c r="K6" s="1562" t="s">
        <v>21</v>
      </c>
      <c r="L6" s="1564" t="s">
        <v>22</v>
      </c>
      <c r="M6" s="1564"/>
      <c r="N6" s="1565" t="s">
        <v>45</v>
      </c>
      <c r="O6" s="1562" t="s">
        <v>21</v>
      </c>
      <c r="P6" s="1564" t="s">
        <v>22</v>
      </c>
      <c r="Q6" s="1564"/>
      <c r="R6" s="1565" t="s">
        <v>45</v>
      </c>
      <c r="S6" s="1562" t="s">
        <v>21</v>
      </c>
      <c r="T6" s="1564" t="s">
        <v>22</v>
      </c>
      <c r="U6" s="1564"/>
      <c r="V6" s="1565" t="s">
        <v>45</v>
      </c>
      <c r="W6" s="1548"/>
      <c r="X6" s="1548"/>
      <c r="Y6" s="1560" t="s">
        <v>34</v>
      </c>
      <c r="Z6" s="1544" t="s">
        <v>80</v>
      </c>
      <c r="AA6" s="1545"/>
      <c r="AB6" s="1546"/>
    </row>
    <row r="7" spans="1:28" ht="116.25" customHeight="1" thickBot="1">
      <c r="A7" s="1553"/>
      <c r="B7" s="1569"/>
      <c r="C7" s="1569"/>
      <c r="D7" s="1532"/>
      <c r="E7" s="1556"/>
      <c r="F7" s="1532"/>
      <c r="G7" s="1535"/>
      <c r="H7" s="1540"/>
      <c r="I7" s="1559"/>
      <c r="J7" s="1559"/>
      <c r="K7" s="1563"/>
      <c r="L7" s="702" t="s">
        <v>21</v>
      </c>
      <c r="M7" s="9" t="s">
        <v>35</v>
      </c>
      <c r="N7" s="1566"/>
      <c r="O7" s="1563"/>
      <c r="P7" s="702" t="s">
        <v>21</v>
      </c>
      <c r="Q7" s="9" t="s">
        <v>35</v>
      </c>
      <c r="R7" s="1566"/>
      <c r="S7" s="1563"/>
      <c r="T7" s="702" t="s">
        <v>21</v>
      </c>
      <c r="U7" s="9" t="s">
        <v>35</v>
      </c>
      <c r="V7" s="1566"/>
      <c r="W7" s="1549"/>
      <c r="X7" s="1549"/>
      <c r="Y7" s="1561"/>
      <c r="Z7" s="462" t="s">
        <v>81</v>
      </c>
      <c r="AA7" s="462" t="s">
        <v>82</v>
      </c>
      <c r="AB7" s="463" t="s">
        <v>122</v>
      </c>
    </row>
    <row r="8" spans="1:28" ht="13.5" thickBot="1">
      <c r="A8" s="1587" t="s">
        <v>44</v>
      </c>
      <c r="B8" s="1588"/>
      <c r="C8" s="1588"/>
      <c r="D8" s="1588"/>
      <c r="E8" s="1588"/>
      <c r="F8" s="1588"/>
      <c r="G8" s="1588"/>
      <c r="H8" s="1588"/>
      <c r="I8" s="1588"/>
      <c r="J8" s="1588"/>
      <c r="K8" s="1588"/>
      <c r="L8" s="1588"/>
      <c r="M8" s="1588"/>
      <c r="N8" s="1588"/>
      <c r="O8" s="1588"/>
      <c r="P8" s="1588"/>
      <c r="Q8" s="1588"/>
      <c r="R8" s="1588"/>
      <c r="S8" s="1588"/>
      <c r="T8" s="1588"/>
      <c r="U8" s="1588"/>
      <c r="V8" s="1588"/>
      <c r="W8" s="1588"/>
      <c r="X8" s="1588"/>
      <c r="Y8" s="1588"/>
      <c r="Z8" s="1588"/>
      <c r="AA8" s="1588"/>
      <c r="AB8" s="1589"/>
    </row>
    <row r="9" spans="1:28" ht="13.5" thickBot="1">
      <c r="A9" s="1590" t="s">
        <v>43</v>
      </c>
      <c r="B9" s="1591"/>
      <c r="C9" s="1591"/>
      <c r="D9" s="1591"/>
      <c r="E9" s="1591"/>
      <c r="F9" s="1591"/>
      <c r="G9" s="1591"/>
      <c r="H9" s="1591"/>
      <c r="I9" s="1591"/>
      <c r="J9" s="1591"/>
      <c r="K9" s="1591"/>
      <c r="L9" s="1591"/>
      <c r="M9" s="1591"/>
      <c r="N9" s="1591"/>
      <c r="O9" s="1591"/>
      <c r="P9" s="1591"/>
      <c r="Q9" s="1591"/>
      <c r="R9" s="1591"/>
      <c r="S9" s="1591"/>
      <c r="T9" s="1591"/>
      <c r="U9" s="1591"/>
      <c r="V9" s="1591"/>
      <c r="W9" s="1591"/>
      <c r="X9" s="1591"/>
      <c r="Y9" s="1591"/>
      <c r="Z9" s="1591"/>
      <c r="AA9" s="1591"/>
      <c r="AB9" s="1592"/>
    </row>
    <row r="10" spans="1:28" ht="13.5" thickBot="1">
      <c r="A10" s="170" t="s">
        <v>23</v>
      </c>
      <c r="B10" s="1598" t="s">
        <v>54</v>
      </c>
      <c r="C10" s="1599"/>
      <c r="D10" s="1599"/>
      <c r="E10" s="1599"/>
      <c r="F10" s="1599"/>
      <c r="G10" s="1599"/>
      <c r="H10" s="1599"/>
      <c r="I10" s="1599"/>
      <c r="J10" s="1599"/>
      <c r="K10" s="1599"/>
      <c r="L10" s="1599"/>
      <c r="M10" s="1599"/>
      <c r="N10" s="1599"/>
      <c r="O10" s="1599"/>
      <c r="P10" s="1599"/>
      <c r="Q10" s="1599"/>
      <c r="R10" s="1599"/>
      <c r="S10" s="1599"/>
      <c r="T10" s="1599"/>
      <c r="U10" s="1599"/>
      <c r="V10" s="1599"/>
      <c r="W10" s="1599"/>
      <c r="X10" s="1599"/>
      <c r="Y10" s="1599"/>
      <c r="Z10" s="1599"/>
      <c r="AA10" s="1599"/>
      <c r="AB10" s="1600"/>
    </row>
    <row r="11" spans="1:28" ht="13.5" thickBot="1">
      <c r="A11" s="414" t="s">
        <v>23</v>
      </c>
      <c r="B11" s="138" t="s">
        <v>23</v>
      </c>
      <c r="C11" s="1420" t="s">
        <v>215</v>
      </c>
      <c r="D11" s="1421"/>
      <c r="E11" s="1421"/>
      <c r="F11" s="1421"/>
      <c r="G11" s="1421"/>
      <c r="H11" s="1421"/>
      <c r="I11" s="1421"/>
      <c r="J11" s="1603"/>
      <c r="K11" s="1603"/>
      <c r="L11" s="1603"/>
      <c r="M11" s="1603"/>
      <c r="N11" s="1603"/>
      <c r="O11" s="1603"/>
      <c r="P11" s="1603"/>
      <c r="Q11" s="1603"/>
      <c r="R11" s="1603"/>
      <c r="S11" s="1603"/>
      <c r="T11" s="1603"/>
      <c r="U11" s="1603"/>
      <c r="V11" s="1603"/>
      <c r="W11" s="1603"/>
      <c r="X11" s="1603"/>
      <c r="Y11" s="1603"/>
      <c r="Z11" s="1603"/>
      <c r="AA11" s="1603"/>
      <c r="AB11" s="1604"/>
    </row>
    <row r="12" spans="1:28">
      <c r="A12" s="26" t="s">
        <v>23</v>
      </c>
      <c r="B12" s="17" t="s">
        <v>23</v>
      </c>
      <c r="C12" s="1602" t="s">
        <v>23</v>
      </c>
      <c r="D12" s="1675"/>
      <c r="E12" s="1677" t="s">
        <v>116</v>
      </c>
      <c r="F12" s="1597"/>
      <c r="G12" s="1367"/>
      <c r="H12" s="1606"/>
      <c r="I12" s="692"/>
      <c r="J12" s="692"/>
      <c r="K12" s="390"/>
      <c r="L12" s="67"/>
      <c r="M12" s="67"/>
      <c r="N12" s="356"/>
      <c r="O12" s="56"/>
      <c r="P12" s="57"/>
      <c r="Q12" s="57"/>
      <c r="R12" s="58"/>
      <c r="S12" s="625"/>
      <c r="T12" s="625"/>
      <c r="U12" s="625"/>
      <c r="V12" s="625"/>
      <c r="W12" s="96"/>
      <c r="X12" s="96"/>
      <c r="Y12" s="137"/>
      <c r="Z12" s="113"/>
      <c r="AA12" s="114"/>
      <c r="AB12" s="736"/>
    </row>
    <row r="13" spans="1:28" ht="13.5" thickBot="1">
      <c r="A13" s="27"/>
      <c r="B13" s="28"/>
      <c r="C13" s="1574"/>
      <c r="D13" s="1676"/>
      <c r="E13" s="1678"/>
      <c r="F13" s="1585"/>
      <c r="G13" s="1594"/>
      <c r="H13" s="1601"/>
      <c r="I13" s="693"/>
      <c r="J13" s="161"/>
      <c r="K13" s="248"/>
      <c r="L13" s="249"/>
      <c r="M13" s="249"/>
      <c r="N13" s="92"/>
      <c r="O13" s="65"/>
      <c r="P13" s="66"/>
      <c r="Q13" s="66"/>
      <c r="R13" s="200"/>
      <c r="S13" s="519"/>
      <c r="T13" s="520"/>
      <c r="U13" s="520"/>
      <c r="V13" s="521"/>
      <c r="W13" s="842"/>
      <c r="X13" s="842"/>
      <c r="Y13" s="826"/>
      <c r="Z13" s="624"/>
      <c r="AA13" s="88"/>
      <c r="AB13" s="756"/>
    </row>
    <row r="14" spans="1:28">
      <c r="A14" s="27"/>
      <c r="B14" s="28"/>
      <c r="C14" s="1574"/>
      <c r="D14" s="1366" t="s">
        <v>23</v>
      </c>
      <c r="E14" s="1593" t="s">
        <v>224</v>
      </c>
      <c r="F14" s="1585"/>
      <c r="G14" s="1594" t="s">
        <v>24</v>
      </c>
      <c r="H14" s="1601" t="s">
        <v>46</v>
      </c>
      <c r="I14" s="1685" t="s">
        <v>182</v>
      </c>
      <c r="J14" s="159" t="s">
        <v>25</v>
      </c>
      <c r="K14" s="297">
        <f>L14+N14</f>
        <v>29445.9</v>
      </c>
      <c r="L14" s="279">
        <v>29445.9</v>
      </c>
      <c r="M14" s="279">
        <v>20040.2</v>
      </c>
      <c r="N14" s="280"/>
      <c r="O14" s="281">
        <f>+P14+R14</f>
        <v>29436.1</v>
      </c>
      <c r="P14" s="282">
        <v>29436.1</v>
      </c>
      <c r="Q14" s="282">
        <v>20033.5</v>
      </c>
      <c r="R14" s="283"/>
      <c r="S14" s="483">
        <f>+T14</f>
        <v>28916.3</v>
      </c>
      <c r="T14" s="484">
        <v>28916.3</v>
      </c>
      <c r="U14" s="484">
        <v>19997.599999999999</v>
      </c>
      <c r="V14" s="485"/>
      <c r="W14" s="284">
        <v>29829.4</v>
      </c>
      <c r="X14" s="285">
        <v>29829.4</v>
      </c>
      <c r="Y14" s="286" t="s">
        <v>125</v>
      </c>
      <c r="Z14" s="167">
        <v>45</v>
      </c>
      <c r="AA14" s="221">
        <v>45</v>
      </c>
      <c r="AB14" s="704">
        <v>45</v>
      </c>
    </row>
    <row r="15" spans="1:28">
      <c r="A15" s="27"/>
      <c r="B15" s="28"/>
      <c r="C15" s="1574"/>
      <c r="D15" s="1676"/>
      <c r="E15" s="1593"/>
      <c r="F15" s="1585"/>
      <c r="G15" s="1594"/>
      <c r="H15" s="1601"/>
      <c r="I15" s="1686"/>
      <c r="J15" s="161" t="s">
        <v>28</v>
      </c>
      <c r="K15" s="300">
        <f>L15+N15</f>
        <v>17738.900000000001</v>
      </c>
      <c r="L15" s="287">
        <v>17640.400000000001</v>
      </c>
      <c r="M15" s="287">
        <v>12925</v>
      </c>
      <c r="N15" s="288">
        <v>98.5</v>
      </c>
      <c r="O15" s="435">
        <f>+P15+R15</f>
        <v>18416.399999999998</v>
      </c>
      <c r="P15" s="436">
        <v>18364.8</v>
      </c>
      <c r="Q15" s="436">
        <v>13418.3</v>
      </c>
      <c r="R15" s="434">
        <v>51.6</v>
      </c>
      <c r="S15" s="486">
        <f>T15+V15</f>
        <v>18416.399999999998</v>
      </c>
      <c r="T15" s="487">
        <v>18364.8</v>
      </c>
      <c r="U15" s="487">
        <f>122+13296.3</f>
        <v>13418.3</v>
      </c>
      <c r="V15" s="488">
        <v>51.6</v>
      </c>
      <c r="W15" s="290">
        <v>18353.8</v>
      </c>
      <c r="X15" s="291">
        <v>17640.400000000001</v>
      </c>
      <c r="Y15" s="1688" t="s">
        <v>126</v>
      </c>
      <c r="Z15" s="167">
        <v>7580</v>
      </c>
      <c r="AA15" s="221">
        <v>7645</v>
      </c>
      <c r="AB15" s="704">
        <v>7720</v>
      </c>
    </row>
    <row r="16" spans="1:28" ht="13.5" thickBot="1">
      <c r="A16" s="27"/>
      <c r="B16" s="28"/>
      <c r="C16" s="1574"/>
      <c r="D16" s="1676"/>
      <c r="E16" s="1593"/>
      <c r="F16" s="1585"/>
      <c r="G16" s="1594"/>
      <c r="H16" s="1601"/>
      <c r="I16" s="1686"/>
      <c r="J16" s="627" t="s">
        <v>103</v>
      </c>
      <c r="K16" s="300">
        <v>9643</v>
      </c>
      <c r="L16" s="292">
        <v>9643</v>
      </c>
      <c r="M16" s="292">
        <v>1256.0999999999999</v>
      </c>
      <c r="N16" s="293"/>
      <c r="O16" s="674">
        <v>9639.5</v>
      </c>
      <c r="P16" s="437">
        <v>9639.5</v>
      </c>
      <c r="Q16" s="438">
        <v>1294.7</v>
      </c>
      <c r="R16" s="434"/>
      <c r="S16" s="489">
        <v>9570.5</v>
      </c>
      <c r="T16" s="490">
        <v>9570.5</v>
      </c>
      <c r="U16" s="490">
        <v>1281.9000000000001</v>
      </c>
      <c r="V16" s="491"/>
      <c r="W16" s="290">
        <v>9639.5</v>
      </c>
      <c r="X16" s="291">
        <v>9639.5</v>
      </c>
      <c r="Y16" s="1605"/>
      <c r="Z16" s="295"/>
      <c r="AA16" s="296"/>
      <c r="AB16" s="705"/>
    </row>
    <row r="17" spans="1:29">
      <c r="A17" s="1502"/>
      <c r="B17" s="28"/>
      <c r="C17" s="1581"/>
      <c r="D17" s="1578" t="s">
        <v>27</v>
      </c>
      <c r="E17" s="1623" t="s">
        <v>102</v>
      </c>
      <c r="F17" s="1608"/>
      <c r="G17" s="1612" t="s">
        <v>24</v>
      </c>
      <c r="H17" s="1620" t="s">
        <v>46</v>
      </c>
      <c r="I17" s="1686"/>
      <c r="J17" s="159" t="s">
        <v>25</v>
      </c>
      <c r="K17" s="297">
        <f>L17+N17</f>
        <v>6176.9</v>
      </c>
      <c r="L17" s="279">
        <v>6176.9</v>
      </c>
      <c r="M17" s="279">
        <v>4202.8</v>
      </c>
      <c r="N17" s="280"/>
      <c r="O17" s="675">
        <f>+P17+R17</f>
        <v>6358.2</v>
      </c>
      <c r="P17" s="411">
        <v>6358.2</v>
      </c>
      <c r="Q17" s="423">
        <v>4330</v>
      </c>
      <c r="R17" s="412"/>
      <c r="S17" s="492">
        <f>+T17</f>
        <v>6300.4</v>
      </c>
      <c r="T17" s="492">
        <v>6300.4</v>
      </c>
      <c r="U17" s="487">
        <v>4318.7</v>
      </c>
      <c r="V17" s="493"/>
      <c r="W17" s="775">
        <v>6339</v>
      </c>
      <c r="X17" s="285">
        <v>6339</v>
      </c>
      <c r="Y17" s="298" t="s">
        <v>71</v>
      </c>
      <c r="Z17" s="295">
        <v>8</v>
      </c>
      <c r="AA17" s="296">
        <v>6</v>
      </c>
      <c r="AB17" s="299">
        <v>5</v>
      </c>
    </row>
    <row r="18" spans="1:29">
      <c r="A18" s="1502"/>
      <c r="B18" s="28"/>
      <c r="C18" s="1574"/>
      <c r="D18" s="1578"/>
      <c r="E18" s="1593"/>
      <c r="F18" s="1585"/>
      <c r="G18" s="1594"/>
      <c r="H18" s="1601"/>
      <c r="I18" s="1686"/>
      <c r="J18" s="161" t="s">
        <v>28</v>
      </c>
      <c r="K18" s="300">
        <f>L18+N18</f>
        <v>6312.3</v>
      </c>
      <c r="L18" s="287">
        <v>6282.8</v>
      </c>
      <c r="M18" s="287">
        <v>4660</v>
      </c>
      <c r="N18" s="288">
        <v>29.5</v>
      </c>
      <c r="O18" s="676">
        <f>+P18+R18</f>
        <v>6246.8</v>
      </c>
      <c r="P18" s="454">
        <v>6231</v>
      </c>
      <c r="Q18" s="453">
        <v>4622.5</v>
      </c>
      <c r="R18" s="455">
        <v>15.8</v>
      </c>
      <c r="S18" s="492">
        <f>T18+V18</f>
        <v>6246.8</v>
      </c>
      <c r="T18" s="487">
        <v>6231</v>
      </c>
      <c r="U18" s="487">
        <v>4621.5</v>
      </c>
      <c r="V18" s="493">
        <v>15.8</v>
      </c>
      <c r="W18" s="776">
        <f>K18</f>
        <v>6312.3</v>
      </c>
      <c r="X18" s="291">
        <f>W18</f>
        <v>6312.3</v>
      </c>
      <c r="Y18" s="302" t="s">
        <v>72</v>
      </c>
      <c r="Z18" s="295">
        <v>1</v>
      </c>
      <c r="AA18" s="303">
        <v>1</v>
      </c>
      <c r="AB18" s="705">
        <v>1</v>
      </c>
    </row>
    <row r="19" spans="1:29">
      <c r="A19" s="1502"/>
      <c r="B19" s="28"/>
      <c r="C19" s="1574"/>
      <c r="D19" s="1578"/>
      <c r="E19" s="1593"/>
      <c r="F19" s="1585"/>
      <c r="G19" s="1594"/>
      <c r="H19" s="1601"/>
      <c r="I19" s="1686"/>
      <c r="J19" s="627" t="s">
        <v>103</v>
      </c>
      <c r="K19" s="300">
        <v>2021.3</v>
      </c>
      <c r="L19" s="292">
        <v>2021.3</v>
      </c>
      <c r="M19" s="292">
        <v>420.2</v>
      </c>
      <c r="N19" s="304"/>
      <c r="O19" s="674">
        <v>1961.6</v>
      </c>
      <c r="P19" s="454">
        <v>1961.6</v>
      </c>
      <c r="Q19" s="681">
        <v>395.4</v>
      </c>
      <c r="R19" s="422"/>
      <c r="S19" s="492">
        <v>1961.6</v>
      </c>
      <c r="T19" s="494">
        <v>1961.6</v>
      </c>
      <c r="U19" s="494">
        <v>395.4</v>
      </c>
      <c r="V19" s="495"/>
      <c r="W19" s="776">
        <v>1961.6</v>
      </c>
      <c r="X19" s="291">
        <v>1961.6</v>
      </c>
      <c r="Y19" s="298" t="s">
        <v>126</v>
      </c>
      <c r="Z19" s="295">
        <v>2170</v>
      </c>
      <c r="AA19" s="296">
        <v>2150</v>
      </c>
      <c r="AB19" s="705">
        <v>2120</v>
      </c>
    </row>
    <row r="20" spans="1:29" ht="13.5" thickBot="1">
      <c r="A20" s="1502"/>
      <c r="B20" s="28"/>
      <c r="C20" s="1574"/>
      <c r="D20" s="1578"/>
      <c r="E20" s="1618"/>
      <c r="F20" s="1586"/>
      <c r="G20" s="1595"/>
      <c r="H20" s="1607"/>
      <c r="I20" s="1686"/>
      <c r="J20" s="464"/>
      <c r="K20" s="305"/>
      <c r="L20" s="229"/>
      <c r="M20" s="223"/>
      <c r="N20" s="53"/>
      <c r="O20" s="419"/>
      <c r="P20" s="408"/>
      <c r="Q20" s="409"/>
      <c r="R20" s="410"/>
      <c r="S20" s="496"/>
      <c r="T20" s="497"/>
      <c r="U20" s="498"/>
      <c r="V20" s="499"/>
      <c r="W20" s="33"/>
      <c r="X20" s="40"/>
      <c r="Y20" s="306" t="s">
        <v>127</v>
      </c>
      <c r="Z20" s="295">
        <v>1064</v>
      </c>
      <c r="AA20" s="296">
        <v>1050</v>
      </c>
      <c r="AB20" s="705">
        <v>1040</v>
      </c>
    </row>
    <row r="21" spans="1:29" ht="25.5">
      <c r="A21" s="1503"/>
      <c r="B21" s="703"/>
      <c r="C21" s="1512"/>
      <c r="D21" s="1578" t="s">
        <v>29</v>
      </c>
      <c r="E21" s="1593" t="s">
        <v>159</v>
      </c>
      <c r="F21" s="1585"/>
      <c r="G21" s="1578" t="s">
        <v>24</v>
      </c>
      <c r="H21" s="1653" t="s">
        <v>46</v>
      </c>
      <c r="I21" s="1686"/>
      <c r="J21" s="692" t="s">
        <v>25</v>
      </c>
      <c r="K21" s="297">
        <f>L21+N21</f>
        <v>16075.9</v>
      </c>
      <c r="L21" s="307">
        <v>16075.9</v>
      </c>
      <c r="M21" s="307">
        <v>10360.799999999999</v>
      </c>
      <c r="N21" s="308"/>
      <c r="O21" s="677">
        <f>+P21+R21</f>
        <v>15254</v>
      </c>
      <c r="P21" s="411">
        <f>9190.7+6063.3</f>
        <v>15254</v>
      </c>
      <c r="Q21" s="423">
        <f>3853.7+5801</f>
        <v>9654.7000000000007</v>
      </c>
      <c r="R21" s="452"/>
      <c r="S21" s="500">
        <f>+T21</f>
        <v>14994.8</v>
      </c>
      <c r="T21" s="484">
        <v>14994.8</v>
      </c>
      <c r="U21" s="501">
        <v>9654.2000000000007</v>
      </c>
      <c r="V21" s="502"/>
      <c r="W21" s="285">
        <v>15257</v>
      </c>
      <c r="X21" s="309">
        <v>15257</v>
      </c>
      <c r="Y21" s="310" t="s">
        <v>225</v>
      </c>
      <c r="Z21" s="167">
        <v>17119</v>
      </c>
      <c r="AA21" s="221">
        <v>17000</v>
      </c>
      <c r="AB21" s="704">
        <v>17000</v>
      </c>
    </row>
    <row r="22" spans="1:29">
      <c r="A22" s="1503"/>
      <c r="B22" s="703"/>
      <c r="C22" s="1512"/>
      <c r="D22" s="1578"/>
      <c r="E22" s="1593"/>
      <c r="F22" s="1585"/>
      <c r="G22" s="1578"/>
      <c r="H22" s="1653"/>
      <c r="I22" s="1686"/>
      <c r="J22" s="191" t="s">
        <v>28</v>
      </c>
      <c r="K22" s="300">
        <v>75770.100000000006</v>
      </c>
      <c r="L22" s="311">
        <v>75751.100000000006</v>
      </c>
      <c r="M22" s="311">
        <v>56644.7</v>
      </c>
      <c r="N22" s="312">
        <v>19</v>
      </c>
      <c r="O22" s="676">
        <f>+P22+R22</f>
        <v>74677.5</v>
      </c>
      <c r="P22" s="437">
        <v>74677.5</v>
      </c>
      <c r="Q22" s="436">
        <v>55817.7</v>
      </c>
      <c r="R22" s="434"/>
      <c r="S22" s="503">
        <f>T22+V22</f>
        <v>74677.5</v>
      </c>
      <c r="T22" s="504">
        <f>29767.1+42091.8+2543.6+275</f>
        <v>74677.5</v>
      </c>
      <c r="U22" s="504">
        <f>22224.6+31482.4+1883.2+209.9</f>
        <v>55800.1</v>
      </c>
      <c r="V22" s="505"/>
      <c r="W22" s="291">
        <f>K22</f>
        <v>75770.100000000006</v>
      </c>
      <c r="X22" s="313">
        <f>W22</f>
        <v>75770.100000000006</v>
      </c>
      <c r="Y22" s="302" t="s">
        <v>93</v>
      </c>
      <c r="Z22" s="295">
        <v>13</v>
      </c>
      <c r="AA22" s="295">
        <v>13</v>
      </c>
      <c r="AB22" s="705">
        <v>13</v>
      </c>
    </row>
    <row r="23" spans="1:29" ht="25.5">
      <c r="A23" s="1503"/>
      <c r="B23" s="703"/>
      <c r="C23" s="1512"/>
      <c r="D23" s="1578"/>
      <c r="E23" s="1593"/>
      <c r="F23" s="1585"/>
      <c r="G23" s="1578"/>
      <c r="H23" s="1653"/>
      <c r="I23" s="1686"/>
      <c r="J23" s="191" t="s">
        <v>28</v>
      </c>
      <c r="K23" s="300">
        <f>L23+N23</f>
        <v>2661.8</v>
      </c>
      <c r="L23" s="311">
        <v>2632.8</v>
      </c>
      <c r="M23" s="311">
        <v>1406</v>
      </c>
      <c r="N23" s="312">
        <v>29</v>
      </c>
      <c r="O23" s="676">
        <f>+P23+R23</f>
        <v>2661</v>
      </c>
      <c r="P23" s="437">
        <v>2661</v>
      </c>
      <c r="Q23" s="436">
        <v>1406</v>
      </c>
      <c r="R23" s="410"/>
      <c r="S23" s="503">
        <f>T23+V23</f>
        <v>2139.1</v>
      </c>
      <c r="T23" s="497">
        <v>2139.1</v>
      </c>
      <c r="U23" s="497">
        <v>1207.7</v>
      </c>
      <c r="V23" s="499"/>
      <c r="W23" s="291">
        <v>2661</v>
      </c>
      <c r="X23" s="313">
        <v>2661</v>
      </c>
      <c r="Y23" s="302" t="s">
        <v>95</v>
      </c>
      <c r="Z23" s="295">
        <v>4</v>
      </c>
      <c r="AA23" s="295">
        <v>4</v>
      </c>
      <c r="AB23" s="705">
        <v>4</v>
      </c>
    </row>
    <row r="24" spans="1:29">
      <c r="A24" s="1503"/>
      <c r="B24" s="703"/>
      <c r="C24" s="1512"/>
      <c r="D24" s="1578"/>
      <c r="E24" s="1593"/>
      <c r="F24" s="1585"/>
      <c r="G24" s="1578"/>
      <c r="H24" s="1653"/>
      <c r="I24" s="1686"/>
      <c r="J24" s="191" t="s">
        <v>15</v>
      </c>
      <c r="K24" s="52">
        <f>L24+N24</f>
        <v>160</v>
      </c>
      <c r="L24" s="230">
        <v>160</v>
      </c>
      <c r="M24" s="54"/>
      <c r="N24" s="206"/>
      <c r="O24" s="676"/>
      <c r="P24" s="437"/>
      <c r="Q24" s="425"/>
      <c r="R24" s="434"/>
      <c r="S24" s="503"/>
      <c r="T24" s="504"/>
      <c r="U24" s="506"/>
      <c r="V24" s="505"/>
      <c r="W24" s="84"/>
      <c r="X24" s="84"/>
      <c r="Y24" s="302" t="s">
        <v>94</v>
      </c>
      <c r="Z24" s="295">
        <v>10</v>
      </c>
      <c r="AA24" s="295">
        <v>10</v>
      </c>
      <c r="AB24" s="705">
        <v>10</v>
      </c>
    </row>
    <row r="25" spans="1:29" ht="39" thickBot="1">
      <c r="A25" s="709"/>
      <c r="B25" s="703"/>
      <c r="C25" s="698"/>
      <c r="D25" s="1578"/>
      <c r="E25" s="1593"/>
      <c r="F25" s="1585"/>
      <c r="G25" s="1578"/>
      <c r="H25" s="1653"/>
      <c r="I25" s="1686"/>
      <c r="J25" s="622" t="s">
        <v>103</v>
      </c>
      <c r="K25" s="314">
        <v>3741</v>
      </c>
      <c r="L25" s="315">
        <v>3741</v>
      </c>
      <c r="M25" s="316">
        <v>1024.8</v>
      </c>
      <c r="N25" s="317"/>
      <c r="O25" s="678">
        <v>3257.9</v>
      </c>
      <c r="P25" s="441">
        <v>3257.9</v>
      </c>
      <c r="Q25" s="457">
        <v>1003.4</v>
      </c>
      <c r="R25" s="442"/>
      <c r="S25" s="507">
        <v>3326.9</v>
      </c>
      <c r="T25" s="508">
        <v>3326.9</v>
      </c>
      <c r="U25" s="509">
        <v>1016.2</v>
      </c>
      <c r="V25" s="510"/>
      <c r="W25" s="318">
        <v>3257</v>
      </c>
      <c r="X25" s="319">
        <v>3257</v>
      </c>
      <c r="Y25" s="320" t="s">
        <v>249</v>
      </c>
      <c r="Z25" s="321">
        <v>11</v>
      </c>
      <c r="AA25" s="321">
        <v>9</v>
      </c>
      <c r="AB25" s="706">
        <v>8</v>
      </c>
    </row>
    <row r="26" spans="1:29">
      <c r="A26" s="1570"/>
      <c r="B26" s="1572"/>
      <c r="C26" s="1574"/>
      <c r="D26" s="1510" t="s">
        <v>31</v>
      </c>
      <c r="E26" s="1623" t="s">
        <v>160</v>
      </c>
      <c r="F26" s="1681"/>
      <c r="G26" s="1510" t="s">
        <v>24</v>
      </c>
      <c r="H26" s="1508">
        <v>2</v>
      </c>
      <c r="I26" s="1686"/>
      <c r="J26" s="159" t="s">
        <v>25</v>
      </c>
      <c r="K26" s="322">
        <f>L26+N26</f>
        <v>14343.2</v>
      </c>
      <c r="L26" s="287">
        <v>14343.2</v>
      </c>
      <c r="M26" s="287">
        <v>10663.7</v>
      </c>
      <c r="N26" s="288"/>
      <c r="O26" s="674">
        <f>+P26+R26</f>
        <v>14949.1</v>
      </c>
      <c r="P26" s="454">
        <f>14939.7+9.4</f>
        <v>14949.1</v>
      </c>
      <c r="Q26" s="453">
        <v>11103.6</v>
      </c>
      <c r="R26" s="455"/>
      <c r="S26" s="492">
        <f>+T26</f>
        <v>14912</v>
      </c>
      <c r="T26" s="487">
        <v>14912</v>
      </c>
      <c r="U26" s="487">
        <v>11103.6</v>
      </c>
      <c r="V26" s="493"/>
      <c r="W26" s="285">
        <v>15108.8</v>
      </c>
      <c r="X26" s="301">
        <v>15108.8</v>
      </c>
      <c r="Y26" s="302" t="s">
        <v>128</v>
      </c>
      <c r="Z26" s="295">
        <v>6</v>
      </c>
      <c r="AA26" s="125">
        <v>6</v>
      </c>
      <c r="AB26" s="705">
        <v>6</v>
      </c>
    </row>
    <row r="27" spans="1:29" ht="25.5">
      <c r="A27" s="1503"/>
      <c r="B27" s="1580"/>
      <c r="C27" s="1574"/>
      <c r="D27" s="1510"/>
      <c r="E27" s="1623"/>
      <c r="F27" s="1681"/>
      <c r="G27" s="1510"/>
      <c r="H27" s="1508"/>
      <c r="I27" s="1686"/>
      <c r="J27" s="25" t="s">
        <v>28</v>
      </c>
      <c r="K27" s="277">
        <f>L27+N27</f>
        <v>228.1</v>
      </c>
      <c r="L27" s="287">
        <v>228.1</v>
      </c>
      <c r="M27" s="287">
        <v>165</v>
      </c>
      <c r="N27" s="323"/>
      <c r="O27" s="674">
        <f>+P27+R27</f>
        <v>227.7</v>
      </c>
      <c r="P27" s="437">
        <v>227.7</v>
      </c>
      <c r="Q27" s="436">
        <v>173.8</v>
      </c>
      <c r="R27" s="434"/>
      <c r="S27" s="492">
        <v>227.7</v>
      </c>
      <c r="T27" s="492">
        <v>227.7</v>
      </c>
      <c r="U27" s="487">
        <v>173.8</v>
      </c>
      <c r="V27" s="495"/>
      <c r="W27" s="84">
        <f>K27</f>
        <v>228.1</v>
      </c>
      <c r="X27" s="300">
        <f>L27</f>
        <v>228.1</v>
      </c>
      <c r="Y27" s="302" t="s">
        <v>129</v>
      </c>
      <c r="Z27" s="295">
        <v>4950</v>
      </c>
      <c r="AA27" s="125">
        <v>5050</v>
      </c>
      <c r="AB27" s="705">
        <v>5100</v>
      </c>
    </row>
    <row r="28" spans="1:29" ht="13.5" thickBot="1">
      <c r="A28" s="1679"/>
      <c r="B28" s="1680"/>
      <c r="C28" s="1574"/>
      <c r="D28" s="1578"/>
      <c r="E28" s="1593"/>
      <c r="F28" s="1616"/>
      <c r="G28" s="1578"/>
      <c r="H28" s="1624"/>
      <c r="I28" s="1686"/>
      <c r="J28" s="332" t="s">
        <v>103</v>
      </c>
      <c r="K28" s="300">
        <v>984.8</v>
      </c>
      <c r="L28" s="324">
        <v>984.8</v>
      </c>
      <c r="M28" s="292">
        <v>278.5</v>
      </c>
      <c r="N28" s="323"/>
      <c r="O28" s="676">
        <v>1027.2</v>
      </c>
      <c r="P28" s="439">
        <v>916.2</v>
      </c>
      <c r="Q28" s="438">
        <v>276.39999999999998</v>
      </c>
      <c r="R28" s="440">
        <v>111</v>
      </c>
      <c r="S28" s="496">
        <f>T28+V28</f>
        <v>1027.2</v>
      </c>
      <c r="T28" s="494">
        <v>916.2</v>
      </c>
      <c r="U28" s="494">
        <v>276.39999999999998</v>
      </c>
      <c r="V28" s="499">
        <v>111</v>
      </c>
      <c r="W28" s="291">
        <v>975.3</v>
      </c>
      <c r="X28" s="289">
        <v>975.3</v>
      </c>
      <c r="Y28" s="302"/>
      <c r="Z28" s="295"/>
      <c r="AA28" s="125"/>
      <c r="AB28" s="705"/>
    </row>
    <row r="29" spans="1:29">
      <c r="A29" s="1503"/>
      <c r="B29" s="1580"/>
      <c r="C29" s="1574"/>
      <c r="D29" s="1578" t="s">
        <v>32</v>
      </c>
      <c r="E29" s="1577" t="s">
        <v>161</v>
      </c>
      <c r="F29" s="1584"/>
      <c r="G29" s="1594" t="s">
        <v>24</v>
      </c>
      <c r="H29" s="1624">
        <v>2</v>
      </c>
      <c r="I29" s="1686"/>
      <c r="J29" s="159" t="s">
        <v>25</v>
      </c>
      <c r="K29" s="297">
        <f>L29+N29</f>
        <v>604.6</v>
      </c>
      <c r="L29" s="279">
        <v>604.6</v>
      </c>
      <c r="M29" s="279">
        <v>439.6</v>
      </c>
      <c r="N29" s="280"/>
      <c r="O29" s="677">
        <f>+P29+R29</f>
        <v>500.5</v>
      </c>
      <c r="P29" s="411">
        <v>500.5</v>
      </c>
      <c r="Q29" s="423">
        <v>361.1</v>
      </c>
      <c r="R29" s="412"/>
      <c r="S29" s="535">
        <f>+T29</f>
        <v>525.20000000000005</v>
      </c>
      <c r="T29" s="484">
        <v>525.20000000000005</v>
      </c>
      <c r="U29" s="484">
        <v>389.8</v>
      </c>
      <c r="V29" s="485"/>
      <c r="W29" s="325">
        <v>586.9</v>
      </c>
      <c r="X29" s="297">
        <v>586.9</v>
      </c>
      <c r="Y29" s="1689" t="s">
        <v>90</v>
      </c>
      <c r="Z29" s="1690">
        <v>4</v>
      </c>
      <c r="AA29" s="1690">
        <v>4.5</v>
      </c>
      <c r="AB29" s="1682">
        <v>5</v>
      </c>
      <c r="AC29" s="224"/>
    </row>
    <row r="30" spans="1:29">
      <c r="A30" s="1503"/>
      <c r="B30" s="1580"/>
      <c r="C30" s="1574"/>
      <c r="D30" s="1578"/>
      <c r="E30" s="1577"/>
      <c r="F30" s="1584"/>
      <c r="G30" s="1594"/>
      <c r="H30" s="1624"/>
      <c r="I30" s="1686"/>
      <c r="J30" s="25" t="s">
        <v>28</v>
      </c>
      <c r="K30" s="300">
        <f>L30+N30</f>
        <v>585.6</v>
      </c>
      <c r="L30" s="311">
        <v>585.6</v>
      </c>
      <c r="M30" s="311">
        <v>447.1</v>
      </c>
      <c r="N30" s="323"/>
      <c r="O30" s="674">
        <f>+P30+R30</f>
        <v>670.2</v>
      </c>
      <c r="P30" s="437">
        <v>670.2</v>
      </c>
      <c r="Q30" s="436">
        <v>511.7</v>
      </c>
      <c r="R30" s="410"/>
      <c r="S30" s="591">
        <f>+T30</f>
        <v>670.2</v>
      </c>
      <c r="T30" s="497">
        <v>670.2</v>
      </c>
      <c r="U30" s="497">
        <v>511.7</v>
      </c>
      <c r="V30" s="513"/>
      <c r="W30" s="84">
        <f>K30</f>
        <v>585.6</v>
      </c>
      <c r="X30" s="300">
        <f>L30</f>
        <v>585.6</v>
      </c>
      <c r="Y30" s="1413"/>
      <c r="Z30" s="1639"/>
      <c r="AA30" s="1639"/>
      <c r="AB30" s="1629"/>
    </row>
    <row r="31" spans="1:29" ht="13.5" thickBot="1">
      <c r="A31" s="1503"/>
      <c r="B31" s="1580"/>
      <c r="C31" s="1574"/>
      <c r="D31" s="1578"/>
      <c r="E31" s="1577"/>
      <c r="F31" s="1584"/>
      <c r="G31" s="1594"/>
      <c r="H31" s="1624"/>
      <c r="I31" s="1686"/>
      <c r="J31" s="626" t="s">
        <v>103</v>
      </c>
      <c r="K31" s="324">
        <v>9</v>
      </c>
      <c r="L31" s="323">
        <v>9</v>
      </c>
      <c r="M31" s="323"/>
      <c r="N31" s="323"/>
      <c r="O31" s="679">
        <v>9</v>
      </c>
      <c r="P31" s="441">
        <v>9</v>
      </c>
      <c r="Q31" s="682"/>
      <c r="R31" s="442"/>
      <c r="S31" s="507">
        <v>9</v>
      </c>
      <c r="T31" s="508">
        <v>9</v>
      </c>
      <c r="U31" s="508"/>
      <c r="V31" s="514"/>
      <c r="W31" s="327">
        <v>9</v>
      </c>
      <c r="X31" s="40">
        <v>9</v>
      </c>
      <c r="Y31" s="1413"/>
      <c r="Z31" s="1639"/>
      <c r="AA31" s="1639"/>
      <c r="AB31" s="1629"/>
    </row>
    <row r="32" spans="1:29">
      <c r="A32" s="328"/>
      <c r="B32" s="28"/>
      <c r="C32" s="329"/>
      <c r="D32" s="1510" t="s">
        <v>33</v>
      </c>
      <c r="E32" s="1576" t="s">
        <v>162</v>
      </c>
      <c r="F32" s="1610"/>
      <c r="G32" s="1612" t="s">
        <v>24</v>
      </c>
      <c r="H32" s="1621" t="s">
        <v>46</v>
      </c>
      <c r="I32" s="1686"/>
      <c r="J32" s="159" t="s">
        <v>25</v>
      </c>
      <c r="K32" s="297">
        <f>L32+N32</f>
        <v>1113.7</v>
      </c>
      <c r="L32" s="279">
        <v>1113.7</v>
      </c>
      <c r="M32" s="279">
        <v>800.2</v>
      </c>
      <c r="N32" s="330"/>
      <c r="O32" s="675">
        <f>+P32+R32</f>
        <v>1164.4000000000001</v>
      </c>
      <c r="P32" s="411">
        <v>1164.4000000000001</v>
      </c>
      <c r="Q32" s="423">
        <v>839.3</v>
      </c>
      <c r="R32" s="443"/>
      <c r="S32" s="535">
        <f>+T32</f>
        <v>1159.7</v>
      </c>
      <c r="T32" s="484">
        <v>1159.7</v>
      </c>
      <c r="U32" s="484">
        <v>839.3</v>
      </c>
      <c r="V32" s="515"/>
      <c r="W32" s="285">
        <f>K32</f>
        <v>1113.7</v>
      </c>
      <c r="X32" s="285">
        <f>L32</f>
        <v>1113.7</v>
      </c>
      <c r="Y32" s="331" t="s">
        <v>132</v>
      </c>
      <c r="Z32" s="721">
        <v>130</v>
      </c>
      <c r="AA32" s="240">
        <v>130</v>
      </c>
      <c r="AB32" s="1657">
        <v>145</v>
      </c>
    </row>
    <row r="33" spans="1:30">
      <c r="A33" s="328"/>
      <c r="B33" s="28"/>
      <c r="C33" s="329"/>
      <c r="D33" s="1510"/>
      <c r="E33" s="1576"/>
      <c r="F33" s="1610"/>
      <c r="G33" s="1612"/>
      <c r="H33" s="1621"/>
      <c r="I33" s="1686"/>
      <c r="J33" s="191" t="s">
        <v>28</v>
      </c>
      <c r="K33" s="300">
        <f>L33+N33</f>
        <v>240.8</v>
      </c>
      <c r="L33" s="311">
        <v>240.8</v>
      </c>
      <c r="M33" s="311">
        <v>176.5</v>
      </c>
      <c r="N33" s="166"/>
      <c r="O33" s="676">
        <f>+P33+R33</f>
        <v>248.6</v>
      </c>
      <c r="P33" s="437">
        <v>248.6</v>
      </c>
      <c r="Q33" s="436">
        <v>182</v>
      </c>
      <c r="R33" s="444"/>
      <c r="S33" s="591">
        <f>+T33</f>
        <v>248.6</v>
      </c>
      <c r="T33" s="504">
        <v>248.6</v>
      </c>
      <c r="U33" s="504">
        <v>182</v>
      </c>
      <c r="V33" s="506"/>
      <c r="W33" s="291">
        <v>250</v>
      </c>
      <c r="X33" s="291">
        <v>250</v>
      </c>
      <c r="Y33" s="222"/>
      <c r="Z33" s="722"/>
      <c r="AA33" s="743"/>
      <c r="AB33" s="1658"/>
    </row>
    <row r="34" spans="1:30" ht="13.5" thickBot="1">
      <c r="A34" s="328"/>
      <c r="B34" s="28"/>
      <c r="C34" s="329"/>
      <c r="D34" s="1578"/>
      <c r="E34" s="1577"/>
      <c r="F34" s="1683"/>
      <c r="G34" s="1594"/>
      <c r="H34" s="1653"/>
      <c r="I34" s="1686"/>
      <c r="J34" s="332" t="s">
        <v>103</v>
      </c>
      <c r="K34" s="621">
        <v>103.6</v>
      </c>
      <c r="L34" s="326">
        <v>103.6</v>
      </c>
      <c r="M34" s="326">
        <v>16.600000000000001</v>
      </c>
      <c r="N34" s="333"/>
      <c r="O34" s="679">
        <v>111.4</v>
      </c>
      <c r="P34" s="458">
        <v>111.4</v>
      </c>
      <c r="Q34" s="683">
        <v>18.7</v>
      </c>
      <c r="R34" s="459"/>
      <c r="S34" s="507">
        <f>T34+V34</f>
        <v>111.4</v>
      </c>
      <c r="T34" s="508">
        <v>111.4</v>
      </c>
      <c r="U34" s="508">
        <v>18.7</v>
      </c>
      <c r="V34" s="509"/>
      <c r="W34" s="294">
        <v>117.2</v>
      </c>
      <c r="X34" s="294">
        <v>117.2</v>
      </c>
      <c r="Y34" s="334"/>
      <c r="Z34" s="461"/>
      <c r="AA34" s="335"/>
      <c r="AB34" s="1684"/>
    </row>
    <row r="35" spans="1:30">
      <c r="A35" s="1503"/>
      <c r="B35" s="1580"/>
      <c r="C35" s="1581"/>
      <c r="D35" s="1695" t="s">
        <v>58</v>
      </c>
      <c r="E35" s="1577" t="s">
        <v>216</v>
      </c>
      <c r="F35" s="1584"/>
      <c r="G35" s="1594" t="s">
        <v>24</v>
      </c>
      <c r="H35" s="1624">
        <v>2</v>
      </c>
      <c r="I35" s="1686"/>
      <c r="J35" s="161" t="s">
        <v>25</v>
      </c>
      <c r="K35" s="322">
        <f>L35+N35</f>
        <v>374.1</v>
      </c>
      <c r="L35" s="287">
        <v>374.1</v>
      </c>
      <c r="M35" s="287">
        <v>266.5</v>
      </c>
      <c r="N35" s="336"/>
      <c r="O35" s="674">
        <f>+P35+R35</f>
        <v>365.9</v>
      </c>
      <c r="P35" s="454">
        <v>365.9</v>
      </c>
      <c r="Q35" s="453">
        <v>259.89999999999998</v>
      </c>
      <c r="R35" s="455"/>
      <c r="S35" s="483">
        <f>+T35</f>
        <v>386.8</v>
      </c>
      <c r="T35" s="484">
        <v>386.8</v>
      </c>
      <c r="U35" s="484">
        <v>278.89999999999998</v>
      </c>
      <c r="V35" s="485"/>
      <c r="W35" s="337">
        <v>356.5</v>
      </c>
      <c r="X35" s="337">
        <v>356.5</v>
      </c>
      <c r="Y35" s="1635" t="s">
        <v>133</v>
      </c>
      <c r="Z35" s="721">
        <v>280</v>
      </c>
      <c r="AA35" s="240">
        <v>275</v>
      </c>
      <c r="AB35" s="704">
        <v>290</v>
      </c>
      <c r="AD35" s="228"/>
    </row>
    <row r="36" spans="1:30">
      <c r="A36" s="1503"/>
      <c r="B36" s="1580"/>
      <c r="C36" s="1581"/>
      <c r="D36" s="1695"/>
      <c r="E36" s="1577"/>
      <c r="F36" s="1584"/>
      <c r="G36" s="1594"/>
      <c r="H36" s="1624"/>
      <c r="I36" s="1687"/>
      <c r="J36" s="464" t="s">
        <v>103</v>
      </c>
      <c r="K36" s="277">
        <v>230</v>
      </c>
      <c r="L36" s="339">
        <v>230</v>
      </c>
      <c r="M36" s="339">
        <v>34.5</v>
      </c>
      <c r="N36" s="340"/>
      <c r="O36" s="680">
        <v>230</v>
      </c>
      <c r="P36" s="267">
        <v>230</v>
      </c>
      <c r="Q36" s="354">
        <v>32.799999999999997</v>
      </c>
      <c r="R36" s="53"/>
      <c r="S36" s="516">
        <v>230</v>
      </c>
      <c r="T36" s="497">
        <v>230</v>
      </c>
      <c r="U36" s="497">
        <v>32.799999999999997</v>
      </c>
      <c r="V36" s="513"/>
      <c r="W36" s="341">
        <v>230</v>
      </c>
      <c r="X36" s="341">
        <v>230</v>
      </c>
      <c r="Y36" s="1691"/>
      <c r="Z36" s="144"/>
      <c r="AA36" s="742"/>
      <c r="AB36" s="705"/>
    </row>
    <row r="37" spans="1:30" ht="16.5" customHeight="1">
      <c r="A37" s="1503"/>
      <c r="B37" s="1580"/>
      <c r="C37" s="1581"/>
      <c r="D37" s="774"/>
      <c r="E37" s="1696" t="s">
        <v>175</v>
      </c>
      <c r="F37" s="1696"/>
      <c r="G37" s="1696"/>
      <c r="H37" s="1697"/>
      <c r="I37" s="1700" t="s">
        <v>174</v>
      </c>
      <c r="J37" s="275" t="s">
        <v>25</v>
      </c>
      <c r="K37" s="216"/>
      <c r="L37" s="214"/>
      <c r="M37" s="276"/>
      <c r="N37" s="214"/>
      <c r="O37" s="217">
        <v>1626.3</v>
      </c>
      <c r="P37" s="215">
        <v>1626.3</v>
      </c>
      <c r="Q37" s="216">
        <v>1241.5999999999999</v>
      </c>
      <c r="R37" s="465"/>
      <c r="S37" s="456">
        <v>1626.3</v>
      </c>
      <c r="T37" s="276">
        <v>1626.3</v>
      </c>
      <c r="U37" s="216">
        <v>1241.5999999999999</v>
      </c>
      <c r="V37" s="481"/>
      <c r="W37" s="217"/>
      <c r="X37" s="269"/>
      <c r="Y37" s="193"/>
      <c r="Z37" s="194"/>
      <c r="AA37" s="194"/>
      <c r="AB37" s="342"/>
      <c r="AD37" s="384"/>
    </row>
    <row r="38" spans="1:30" ht="13.5" thickBot="1">
      <c r="A38" s="1571"/>
      <c r="B38" s="1573"/>
      <c r="C38" s="1582"/>
      <c r="D38" s="218"/>
      <c r="E38" s="218"/>
      <c r="F38" s="218"/>
      <c r="G38" s="403"/>
      <c r="H38" s="218"/>
      <c r="I38" s="1701"/>
      <c r="J38" s="208" t="s">
        <v>26</v>
      </c>
      <c r="K38" s="270">
        <f>SUM(K14:K36)</f>
        <v>188564.6</v>
      </c>
      <c r="L38" s="271">
        <f>SUM(L14:L36)</f>
        <v>188388.6</v>
      </c>
      <c r="M38" s="231">
        <f>SUM(M14:M36)</f>
        <v>126228.8</v>
      </c>
      <c r="N38" s="219">
        <f>SUM(N15:N36)</f>
        <v>176</v>
      </c>
      <c r="O38" s="381">
        <f>P38+R38</f>
        <v>189039.30000000002</v>
      </c>
      <c r="P38" s="271">
        <f>SUM(P14:P37)</f>
        <v>188860.90000000002</v>
      </c>
      <c r="Q38" s="231">
        <f>SUM(Q14:Q37)</f>
        <v>126977.1</v>
      </c>
      <c r="R38" s="381">
        <f>SUM(R14:R36)+R37</f>
        <v>178.4</v>
      </c>
      <c r="S38" s="381">
        <f>SUM(S14:S37)</f>
        <v>187684.40000000002</v>
      </c>
      <c r="T38" s="381">
        <f>SUM(T14:T37)</f>
        <v>187506.00000000006</v>
      </c>
      <c r="U38" s="381">
        <f>SUM(U14:U37)</f>
        <v>126760.19999999998</v>
      </c>
      <c r="V38" s="381">
        <f>SUM(V14:V37)</f>
        <v>178.4</v>
      </c>
      <c r="W38" s="381">
        <f t="shared" ref="W38:X38" si="0">SUM(W14:W37)</f>
        <v>188941.80000000002</v>
      </c>
      <c r="X38" s="381">
        <f t="shared" si="0"/>
        <v>188228.40000000002</v>
      </c>
      <c r="Y38" s="98"/>
      <c r="Z38" s="119"/>
      <c r="AA38" s="119"/>
      <c r="AB38" s="343"/>
      <c r="AD38" s="384"/>
    </row>
    <row r="39" spans="1:30" ht="26.25" customHeight="1">
      <c r="A39" s="758" t="s">
        <v>23</v>
      </c>
      <c r="B39" s="415" t="s">
        <v>23</v>
      </c>
      <c r="C39" s="724" t="s">
        <v>27</v>
      </c>
      <c r="D39" s="1365"/>
      <c r="E39" s="1609" t="s">
        <v>230</v>
      </c>
      <c r="F39" s="1614" t="s">
        <v>145</v>
      </c>
      <c r="G39" s="1365" t="s">
        <v>24</v>
      </c>
      <c r="H39" s="1507">
        <v>2</v>
      </c>
      <c r="I39" s="1698" t="s">
        <v>182</v>
      </c>
      <c r="J39" s="159" t="s">
        <v>28</v>
      </c>
      <c r="K39" s="160">
        <f t="shared" ref="K39:K46" si="1">L39+N39</f>
        <v>51.9</v>
      </c>
      <c r="L39" s="60">
        <v>51.9</v>
      </c>
      <c r="M39" s="60">
        <v>39.6</v>
      </c>
      <c r="N39" s="344"/>
      <c r="O39" s="677">
        <f>P39+R39</f>
        <v>51.1</v>
      </c>
      <c r="P39" s="411">
        <v>51.1</v>
      </c>
      <c r="Q39" s="423">
        <v>39</v>
      </c>
      <c r="R39" s="412"/>
      <c r="S39" s="483">
        <f t="shared" ref="S39:S46" si="2">T39+V39</f>
        <v>51.1</v>
      </c>
      <c r="T39" s="484">
        <v>51.1</v>
      </c>
      <c r="U39" s="484">
        <v>39</v>
      </c>
      <c r="V39" s="515"/>
      <c r="W39" s="23">
        <v>51.1</v>
      </c>
      <c r="X39" s="45">
        <v>51.1</v>
      </c>
      <c r="Y39" s="1632" t="s">
        <v>130</v>
      </c>
      <c r="Z39" s="295">
        <v>1</v>
      </c>
      <c r="AA39" s="125">
        <v>1</v>
      </c>
      <c r="AB39" s="705">
        <v>1</v>
      </c>
      <c r="AD39" s="383"/>
    </row>
    <row r="40" spans="1:30" ht="13.5" thickBot="1">
      <c r="A40" s="712"/>
      <c r="B40" s="29"/>
      <c r="C40" s="761"/>
      <c r="D40" s="1511"/>
      <c r="E40" s="1515"/>
      <c r="F40" s="1615"/>
      <c r="G40" s="1511"/>
      <c r="H40" s="1509"/>
      <c r="I40" s="1699"/>
      <c r="J40" s="529" t="s">
        <v>26</v>
      </c>
      <c r="K40" s="545">
        <f t="shared" si="1"/>
        <v>51.9</v>
      </c>
      <c r="L40" s="523">
        <f t="shared" ref="L40:Q40" si="3">SUM(L39:L39)</f>
        <v>51.9</v>
      </c>
      <c r="M40" s="523">
        <f t="shared" si="3"/>
        <v>39.6</v>
      </c>
      <c r="N40" s="522">
        <f t="shared" si="3"/>
        <v>0</v>
      </c>
      <c r="O40" s="530">
        <f t="shared" si="3"/>
        <v>51.1</v>
      </c>
      <c r="P40" s="523">
        <f t="shared" si="3"/>
        <v>51.1</v>
      </c>
      <c r="Q40" s="545">
        <f t="shared" si="3"/>
        <v>39</v>
      </c>
      <c r="R40" s="545"/>
      <c r="S40" s="542">
        <f t="shared" si="2"/>
        <v>51.1</v>
      </c>
      <c r="T40" s="523">
        <f>SUM(T39:T39)</f>
        <v>51.1</v>
      </c>
      <c r="U40" s="523">
        <f>SUM(U39:U39)</f>
        <v>39</v>
      </c>
      <c r="V40" s="522">
        <f>SUM(V39:V39)</f>
        <v>0</v>
      </c>
      <c r="W40" s="531">
        <f>SUM(W39:W39)</f>
        <v>51.1</v>
      </c>
      <c r="X40" s="532">
        <f>SUM(X39:X39)</f>
        <v>51.1</v>
      </c>
      <c r="Y40" s="1463"/>
      <c r="Z40" s="119"/>
      <c r="AA40" s="718"/>
      <c r="AB40" s="345"/>
    </row>
    <row r="41" spans="1:30">
      <c r="A41" s="747" t="s">
        <v>23</v>
      </c>
      <c r="B41" s="750" t="s">
        <v>23</v>
      </c>
      <c r="C41" s="763" t="s">
        <v>29</v>
      </c>
      <c r="D41" s="1692"/>
      <c r="E41" s="1609" t="s">
        <v>171</v>
      </c>
      <c r="F41" s="1357"/>
      <c r="G41" s="1365" t="s">
        <v>24</v>
      </c>
      <c r="H41" s="1507">
        <v>2</v>
      </c>
      <c r="I41" s="1698" t="s">
        <v>182</v>
      </c>
      <c r="J41" s="159" t="s">
        <v>28</v>
      </c>
      <c r="K41" s="160">
        <f t="shared" si="1"/>
        <v>172.1</v>
      </c>
      <c r="L41" s="60">
        <v>172.1</v>
      </c>
      <c r="M41" s="60">
        <v>124.6</v>
      </c>
      <c r="N41" s="344"/>
      <c r="O41" s="677">
        <f>P41+R41</f>
        <v>157.4</v>
      </c>
      <c r="P41" s="411">
        <v>157.4</v>
      </c>
      <c r="Q41" s="423">
        <v>120.1</v>
      </c>
      <c r="R41" s="412"/>
      <c r="S41" s="611">
        <f t="shared" si="2"/>
        <v>157.4</v>
      </c>
      <c r="T41" s="518">
        <v>157.4</v>
      </c>
      <c r="U41" s="518">
        <v>120.1</v>
      </c>
      <c r="V41" s="562"/>
      <c r="W41" s="809">
        <v>157.4</v>
      </c>
      <c r="X41" s="810">
        <v>157.4</v>
      </c>
      <c r="Y41" s="1633" t="s">
        <v>191</v>
      </c>
      <c r="Z41" s="1630">
        <v>5</v>
      </c>
      <c r="AA41" s="1630">
        <v>5</v>
      </c>
      <c r="AB41" s="1637">
        <v>5</v>
      </c>
    </row>
    <row r="42" spans="1:30" ht="13.5" thickBot="1">
      <c r="A42" s="749"/>
      <c r="B42" s="29"/>
      <c r="C42" s="765"/>
      <c r="D42" s="1694"/>
      <c r="E42" s="1515"/>
      <c r="F42" s="1359"/>
      <c r="G42" s="1511"/>
      <c r="H42" s="1509"/>
      <c r="I42" s="1699"/>
      <c r="J42" s="529" t="s">
        <v>26</v>
      </c>
      <c r="K42" s="545">
        <f t="shared" si="1"/>
        <v>172.1</v>
      </c>
      <c r="L42" s="523">
        <f t="shared" ref="L42:Q42" si="4">SUM(L41:L41)</f>
        <v>172.1</v>
      </c>
      <c r="M42" s="523">
        <f t="shared" si="4"/>
        <v>124.6</v>
      </c>
      <c r="N42" s="522">
        <f t="shared" si="4"/>
        <v>0</v>
      </c>
      <c r="O42" s="530">
        <f t="shared" si="4"/>
        <v>157.4</v>
      </c>
      <c r="P42" s="523">
        <f t="shared" si="4"/>
        <v>157.4</v>
      </c>
      <c r="Q42" s="545">
        <f t="shared" si="4"/>
        <v>120.1</v>
      </c>
      <c r="R42" s="545"/>
      <c r="S42" s="542">
        <f t="shared" si="2"/>
        <v>157.4</v>
      </c>
      <c r="T42" s="523">
        <f>SUM(T41:T41)</f>
        <v>157.4</v>
      </c>
      <c r="U42" s="523">
        <f>SUM(U41:U41)</f>
        <v>120.1</v>
      </c>
      <c r="V42" s="522">
        <f>SUM(V41:V41)</f>
        <v>0</v>
      </c>
      <c r="W42" s="531">
        <f>SUM(W41:W41)</f>
        <v>157.4</v>
      </c>
      <c r="X42" s="532">
        <f>SUM(X41:X41)</f>
        <v>157.4</v>
      </c>
      <c r="Y42" s="1634"/>
      <c r="Z42" s="1631"/>
      <c r="AA42" s="1631"/>
      <c r="AB42" s="1638"/>
    </row>
    <row r="43" spans="1:30" ht="21.75" customHeight="1">
      <c r="A43" s="1309" t="s">
        <v>23</v>
      </c>
      <c r="B43" s="1322" t="s">
        <v>23</v>
      </c>
      <c r="C43" s="1341" t="s">
        <v>31</v>
      </c>
      <c r="D43" s="1692"/>
      <c r="E43" s="1513" t="s">
        <v>243</v>
      </c>
      <c r="F43" s="1357"/>
      <c r="G43" s="1365" t="s">
        <v>24</v>
      </c>
      <c r="H43" s="1507">
        <v>2</v>
      </c>
      <c r="I43" s="1698" t="s">
        <v>182</v>
      </c>
      <c r="J43" s="159" t="s">
        <v>28</v>
      </c>
      <c r="K43" s="160">
        <f t="shared" si="1"/>
        <v>8.5</v>
      </c>
      <c r="L43" s="60">
        <v>8.5</v>
      </c>
      <c r="M43" s="60">
        <v>6.2</v>
      </c>
      <c r="N43" s="68"/>
      <c r="O43" s="677">
        <f>P43+R43</f>
        <v>7.8</v>
      </c>
      <c r="P43" s="411">
        <v>7.8</v>
      </c>
      <c r="Q43" s="423">
        <v>6</v>
      </c>
      <c r="R43" s="412"/>
      <c r="S43" s="612">
        <f t="shared" si="2"/>
        <v>7.8</v>
      </c>
      <c r="T43" s="554">
        <v>7.8</v>
      </c>
      <c r="U43" s="554">
        <v>6</v>
      </c>
      <c r="V43" s="613"/>
      <c r="W43" s="809">
        <v>7.8</v>
      </c>
      <c r="X43" s="810">
        <v>7.8</v>
      </c>
      <c r="Y43" s="1633" t="s">
        <v>192</v>
      </c>
      <c r="Z43" s="1630">
        <v>1</v>
      </c>
      <c r="AA43" s="1630">
        <v>1</v>
      </c>
      <c r="AB43" s="1637">
        <v>1</v>
      </c>
    </row>
    <row r="44" spans="1:30" ht="21.75" customHeight="1">
      <c r="A44" s="1310"/>
      <c r="B44" s="1323"/>
      <c r="C44" s="1362"/>
      <c r="D44" s="1693"/>
      <c r="E44" s="1514"/>
      <c r="F44" s="1358"/>
      <c r="G44" s="1510"/>
      <c r="H44" s="1508"/>
      <c r="I44" s="1686"/>
      <c r="J44" s="161"/>
      <c r="K44" s="162"/>
      <c r="L44" s="66"/>
      <c r="M44" s="66"/>
      <c r="N44" s="206"/>
      <c r="O44" s="676"/>
      <c r="P44" s="437"/>
      <c r="Q44" s="436"/>
      <c r="R44" s="434"/>
      <c r="S44" s="614"/>
      <c r="T44" s="559"/>
      <c r="U44" s="559"/>
      <c r="V44" s="615"/>
      <c r="W44" s="3"/>
      <c r="X44" s="42"/>
      <c r="Y44" s="1650"/>
      <c r="Z44" s="1649"/>
      <c r="AA44" s="1649"/>
      <c r="AB44" s="1646"/>
    </row>
    <row r="45" spans="1:30" ht="21.75" customHeight="1">
      <c r="A45" s="1310"/>
      <c r="B45" s="1323"/>
      <c r="C45" s="1362"/>
      <c r="D45" s="1693"/>
      <c r="E45" s="1514"/>
      <c r="F45" s="1358"/>
      <c r="G45" s="1510"/>
      <c r="H45" s="1508"/>
      <c r="I45" s="1686"/>
      <c r="J45" s="161"/>
      <c r="K45" s="162"/>
      <c r="L45" s="66"/>
      <c r="M45" s="66"/>
      <c r="N45" s="50"/>
      <c r="O45" s="334"/>
      <c r="P45" s="66"/>
      <c r="Q45" s="162"/>
      <c r="R45" s="64"/>
      <c r="S45" s="616"/>
      <c r="T45" s="587"/>
      <c r="U45" s="587"/>
      <c r="V45" s="607"/>
      <c r="W45" s="151"/>
      <c r="X45" s="152"/>
      <c r="Y45" s="1650"/>
      <c r="Z45" s="1649"/>
      <c r="AA45" s="1649"/>
      <c r="AB45" s="1646"/>
    </row>
    <row r="46" spans="1:30" ht="40.5" customHeight="1" thickBot="1">
      <c r="A46" s="749"/>
      <c r="B46" s="29"/>
      <c r="C46" s="765"/>
      <c r="D46" s="1694"/>
      <c r="E46" s="1515"/>
      <c r="F46" s="1359"/>
      <c r="G46" s="1511"/>
      <c r="H46" s="1509"/>
      <c r="I46" s="1699"/>
      <c r="J46" s="529" t="s">
        <v>26</v>
      </c>
      <c r="K46" s="545">
        <f t="shared" si="1"/>
        <v>8.5</v>
      </c>
      <c r="L46" s="523">
        <f t="shared" ref="L46:Q46" si="5">SUM(L43:L45)</f>
        <v>8.5</v>
      </c>
      <c r="M46" s="523">
        <f t="shared" si="5"/>
        <v>6.2</v>
      </c>
      <c r="N46" s="522">
        <f t="shared" si="5"/>
        <v>0</v>
      </c>
      <c r="O46" s="530">
        <f t="shared" si="5"/>
        <v>7.8</v>
      </c>
      <c r="P46" s="523">
        <f t="shared" si="5"/>
        <v>7.8</v>
      </c>
      <c r="Q46" s="545">
        <f t="shared" si="5"/>
        <v>6</v>
      </c>
      <c r="R46" s="545"/>
      <c r="S46" s="542">
        <f t="shared" si="2"/>
        <v>7.8</v>
      </c>
      <c r="T46" s="523">
        <f>SUM(T43:T45)</f>
        <v>7.8</v>
      </c>
      <c r="U46" s="523">
        <f>SUM(U43:U45)</f>
        <v>6</v>
      </c>
      <c r="V46" s="522">
        <f>SUM(V43:V45)</f>
        <v>0</v>
      </c>
      <c r="W46" s="531">
        <f>SUM(W43:W45)</f>
        <v>7.8</v>
      </c>
      <c r="X46" s="532">
        <f>SUM(X43:X45)</f>
        <v>7.8</v>
      </c>
      <c r="Y46" s="1634"/>
      <c r="Z46" s="1631"/>
      <c r="AA46" s="1631"/>
      <c r="AB46" s="1638"/>
    </row>
    <row r="47" spans="1:30" ht="13.5" thickBot="1">
      <c r="A47" s="749" t="s">
        <v>23</v>
      </c>
      <c r="B47" s="751" t="s">
        <v>23</v>
      </c>
      <c r="C47" s="1506" t="s">
        <v>30</v>
      </c>
      <c r="D47" s="1506"/>
      <c r="E47" s="1506"/>
      <c r="F47" s="1506"/>
      <c r="G47" s="1506"/>
      <c r="H47" s="1506"/>
      <c r="I47" s="1702"/>
      <c r="J47" s="1482"/>
      <c r="K47" s="1">
        <f t="shared" ref="K47:W47" si="6">K46+K42+K40+K38</f>
        <v>188797.1</v>
      </c>
      <c r="L47" s="1">
        <f t="shared" si="6"/>
        <v>188621.1</v>
      </c>
      <c r="M47" s="1">
        <f t="shared" si="6"/>
        <v>126399.2</v>
      </c>
      <c r="N47" s="1">
        <f t="shared" si="6"/>
        <v>176</v>
      </c>
      <c r="O47" s="716">
        <f>P47+R47</f>
        <v>189255.6</v>
      </c>
      <c r="P47" s="451">
        <f>P46+P42+P40+P38</f>
        <v>189077.2</v>
      </c>
      <c r="Q47" s="450">
        <f>Q46+Q42+Q40+Q38</f>
        <v>127142.20000000001</v>
      </c>
      <c r="R47" s="1">
        <f>R46+R42+R40+R38</f>
        <v>178.4</v>
      </c>
      <c r="S47" s="1">
        <f t="shared" si="6"/>
        <v>187900.7</v>
      </c>
      <c r="T47" s="1">
        <f>T46+T42+T40+T38</f>
        <v>187722.30000000005</v>
      </c>
      <c r="U47" s="1">
        <f>U46+U42+U40+U38</f>
        <v>126925.29999999999</v>
      </c>
      <c r="V47" s="1">
        <f>V46+V42+V40+V38</f>
        <v>178.4</v>
      </c>
      <c r="W47" s="1">
        <f t="shared" si="6"/>
        <v>189158.1</v>
      </c>
      <c r="X47" s="1">
        <f>X46+X42+X40+X38</f>
        <v>188444.7</v>
      </c>
      <c r="Y47" s="1643"/>
      <c r="Z47" s="1644"/>
      <c r="AA47" s="1644"/>
      <c r="AB47" s="1645"/>
    </row>
    <row r="48" spans="1:30" ht="13.5" thickBot="1">
      <c r="A48" s="16" t="s">
        <v>23</v>
      </c>
      <c r="B48" s="18" t="s">
        <v>27</v>
      </c>
      <c r="C48" s="1369" t="s">
        <v>131</v>
      </c>
      <c r="D48" s="1370"/>
      <c r="E48" s="1370"/>
      <c r="F48" s="1370"/>
      <c r="G48" s="1370"/>
      <c r="H48" s="1370"/>
      <c r="I48" s="1370"/>
      <c r="J48" s="1370"/>
      <c r="K48" s="1370"/>
      <c r="L48" s="1370"/>
      <c r="M48" s="1370"/>
      <c r="N48" s="1370"/>
      <c r="O48" s="1370"/>
      <c r="P48" s="1370"/>
      <c r="Q48" s="1370"/>
      <c r="R48" s="1370"/>
      <c r="S48" s="1370"/>
      <c r="T48" s="1370"/>
      <c r="U48" s="1370"/>
      <c r="V48" s="1370"/>
      <c r="W48" s="1370"/>
      <c r="X48" s="1370"/>
      <c r="Y48" s="1370"/>
      <c r="Z48" s="1370"/>
      <c r="AA48" s="1370"/>
      <c r="AB48" s="1371"/>
    </row>
    <row r="49" spans="1:28" ht="15.75" customHeight="1">
      <c r="A49" s="414" t="s">
        <v>23</v>
      </c>
      <c r="B49" s="1322" t="s">
        <v>27</v>
      </c>
      <c r="C49" s="1391" t="s">
        <v>23</v>
      </c>
      <c r="D49" s="1703"/>
      <c r="E49" s="1353" t="s">
        <v>134</v>
      </c>
      <c r="F49" s="1373"/>
      <c r="G49" s="1365" t="s">
        <v>24</v>
      </c>
      <c r="H49" s="1363">
        <v>2</v>
      </c>
      <c r="I49" s="1707" t="s">
        <v>182</v>
      </c>
      <c r="J49" s="935" t="s">
        <v>25</v>
      </c>
      <c r="K49" s="236">
        <f>L49+N49</f>
        <v>65.400000000000006</v>
      </c>
      <c r="L49" s="57">
        <v>65.400000000000006</v>
      </c>
      <c r="M49" s="57"/>
      <c r="N49" s="58"/>
      <c r="O49" s="56">
        <f>P49+R49</f>
        <v>65.400000000000006</v>
      </c>
      <c r="P49" s="57">
        <v>65.400000000000006</v>
      </c>
      <c r="Q49" s="57"/>
      <c r="R49" s="58"/>
      <c r="S49" s="539">
        <f t="shared" ref="S49:S51" si="7">T49+V49</f>
        <v>65.400000000000006</v>
      </c>
      <c r="T49" s="501">
        <v>65.400000000000006</v>
      </c>
      <c r="U49" s="501"/>
      <c r="V49" s="540"/>
      <c r="W49" s="20">
        <v>65.400000000000006</v>
      </c>
      <c r="X49" s="23">
        <v>65.400000000000006</v>
      </c>
      <c r="Y49" s="346" t="s">
        <v>136</v>
      </c>
      <c r="Z49" s="347">
        <v>20</v>
      </c>
      <c r="AA49" s="347">
        <v>20</v>
      </c>
      <c r="AB49" s="348">
        <v>20</v>
      </c>
    </row>
    <row r="50" spans="1:28" ht="28.5" customHeight="1" thickBot="1">
      <c r="A50" s="929"/>
      <c r="B50" s="1324"/>
      <c r="C50" s="1392"/>
      <c r="D50" s="1704"/>
      <c r="E50" s="1705"/>
      <c r="F50" s="1626"/>
      <c r="G50" s="1511"/>
      <c r="H50" s="1706"/>
      <c r="I50" s="1708"/>
      <c r="J50" s="529" t="s">
        <v>26</v>
      </c>
      <c r="K50" s="522">
        <f>L50+N50</f>
        <v>65.400000000000006</v>
      </c>
      <c r="L50" s="523">
        <f>SUM(L49)</f>
        <v>65.400000000000006</v>
      </c>
      <c r="M50" s="522"/>
      <c r="N50" s="526"/>
      <c r="O50" s="530">
        <f>SUM(O49)</f>
        <v>65.400000000000006</v>
      </c>
      <c r="P50" s="523">
        <f>SUM(P49)</f>
        <v>65.400000000000006</v>
      </c>
      <c r="Q50" s="522"/>
      <c r="R50" s="526"/>
      <c r="S50" s="530">
        <f t="shared" si="7"/>
        <v>65.400000000000006</v>
      </c>
      <c r="T50" s="523">
        <f>SUM(T49)</f>
        <v>65.400000000000006</v>
      </c>
      <c r="U50" s="522"/>
      <c r="V50" s="526"/>
      <c r="W50" s="530">
        <f>SUM(W49)</f>
        <v>65.400000000000006</v>
      </c>
      <c r="X50" s="531">
        <f>SUM(X49)</f>
        <v>65.400000000000006</v>
      </c>
      <c r="Y50" s="349" t="s">
        <v>135</v>
      </c>
      <c r="Z50" s="350">
        <v>36</v>
      </c>
      <c r="AA50" s="350">
        <v>36</v>
      </c>
      <c r="AB50" s="351">
        <v>36</v>
      </c>
    </row>
    <row r="51" spans="1:28" ht="27" customHeight="1">
      <c r="A51" s="1309" t="s">
        <v>23</v>
      </c>
      <c r="B51" s="1322" t="s">
        <v>27</v>
      </c>
      <c r="C51" s="1351" t="s">
        <v>27</v>
      </c>
      <c r="D51" s="1692"/>
      <c r="E51" s="1516" t="s">
        <v>137</v>
      </c>
      <c r="F51" s="1373"/>
      <c r="G51" s="1367" t="s">
        <v>24</v>
      </c>
      <c r="H51" s="1355">
        <v>2</v>
      </c>
      <c r="I51" s="1698" t="s">
        <v>182</v>
      </c>
      <c r="J51" s="693" t="s">
        <v>28</v>
      </c>
      <c r="K51" s="50">
        <f>L51+N51</f>
        <v>143.9</v>
      </c>
      <c r="L51" s="278">
        <v>143.9</v>
      </c>
      <c r="M51" s="50"/>
      <c r="N51" s="64"/>
      <c r="O51" s="445">
        <f>P51+R51</f>
        <v>105.4</v>
      </c>
      <c r="P51" s="420">
        <v>105.4</v>
      </c>
      <c r="Q51" s="421"/>
      <c r="R51" s="422"/>
      <c r="S51" s="541">
        <f t="shared" si="7"/>
        <v>105.4</v>
      </c>
      <c r="T51" s="494">
        <v>105.4</v>
      </c>
      <c r="U51" s="536"/>
      <c r="V51" s="527"/>
      <c r="W51" s="11">
        <v>105.5</v>
      </c>
      <c r="X51" s="12">
        <v>105.5</v>
      </c>
      <c r="Y51" s="352" t="s">
        <v>92</v>
      </c>
      <c r="Z51" s="198">
        <v>17</v>
      </c>
      <c r="AA51" s="198">
        <v>17</v>
      </c>
      <c r="AB51" s="196">
        <v>17</v>
      </c>
    </row>
    <row r="52" spans="1:28" ht="16.5" customHeight="1" thickBot="1">
      <c r="A52" s="1709"/>
      <c r="B52" s="1372"/>
      <c r="C52" s="1710"/>
      <c r="D52" s="1711"/>
      <c r="E52" s="1712"/>
      <c r="F52" s="1374"/>
      <c r="G52" s="1595"/>
      <c r="H52" s="1628"/>
      <c r="I52" s="1699"/>
      <c r="J52" s="529" t="s">
        <v>26</v>
      </c>
      <c r="K52" s="522">
        <f>K51</f>
        <v>143.9</v>
      </c>
      <c r="L52" s="544">
        <f>L51</f>
        <v>143.9</v>
      </c>
      <c r="M52" s="523"/>
      <c r="N52" s="526"/>
      <c r="O52" s="544">
        <f>SUM(O51)</f>
        <v>105.4</v>
      </c>
      <c r="P52" s="523">
        <f>SUM(P51)</f>
        <v>105.4</v>
      </c>
      <c r="Q52" s="522"/>
      <c r="R52" s="526"/>
      <c r="S52" s="544">
        <f>S51</f>
        <v>105.4</v>
      </c>
      <c r="T52" s="544">
        <f>T51</f>
        <v>105.4</v>
      </c>
      <c r="U52" s="523"/>
      <c r="V52" s="526"/>
      <c r="W52" s="531">
        <f>SUM(W51)</f>
        <v>105.5</v>
      </c>
      <c r="X52" s="522">
        <f>SUM(X51)</f>
        <v>105.5</v>
      </c>
      <c r="Y52" s="147" t="s">
        <v>91</v>
      </c>
      <c r="Z52" s="148">
        <v>11</v>
      </c>
      <c r="AA52" s="148">
        <v>11</v>
      </c>
      <c r="AB52" s="385">
        <v>10</v>
      </c>
    </row>
    <row r="53" spans="1:28" ht="25.5" customHeight="1">
      <c r="A53" s="1349" t="s">
        <v>23</v>
      </c>
      <c r="B53" s="750" t="s">
        <v>27</v>
      </c>
      <c r="C53" s="1341" t="s">
        <v>29</v>
      </c>
      <c r="D53" s="1720"/>
      <c r="E53" s="1333" t="s">
        <v>48</v>
      </c>
      <c r="F53" s="1338"/>
      <c r="G53" s="1335" t="s">
        <v>24</v>
      </c>
      <c r="H53" s="1360">
        <v>2</v>
      </c>
      <c r="I53" s="1713" t="s">
        <v>182</v>
      </c>
      <c r="J53" s="355" t="s">
        <v>25</v>
      </c>
      <c r="K53" s="160">
        <f>L53+N53</f>
        <v>136.69999999999999</v>
      </c>
      <c r="L53" s="47">
        <v>136.69999999999999</v>
      </c>
      <c r="M53" s="47"/>
      <c r="N53" s="356"/>
      <c r="O53" s="55">
        <f>P53+R53</f>
        <v>136.69999999999999</v>
      </c>
      <c r="P53" s="47">
        <v>136.69999999999999</v>
      </c>
      <c r="Q53" s="47"/>
      <c r="R53" s="48"/>
      <c r="S53" s="517">
        <f>T53+V53</f>
        <v>136.69999999999999</v>
      </c>
      <c r="T53" s="518">
        <v>136.69999999999999</v>
      </c>
      <c r="U53" s="518"/>
      <c r="V53" s="606"/>
      <c r="W53" s="96">
        <v>140</v>
      </c>
      <c r="X53" s="8">
        <v>140</v>
      </c>
      <c r="Y53" s="145" t="s">
        <v>141</v>
      </c>
      <c r="Z53" s="767">
        <v>180</v>
      </c>
      <c r="AA53" s="122">
        <v>180</v>
      </c>
      <c r="AB53" s="756">
        <v>180</v>
      </c>
    </row>
    <row r="54" spans="1:28" ht="13.5" thickBot="1">
      <c r="A54" s="1350"/>
      <c r="B54" s="751"/>
      <c r="C54" s="1342"/>
      <c r="D54" s="1721"/>
      <c r="E54" s="1334"/>
      <c r="F54" s="1340"/>
      <c r="G54" s="1337"/>
      <c r="H54" s="1361"/>
      <c r="I54" s="1714"/>
      <c r="J54" s="609" t="s">
        <v>26</v>
      </c>
      <c r="K54" s="522">
        <f>L54+N54</f>
        <v>136.69999999999999</v>
      </c>
      <c r="L54" s="551">
        <f>SUM(L53)</f>
        <v>136.69999999999999</v>
      </c>
      <c r="M54" s="548"/>
      <c r="N54" s="572"/>
      <c r="O54" s="552">
        <f>SUM(O53)</f>
        <v>136.69999999999999</v>
      </c>
      <c r="P54" s="551">
        <f>SUM(P53)</f>
        <v>136.69999999999999</v>
      </c>
      <c r="Q54" s="548"/>
      <c r="R54" s="549"/>
      <c r="S54" s="548">
        <f>T54+V54</f>
        <v>136.69999999999999</v>
      </c>
      <c r="T54" s="551">
        <f>SUM(T53)</f>
        <v>136.69999999999999</v>
      </c>
      <c r="U54" s="548"/>
      <c r="V54" s="572"/>
      <c r="W54" s="546">
        <f>SUM(W53)</f>
        <v>140</v>
      </c>
      <c r="X54" s="547">
        <f>SUM(X53)</f>
        <v>140</v>
      </c>
      <c r="Y54" s="99"/>
      <c r="Z54" s="120"/>
      <c r="AA54" s="121"/>
      <c r="AB54" s="737"/>
    </row>
    <row r="55" spans="1:28" ht="19.5" customHeight="1">
      <c r="A55" s="1309" t="s">
        <v>23</v>
      </c>
      <c r="B55" s="1322" t="s">
        <v>27</v>
      </c>
      <c r="C55" s="1351" t="s">
        <v>31</v>
      </c>
      <c r="D55" s="1692"/>
      <c r="E55" s="1333" t="s">
        <v>138</v>
      </c>
      <c r="F55" s="1338" t="s">
        <v>139</v>
      </c>
      <c r="G55" s="1335" t="s">
        <v>24</v>
      </c>
      <c r="H55" s="1381">
        <v>2</v>
      </c>
      <c r="I55" s="1722" t="s">
        <v>183</v>
      </c>
      <c r="J55" s="353" t="s">
        <v>25</v>
      </c>
      <c r="K55" s="50"/>
      <c r="L55" s="250"/>
      <c r="M55" s="252"/>
      <c r="N55" s="49"/>
      <c r="O55" s="778">
        <f>P55+R55</f>
        <v>50</v>
      </c>
      <c r="P55" s="354"/>
      <c r="Q55" s="267"/>
      <c r="R55" s="268">
        <v>50</v>
      </c>
      <c r="S55" s="556"/>
      <c r="T55" s="520"/>
      <c r="U55" s="607"/>
      <c r="V55" s="608"/>
      <c r="W55" s="44">
        <v>100</v>
      </c>
      <c r="X55" s="5">
        <v>100</v>
      </c>
      <c r="Y55" s="146" t="s">
        <v>70</v>
      </c>
      <c r="Z55" s="113">
        <v>1</v>
      </c>
      <c r="AA55" s="113">
        <v>2</v>
      </c>
      <c r="AB55" s="736">
        <v>2</v>
      </c>
    </row>
    <row r="56" spans="1:28">
      <c r="A56" s="1310"/>
      <c r="B56" s="1323"/>
      <c r="C56" s="1362"/>
      <c r="D56" s="1715"/>
      <c r="E56" s="1343"/>
      <c r="F56" s="1339"/>
      <c r="G56" s="1336"/>
      <c r="H56" s="1382"/>
      <c r="I56" s="1723"/>
      <c r="J56" s="779" t="s">
        <v>28</v>
      </c>
      <c r="K56" s="54"/>
      <c r="L56" s="780"/>
      <c r="M56" s="787"/>
      <c r="N56" s="782"/>
      <c r="O56" s="783"/>
      <c r="P56" s="788"/>
      <c r="Q56" s="788"/>
      <c r="R56" s="784"/>
      <c r="S56" s="558">
        <f>T56+V56</f>
        <v>31</v>
      </c>
      <c r="T56" s="559"/>
      <c r="U56" s="615"/>
      <c r="V56" s="786">
        <v>31</v>
      </c>
      <c r="W56" s="42"/>
      <c r="X56" s="42"/>
      <c r="Y56" s="777"/>
      <c r="Z56" s="624"/>
      <c r="AA56" s="624"/>
      <c r="AB56" s="756"/>
    </row>
    <row r="57" spans="1:28" ht="13.5" thickBot="1">
      <c r="A57" s="1709"/>
      <c r="B57" s="1372"/>
      <c r="C57" s="1710"/>
      <c r="D57" s="1711"/>
      <c r="E57" s="1716"/>
      <c r="F57" s="1717"/>
      <c r="G57" s="1718"/>
      <c r="H57" s="1719"/>
      <c r="I57" s="1724"/>
      <c r="J57" s="610" t="s">
        <v>26</v>
      </c>
      <c r="K57" s="522">
        <f>K55</f>
        <v>0</v>
      </c>
      <c r="L57" s="572">
        <f>L55</f>
        <v>0</v>
      </c>
      <c r="M57" s="551"/>
      <c r="N57" s="549"/>
      <c r="O57" s="572">
        <f>SUM(O55)</f>
        <v>50</v>
      </c>
      <c r="P57" s="551">
        <f>SUM(P55)</f>
        <v>0</v>
      </c>
      <c r="Q57" s="548"/>
      <c r="R57" s="549">
        <f>R55</f>
        <v>50</v>
      </c>
      <c r="S57" s="572">
        <f>T57+V57</f>
        <v>31</v>
      </c>
      <c r="T57" s="572"/>
      <c r="U57" s="551"/>
      <c r="V57" s="549">
        <f>SUM(V56)</f>
        <v>31</v>
      </c>
      <c r="W57" s="546">
        <f>SUM(W55)</f>
        <v>100</v>
      </c>
      <c r="X57" s="548">
        <f>SUM(X55)</f>
        <v>100</v>
      </c>
      <c r="Y57" s="732"/>
      <c r="Z57" s="733"/>
      <c r="AA57" s="733"/>
      <c r="AB57" s="192"/>
    </row>
    <row r="58" spans="1:28" ht="39.75" customHeight="1">
      <c r="A58" s="1309" t="s">
        <v>23</v>
      </c>
      <c r="B58" s="1322" t="s">
        <v>27</v>
      </c>
      <c r="C58" s="1351" t="s">
        <v>32</v>
      </c>
      <c r="D58" s="1692"/>
      <c r="E58" s="1333" t="s">
        <v>140</v>
      </c>
      <c r="F58" s="1338"/>
      <c r="G58" s="1335" t="s">
        <v>24</v>
      </c>
      <c r="H58" s="1381">
        <v>2</v>
      </c>
      <c r="I58" s="1722" t="s">
        <v>183</v>
      </c>
      <c r="J58" s="353" t="s">
        <v>28</v>
      </c>
      <c r="K58" s="50"/>
      <c r="L58" s="250"/>
      <c r="M58" s="252"/>
      <c r="N58" s="49"/>
      <c r="O58" s="426">
        <f>P58+R58</f>
        <v>1179.0999999999999</v>
      </c>
      <c r="P58" s="446">
        <v>1179.0999999999999</v>
      </c>
      <c r="Q58" s="447"/>
      <c r="R58" s="448"/>
      <c r="S58" s="556">
        <f>T58+V58</f>
        <v>992.1</v>
      </c>
      <c r="T58" s="520">
        <v>992.1</v>
      </c>
      <c r="U58" s="607"/>
      <c r="V58" s="608"/>
      <c r="W58" s="44">
        <v>4730.8999999999996</v>
      </c>
      <c r="X58" s="44">
        <v>4730.8999999999996</v>
      </c>
      <c r="Y58" s="146" t="s">
        <v>70</v>
      </c>
      <c r="Z58" s="113">
        <v>36</v>
      </c>
      <c r="AA58" s="113">
        <v>36</v>
      </c>
      <c r="AB58" s="736">
        <v>36</v>
      </c>
    </row>
    <row r="59" spans="1:28" ht="13.5" thickBot="1">
      <c r="A59" s="1709"/>
      <c r="B59" s="1372"/>
      <c r="C59" s="1710"/>
      <c r="D59" s="1711"/>
      <c r="E59" s="1716"/>
      <c r="F59" s="1717"/>
      <c r="G59" s="1718"/>
      <c r="H59" s="1719"/>
      <c r="I59" s="1724"/>
      <c r="J59" s="610" t="s">
        <v>26</v>
      </c>
      <c r="K59" s="522">
        <f>K58</f>
        <v>0</v>
      </c>
      <c r="L59" s="572">
        <f>L58</f>
        <v>0</v>
      </c>
      <c r="M59" s="551"/>
      <c r="N59" s="549"/>
      <c r="O59" s="572">
        <f>SUM(O58)</f>
        <v>1179.0999999999999</v>
      </c>
      <c r="P59" s="551">
        <f>SUM(P58)</f>
        <v>1179.0999999999999</v>
      </c>
      <c r="Q59" s="548">
        <f>Q58</f>
        <v>0</v>
      </c>
      <c r="R59" s="549"/>
      <c r="S59" s="572">
        <f>S58</f>
        <v>992.1</v>
      </c>
      <c r="T59" s="572">
        <f>T58</f>
        <v>992.1</v>
      </c>
      <c r="U59" s="551"/>
      <c r="V59" s="549"/>
      <c r="W59" s="546">
        <f>SUM(W58)</f>
        <v>4730.8999999999996</v>
      </c>
      <c r="X59" s="548">
        <f>SUM(X58)</f>
        <v>4730.8999999999996</v>
      </c>
      <c r="Y59" s="732"/>
      <c r="Z59" s="733"/>
      <c r="AA59" s="733"/>
      <c r="AB59" s="192"/>
    </row>
    <row r="60" spans="1:28" ht="17.25" customHeight="1">
      <c r="A60" s="1349" t="s">
        <v>23</v>
      </c>
      <c r="B60" s="750" t="s">
        <v>27</v>
      </c>
      <c r="C60" s="1341" t="s">
        <v>33</v>
      </c>
      <c r="D60" s="1720"/>
      <c r="E60" s="1333" t="s">
        <v>173</v>
      </c>
      <c r="F60" s="1338"/>
      <c r="G60" s="1335" t="s">
        <v>24</v>
      </c>
      <c r="H60" s="1360">
        <v>2</v>
      </c>
      <c r="I60" s="1713" t="s">
        <v>183</v>
      </c>
      <c r="J60" s="355" t="s">
        <v>25</v>
      </c>
      <c r="K60" s="160"/>
      <c r="L60" s="47"/>
      <c r="M60" s="47"/>
      <c r="N60" s="356"/>
      <c r="O60" s="55">
        <f>P60+R60</f>
        <v>30</v>
      </c>
      <c r="P60" s="47">
        <v>30</v>
      </c>
      <c r="Q60" s="47"/>
      <c r="R60" s="48"/>
      <c r="S60" s="517">
        <f>T60+V60</f>
        <v>30</v>
      </c>
      <c r="T60" s="518">
        <v>30</v>
      </c>
      <c r="U60" s="518"/>
      <c r="V60" s="606"/>
      <c r="W60" s="96">
        <v>40</v>
      </c>
      <c r="X60" s="8">
        <v>40</v>
      </c>
      <c r="Y60" s="145" t="s">
        <v>158</v>
      </c>
      <c r="Z60" s="789">
        <v>5000</v>
      </c>
      <c r="AA60" s="790">
        <v>5000</v>
      </c>
      <c r="AB60" s="791">
        <v>5000</v>
      </c>
    </row>
    <row r="61" spans="1:28" ht="13.5" thickBot="1">
      <c r="A61" s="1350"/>
      <c r="B61" s="751"/>
      <c r="C61" s="1342"/>
      <c r="D61" s="1721"/>
      <c r="E61" s="1334"/>
      <c r="F61" s="1340"/>
      <c r="G61" s="1337"/>
      <c r="H61" s="1361"/>
      <c r="I61" s="1714"/>
      <c r="J61" s="609" t="s">
        <v>26</v>
      </c>
      <c r="K61" s="522">
        <f>L61+N61</f>
        <v>0</v>
      </c>
      <c r="L61" s="551">
        <f>SUM(L60)</f>
        <v>0</v>
      </c>
      <c r="M61" s="548"/>
      <c r="N61" s="572"/>
      <c r="O61" s="552">
        <f>SUM(O60)</f>
        <v>30</v>
      </c>
      <c r="P61" s="551">
        <f>SUM(P60)</f>
        <v>30</v>
      </c>
      <c r="Q61" s="548"/>
      <c r="R61" s="549"/>
      <c r="S61" s="548">
        <f>T61+V61</f>
        <v>30</v>
      </c>
      <c r="T61" s="551">
        <f>SUM(T60)</f>
        <v>30</v>
      </c>
      <c r="U61" s="548"/>
      <c r="V61" s="572"/>
      <c r="W61" s="546">
        <f>SUM(W60)</f>
        <v>40</v>
      </c>
      <c r="X61" s="547">
        <f>SUM(X60)</f>
        <v>40</v>
      </c>
      <c r="Y61" s="99"/>
      <c r="Z61" s="120"/>
      <c r="AA61" s="121"/>
      <c r="AB61" s="737"/>
    </row>
    <row r="62" spans="1:28" ht="42.75" customHeight="1">
      <c r="A62" s="1349" t="s">
        <v>23</v>
      </c>
      <c r="B62" s="750" t="s">
        <v>27</v>
      </c>
      <c r="C62" s="1341" t="s">
        <v>58</v>
      </c>
      <c r="D62" s="1720"/>
      <c r="E62" s="1333" t="s">
        <v>231</v>
      </c>
      <c r="F62" s="1338" t="s">
        <v>149</v>
      </c>
      <c r="G62" s="1335" t="s">
        <v>24</v>
      </c>
      <c r="H62" s="1360">
        <v>2</v>
      </c>
      <c r="I62" s="1713" t="s">
        <v>183</v>
      </c>
      <c r="J62" s="355" t="s">
        <v>25</v>
      </c>
      <c r="K62" s="246"/>
      <c r="L62" s="47"/>
      <c r="M62" s="47"/>
      <c r="N62" s="356"/>
      <c r="O62" s="55">
        <f>P62+R62</f>
        <v>350</v>
      </c>
      <c r="P62" s="47">
        <v>350</v>
      </c>
      <c r="Q62" s="47"/>
      <c r="R62" s="48"/>
      <c r="S62" s="517">
        <f>T62+V62</f>
        <v>218.2</v>
      </c>
      <c r="T62" s="518">
        <v>218.2</v>
      </c>
      <c r="U62" s="518"/>
      <c r="V62" s="606"/>
      <c r="W62" s="96">
        <v>220.4</v>
      </c>
      <c r="X62" s="8">
        <v>295.39999999999998</v>
      </c>
      <c r="Y62" s="1418" t="s">
        <v>250</v>
      </c>
      <c r="Z62" s="767">
        <v>29</v>
      </c>
      <c r="AA62" s="122">
        <v>17</v>
      </c>
      <c r="AB62" s="756">
        <v>16</v>
      </c>
    </row>
    <row r="63" spans="1:28" ht="13.5" thickBot="1">
      <c r="A63" s="1350"/>
      <c r="B63" s="751"/>
      <c r="C63" s="1342"/>
      <c r="D63" s="1721"/>
      <c r="E63" s="1334"/>
      <c r="F63" s="1340"/>
      <c r="G63" s="1337"/>
      <c r="H63" s="1361"/>
      <c r="I63" s="1714"/>
      <c r="J63" s="609" t="s">
        <v>26</v>
      </c>
      <c r="K63" s="548">
        <f>L63+N63</f>
        <v>0</v>
      </c>
      <c r="L63" s="551">
        <f>SUM(L62)</f>
        <v>0</v>
      </c>
      <c r="M63" s="548"/>
      <c r="N63" s="572"/>
      <c r="O63" s="552">
        <f>SUM(O62)</f>
        <v>350</v>
      </c>
      <c r="P63" s="551">
        <f>SUM(P62)</f>
        <v>350</v>
      </c>
      <c r="Q63" s="548"/>
      <c r="R63" s="549"/>
      <c r="S63" s="548">
        <f>T63+V63</f>
        <v>218.2</v>
      </c>
      <c r="T63" s="551">
        <f>SUM(T62)</f>
        <v>218.2</v>
      </c>
      <c r="U63" s="548"/>
      <c r="V63" s="572"/>
      <c r="W63" s="546">
        <f>SUM(W62)</f>
        <v>220.4</v>
      </c>
      <c r="X63" s="547">
        <f>SUM(X62)</f>
        <v>295.39999999999998</v>
      </c>
      <c r="Y63" s="1419"/>
      <c r="Z63" s="120"/>
      <c r="AA63" s="121"/>
      <c r="AB63" s="737"/>
    </row>
    <row r="64" spans="1:28" ht="13.5" thickBot="1">
      <c r="A64" s="16" t="s">
        <v>23</v>
      </c>
      <c r="B64" s="15" t="s">
        <v>27</v>
      </c>
      <c r="C64" s="1375" t="s">
        <v>30</v>
      </c>
      <c r="D64" s="1375"/>
      <c r="E64" s="1375"/>
      <c r="F64" s="1375"/>
      <c r="G64" s="1375"/>
      <c r="H64" s="1375"/>
      <c r="I64" s="1375"/>
      <c r="J64" s="1375"/>
      <c r="K64" s="1">
        <f t="shared" ref="K64:X64" si="8">K54+K59+K57+K52+K50+K61+K63</f>
        <v>346</v>
      </c>
      <c r="L64" s="1">
        <f t="shared" si="8"/>
        <v>346</v>
      </c>
      <c r="M64" s="1">
        <f t="shared" si="8"/>
        <v>0</v>
      </c>
      <c r="N64" s="1">
        <f t="shared" si="8"/>
        <v>0</v>
      </c>
      <c r="O64" s="1">
        <f>P64+R64</f>
        <v>1916.6000000000001</v>
      </c>
      <c r="P64" s="1">
        <f>P54+P59+P57+P52+P50+P61+P63</f>
        <v>1866.6000000000001</v>
      </c>
      <c r="Q64" s="1">
        <f>Q54+Q59+Q57+Q52+Q50+Q61+Q63</f>
        <v>0</v>
      </c>
      <c r="R64" s="1">
        <f>R54+R59+R57+R52+R50+R61+R63</f>
        <v>50</v>
      </c>
      <c r="S64" s="1">
        <f t="shared" si="8"/>
        <v>1578.8000000000002</v>
      </c>
      <c r="T64" s="1">
        <f>T54+T59+T57+T52+T50+T61+T63</f>
        <v>1547.8000000000002</v>
      </c>
      <c r="U64" s="1">
        <f t="shared" si="8"/>
        <v>0</v>
      </c>
      <c r="V64" s="1">
        <f t="shared" si="8"/>
        <v>31</v>
      </c>
      <c r="W64" s="1">
        <f t="shared" si="8"/>
        <v>5402.1999999999989</v>
      </c>
      <c r="X64" s="1">
        <f t="shared" si="8"/>
        <v>5477.1999999999989</v>
      </c>
      <c r="Y64" s="716"/>
      <c r="Z64" s="1423"/>
      <c r="AA64" s="1423"/>
      <c r="AB64" s="1424"/>
    </row>
    <row r="65" spans="1:28" ht="13.5" thickBot="1">
      <c r="A65" s="749" t="s">
        <v>23</v>
      </c>
      <c r="B65" s="1325" t="s">
        <v>12</v>
      </c>
      <c r="C65" s="1326"/>
      <c r="D65" s="1326"/>
      <c r="E65" s="1326"/>
      <c r="F65" s="1326"/>
      <c r="G65" s="1326"/>
      <c r="H65" s="1326"/>
      <c r="I65" s="1326"/>
      <c r="J65" s="1326"/>
      <c r="K65" s="21">
        <f t="shared" ref="K65:X65" si="9">K64+K47</f>
        <v>189143.1</v>
      </c>
      <c r="L65" s="21">
        <f t="shared" si="9"/>
        <v>188967.1</v>
      </c>
      <c r="M65" s="21">
        <f t="shared" si="9"/>
        <v>126399.2</v>
      </c>
      <c r="N65" s="21">
        <f t="shared" si="9"/>
        <v>176</v>
      </c>
      <c r="O65" s="21">
        <f>P65+R65</f>
        <v>191172.2</v>
      </c>
      <c r="P65" s="21">
        <f>P64+P47</f>
        <v>190943.80000000002</v>
      </c>
      <c r="Q65" s="21">
        <f>Q64+Q47</f>
        <v>127142.20000000001</v>
      </c>
      <c r="R65" s="21">
        <f>R64+R47</f>
        <v>228.4</v>
      </c>
      <c r="S65" s="21">
        <f t="shared" si="9"/>
        <v>189479.5</v>
      </c>
      <c r="T65" s="21">
        <f t="shared" si="9"/>
        <v>189270.10000000003</v>
      </c>
      <c r="U65" s="21">
        <f t="shared" si="9"/>
        <v>126925.29999999999</v>
      </c>
      <c r="V65" s="21">
        <f>V64+V47</f>
        <v>209.4</v>
      </c>
      <c r="W65" s="21">
        <f t="shared" si="9"/>
        <v>194560.30000000002</v>
      </c>
      <c r="X65" s="21">
        <f t="shared" si="9"/>
        <v>193921.90000000002</v>
      </c>
      <c r="Y65" s="1330"/>
      <c r="Z65" s="1331"/>
      <c r="AA65" s="1331"/>
      <c r="AB65" s="1332"/>
    </row>
    <row r="66" spans="1:28" ht="13.5" thickBot="1">
      <c r="A66" s="747" t="s">
        <v>27</v>
      </c>
      <c r="B66" s="1327" t="s">
        <v>59</v>
      </c>
      <c r="C66" s="1328"/>
      <c r="D66" s="1328"/>
      <c r="E66" s="1328"/>
      <c r="F66" s="1328"/>
      <c r="G66" s="1328"/>
      <c r="H66" s="1328"/>
      <c r="I66" s="1328"/>
      <c r="J66" s="1328"/>
      <c r="K66" s="1328"/>
      <c r="L66" s="1328"/>
      <c r="M66" s="1328"/>
      <c r="N66" s="1328"/>
      <c r="O66" s="1328"/>
      <c r="P66" s="1328"/>
      <c r="Q66" s="1328"/>
      <c r="R66" s="1328"/>
      <c r="S66" s="1328"/>
      <c r="T66" s="1328"/>
      <c r="U66" s="1328"/>
      <c r="V66" s="1328"/>
      <c r="W66" s="1328"/>
      <c r="X66" s="1328"/>
      <c r="Y66" s="1328"/>
      <c r="Z66" s="1328"/>
      <c r="AA66" s="1328"/>
      <c r="AB66" s="1329"/>
    </row>
    <row r="67" spans="1:28" ht="13.5" thickBot="1">
      <c r="A67" s="24" t="s">
        <v>27</v>
      </c>
      <c r="B67" s="18" t="s">
        <v>23</v>
      </c>
      <c r="C67" s="1729" t="s">
        <v>50</v>
      </c>
      <c r="D67" s="1603"/>
      <c r="E67" s="1603"/>
      <c r="F67" s="1603"/>
      <c r="G67" s="1603"/>
      <c r="H67" s="1603"/>
      <c r="I67" s="1603"/>
      <c r="J67" s="1603"/>
      <c r="K67" s="1603"/>
      <c r="L67" s="1603"/>
      <c r="M67" s="1603"/>
      <c r="N67" s="1603"/>
      <c r="O67" s="1603"/>
      <c r="P67" s="1603"/>
      <c r="Q67" s="1603"/>
      <c r="R67" s="1603"/>
      <c r="S67" s="1603"/>
      <c r="T67" s="1603"/>
      <c r="U67" s="1603"/>
      <c r="V67" s="1603"/>
      <c r="W67" s="1603"/>
      <c r="X67" s="1603"/>
      <c r="Y67" s="1603"/>
      <c r="Z67" s="1603"/>
      <c r="AA67" s="1603"/>
      <c r="AB67" s="1604"/>
    </row>
    <row r="68" spans="1:28" ht="27" customHeight="1">
      <c r="A68" s="745" t="s">
        <v>27</v>
      </c>
      <c r="B68" s="750" t="s">
        <v>23</v>
      </c>
      <c r="C68" s="701" t="s">
        <v>23</v>
      </c>
      <c r="D68" s="260"/>
      <c r="E68" s="179" t="s">
        <v>60</v>
      </c>
      <c r="F68" s="466"/>
      <c r="G68" s="728"/>
      <c r="H68" s="173"/>
      <c r="I68" s="30"/>
      <c r="J68" s="690"/>
      <c r="K68" s="56"/>
      <c r="L68" s="57"/>
      <c r="M68" s="57"/>
      <c r="N68" s="58"/>
      <c r="O68" s="56"/>
      <c r="P68" s="57"/>
      <c r="Q68" s="57"/>
      <c r="R68" s="58"/>
      <c r="S68" s="571"/>
      <c r="T68" s="484"/>
      <c r="U68" s="484"/>
      <c r="V68" s="535"/>
      <c r="W68" s="45"/>
      <c r="X68" s="45"/>
      <c r="Y68" s="100"/>
      <c r="Z68" s="734"/>
      <c r="AA68" s="123"/>
      <c r="AB68" s="736"/>
    </row>
    <row r="69" spans="1:28" s="4" customFormat="1">
      <c r="A69" s="209"/>
      <c r="B69" s="755"/>
      <c r="C69" s="773"/>
      <c r="D69" s="262" t="s">
        <v>23</v>
      </c>
      <c r="E69" s="1320" t="s">
        <v>259</v>
      </c>
      <c r="F69" s="700" t="s">
        <v>5</v>
      </c>
      <c r="G69" s="697" t="s">
        <v>24</v>
      </c>
      <c r="H69" s="417">
        <v>5</v>
      </c>
      <c r="I69" s="1725" t="s">
        <v>179</v>
      </c>
      <c r="J69" s="25" t="s">
        <v>56</v>
      </c>
      <c r="K69" s="234">
        <f>L69+N69</f>
        <v>50</v>
      </c>
      <c r="L69" s="206"/>
      <c r="M69" s="206"/>
      <c r="N69" s="235">
        <v>50</v>
      </c>
      <c r="O69" s="52">
        <f>P69+R69</f>
        <v>114.3</v>
      </c>
      <c r="P69" s="206"/>
      <c r="Q69" s="206"/>
      <c r="R69" s="235">
        <v>114.3</v>
      </c>
      <c r="S69" s="591"/>
      <c r="T69" s="505"/>
      <c r="U69" s="505"/>
      <c r="V69" s="592"/>
      <c r="W69" s="171"/>
      <c r="X69" s="40"/>
      <c r="Y69" s="1429" t="s">
        <v>113</v>
      </c>
      <c r="Z69" s="210">
        <v>100</v>
      </c>
      <c r="AA69" s="124"/>
      <c r="AB69" s="141"/>
    </row>
    <row r="70" spans="1:28" s="4" customFormat="1">
      <c r="A70" s="209"/>
      <c r="B70" s="755"/>
      <c r="C70" s="773"/>
      <c r="D70" s="261"/>
      <c r="E70" s="1318"/>
      <c r="F70" s="467"/>
      <c r="G70" s="769"/>
      <c r="H70" s="418"/>
      <c r="I70" s="1726"/>
      <c r="J70" s="25" t="s">
        <v>25</v>
      </c>
      <c r="K70" s="234"/>
      <c r="L70" s="206"/>
      <c r="M70" s="206"/>
      <c r="N70" s="235"/>
      <c r="O70" s="52"/>
      <c r="P70" s="206"/>
      <c r="Q70" s="206"/>
      <c r="R70" s="235"/>
      <c r="S70" s="591">
        <f>T70+V70</f>
        <v>114.3</v>
      </c>
      <c r="T70" s="505"/>
      <c r="U70" s="505"/>
      <c r="V70" s="592">
        <v>114.3</v>
      </c>
      <c r="W70" s="171"/>
      <c r="X70" s="40"/>
      <c r="Y70" s="1430"/>
      <c r="Z70" s="766"/>
      <c r="AA70" s="125"/>
      <c r="AB70" s="142"/>
    </row>
    <row r="71" spans="1:28" s="4" customFormat="1">
      <c r="A71" s="209"/>
      <c r="B71" s="755"/>
      <c r="C71" s="773"/>
      <c r="D71" s="261"/>
      <c r="E71" s="1318"/>
      <c r="F71" s="467"/>
      <c r="G71" s="769"/>
      <c r="H71" s="418"/>
      <c r="I71" s="1726"/>
      <c r="J71" s="25" t="s">
        <v>6</v>
      </c>
      <c r="K71" s="234">
        <f>L71+N71</f>
        <v>90</v>
      </c>
      <c r="L71" s="206">
        <v>3.9</v>
      </c>
      <c r="M71" s="206">
        <v>2.9</v>
      </c>
      <c r="N71" s="235">
        <v>86.1</v>
      </c>
      <c r="O71" s="52"/>
      <c r="P71" s="206"/>
      <c r="Q71" s="206"/>
      <c r="R71" s="235"/>
      <c r="S71" s="591"/>
      <c r="T71" s="505"/>
      <c r="U71" s="505"/>
      <c r="V71" s="592"/>
      <c r="W71" s="172"/>
      <c r="X71" s="38"/>
      <c r="Y71" s="1431"/>
      <c r="Z71" s="766"/>
      <c r="AA71" s="125"/>
      <c r="AB71" s="142"/>
    </row>
    <row r="72" spans="1:28" s="4" customFormat="1">
      <c r="A72" s="209"/>
      <c r="B72" s="755"/>
      <c r="C72" s="773"/>
      <c r="D72" s="261"/>
      <c r="E72" s="1318"/>
      <c r="F72" s="467"/>
      <c r="G72" s="769"/>
      <c r="H72" s="418"/>
      <c r="I72" s="1726"/>
      <c r="J72" s="25" t="s">
        <v>7</v>
      </c>
      <c r="K72" s="234">
        <f>L72+N72</f>
        <v>510</v>
      </c>
      <c r="L72" s="206">
        <v>21.8</v>
      </c>
      <c r="M72" s="206">
        <v>16.7</v>
      </c>
      <c r="N72" s="235">
        <v>488.2</v>
      </c>
      <c r="O72" s="52">
        <f>P72+R72</f>
        <v>1178.9000000000001</v>
      </c>
      <c r="P72" s="206">
        <v>23</v>
      </c>
      <c r="Q72" s="206">
        <v>18.5</v>
      </c>
      <c r="R72" s="235">
        <v>1155.9000000000001</v>
      </c>
      <c r="S72" s="503">
        <f>T72+V72</f>
        <v>1178.9000000000001</v>
      </c>
      <c r="T72" s="505">
        <v>23</v>
      </c>
      <c r="U72" s="505">
        <v>18.5</v>
      </c>
      <c r="V72" s="592">
        <v>1155.9000000000001</v>
      </c>
      <c r="W72" s="69"/>
      <c r="X72" s="11"/>
      <c r="Y72" s="1431"/>
      <c r="Z72" s="128"/>
      <c r="AA72" s="129"/>
      <c r="AB72" s="142"/>
    </row>
    <row r="73" spans="1:28" s="4" customFormat="1">
      <c r="A73" s="209"/>
      <c r="B73" s="755"/>
      <c r="C73" s="773"/>
      <c r="D73" s="263"/>
      <c r="E73" s="1319"/>
      <c r="F73" s="699"/>
      <c r="G73" s="696"/>
      <c r="H73" s="226"/>
      <c r="I73" s="1728"/>
      <c r="J73" s="601" t="s">
        <v>26</v>
      </c>
      <c r="K73" s="568">
        <f>SUM(K69:K72)</f>
        <v>650</v>
      </c>
      <c r="L73" s="564">
        <f>SUM(L69:L72)</f>
        <v>25.7</v>
      </c>
      <c r="M73" s="564">
        <f>SUM(M69:M72)</f>
        <v>19.599999999999998</v>
      </c>
      <c r="N73" s="593">
        <f>SUM(N69:N72)</f>
        <v>624.29999999999995</v>
      </c>
      <c r="O73" s="537">
        <f>P73+R73</f>
        <v>1293.2</v>
      </c>
      <c r="P73" s="564">
        <f>SUM(P69:P72)</f>
        <v>23</v>
      </c>
      <c r="Q73" s="564">
        <f>SUM(Q69:Q72)</f>
        <v>18.5</v>
      </c>
      <c r="R73" s="594">
        <f>SUM(R69:R72)</f>
        <v>1270.2</v>
      </c>
      <c r="S73" s="568">
        <f t="shared" ref="S73:V73" si="10">SUM(S69:S72)</f>
        <v>1293.2</v>
      </c>
      <c r="T73" s="564">
        <f t="shared" si="10"/>
        <v>23</v>
      </c>
      <c r="U73" s="564">
        <f t="shared" si="10"/>
        <v>18.5</v>
      </c>
      <c r="V73" s="593">
        <f t="shared" si="10"/>
        <v>1270.2</v>
      </c>
      <c r="W73" s="602"/>
      <c r="X73" s="593"/>
      <c r="Y73" s="101"/>
      <c r="Z73" s="126"/>
      <c r="AA73" s="127"/>
      <c r="AB73" s="143"/>
    </row>
    <row r="74" spans="1:28" s="4" customFormat="1">
      <c r="A74" s="209"/>
      <c r="B74" s="755"/>
      <c r="C74" s="773"/>
      <c r="D74" s="262" t="s">
        <v>27</v>
      </c>
      <c r="E74" s="1320" t="s">
        <v>87</v>
      </c>
      <c r="F74" s="467" t="s">
        <v>5</v>
      </c>
      <c r="G74" s="769" t="s">
        <v>24</v>
      </c>
      <c r="H74" s="418">
        <v>5</v>
      </c>
      <c r="I74" s="1725" t="s">
        <v>179</v>
      </c>
      <c r="J74" s="627" t="s">
        <v>56</v>
      </c>
      <c r="K74" s="65">
        <f>L74+N74</f>
        <v>50</v>
      </c>
      <c r="L74" s="206"/>
      <c r="M74" s="206"/>
      <c r="N74" s="235">
        <v>50</v>
      </c>
      <c r="O74" s="52">
        <f>P74+R74</f>
        <v>56.9</v>
      </c>
      <c r="P74" s="206"/>
      <c r="Q74" s="206"/>
      <c r="R74" s="235">
        <v>56.9</v>
      </c>
      <c r="S74" s="591"/>
      <c r="T74" s="505"/>
      <c r="U74" s="505"/>
      <c r="V74" s="592"/>
      <c r="W74" s="171"/>
      <c r="X74" s="40"/>
      <c r="Y74" s="1429" t="s">
        <v>113</v>
      </c>
      <c r="Z74" s="210">
        <v>100</v>
      </c>
      <c r="AA74" s="124"/>
      <c r="AB74" s="141"/>
    </row>
    <row r="75" spans="1:28" s="4" customFormat="1">
      <c r="A75" s="209"/>
      <c r="B75" s="755"/>
      <c r="C75" s="773"/>
      <c r="D75" s="261"/>
      <c r="E75" s="1318"/>
      <c r="F75" s="467"/>
      <c r="G75" s="769"/>
      <c r="H75" s="418"/>
      <c r="I75" s="1726"/>
      <c r="J75" s="627" t="s">
        <v>8</v>
      </c>
      <c r="K75" s="65"/>
      <c r="L75" s="206"/>
      <c r="M75" s="206"/>
      <c r="N75" s="235"/>
      <c r="O75" s="52"/>
      <c r="P75" s="206"/>
      <c r="Q75" s="206"/>
      <c r="R75" s="235"/>
      <c r="S75" s="591">
        <f>T75+V75</f>
        <v>56.9</v>
      </c>
      <c r="T75" s="505"/>
      <c r="U75" s="505"/>
      <c r="V75" s="592">
        <v>56.9</v>
      </c>
      <c r="W75" s="171"/>
      <c r="X75" s="40"/>
      <c r="Y75" s="1430"/>
      <c r="Z75" s="766"/>
      <c r="AA75" s="125"/>
      <c r="AB75" s="142"/>
    </row>
    <row r="76" spans="1:28" s="4" customFormat="1">
      <c r="A76" s="209"/>
      <c r="B76" s="755"/>
      <c r="C76" s="773"/>
      <c r="D76" s="261"/>
      <c r="E76" s="1318"/>
      <c r="F76" s="467"/>
      <c r="G76" s="769"/>
      <c r="H76" s="418"/>
      <c r="I76" s="1726"/>
      <c r="J76" s="25" t="s">
        <v>6</v>
      </c>
      <c r="K76" s="234">
        <f>L76+N76</f>
        <v>90</v>
      </c>
      <c r="L76" s="206">
        <v>3.9</v>
      </c>
      <c r="M76" s="206">
        <v>2.9</v>
      </c>
      <c r="N76" s="235">
        <v>86.1</v>
      </c>
      <c r="O76" s="52">
        <f>P76+R76</f>
        <v>0</v>
      </c>
      <c r="P76" s="206"/>
      <c r="Q76" s="206"/>
      <c r="R76" s="235"/>
      <c r="S76" s="591"/>
      <c r="T76" s="505"/>
      <c r="U76" s="505"/>
      <c r="V76" s="592"/>
      <c r="W76" s="172"/>
      <c r="X76" s="38"/>
      <c r="Y76" s="1431"/>
      <c r="Z76" s="766"/>
      <c r="AA76" s="125"/>
      <c r="AB76" s="142"/>
    </row>
    <row r="77" spans="1:28" s="4" customFormat="1">
      <c r="A77" s="209"/>
      <c r="B77" s="755"/>
      <c r="C77" s="773"/>
      <c r="D77" s="261"/>
      <c r="E77" s="1318"/>
      <c r="F77" s="467"/>
      <c r="G77" s="769"/>
      <c r="H77" s="418"/>
      <c r="I77" s="1726"/>
      <c r="J77" s="25" t="s">
        <v>7</v>
      </c>
      <c r="K77" s="234">
        <f>L77+N77</f>
        <v>510</v>
      </c>
      <c r="L77" s="206">
        <v>21.8</v>
      </c>
      <c r="M77" s="206">
        <v>16.7</v>
      </c>
      <c r="N77" s="235">
        <v>488.2</v>
      </c>
      <c r="O77" s="52">
        <f>P77+R77</f>
        <v>539.70000000000005</v>
      </c>
      <c r="P77" s="206">
        <v>5</v>
      </c>
      <c r="Q77" s="206">
        <v>3.8</v>
      </c>
      <c r="R77" s="235">
        <v>534.70000000000005</v>
      </c>
      <c r="S77" s="591">
        <f>T77+V77</f>
        <v>539.70000000000005</v>
      </c>
      <c r="T77" s="505">
        <v>5</v>
      </c>
      <c r="U77" s="505">
        <v>3.8</v>
      </c>
      <c r="V77" s="592">
        <v>534.70000000000005</v>
      </c>
      <c r="W77" s="69"/>
      <c r="X77" s="11"/>
      <c r="Y77" s="1431"/>
      <c r="Z77" s="128"/>
      <c r="AA77" s="129"/>
      <c r="AB77" s="142"/>
    </row>
    <row r="78" spans="1:28" s="4" customFormat="1">
      <c r="A78" s="209"/>
      <c r="B78" s="755"/>
      <c r="C78" s="773"/>
      <c r="D78" s="263"/>
      <c r="E78" s="256"/>
      <c r="F78" s="467"/>
      <c r="G78" s="769"/>
      <c r="H78" s="418"/>
      <c r="I78" s="1728"/>
      <c r="J78" s="601" t="s">
        <v>26</v>
      </c>
      <c r="K78" s="568">
        <f t="shared" ref="K78:R78" si="11">SUM(K74:K77)</f>
        <v>650</v>
      </c>
      <c r="L78" s="564">
        <f t="shared" si="11"/>
        <v>25.7</v>
      </c>
      <c r="M78" s="564">
        <f t="shared" si="11"/>
        <v>19.599999999999998</v>
      </c>
      <c r="N78" s="593">
        <f t="shared" si="11"/>
        <v>624.29999999999995</v>
      </c>
      <c r="O78" s="594">
        <f t="shared" si="11"/>
        <v>596.6</v>
      </c>
      <c r="P78" s="538">
        <f t="shared" si="11"/>
        <v>5</v>
      </c>
      <c r="Q78" s="538">
        <f t="shared" si="11"/>
        <v>3.8</v>
      </c>
      <c r="R78" s="596">
        <f t="shared" si="11"/>
        <v>591.6</v>
      </c>
      <c r="S78" s="568">
        <f t="shared" ref="S78:U78" si="12">SUM(S74:S77)</f>
        <v>596.6</v>
      </c>
      <c r="T78" s="564">
        <f t="shared" si="12"/>
        <v>5</v>
      </c>
      <c r="U78" s="564">
        <f t="shared" si="12"/>
        <v>3.8</v>
      </c>
      <c r="V78" s="594">
        <f>SUM(V74:V77)</f>
        <v>591.6</v>
      </c>
      <c r="W78" s="602"/>
      <c r="X78" s="593"/>
      <c r="Y78" s="101"/>
      <c r="Z78" s="126"/>
      <c r="AA78" s="127"/>
      <c r="AB78" s="143"/>
    </row>
    <row r="79" spans="1:28" s="4" customFormat="1">
      <c r="A79" s="209"/>
      <c r="B79" s="755"/>
      <c r="C79" s="773"/>
      <c r="D79" s="262" t="s">
        <v>29</v>
      </c>
      <c r="E79" s="1320" t="s">
        <v>154</v>
      </c>
      <c r="F79" s="700" t="s">
        <v>5</v>
      </c>
      <c r="G79" s="697" t="s">
        <v>24</v>
      </c>
      <c r="H79" s="417">
        <v>5</v>
      </c>
      <c r="I79" s="1725" t="s">
        <v>179</v>
      </c>
      <c r="J79" s="25" t="s">
        <v>25</v>
      </c>
      <c r="K79" s="234">
        <f>L79+N79</f>
        <v>0</v>
      </c>
      <c r="L79" s="206"/>
      <c r="M79" s="206"/>
      <c r="N79" s="235"/>
      <c r="O79" s="52">
        <f>P79+R79</f>
        <v>168.4</v>
      </c>
      <c r="P79" s="206"/>
      <c r="Q79" s="206"/>
      <c r="R79" s="235">
        <v>168.4</v>
      </c>
      <c r="S79" s="591">
        <f>T79+V79</f>
        <v>168.4</v>
      </c>
      <c r="T79" s="505"/>
      <c r="U79" s="505"/>
      <c r="V79" s="592">
        <v>168.4</v>
      </c>
      <c r="W79" s="171"/>
      <c r="X79" s="40"/>
      <c r="Y79" s="1518" t="s">
        <v>254</v>
      </c>
      <c r="Z79" s="1425">
        <v>100</v>
      </c>
      <c r="AA79" s="1425"/>
      <c r="AB79" s="241"/>
    </row>
    <row r="80" spans="1:28" s="4" customFormat="1">
      <c r="A80" s="209"/>
      <c r="B80" s="755"/>
      <c r="C80" s="773"/>
      <c r="D80" s="261"/>
      <c r="E80" s="1318"/>
      <c r="F80" s="467"/>
      <c r="G80" s="769"/>
      <c r="H80" s="418"/>
      <c r="I80" s="1726"/>
      <c r="J80" s="25" t="s">
        <v>6</v>
      </c>
      <c r="K80" s="234">
        <f>L80+N80</f>
        <v>0</v>
      </c>
      <c r="L80" s="206"/>
      <c r="M80" s="206"/>
      <c r="N80" s="235"/>
      <c r="O80" s="52"/>
      <c r="P80" s="206"/>
      <c r="Q80" s="206"/>
      <c r="R80" s="235"/>
      <c r="S80" s="591">
        <f>T80+V80</f>
        <v>0</v>
      </c>
      <c r="T80" s="505"/>
      <c r="U80" s="505"/>
      <c r="V80" s="592"/>
      <c r="W80" s="172"/>
      <c r="X80" s="38"/>
      <c r="Y80" s="1390"/>
      <c r="Z80" s="1727"/>
      <c r="AA80" s="1727"/>
      <c r="AB80" s="243"/>
    </row>
    <row r="81" spans="1:28" s="4" customFormat="1">
      <c r="A81" s="209"/>
      <c r="B81" s="755"/>
      <c r="C81" s="207"/>
      <c r="D81" s="261"/>
      <c r="E81" s="1318"/>
      <c r="F81" s="467"/>
      <c r="G81" s="769"/>
      <c r="H81" s="418"/>
      <c r="I81" s="1726"/>
      <c r="J81" s="843" t="s">
        <v>26</v>
      </c>
      <c r="K81" s="534">
        <f>SUM(K79:K80)</f>
        <v>0</v>
      </c>
      <c r="L81" s="533"/>
      <c r="M81" s="533"/>
      <c r="N81" s="528">
        <f>SUM(N79:N80)</f>
        <v>0</v>
      </c>
      <c r="O81" s="524">
        <f>SUM(O79:O80)</f>
        <v>168.4</v>
      </c>
      <c r="P81" s="533">
        <f>SUM(P79:P80)</f>
        <v>0</v>
      </c>
      <c r="Q81" s="533"/>
      <c r="R81" s="528">
        <f>SUM(R79:R80)</f>
        <v>168.4</v>
      </c>
      <c r="S81" s="534">
        <f>SUM(S79:S80)</f>
        <v>168.4</v>
      </c>
      <c r="T81" s="533"/>
      <c r="U81" s="533"/>
      <c r="V81" s="528">
        <f>SUM(V79:V80)</f>
        <v>168.4</v>
      </c>
      <c r="W81" s="605"/>
      <c r="X81" s="600"/>
      <c r="Y81" s="1390"/>
      <c r="Z81" s="1727"/>
      <c r="AA81" s="1727"/>
      <c r="AB81" s="243"/>
    </row>
    <row r="82" spans="1:28">
      <c r="A82" s="209"/>
      <c r="B82" s="755"/>
      <c r="C82" s="710"/>
      <c r="D82" s="759" t="s">
        <v>31</v>
      </c>
      <c r="E82" s="1320" t="s">
        <v>73</v>
      </c>
      <c r="F82" s="770" t="s">
        <v>5</v>
      </c>
      <c r="G82" s="697" t="s">
        <v>24</v>
      </c>
      <c r="H82" s="417">
        <v>5</v>
      </c>
      <c r="I82" s="1725" t="s">
        <v>179</v>
      </c>
      <c r="J82" s="13" t="s">
        <v>56</v>
      </c>
      <c r="K82" s="234">
        <v>464.1</v>
      </c>
      <c r="L82" s="230"/>
      <c r="M82" s="230"/>
      <c r="N82" s="235">
        <v>464.1</v>
      </c>
      <c r="O82" s="234"/>
      <c r="P82" s="230"/>
      <c r="Q82" s="230"/>
      <c r="R82" s="235"/>
      <c r="S82" s="591"/>
      <c r="T82" s="504"/>
      <c r="U82" s="504"/>
      <c r="V82" s="592"/>
      <c r="W82" s="40"/>
      <c r="X82" s="40"/>
      <c r="Y82" s="1315" t="s">
        <v>180</v>
      </c>
      <c r="Z82" s="210">
        <v>100</v>
      </c>
      <c r="AA82" s="124"/>
      <c r="AB82" s="139"/>
    </row>
    <row r="83" spans="1:28">
      <c r="A83" s="209"/>
      <c r="B83" s="755"/>
      <c r="C83" s="710"/>
      <c r="D83" s="762"/>
      <c r="E83" s="1318"/>
      <c r="F83" s="467"/>
      <c r="G83" s="769"/>
      <c r="H83" s="418"/>
      <c r="I83" s="1726"/>
      <c r="J83" s="695" t="s">
        <v>6</v>
      </c>
      <c r="K83" s="65">
        <v>193.6</v>
      </c>
      <c r="L83" s="66"/>
      <c r="M83" s="66"/>
      <c r="N83" s="200">
        <v>193.6</v>
      </c>
      <c r="O83" s="65">
        <f>P83+R83</f>
        <v>0.2</v>
      </c>
      <c r="P83" s="66"/>
      <c r="Q83" s="66"/>
      <c r="R83" s="200">
        <v>0.2</v>
      </c>
      <c r="S83" s="486">
        <f>T83+V83</f>
        <v>0.2</v>
      </c>
      <c r="T83" s="487"/>
      <c r="U83" s="487"/>
      <c r="V83" s="488">
        <v>0.2</v>
      </c>
      <c r="W83" s="84"/>
      <c r="X83" s="38"/>
      <c r="Y83" s="1316"/>
      <c r="Z83" s="766"/>
      <c r="AA83" s="125"/>
      <c r="AB83" s="756"/>
    </row>
    <row r="84" spans="1:28">
      <c r="A84" s="209"/>
      <c r="B84" s="755"/>
      <c r="C84" s="710"/>
      <c r="D84" s="762"/>
      <c r="E84" s="180"/>
      <c r="F84" s="467"/>
      <c r="G84" s="769"/>
      <c r="H84" s="418"/>
      <c r="I84" s="1726"/>
      <c r="J84" s="695" t="s">
        <v>7</v>
      </c>
      <c r="K84" s="65">
        <v>1097.2</v>
      </c>
      <c r="L84" s="66"/>
      <c r="M84" s="66"/>
      <c r="N84" s="200">
        <v>1097.2</v>
      </c>
      <c r="O84" s="65">
        <f>P84+R84</f>
        <v>1.3</v>
      </c>
      <c r="P84" s="66"/>
      <c r="Q84" s="66"/>
      <c r="R84" s="200">
        <v>1.3</v>
      </c>
      <c r="S84" s="486">
        <f>T84+V84</f>
        <v>1.3</v>
      </c>
      <c r="T84" s="487"/>
      <c r="U84" s="487"/>
      <c r="V84" s="488">
        <v>1.3</v>
      </c>
      <c r="W84" s="22"/>
      <c r="X84" s="22"/>
      <c r="Y84" s="1316"/>
      <c r="Z84" s="766"/>
      <c r="AA84" s="125"/>
      <c r="AB84" s="756"/>
    </row>
    <row r="85" spans="1:28">
      <c r="A85" s="209"/>
      <c r="B85" s="755"/>
      <c r="C85" s="698"/>
      <c r="D85" s="844"/>
      <c r="E85" s="845"/>
      <c r="F85" s="699"/>
      <c r="G85" s="696"/>
      <c r="H85" s="226"/>
      <c r="I85" s="1728"/>
      <c r="J85" s="846" t="s">
        <v>26</v>
      </c>
      <c r="K85" s="597">
        <f>SUM(K82:K84)</f>
        <v>1754.9</v>
      </c>
      <c r="L85" s="847"/>
      <c r="M85" s="847"/>
      <c r="N85" s="598">
        <f>SUM(N82:N84)</f>
        <v>1754.9</v>
      </c>
      <c r="O85" s="597">
        <f>P85+R85</f>
        <v>1.5</v>
      </c>
      <c r="P85" s="847"/>
      <c r="Q85" s="847"/>
      <c r="R85" s="598">
        <f>SUM(R82:R84)</f>
        <v>1.5</v>
      </c>
      <c r="S85" s="597">
        <f>T85+V85</f>
        <v>1.5</v>
      </c>
      <c r="T85" s="847"/>
      <c r="U85" s="847"/>
      <c r="V85" s="598">
        <f>SUM(V82:V84)</f>
        <v>1.5</v>
      </c>
      <c r="W85" s="603"/>
      <c r="X85" s="603"/>
      <c r="Y85" s="1627"/>
      <c r="Z85" s="211"/>
      <c r="AA85" s="131"/>
      <c r="AB85" s="140"/>
    </row>
    <row r="86" spans="1:28">
      <c r="A86" s="209"/>
      <c r="B86" s="755"/>
      <c r="C86" s="773"/>
      <c r="D86" s="262" t="s">
        <v>32</v>
      </c>
      <c r="E86" s="1320" t="s">
        <v>232</v>
      </c>
      <c r="F86" s="700" t="s">
        <v>5</v>
      </c>
      <c r="G86" s="697" t="s">
        <v>24</v>
      </c>
      <c r="H86" s="417">
        <v>5</v>
      </c>
      <c r="I86" s="1725" t="s">
        <v>179</v>
      </c>
      <c r="J86" s="13" t="s">
        <v>56</v>
      </c>
      <c r="K86" s="234">
        <v>601.9</v>
      </c>
      <c r="L86" s="230"/>
      <c r="M86" s="230"/>
      <c r="N86" s="235">
        <v>601.9</v>
      </c>
      <c r="O86" s="52"/>
      <c r="P86" s="230"/>
      <c r="Q86" s="230"/>
      <c r="R86" s="235"/>
      <c r="S86" s="591"/>
      <c r="T86" s="504"/>
      <c r="U86" s="504"/>
      <c r="V86" s="592"/>
      <c r="W86" s="40"/>
      <c r="X86" s="40"/>
      <c r="Y86" s="1427" t="s">
        <v>193</v>
      </c>
      <c r="Z86" s="210">
        <v>100</v>
      </c>
      <c r="AA86" s="124"/>
      <c r="AB86" s="139"/>
    </row>
    <row r="87" spans="1:28">
      <c r="A87" s="209"/>
      <c r="B87" s="755"/>
      <c r="C87" s="773"/>
      <c r="D87" s="261"/>
      <c r="E87" s="1318"/>
      <c r="F87" s="467"/>
      <c r="G87" s="769"/>
      <c r="H87" s="418"/>
      <c r="I87" s="1726"/>
      <c r="J87" s="13" t="s">
        <v>6</v>
      </c>
      <c r="K87" s="234">
        <f t="shared" ref="K87:K92" si="13">L87+N87</f>
        <v>236.2</v>
      </c>
      <c r="L87" s="206"/>
      <c r="M87" s="206"/>
      <c r="N87" s="235">
        <v>236.2</v>
      </c>
      <c r="O87" s="162">
        <f t="shared" ref="O87:O94" si="14">P87+R87</f>
        <v>11.7</v>
      </c>
      <c r="P87" s="684"/>
      <c r="Q87" s="684"/>
      <c r="R87" s="200">
        <v>11.7</v>
      </c>
      <c r="S87" s="486">
        <f t="shared" ref="S87:S94" si="15">T87+V87</f>
        <v>11.7</v>
      </c>
      <c r="T87" s="493"/>
      <c r="U87" s="493"/>
      <c r="V87" s="488">
        <v>11.7</v>
      </c>
      <c r="W87" s="84"/>
      <c r="X87" s="38"/>
      <c r="Y87" s="1428"/>
      <c r="Z87" s="766"/>
      <c r="AA87" s="125"/>
      <c r="AB87" s="756"/>
    </row>
    <row r="88" spans="1:28">
      <c r="A88" s="209"/>
      <c r="B88" s="755"/>
      <c r="C88" s="773"/>
      <c r="D88" s="261"/>
      <c r="E88" s="1318"/>
      <c r="F88" s="467"/>
      <c r="G88" s="769"/>
      <c r="H88" s="418"/>
      <c r="I88" s="1726"/>
      <c r="J88" s="691" t="s">
        <v>7</v>
      </c>
      <c r="K88" s="63">
        <f t="shared" si="13"/>
        <v>1338.8</v>
      </c>
      <c r="L88" s="51"/>
      <c r="M88" s="230"/>
      <c r="N88" s="235">
        <v>1338.8</v>
      </c>
      <c r="O88" s="52">
        <f t="shared" si="14"/>
        <v>66.099999999999994</v>
      </c>
      <c r="P88" s="206"/>
      <c r="Q88" s="206"/>
      <c r="R88" s="235">
        <v>66.099999999999994</v>
      </c>
      <c r="S88" s="591">
        <f t="shared" si="15"/>
        <v>66.099999999999994</v>
      </c>
      <c r="T88" s="505"/>
      <c r="U88" s="505"/>
      <c r="V88" s="592">
        <v>66.099999999999994</v>
      </c>
      <c r="W88" s="40"/>
      <c r="X88" s="40"/>
      <c r="Y88" s="1428"/>
      <c r="Z88" s="766"/>
      <c r="AA88" s="125"/>
      <c r="AB88" s="756"/>
    </row>
    <row r="89" spans="1:28" ht="90" customHeight="1">
      <c r="A89" s="209"/>
      <c r="B89" s="755"/>
      <c r="C89" s="207"/>
      <c r="D89" s="263"/>
      <c r="E89" s="1319"/>
      <c r="F89" s="699"/>
      <c r="G89" s="696"/>
      <c r="H89" s="226"/>
      <c r="I89" s="1728"/>
      <c r="J89" s="632" t="s">
        <v>26</v>
      </c>
      <c r="K89" s="595">
        <f t="shared" si="13"/>
        <v>2176.8999999999996</v>
      </c>
      <c r="L89" s="538"/>
      <c r="M89" s="538"/>
      <c r="N89" s="596">
        <f>SUM(N86:N88)</f>
        <v>2176.8999999999996</v>
      </c>
      <c r="O89" s="594">
        <f>P89+R89</f>
        <v>77.8</v>
      </c>
      <c r="P89" s="538"/>
      <c r="Q89" s="538"/>
      <c r="R89" s="596">
        <f>SUM(R86:R88)</f>
        <v>77.8</v>
      </c>
      <c r="S89" s="595">
        <f t="shared" si="15"/>
        <v>77.8</v>
      </c>
      <c r="T89" s="538"/>
      <c r="U89" s="538"/>
      <c r="V89" s="596">
        <f>SUM(V86:V88)</f>
        <v>77.8</v>
      </c>
      <c r="W89" s="602"/>
      <c r="X89" s="593"/>
      <c r="Y89" s="1659"/>
      <c r="Z89" s="211"/>
      <c r="AA89" s="131"/>
      <c r="AB89" s="140"/>
    </row>
    <row r="90" spans="1:28" s="4" customFormat="1">
      <c r="A90" s="209"/>
      <c r="B90" s="755"/>
      <c r="C90" s="773"/>
      <c r="D90" s="262" t="s">
        <v>33</v>
      </c>
      <c r="E90" s="1320" t="s">
        <v>75</v>
      </c>
      <c r="F90" s="700" t="s">
        <v>5</v>
      </c>
      <c r="G90" s="697" t="s">
        <v>24</v>
      </c>
      <c r="H90" s="417">
        <v>5</v>
      </c>
      <c r="I90" s="1725" t="s">
        <v>179</v>
      </c>
      <c r="J90" s="626" t="s">
        <v>56</v>
      </c>
      <c r="K90" s="357">
        <f t="shared" si="13"/>
        <v>164.4</v>
      </c>
      <c r="L90" s="53"/>
      <c r="M90" s="53"/>
      <c r="N90" s="235">
        <v>164.4</v>
      </c>
      <c r="O90" s="251">
        <f t="shared" si="14"/>
        <v>47</v>
      </c>
      <c r="P90" s="53"/>
      <c r="Q90" s="53"/>
      <c r="R90" s="235">
        <v>47</v>
      </c>
      <c r="S90" s="516">
        <f t="shared" si="15"/>
        <v>47</v>
      </c>
      <c r="T90" s="499"/>
      <c r="U90" s="499"/>
      <c r="V90" s="592">
        <v>47</v>
      </c>
      <c r="W90" s="40"/>
      <c r="X90" s="40"/>
      <c r="Y90" s="1655" t="s">
        <v>181</v>
      </c>
      <c r="Z90" s="1651">
        <v>100</v>
      </c>
      <c r="AA90" s="158"/>
      <c r="AB90" s="141"/>
    </row>
    <row r="91" spans="1:28" s="4" customFormat="1">
      <c r="A91" s="209"/>
      <c r="B91" s="755"/>
      <c r="C91" s="773"/>
      <c r="D91" s="261"/>
      <c r="E91" s="1318"/>
      <c r="F91" s="467"/>
      <c r="G91" s="769"/>
      <c r="H91" s="418"/>
      <c r="I91" s="1726"/>
      <c r="J91" s="25" t="s">
        <v>6</v>
      </c>
      <c r="K91" s="234">
        <f t="shared" si="13"/>
        <v>315.5</v>
      </c>
      <c r="L91" s="206"/>
      <c r="M91" s="206"/>
      <c r="N91" s="235">
        <v>315.5</v>
      </c>
      <c r="O91" s="52">
        <f t="shared" si="14"/>
        <v>15.8</v>
      </c>
      <c r="P91" s="206"/>
      <c r="Q91" s="206"/>
      <c r="R91" s="235">
        <v>15.8</v>
      </c>
      <c r="S91" s="591">
        <f t="shared" si="15"/>
        <v>15.8</v>
      </c>
      <c r="T91" s="505"/>
      <c r="U91" s="505"/>
      <c r="V91" s="592">
        <v>15.8</v>
      </c>
      <c r="W91" s="38"/>
      <c r="X91" s="38"/>
      <c r="Y91" s="1656"/>
      <c r="Z91" s="1652"/>
      <c r="AA91" s="118"/>
      <c r="AB91" s="142"/>
    </row>
    <row r="92" spans="1:28" s="4" customFormat="1">
      <c r="A92" s="209"/>
      <c r="B92" s="755"/>
      <c r="C92" s="773"/>
      <c r="D92" s="261"/>
      <c r="E92" s="1318"/>
      <c r="F92" s="467"/>
      <c r="G92" s="769"/>
      <c r="H92" s="418"/>
      <c r="I92" s="1726"/>
      <c r="J92" s="25" t="s">
        <v>7</v>
      </c>
      <c r="K92" s="234">
        <f t="shared" si="13"/>
        <v>1788.2</v>
      </c>
      <c r="L92" s="206"/>
      <c r="M92" s="206"/>
      <c r="N92" s="235">
        <v>1788.2</v>
      </c>
      <c r="O92" s="52">
        <f t="shared" si="14"/>
        <v>89.2</v>
      </c>
      <c r="P92" s="206"/>
      <c r="Q92" s="206"/>
      <c r="R92" s="235">
        <v>89.2</v>
      </c>
      <c r="S92" s="591">
        <f t="shared" si="15"/>
        <v>89.2</v>
      </c>
      <c r="T92" s="505"/>
      <c r="U92" s="505"/>
      <c r="V92" s="592">
        <v>89.2</v>
      </c>
      <c r="W92" s="84"/>
      <c r="X92" s="38"/>
      <c r="Y92" s="1656"/>
      <c r="Z92" s="1652"/>
      <c r="AA92" s="125"/>
      <c r="AB92" s="142"/>
    </row>
    <row r="93" spans="1:28" s="4" customFormat="1">
      <c r="A93" s="209"/>
      <c r="B93" s="940"/>
      <c r="C93" s="207"/>
      <c r="D93" s="261"/>
      <c r="E93" s="822"/>
      <c r="F93" s="943"/>
      <c r="G93" s="942"/>
      <c r="H93" s="418"/>
      <c r="I93" s="1726"/>
      <c r="J93" s="917" t="s">
        <v>26</v>
      </c>
      <c r="K93" s="918">
        <f>L93+N93</f>
        <v>2268.1</v>
      </c>
      <c r="L93" s="919"/>
      <c r="M93" s="919"/>
      <c r="N93" s="951">
        <f>SUM(N90:N92)</f>
        <v>2268.1</v>
      </c>
      <c r="O93" s="952">
        <f t="shared" si="14"/>
        <v>152</v>
      </c>
      <c r="P93" s="919"/>
      <c r="Q93" s="919"/>
      <c r="R93" s="951">
        <f>SUM(R90:R92)</f>
        <v>152</v>
      </c>
      <c r="S93" s="918">
        <f t="shared" si="15"/>
        <v>152</v>
      </c>
      <c r="T93" s="919"/>
      <c r="U93" s="919"/>
      <c r="V93" s="951">
        <f>SUM(V90:V92)</f>
        <v>152</v>
      </c>
      <c r="W93" s="953"/>
      <c r="X93" s="954"/>
      <c r="Y93" s="1656"/>
      <c r="Z93" s="1652"/>
      <c r="AA93" s="925"/>
      <c r="AB93" s="142"/>
    </row>
    <row r="94" spans="1:28" ht="19.5" customHeight="1">
      <c r="A94" s="209"/>
      <c r="B94" s="755"/>
      <c r="C94" s="710"/>
      <c r="D94" s="949" t="s">
        <v>58</v>
      </c>
      <c r="E94" s="1320" t="s">
        <v>233</v>
      </c>
      <c r="F94" s="955" t="s">
        <v>5</v>
      </c>
      <c r="G94" s="941" t="s">
        <v>24</v>
      </c>
      <c r="H94" s="417">
        <v>5</v>
      </c>
      <c r="I94" s="1730" t="s">
        <v>179</v>
      </c>
      <c r="J94" s="254" t="s">
        <v>56</v>
      </c>
      <c r="K94" s="357">
        <v>24.8</v>
      </c>
      <c r="L94" s="229"/>
      <c r="M94" s="229"/>
      <c r="N94" s="62">
        <v>24.8</v>
      </c>
      <c r="O94" s="251">
        <f t="shared" si="14"/>
        <v>24.8</v>
      </c>
      <c r="P94" s="229"/>
      <c r="Q94" s="229"/>
      <c r="R94" s="235">
        <v>24.8</v>
      </c>
      <c r="S94" s="516">
        <f t="shared" si="15"/>
        <v>24.8</v>
      </c>
      <c r="T94" s="497"/>
      <c r="U94" s="497"/>
      <c r="V94" s="513">
        <v>24.8</v>
      </c>
      <c r="W94" s="84"/>
      <c r="X94" s="38"/>
      <c r="Y94" s="1647" t="s">
        <v>181</v>
      </c>
      <c r="Z94" s="944">
        <v>100</v>
      </c>
      <c r="AA94" s="240"/>
      <c r="AB94" s="241"/>
    </row>
    <row r="95" spans="1:28" ht="19.5" customHeight="1">
      <c r="A95" s="209"/>
      <c r="B95" s="755"/>
      <c r="C95" s="710"/>
      <c r="D95" s="762"/>
      <c r="E95" s="1318"/>
      <c r="F95" s="947" t="s">
        <v>61</v>
      </c>
      <c r="G95" s="942"/>
      <c r="H95" s="418"/>
      <c r="I95" s="1731"/>
      <c r="J95" s="254" t="s">
        <v>7</v>
      </c>
      <c r="K95" s="357">
        <v>117.1</v>
      </c>
      <c r="L95" s="229"/>
      <c r="M95" s="229"/>
      <c r="N95" s="62">
        <v>117.1</v>
      </c>
      <c r="O95" s="251"/>
      <c r="P95" s="229"/>
      <c r="Q95" s="229"/>
      <c r="R95" s="235"/>
      <c r="S95" s="516"/>
      <c r="T95" s="497"/>
      <c r="U95" s="497"/>
      <c r="V95" s="513"/>
      <c r="W95" s="11"/>
      <c r="X95" s="11"/>
      <c r="Y95" s="1648"/>
      <c r="Z95" s="242"/>
      <c r="AA95" s="946"/>
      <c r="AB95" s="243"/>
    </row>
    <row r="96" spans="1:28">
      <c r="A96" s="209"/>
      <c r="B96" s="755"/>
      <c r="C96" s="698"/>
      <c r="D96" s="762"/>
      <c r="E96" s="1318"/>
      <c r="F96" s="943"/>
      <c r="G96" s="948"/>
      <c r="H96" s="226"/>
      <c r="I96" s="1732"/>
      <c r="J96" s="577" t="s">
        <v>26</v>
      </c>
      <c r="K96" s="599">
        <f>SUM(K94:K95)</f>
        <v>141.9</v>
      </c>
      <c r="L96" s="525">
        <f>SUM(L94:L95)</f>
        <v>0</v>
      </c>
      <c r="M96" s="525">
        <f>SUM(M94:M95)</f>
        <v>0</v>
      </c>
      <c r="N96" s="600">
        <f>SUM(N94:N95)</f>
        <v>141.9</v>
      </c>
      <c r="O96" s="604">
        <f>P96+R96</f>
        <v>24.8</v>
      </c>
      <c r="P96" s="525"/>
      <c r="Q96" s="525"/>
      <c r="R96" s="524">
        <f>SUM(R94:R95)</f>
        <v>24.8</v>
      </c>
      <c r="S96" s="599">
        <f>T96+V96</f>
        <v>24.8</v>
      </c>
      <c r="T96" s="525"/>
      <c r="U96" s="525"/>
      <c r="V96" s="600">
        <f>SUM(V94:V95)</f>
        <v>24.8</v>
      </c>
      <c r="W96" s="605"/>
      <c r="X96" s="600"/>
      <c r="Y96" s="244"/>
      <c r="Z96" s="945"/>
      <c r="AA96" s="946"/>
      <c r="AB96" s="243"/>
    </row>
    <row r="97" spans="1:29" ht="13.5" thickBot="1">
      <c r="A97" s="746"/>
      <c r="B97" s="751"/>
      <c r="C97" s="765"/>
      <c r="D97" s="264"/>
      <c r="E97" s="258"/>
      <c r="F97" s="258"/>
      <c r="G97" s="404"/>
      <c r="H97" s="259"/>
      <c r="I97" s="618"/>
      <c r="J97" s="208" t="s">
        <v>26</v>
      </c>
      <c r="K97" s="381">
        <f>K81+K96+K78+K73+K93+K89+K85</f>
        <v>7641.7999999999993</v>
      </c>
      <c r="L97" s="271">
        <f>L81+L96+L78+L73+L93+L89+L85</f>
        <v>51.4</v>
      </c>
      <c r="M97" s="270">
        <f>M81+M96+M78+M73+M93+M89+M85</f>
        <v>39.199999999999996</v>
      </c>
      <c r="N97" s="271">
        <f>N81+N96+N78+N73+N93+N89+N85</f>
        <v>7590.4</v>
      </c>
      <c r="O97" s="219">
        <f>P97+R97</f>
        <v>2314.3000000000002</v>
      </c>
      <c r="P97" s="270">
        <f t="shared" ref="P97:X97" si="16">P81+P96+P78+P73+P93+P89+P85</f>
        <v>28</v>
      </c>
      <c r="Q97" s="271">
        <f t="shared" si="16"/>
        <v>22.3</v>
      </c>
      <c r="R97" s="231">
        <f t="shared" si="16"/>
        <v>2286.3000000000002</v>
      </c>
      <c r="S97" s="381">
        <f t="shared" si="16"/>
        <v>2314.3000000000002</v>
      </c>
      <c r="T97" s="271">
        <f t="shared" si="16"/>
        <v>28</v>
      </c>
      <c r="U97" s="271">
        <f t="shared" si="16"/>
        <v>22.3</v>
      </c>
      <c r="V97" s="231">
        <f t="shared" si="16"/>
        <v>2286.3000000000002</v>
      </c>
      <c r="W97" s="219">
        <f t="shared" si="16"/>
        <v>0</v>
      </c>
      <c r="X97" s="220">
        <f t="shared" si="16"/>
        <v>0</v>
      </c>
      <c r="Y97" s="102"/>
      <c r="Z97" s="115"/>
      <c r="AA97" s="116"/>
      <c r="AB97" s="950"/>
    </row>
    <row r="98" spans="1:29" ht="27" customHeight="1">
      <c r="A98" s="209" t="s">
        <v>27</v>
      </c>
      <c r="B98" s="755" t="s">
        <v>23</v>
      </c>
      <c r="C98" s="710" t="s">
        <v>27</v>
      </c>
      <c r="D98" s="762"/>
      <c r="E98" s="180" t="s">
        <v>49</v>
      </c>
      <c r="F98" s="468"/>
      <c r="G98" s="769"/>
      <c r="H98" s="213"/>
      <c r="I98" s="690"/>
      <c r="J98" s="690"/>
      <c r="K98" s="223"/>
      <c r="L98" s="229"/>
      <c r="M98" s="223"/>
      <c r="N98" s="53"/>
      <c r="O98" s="56"/>
      <c r="P98" s="236"/>
      <c r="Q98" s="57"/>
      <c r="R98" s="58"/>
      <c r="S98" s="498"/>
      <c r="T98" s="484"/>
      <c r="U98" s="498"/>
      <c r="V98" s="498"/>
      <c r="W98" s="23"/>
      <c r="X98" s="12"/>
      <c r="Y98" s="205"/>
      <c r="Z98" s="132"/>
      <c r="AA98" s="133"/>
      <c r="AB98" s="736"/>
    </row>
    <row r="99" spans="1:29" s="4" customFormat="1" ht="27" customHeight="1">
      <c r="A99" s="209"/>
      <c r="B99" s="755"/>
      <c r="C99" s="773"/>
      <c r="D99" s="262" t="s">
        <v>23</v>
      </c>
      <c r="E99" s="1378" t="s">
        <v>76</v>
      </c>
      <c r="F99" s="700" t="s">
        <v>5</v>
      </c>
      <c r="G99" s="697" t="s">
        <v>24</v>
      </c>
      <c r="H99" s="417">
        <v>5</v>
      </c>
      <c r="I99" s="1730" t="s">
        <v>179</v>
      </c>
      <c r="J99" s="255" t="s">
        <v>56</v>
      </c>
      <c r="K99" s="54">
        <f>L99+N99</f>
        <v>643.4</v>
      </c>
      <c r="L99" s="230"/>
      <c r="M99" s="54"/>
      <c r="N99" s="235">
        <v>643.4</v>
      </c>
      <c r="O99" s="234">
        <f>P99+R99</f>
        <v>725.7</v>
      </c>
      <c r="P99" s="52"/>
      <c r="Q99" s="230"/>
      <c r="R99" s="235">
        <v>725.7</v>
      </c>
      <c r="S99" s="506">
        <f>T99+V99</f>
        <v>725.7</v>
      </c>
      <c r="T99" s="504"/>
      <c r="U99" s="504"/>
      <c r="V99" s="685">
        <v>725.7</v>
      </c>
      <c r="W99" s="169"/>
      <c r="X99" s="39"/>
      <c r="Y99" s="1315" t="s">
        <v>177</v>
      </c>
      <c r="Z99" s="210"/>
      <c r="AA99" s="124"/>
      <c r="AB99" s="139"/>
    </row>
    <row r="100" spans="1:29" s="4" customFormat="1" ht="27" customHeight="1">
      <c r="A100" s="209"/>
      <c r="B100" s="755"/>
      <c r="C100" s="773"/>
      <c r="D100" s="261"/>
      <c r="E100" s="1379"/>
      <c r="F100" s="467"/>
      <c r="G100" s="769"/>
      <c r="H100" s="418"/>
      <c r="I100" s="1731"/>
      <c r="J100" s="730" t="s">
        <v>6</v>
      </c>
      <c r="K100" s="54">
        <f>L100+N100</f>
        <v>305.7</v>
      </c>
      <c r="L100" s="229"/>
      <c r="M100" s="223"/>
      <c r="N100" s="62">
        <v>305.7</v>
      </c>
      <c r="O100" s="357">
        <f>P100+R100</f>
        <v>38.1</v>
      </c>
      <c r="P100" s="251"/>
      <c r="Q100" s="229"/>
      <c r="R100" s="62">
        <v>38.1</v>
      </c>
      <c r="S100" s="506">
        <f>T100+V100</f>
        <v>38.1</v>
      </c>
      <c r="T100" s="497"/>
      <c r="U100" s="497"/>
      <c r="V100" s="686">
        <v>38.1</v>
      </c>
      <c r="W100" s="33"/>
      <c r="X100" s="39"/>
      <c r="Y100" s="1316"/>
      <c r="Z100" s="766"/>
      <c r="AA100" s="125"/>
      <c r="AB100" s="756"/>
    </row>
    <row r="101" spans="1:29" s="4" customFormat="1" ht="27" customHeight="1">
      <c r="A101" s="209"/>
      <c r="B101" s="755"/>
      <c r="C101" s="773"/>
      <c r="D101" s="261"/>
      <c r="E101" s="1379"/>
      <c r="F101" s="467"/>
      <c r="G101" s="769"/>
      <c r="H101" s="418"/>
      <c r="I101" s="1731"/>
      <c r="J101" s="730" t="s">
        <v>7</v>
      </c>
      <c r="K101" s="54">
        <f>L101+N101</f>
        <v>1732.3</v>
      </c>
      <c r="L101" s="229"/>
      <c r="M101" s="223"/>
      <c r="N101" s="62">
        <v>1732.3</v>
      </c>
      <c r="O101" s="357">
        <f>P101+R101</f>
        <v>216.1</v>
      </c>
      <c r="P101" s="251"/>
      <c r="Q101" s="229"/>
      <c r="R101" s="62">
        <v>216.1</v>
      </c>
      <c r="S101" s="506">
        <f>T101+V101</f>
        <v>216.1</v>
      </c>
      <c r="T101" s="497"/>
      <c r="U101" s="497"/>
      <c r="V101" s="686">
        <v>216.1</v>
      </c>
      <c r="W101" s="84"/>
      <c r="X101" s="166"/>
      <c r="Y101" s="1316"/>
      <c r="Z101" s="766"/>
      <c r="AA101" s="125"/>
      <c r="AB101" s="756"/>
    </row>
    <row r="102" spans="1:29" s="4" customFormat="1" ht="13.5" thickBot="1">
      <c r="A102" s="209"/>
      <c r="B102" s="755"/>
      <c r="C102" s="773"/>
      <c r="D102" s="263"/>
      <c r="E102" s="182"/>
      <c r="F102" s="699"/>
      <c r="G102" s="696"/>
      <c r="H102" s="226"/>
      <c r="I102" s="1731"/>
      <c r="J102" s="529" t="s">
        <v>26</v>
      </c>
      <c r="K102" s="548">
        <f>K101+K100+K99+K98</f>
        <v>2681.4</v>
      </c>
      <c r="L102" s="551">
        <f>L101+L100+L99+L98</f>
        <v>0</v>
      </c>
      <c r="M102" s="548">
        <f>M101+M100+M99+M98</f>
        <v>0</v>
      </c>
      <c r="N102" s="572">
        <f>SUM(N99:N101)</f>
        <v>2681.3999999999996</v>
      </c>
      <c r="O102" s="550">
        <f>SUM(O99:O101)</f>
        <v>979.90000000000009</v>
      </c>
      <c r="P102" s="589"/>
      <c r="Q102" s="551"/>
      <c r="R102" s="549">
        <f>SUM(R98:R101)</f>
        <v>979.90000000000009</v>
      </c>
      <c r="S102" s="548">
        <f>S101+S100+S99+S98</f>
        <v>979.90000000000009</v>
      </c>
      <c r="T102" s="551">
        <f>T101+T100+T99+T98</f>
        <v>0</v>
      </c>
      <c r="U102" s="551">
        <f>U101+U100+U99+U98</f>
        <v>0</v>
      </c>
      <c r="V102" s="548">
        <f>V101+V100+V99+V98</f>
        <v>979.90000000000009</v>
      </c>
      <c r="W102" s="546">
        <f>SUM(W99:W101)</f>
        <v>0</v>
      </c>
      <c r="X102" s="548"/>
      <c r="Y102" s="1317"/>
      <c r="Z102" s="735">
        <v>100</v>
      </c>
      <c r="AA102" s="117"/>
      <c r="AB102" s="737"/>
    </row>
    <row r="103" spans="1:29" s="4" customFormat="1" ht="21.75" customHeight="1">
      <c r="A103" s="209"/>
      <c r="B103" s="755"/>
      <c r="C103" s="773"/>
      <c r="D103" s="262" t="s">
        <v>27</v>
      </c>
      <c r="E103" s="1378" t="s">
        <v>234</v>
      </c>
      <c r="F103" s="700" t="s">
        <v>5</v>
      </c>
      <c r="G103" s="697" t="s">
        <v>24</v>
      </c>
      <c r="H103" s="417">
        <v>5</v>
      </c>
      <c r="I103" s="1730" t="s">
        <v>179</v>
      </c>
      <c r="J103" s="255" t="s">
        <v>56</v>
      </c>
      <c r="K103" s="54"/>
      <c r="L103" s="230"/>
      <c r="M103" s="54"/>
      <c r="N103" s="235"/>
      <c r="O103" s="234">
        <f>P103+R103</f>
        <v>362.1</v>
      </c>
      <c r="P103" s="52"/>
      <c r="Q103" s="230"/>
      <c r="R103" s="235">
        <f>245.2+116.9</f>
        <v>362.1</v>
      </c>
      <c r="S103" s="506">
        <f>T103+V103</f>
        <v>362.1</v>
      </c>
      <c r="T103" s="504"/>
      <c r="U103" s="504"/>
      <c r="V103" s="685">
        <v>362.1</v>
      </c>
      <c r="W103" s="169"/>
      <c r="X103" s="39"/>
      <c r="Y103" s="1315" t="s">
        <v>178</v>
      </c>
      <c r="Z103" s="210"/>
      <c r="AA103" s="124"/>
      <c r="AB103" s="139"/>
    </row>
    <row r="104" spans="1:29" s="4" customFormat="1" ht="21.75" customHeight="1">
      <c r="A104" s="209"/>
      <c r="B104" s="755"/>
      <c r="C104" s="773"/>
      <c r="D104" s="261"/>
      <c r="E104" s="1379"/>
      <c r="F104" s="467"/>
      <c r="G104" s="769"/>
      <c r="H104" s="418"/>
      <c r="I104" s="1731"/>
      <c r="J104" s="730" t="s">
        <v>6</v>
      </c>
      <c r="K104" s="54"/>
      <c r="L104" s="229"/>
      <c r="M104" s="223"/>
      <c r="N104" s="62"/>
      <c r="O104" s="357"/>
      <c r="P104" s="251"/>
      <c r="Q104" s="229"/>
      <c r="R104" s="62"/>
      <c r="S104" s="506"/>
      <c r="T104" s="497"/>
      <c r="U104" s="497"/>
      <c r="V104" s="686"/>
      <c r="W104" s="33"/>
      <c r="X104" s="39"/>
      <c r="Y104" s="1316"/>
      <c r="Z104" s="766"/>
      <c r="AA104" s="125"/>
      <c r="AB104" s="756"/>
    </row>
    <row r="105" spans="1:29" s="4" customFormat="1" ht="21.75" customHeight="1">
      <c r="A105" s="209"/>
      <c r="B105" s="755"/>
      <c r="C105" s="773"/>
      <c r="D105" s="261"/>
      <c r="E105" s="1379"/>
      <c r="F105" s="467"/>
      <c r="G105" s="769"/>
      <c r="H105" s="418"/>
      <c r="I105" s="1731"/>
      <c r="J105" s="730" t="s">
        <v>194</v>
      </c>
      <c r="K105" s="54"/>
      <c r="L105" s="229"/>
      <c r="M105" s="223"/>
      <c r="N105" s="62"/>
      <c r="O105" s="357">
        <f>P105+R105</f>
        <v>1389.2</v>
      </c>
      <c r="P105" s="251"/>
      <c r="Q105" s="229"/>
      <c r="R105" s="62">
        <v>1389.2</v>
      </c>
      <c r="S105" s="506">
        <f>T105+V105</f>
        <v>1389.2</v>
      </c>
      <c r="T105" s="497"/>
      <c r="U105" s="497"/>
      <c r="V105" s="686">
        <v>1389.2</v>
      </c>
      <c r="W105" s="84"/>
      <c r="X105" s="166"/>
      <c r="Y105" s="1316"/>
      <c r="Z105" s="766"/>
      <c r="AA105" s="125"/>
      <c r="AB105" s="756"/>
    </row>
    <row r="106" spans="1:29" s="4" customFormat="1" ht="13.5" thickBot="1">
      <c r="A106" s="209"/>
      <c r="B106" s="755"/>
      <c r="C106" s="773"/>
      <c r="D106" s="263"/>
      <c r="E106" s="1736"/>
      <c r="F106" s="699"/>
      <c r="G106" s="696"/>
      <c r="H106" s="226"/>
      <c r="I106" s="1732"/>
      <c r="J106" s="529" t="s">
        <v>26</v>
      </c>
      <c r="K106" s="548">
        <f>K105+K104+K103+K102</f>
        <v>2681.4</v>
      </c>
      <c r="L106" s="551">
        <f>L105+L104+L103+L102</f>
        <v>0</v>
      </c>
      <c r="M106" s="548">
        <f>M105+M104+M103+M102</f>
        <v>0</v>
      </c>
      <c r="N106" s="572">
        <f>SUM(N103:N105)</f>
        <v>0</v>
      </c>
      <c r="O106" s="550">
        <f>SUM(O103:O105)</f>
        <v>1751.3000000000002</v>
      </c>
      <c r="P106" s="589"/>
      <c r="Q106" s="551"/>
      <c r="R106" s="549">
        <f>SUM(R103:R105)</f>
        <v>1751.3000000000002</v>
      </c>
      <c r="S106" s="548">
        <f>SUM(S103:S105)</f>
        <v>1751.3000000000002</v>
      </c>
      <c r="T106" s="551">
        <f>T105+T104+T103+T102</f>
        <v>0</v>
      </c>
      <c r="U106" s="551">
        <f>U105+U104+U103+U102</f>
        <v>0</v>
      </c>
      <c r="V106" s="548">
        <f>SUM(V103:V105)</f>
        <v>1751.3000000000002</v>
      </c>
      <c r="W106" s="546">
        <f>SUM(W103:W105)</f>
        <v>0</v>
      </c>
      <c r="X106" s="548"/>
      <c r="Y106" s="1317"/>
      <c r="Z106" s="735">
        <v>100</v>
      </c>
      <c r="AA106" s="117"/>
      <c r="AB106" s="737"/>
    </row>
    <row r="107" spans="1:29" ht="29.25" customHeight="1">
      <c r="A107" s="209"/>
      <c r="B107" s="755"/>
      <c r="C107" s="710"/>
      <c r="D107" s="759" t="s">
        <v>29</v>
      </c>
      <c r="E107" s="753" t="s">
        <v>235</v>
      </c>
      <c r="F107" s="770" t="s">
        <v>5</v>
      </c>
      <c r="G107" s="769" t="s">
        <v>24</v>
      </c>
      <c r="H107" s="418">
        <v>5</v>
      </c>
      <c r="I107" s="691" t="s">
        <v>179</v>
      </c>
      <c r="J107" s="13" t="s">
        <v>25</v>
      </c>
      <c r="K107" s="54"/>
      <c r="L107" s="230"/>
      <c r="M107" s="54"/>
      <c r="N107" s="235"/>
      <c r="O107" s="234">
        <f>P107+R107</f>
        <v>100</v>
      </c>
      <c r="P107" s="52"/>
      <c r="Q107" s="230"/>
      <c r="R107" s="235">
        <v>100</v>
      </c>
      <c r="S107" s="506">
        <f>T107+V107</f>
        <v>100</v>
      </c>
      <c r="T107" s="504"/>
      <c r="U107" s="504"/>
      <c r="V107" s="506">
        <v>100</v>
      </c>
      <c r="W107" s="687">
        <v>900</v>
      </c>
      <c r="X107" s="39">
        <v>600</v>
      </c>
      <c r="Y107" s="913" t="s">
        <v>189</v>
      </c>
      <c r="Z107" s="914"/>
      <c r="AA107" s="914">
        <v>1</v>
      </c>
      <c r="AB107" s="915" t="s">
        <v>253</v>
      </c>
    </row>
    <row r="108" spans="1:29" ht="17.25" customHeight="1">
      <c r="A108" s="209"/>
      <c r="B108" s="755"/>
      <c r="C108" s="710"/>
      <c r="D108" s="762"/>
      <c r="E108" s="754"/>
      <c r="F108" s="771"/>
      <c r="G108" s="769"/>
      <c r="H108" s="418"/>
      <c r="I108" s="691"/>
      <c r="J108" s="694" t="s">
        <v>7</v>
      </c>
      <c r="K108" s="223"/>
      <c r="L108" s="229"/>
      <c r="M108" s="223"/>
      <c r="N108" s="53"/>
      <c r="O108" s="357"/>
      <c r="P108" s="251"/>
      <c r="Q108" s="229"/>
      <c r="R108" s="62"/>
      <c r="S108" s="498"/>
      <c r="T108" s="497"/>
      <c r="U108" s="497"/>
      <c r="V108" s="498"/>
      <c r="W108" s="84"/>
      <c r="X108" s="38">
        <v>3400</v>
      </c>
      <c r="Y108" s="1315" t="s">
        <v>188</v>
      </c>
      <c r="Z108" s="130"/>
      <c r="AA108" s="125">
        <v>20</v>
      </c>
      <c r="AB108" s="756">
        <v>80</v>
      </c>
    </row>
    <row r="109" spans="1:29">
      <c r="A109" s="748"/>
      <c r="B109" s="755"/>
      <c r="C109" s="764"/>
      <c r="D109" s="762"/>
      <c r="E109" s="754"/>
      <c r="F109" s="771"/>
      <c r="G109" s="769"/>
      <c r="H109" s="418"/>
      <c r="I109" s="691"/>
      <c r="J109" s="577" t="s">
        <v>26</v>
      </c>
      <c r="K109" s="580">
        <f>L109+N109</f>
        <v>0</v>
      </c>
      <c r="L109" s="579"/>
      <c r="M109" s="580"/>
      <c r="N109" s="590">
        <f>SUM(N107:N108)</f>
        <v>0</v>
      </c>
      <c r="O109" s="582">
        <f>SUM(O107:O108)</f>
        <v>100</v>
      </c>
      <c r="P109" s="583"/>
      <c r="Q109" s="579"/>
      <c r="R109" s="581">
        <f>SUM(R107:R108)</f>
        <v>100</v>
      </c>
      <c r="S109" s="580">
        <f>T109+V109</f>
        <v>100</v>
      </c>
      <c r="T109" s="579"/>
      <c r="U109" s="579"/>
      <c r="V109" s="580">
        <f>SUM(V107:V108)</f>
        <v>100</v>
      </c>
      <c r="W109" s="585">
        <f>SUM(W107:W108)</f>
        <v>900</v>
      </c>
      <c r="X109" s="584">
        <f>SUM(X107:X108)</f>
        <v>4000</v>
      </c>
      <c r="Y109" s="1627"/>
      <c r="Z109" s="766"/>
      <c r="AA109" s="125"/>
      <c r="AB109" s="756"/>
    </row>
    <row r="110" spans="1:29" ht="14.25" customHeight="1">
      <c r="A110" s="209"/>
      <c r="B110" s="755"/>
      <c r="C110" s="698"/>
      <c r="D110" s="793" t="s">
        <v>33</v>
      </c>
      <c r="E110" s="1376" t="s">
        <v>237</v>
      </c>
      <c r="F110" s="471" t="s">
        <v>63</v>
      </c>
      <c r="G110" s="697" t="s">
        <v>24</v>
      </c>
      <c r="H110" s="902">
        <v>5</v>
      </c>
      <c r="I110" s="1725" t="s">
        <v>179</v>
      </c>
      <c r="J110" s="13" t="s">
        <v>7</v>
      </c>
      <c r="K110" s="387"/>
      <c r="L110" s="230"/>
      <c r="M110" s="781"/>
      <c r="N110" s="780"/>
      <c r="O110" s="794"/>
      <c r="P110" s="781"/>
      <c r="Q110" s="787"/>
      <c r="R110" s="400"/>
      <c r="S110" s="558"/>
      <c r="T110" s="559"/>
      <c r="U110" s="559"/>
      <c r="V110" s="615"/>
      <c r="W110" s="3"/>
      <c r="X110" s="42">
        <v>100</v>
      </c>
      <c r="Y110" s="804" t="s">
        <v>167</v>
      </c>
      <c r="Z110" s="805"/>
      <c r="AA110" s="806"/>
      <c r="AB110" s="807">
        <v>1</v>
      </c>
      <c r="AC110" s="150"/>
    </row>
    <row r="111" spans="1:29">
      <c r="A111" s="748"/>
      <c r="B111" s="755"/>
      <c r="C111" s="698"/>
      <c r="D111" s="795"/>
      <c r="E111" s="1377"/>
      <c r="F111" s="796"/>
      <c r="G111" s="696"/>
      <c r="H111" s="921"/>
      <c r="I111" s="1726"/>
      <c r="J111" s="630" t="s">
        <v>26</v>
      </c>
      <c r="K111" s="797"/>
      <c r="L111" s="631"/>
      <c r="M111" s="798"/>
      <c r="N111" s="799"/>
      <c r="O111" s="800"/>
      <c r="P111" s="798"/>
      <c r="Q111" s="801"/>
      <c r="R111" s="798"/>
      <c r="S111" s="802"/>
      <c r="T111" s="801"/>
      <c r="U111" s="801"/>
      <c r="V111" s="798"/>
      <c r="W111" s="802"/>
      <c r="X111" s="802">
        <f>X110</f>
        <v>100</v>
      </c>
      <c r="Y111" s="803"/>
      <c r="Z111" s="766"/>
      <c r="AA111" s="125"/>
      <c r="AB111" s="756"/>
    </row>
    <row r="112" spans="1:29" ht="13.5" thickBot="1">
      <c r="A112" s="749"/>
      <c r="B112" s="751"/>
      <c r="C112" s="761"/>
      <c r="D112" s="760"/>
      <c r="E112" s="258"/>
      <c r="F112" s="258"/>
      <c r="G112" s="404"/>
      <c r="H112" s="259"/>
      <c r="I112" s="208"/>
      <c r="J112" s="208" t="s">
        <v>26</v>
      </c>
      <c r="K112" s="77">
        <f>L112+N112</f>
        <v>2681.3999999999996</v>
      </c>
      <c r="L112" s="75"/>
      <c r="M112" s="77"/>
      <c r="N112" s="78">
        <f>N109+N102</f>
        <v>2681.3999999999996</v>
      </c>
      <c r="O112" s="80">
        <f>P112+R112</f>
        <v>2831.2000000000003</v>
      </c>
      <c r="P112" s="389"/>
      <c r="Q112" s="75"/>
      <c r="R112" s="76">
        <f>R109+R102+R106</f>
        <v>2831.2000000000003</v>
      </c>
      <c r="S112" s="77">
        <f>T112+V112</f>
        <v>2831.2000000000003</v>
      </c>
      <c r="T112" s="75"/>
      <c r="U112" s="75"/>
      <c r="V112" s="77">
        <f>V109+V102+V106</f>
        <v>2831.2000000000003</v>
      </c>
      <c r="W112" s="95">
        <f>W109+W102</f>
        <v>900</v>
      </c>
      <c r="X112" s="81">
        <f>X109+X102+X111</f>
        <v>4100</v>
      </c>
      <c r="Y112" s="175"/>
      <c r="Z112" s="176"/>
      <c r="AA112" s="83"/>
      <c r="AB112" s="177"/>
    </row>
    <row r="113" spans="1:28" ht="25.5">
      <c r="A113" s="745" t="s">
        <v>27</v>
      </c>
      <c r="B113" s="750" t="s">
        <v>23</v>
      </c>
      <c r="C113" s="819" t="s">
        <v>29</v>
      </c>
      <c r="D113" s="260"/>
      <c r="E113" s="179" t="s">
        <v>55</v>
      </c>
      <c r="F113" s="820"/>
      <c r="G113" s="719"/>
      <c r="H113" s="821"/>
      <c r="I113" s="30"/>
      <c r="J113" s="690"/>
      <c r="K113" s="386"/>
      <c r="L113" s="67"/>
      <c r="M113" s="391"/>
      <c r="N113" s="71"/>
      <c r="O113" s="70"/>
      <c r="P113" s="390"/>
      <c r="Q113" s="67"/>
      <c r="R113" s="71"/>
      <c r="S113" s="553"/>
      <c r="T113" s="554"/>
      <c r="U113" s="554"/>
      <c r="V113" s="555"/>
      <c r="W113" s="94"/>
      <c r="X113" s="94"/>
      <c r="Y113" s="792"/>
      <c r="Z113" s="734"/>
      <c r="AA113" s="123"/>
      <c r="AB113" s="736"/>
    </row>
    <row r="114" spans="1:28" ht="35.25">
      <c r="A114" s="209"/>
      <c r="B114" s="755"/>
      <c r="C114" s="225"/>
      <c r="D114" s="1737" t="s">
        <v>23</v>
      </c>
      <c r="E114" s="1320" t="s">
        <v>236</v>
      </c>
      <c r="F114" s="469" t="s">
        <v>143</v>
      </c>
      <c r="G114" s="1595" t="s">
        <v>24</v>
      </c>
      <c r="H114" s="1739">
        <v>2</v>
      </c>
      <c r="I114" s="1725" t="s">
        <v>182</v>
      </c>
      <c r="J114" s="694" t="s">
        <v>25</v>
      </c>
      <c r="K114" s="848"/>
      <c r="L114" s="849"/>
      <c r="M114" s="850"/>
      <c r="N114" s="851"/>
      <c r="O114" s="852">
        <f t="shared" ref="O114" si="17">P114+R114</f>
        <v>75</v>
      </c>
      <c r="P114" s="850">
        <v>75</v>
      </c>
      <c r="Q114" s="780"/>
      <c r="R114" s="782"/>
      <c r="S114" s="558">
        <f>T114+V114</f>
        <v>75</v>
      </c>
      <c r="T114" s="559">
        <v>75</v>
      </c>
      <c r="U114" s="559"/>
      <c r="V114" s="560"/>
      <c r="W114" s="3"/>
      <c r="X114" s="42"/>
      <c r="Y114" s="1518" t="s">
        <v>166</v>
      </c>
      <c r="Z114" s="210">
        <v>1</v>
      </c>
      <c r="AA114" s="124"/>
      <c r="AB114" s="139"/>
    </row>
    <row r="115" spans="1:28" ht="16.5" customHeight="1">
      <c r="A115" s="209"/>
      <c r="B115" s="755"/>
      <c r="C115" s="225"/>
      <c r="D115" s="1738"/>
      <c r="E115" s="1319"/>
      <c r="F115" s="853" t="s">
        <v>64</v>
      </c>
      <c r="G115" s="1612"/>
      <c r="H115" s="1735"/>
      <c r="I115" s="1728"/>
      <c r="J115" s="632" t="s">
        <v>26</v>
      </c>
      <c r="K115" s="854"/>
      <c r="L115" s="569"/>
      <c r="M115" s="855"/>
      <c r="N115" s="569"/>
      <c r="O115" s="856">
        <f>O114</f>
        <v>75</v>
      </c>
      <c r="P115" s="857">
        <f>P114</f>
        <v>75</v>
      </c>
      <c r="Q115" s="569"/>
      <c r="R115" s="858"/>
      <c r="S115" s="854">
        <f>T115+V115</f>
        <v>75</v>
      </c>
      <c r="T115" s="569">
        <f>T114</f>
        <v>75</v>
      </c>
      <c r="U115" s="569">
        <f>U114</f>
        <v>0</v>
      </c>
      <c r="V115" s="857">
        <f>V114</f>
        <v>0</v>
      </c>
      <c r="W115" s="859">
        <f>SUM(W114)</f>
        <v>0</v>
      </c>
      <c r="X115" s="570">
        <f>SUM(X114)</f>
        <v>0</v>
      </c>
      <c r="Y115" s="1521"/>
      <c r="Z115" s="860"/>
      <c r="AA115" s="861"/>
      <c r="AB115" s="140"/>
    </row>
    <row r="116" spans="1:28" ht="35.25">
      <c r="A116" s="209"/>
      <c r="B116" s="755"/>
      <c r="C116" s="710"/>
      <c r="D116" s="1733" t="s">
        <v>27</v>
      </c>
      <c r="E116" s="1318" t="s">
        <v>96</v>
      </c>
      <c r="F116" s="815" t="s">
        <v>143</v>
      </c>
      <c r="G116" s="1407" t="s">
        <v>24</v>
      </c>
      <c r="H116" s="1525">
        <v>2</v>
      </c>
      <c r="I116" s="1726" t="s">
        <v>182</v>
      </c>
      <c r="J116" s="731" t="s">
        <v>25</v>
      </c>
      <c r="K116" s="816">
        <v>75</v>
      </c>
      <c r="L116" s="249">
        <v>75</v>
      </c>
      <c r="M116" s="817"/>
      <c r="N116" s="232"/>
      <c r="O116" s="818"/>
      <c r="P116" s="817"/>
      <c r="Q116" s="92"/>
      <c r="R116" s="232"/>
      <c r="S116" s="586">
        <f>T116+V116</f>
        <v>0</v>
      </c>
      <c r="T116" s="587"/>
      <c r="U116" s="587"/>
      <c r="V116" s="588"/>
      <c r="W116" s="151"/>
      <c r="X116" s="152"/>
      <c r="Y116" s="104"/>
      <c r="Z116" s="766"/>
      <c r="AA116" s="125"/>
      <c r="AB116" s="756"/>
    </row>
    <row r="117" spans="1:28" ht="25.5">
      <c r="A117" s="209"/>
      <c r="B117" s="755"/>
      <c r="C117" s="698"/>
      <c r="D117" s="1734"/>
      <c r="E117" s="1319"/>
      <c r="F117" s="470" t="s">
        <v>64</v>
      </c>
      <c r="G117" s="1612"/>
      <c r="H117" s="1735"/>
      <c r="I117" s="1728"/>
      <c r="J117" s="577" t="s">
        <v>26</v>
      </c>
      <c r="K117" s="578">
        <f>L117+N117</f>
        <v>75</v>
      </c>
      <c r="L117" s="579">
        <f>SUM(L116)</f>
        <v>75</v>
      </c>
      <c r="M117" s="580"/>
      <c r="N117" s="581"/>
      <c r="O117" s="582">
        <f t="shared" ref="O117" si="18">P117+R117</f>
        <v>0</v>
      </c>
      <c r="P117" s="583">
        <f>SUM(P116)</f>
        <v>0</v>
      </c>
      <c r="Q117" s="579"/>
      <c r="R117" s="581"/>
      <c r="S117" s="578">
        <f>T117+V117</f>
        <v>0</v>
      </c>
      <c r="T117" s="579">
        <f>SUM(T116)</f>
        <v>0</v>
      </c>
      <c r="U117" s="579"/>
      <c r="V117" s="584"/>
      <c r="W117" s="585"/>
      <c r="X117" s="584"/>
      <c r="Y117" s="104"/>
      <c r="Z117" s="106"/>
      <c r="AA117" s="46"/>
      <c r="AB117" s="756"/>
    </row>
    <row r="118" spans="1:28" ht="13.5" thickBot="1">
      <c r="A118" s="209"/>
      <c r="B118" s="755"/>
      <c r="C118" s="225"/>
      <c r="D118" s="264"/>
      <c r="E118" s="258"/>
      <c r="F118" s="258"/>
      <c r="G118" s="404"/>
      <c r="H118" s="259"/>
      <c r="I118" s="618"/>
      <c r="J118" s="208" t="s">
        <v>26</v>
      </c>
      <c r="K118" s="79">
        <f>K117+K115</f>
        <v>75</v>
      </c>
      <c r="L118" s="75">
        <f t="shared" ref="L118:X118" si="19">L117+L115</f>
        <v>75</v>
      </c>
      <c r="M118" s="77">
        <f t="shared" si="19"/>
        <v>0</v>
      </c>
      <c r="N118" s="78">
        <f t="shared" si="19"/>
        <v>0</v>
      </c>
      <c r="O118" s="80">
        <f t="shared" si="19"/>
        <v>75</v>
      </c>
      <c r="P118" s="77">
        <f>P117+P115</f>
        <v>75</v>
      </c>
      <c r="Q118" s="75">
        <f t="shared" si="19"/>
        <v>0</v>
      </c>
      <c r="R118" s="77">
        <f t="shared" si="19"/>
        <v>0</v>
      </c>
      <c r="S118" s="79">
        <f t="shared" si="19"/>
        <v>75</v>
      </c>
      <c r="T118" s="75">
        <f t="shared" si="19"/>
        <v>75</v>
      </c>
      <c r="U118" s="77">
        <f t="shared" si="19"/>
        <v>0</v>
      </c>
      <c r="V118" s="76">
        <f t="shared" si="19"/>
        <v>0</v>
      </c>
      <c r="W118" s="79">
        <f t="shared" si="19"/>
        <v>0</v>
      </c>
      <c r="X118" s="79">
        <f t="shared" si="19"/>
        <v>0</v>
      </c>
      <c r="Y118" s="726"/>
      <c r="Z118" s="115"/>
      <c r="AA118" s="116"/>
      <c r="AB118" s="737"/>
    </row>
    <row r="119" spans="1:28">
      <c r="A119" s="745" t="s">
        <v>27</v>
      </c>
      <c r="B119" s="750" t="s">
        <v>23</v>
      </c>
      <c r="C119" s="724" t="s">
        <v>31</v>
      </c>
      <c r="D119" s="178"/>
      <c r="E119" s="1673" t="s">
        <v>244</v>
      </c>
      <c r="F119" s="1395"/>
      <c r="G119" s="358" t="s">
        <v>24</v>
      </c>
      <c r="H119" s="359">
        <v>6</v>
      </c>
      <c r="I119" s="1707" t="s">
        <v>196</v>
      </c>
      <c r="J119" s="690"/>
      <c r="K119" s="73"/>
      <c r="L119" s="57"/>
      <c r="M119" s="68"/>
      <c r="N119" s="58"/>
      <c r="O119" s="56"/>
      <c r="P119" s="68"/>
      <c r="Q119" s="57"/>
      <c r="R119" s="398"/>
      <c r="S119" s="553"/>
      <c r="T119" s="554"/>
      <c r="U119" s="554"/>
      <c r="V119" s="555"/>
      <c r="W119" s="94"/>
      <c r="X119" s="94"/>
      <c r="Y119" s="2"/>
      <c r="Z119" s="274"/>
      <c r="AA119" s="125"/>
      <c r="AB119" s="756"/>
    </row>
    <row r="120" spans="1:28" ht="41.25" customHeight="1">
      <c r="A120" s="209"/>
      <c r="B120" s="755"/>
      <c r="C120" s="710"/>
      <c r="D120" s="227"/>
      <c r="E120" s="1410"/>
      <c r="F120" s="1408"/>
      <c r="G120" s="174"/>
      <c r="H120" s="744"/>
      <c r="I120" s="1726"/>
      <c r="J120" s="691" t="s">
        <v>25</v>
      </c>
      <c r="K120" s="74">
        <f>L120+N120</f>
        <v>400</v>
      </c>
      <c r="L120" s="278">
        <v>400</v>
      </c>
      <c r="M120" s="50"/>
      <c r="N120" s="64"/>
      <c r="O120" s="63"/>
      <c r="P120" s="50"/>
      <c r="Q120" s="278"/>
      <c r="R120" s="399"/>
      <c r="S120" s="556"/>
      <c r="T120" s="520"/>
      <c r="U120" s="520"/>
      <c r="V120" s="557"/>
      <c r="W120" s="44"/>
      <c r="X120" s="44"/>
      <c r="Y120" s="197"/>
      <c r="Z120" s="766"/>
      <c r="AA120" s="125"/>
      <c r="AB120" s="756"/>
    </row>
    <row r="121" spans="1:28" ht="15.75" customHeight="1">
      <c r="A121" s="209"/>
      <c r="B121" s="755"/>
      <c r="C121" s="710"/>
      <c r="D121" s="227"/>
      <c r="E121" s="360" t="s">
        <v>239</v>
      </c>
      <c r="F121" s="1408"/>
      <c r="G121" s="174"/>
      <c r="H121" s="744"/>
      <c r="I121" s="1726"/>
      <c r="J121" s="13" t="s">
        <v>25</v>
      </c>
      <c r="K121" s="387"/>
      <c r="L121" s="230"/>
      <c r="M121" s="54"/>
      <c r="N121" s="235"/>
      <c r="O121" s="234">
        <f>P121+R121</f>
        <v>350</v>
      </c>
      <c r="P121" s="397">
        <v>350</v>
      </c>
      <c r="Q121" s="230"/>
      <c r="R121" s="400"/>
      <c r="S121" s="558">
        <f t="shared" ref="S121:S125" si="20">T121+V121</f>
        <v>300</v>
      </c>
      <c r="T121" s="559">
        <v>300</v>
      </c>
      <c r="U121" s="559"/>
      <c r="V121" s="560"/>
      <c r="W121" s="42"/>
      <c r="X121" s="42"/>
      <c r="Y121" s="1390" t="s">
        <v>251</v>
      </c>
      <c r="Z121" s="766">
        <v>4</v>
      </c>
      <c r="AA121" s="125"/>
      <c r="AB121" s="756"/>
    </row>
    <row r="122" spans="1:28" ht="15" customHeight="1">
      <c r="A122" s="209"/>
      <c r="B122" s="755"/>
      <c r="C122" s="710"/>
      <c r="D122" s="227"/>
      <c r="E122" s="360" t="s">
        <v>240</v>
      </c>
      <c r="F122" s="1408"/>
      <c r="G122" s="174"/>
      <c r="H122" s="744"/>
      <c r="I122" s="1726"/>
      <c r="J122" s="691" t="s">
        <v>25</v>
      </c>
      <c r="K122" s="74"/>
      <c r="L122" s="278"/>
      <c r="M122" s="50"/>
      <c r="N122" s="64"/>
      <c r="O122" s="63">
        <f>P122+R122</f>
        <v>220</v>
      </c>
      <c r="P122" s="397">
        <v>220</v>
      </c>
      <c r="Q122" s="278"/>
      <c r="R122" s="399"/>
      <c r="S122" s="556">
        <f t="shared" si="20"/>
        <v>190</v>
      </c>
      <c r="T122" s="520">
        <v>190</v>
      </c>
      <c r="U122" s="520"/>
      <c r="V122" s="557"/>
      <c r="W122" s="44"/>
      <c r="X122" s="44"/>
      <c r="Y122" s="1390"/>
      <c r="Z122" s="766"/>
      <c r="AA122" s="125"/>
      <c r="AB122" s="756"/>
    </row>
    <row r="123" spans="1:28" ht="15" customHeight="1">
      <c r="A123" s="209"/>
      <c r="B123" s="755"/>
      <c r="C123" s="710"/>
      <c r="D123" s="227"/>
      <c r="E123" s="360" t="s">
        <v>241</v>
      </c>
      <c r="F123" s="1408"/>
      <c r="G123" s="174"/>
      <c r="H123" s="744"/>
      <c r="I123" s="1726"/>
      <c r="J123" s="13" t="s">
        <v>25</v>
      </c>
      <c r="K123" s="387"/>
      <c r="L123" s="230"/>
      <c r="M123" s="54"/>
      <c r="N123" s="235"/>
      <c r="O123" s="234">
        <f>P123+R123</f>
        <v>100</v>
      </c>
      <c r="P123" s="397">
        <v>100</v>
      </c>
      <c r="Q123" s="230"/>
      <c r="R123" s="400"/>
      <c r="S123" s="558">
        <f t="shared" si="20"/>
        <v>50</v>
      </c>
      <c r="T123" s="559">
        <v>50</v>
      </c>
      <c r="U123" s="559"/>
      <c r="V123" s="560"/>
      <c r="W123" s="42"/>
      <c r="X123" s="42"/>
      <c r="Y123" s="1390"/>
      <c r="Z123" s="766"/>
      <c r="AA123" s="125"/>
      <c r="AB123" s="756"/>
    </row>
    <row r="124" spans="1:28" ht="15.75" customHeight="1">
      <c r="A124" s="209"/>
      <c r="B124" s="755"/>
      <c r="C124" s="710"/>
      <c r="D124" s="227"/>
      <c r="E124" s="360" t="s">
        <v>242</v>
      </c>
      <c r="F124" s="1408"/>
      <c r="G124" s="174"/>
      <c r="H124" s="744"/>
      <c r="I124" s="1726"/>
      <c r="J124" s="691" t="s">
        <v>25</v>
      </c>
      <c r="K124" s="74"/>
      <c r="L124" s="278"/>
      <c r="M124" s="50"/>
      <c r="N124" s="64"/>
      <c r="O124" s="65">
        <f>P124+R124</f>
        <v>280</v>
      </c>
      <c r="P124" s="397">
        <v>280</v>
      </c>
      <c r="Q124" s="66"/>
      <c r="R124" s="401"/>
      <c r="S124" s="556">
        <f t="shared" si="20"/>
        <v>260</v>
      </c>
      <c r="T124" s="520">
        <v>260</v>
      </c>
      <c r="U124" s="520"/>
      <c r="V124" s="557"/>
      <c r="W124" s="44"/>
      <c r="X124" s="44"/>
      <c r="Y124" s="104"/>
      <c r="Z124" s="766"/>
      <c r="AA124" s="125"/>
      <c r="AB124" s="756"/>
    </row>
    <row r="125" spans="1:28" ht="13.5" thickBot="1">
      <c r="A125" s="746"/>
      <c r="B125" s="751"/>
      <c r="C125" s="765"/>
      <c r="D125" s="245"/>
      <c r="E125" s="738"/>
      <c r="F125" s="1396"/>
      <c r="G125" s="720"/>
      <c r="H125" s="212"/>
      <c r="I125" s="1708"/>
      <c r="J125" s="529" t="s">
        <v>26</v>
      </c>
      <c r="K125" s="530">
        <f>L125+N125</f>
        <v>400</v>
      </c>
      <c r="L125" s="523">
        <f>SUM(L120:L124)</f>
        <v>400</v>
      </c>
      <c r="M125" s="522"/>
      <c r="N125" s="526"/>
      <c r="O125" s="573">
        <f>SUM(O121:O124)</f>
        <v>950</v>
      </c>
      <c r="P125" s="574">
        <f>SUM(P121:P124)</f>
        <v>950</v>
      </c>
      <c r="Q125" s="575"/>
      <c r="R125" s="576"/>
      <c r="S125" s="530">
        <f t="shared" si="20"/>
        <v>800</v>
      </c>
      <c r="T125" s="523">
        <f>SUM(T121:T124)</f>
        <v>800</v>
      </c>
      <c r="U125" s="551"/>
      <c r="V125" s="547"/>
      <c r="W125" s="546">
        <f>SUM(W119:W124)</f>
        <v>0</v>
      </c>
      <c r="X125" s="547">
        <f>SUM(X119:X124)</f>
        <v>0</v>
      </c>
      <c r="Y125" s="105"/>
      <c r="Z125" s="115"/>
      <c r="AA125" s="116"/>
      <c r="AB125" s="737"/>
    </row>
    <row r="126" spans="1:28" ht="27" customHeight="1">
      <c r="A126" s="745" t="s">
        <v>27</v>
      </c>
      <c r="B126" s="750" t="s">
        <v>23</v>
      </c>
      <c r="C126" s="701" t="s">
        <v>32</v>
      </c>
      <c r="D126" s="183"/>
      <c r="E126" s="179" t="s">
        <v>220</v>
      </c>
      <c r="F126" s="1395" t="s">
        <v>144</v>
      </c>
      <c r="G126" s="1406" t="s">
        <v>24</v>
      </c>
      <c r="H126" s="257"/>
      <c r="I126" s="619"/>
      <c r="J126" s="14"/>
      <c r="K126" s="388"/>
      <c r="L126" s="60"/>
      <c r="M126" s="392"/>
      <c r="N126" s="247"/>
      <c r="O126" s="55"/>
      <c r="P126" s="392"/>
      <c r="Q126" s="47"/>
      <c r="R126" s="392"/>
      <c r="S126" s="561"/>
      <c r="T126" s="518"/>
      <c r="U126" s="518"/>
      <c r="V126" s="635"/>
      <c r="W126" s="94"/>
      <c r="X126" s="94"/>
      <c r="Y126" s="867"/>
      <c r="Z126" s="734"/>
      <c r="AA126" s="123"/>
      <c r="AB126" s="736"/>
    </row>
    <row r="127" spans="1:28" ht="17.25" customHeight="1">
      <c r="A127" s="209"/>
      <c r="B127" s="755"/>
      <c r="C127" s="698"/>
      <c r="D127" s="184" t="s">
        <v>23</v>
      </c>
      <c r="E127" s="1409" t="s">
        <v>245</v>
      </c>
      <c r="F127" s="1408"/>
      <c r="G127" s="1407"/>
      <c r="H127" s="729">
        <v>2</v>
      </c>
      <c r="I127" s="620" t="s">
        <v>185</v>
      </c>
      <c r="J127" s="694" t="s">
        <v>25</v>
      </c>
      <c r="K127" s="233"/>
      <c r="L127" s="229"/>
      <c r="M127" s="223"/>
      <c r="N127" s="53"/>
      <c r="O127" s="427">
        <f>P127+R127</f>
        <v>25</v>
      </c>
      <c r="P127" s="409">
        <v>25</v>
      </c>
      <c r="Q127" s="229"/>
      <c r="R127" s="223"/>
      <c r="S127" s="563">
        <f>T127+V127</f>
        <v>10</v>
      </c>
      <c r="T127" s="497">
        <v>10</v>
      </c>
      <c r="U127" s="497"/>
      <c r="V127" s="686"/>
      <c r="W127" s="40">
        <v>50</v>
      </c>
      <c r="X127" s="40">
        <v>50</v>
      </c>
      <c r="Y127" s="1518" t="s">
        <v>142</v>
      </c>
      <c r="Z127" s="721">
        <v>1</v>
      </c>
      <c r="AA127" s="124"/>
      <c r="AB127" s="704"/>
    </row>
    <row r="128" spans="1:28" ht="42.75" customHeight="1" thickBot="1">
      <c r="A128" s="746"/>
      <c r="B128" s="751"/>
      <c r="C128" s="424"/>
      <c r="D128" s="868"/>
      <c r="E128" s="1674"/>
      <c r="F128" s="1396"/>
      <c r="G128" s="1524"/>
      <c r="H128" s="869">
        <v>6</v>
      </c>
      <c r="I128" s="870" t="s">
        <v>203</v>
      </c>
      <c r="J128" s="871" t="s">
        <v>25</v>
      </c>
      <c r="K128" s="872"/>
      <c r="L128" s="873"/>
      <c r="M128" s="874"/>
      <c r="N128" s="875"/>
      <c r="O128" s="876">
        <f>P128+R128</f>
        <v>450</v>
      </c>
      <c r="P128" s="457">
        <v>450</v>
      </c>
      <c r="Q128" s="873"/>
      <c r="R128" s="874"/>
      <c r="S128" s="688">
        <f>T128+V128</f>
        <v>450</v>
      </c>
      <c r="T128" s="508">
        <v>450</v>
      </c>
      <c r="U128" s="523"/>
      <c r="V128" s="532"/>
      <c r="W128" s="877"/>
      <c r="X128" s="877"/>
      <c r="Y128" s="1417"/>
      <c r="Z128" s="723"/>
      <c r="AA128" s="117"/>
      <c r="AB128" s="345"/>
    </row>
    <row r="129" spans="1:28" ht="27.75" customHeight="1">
      <c r="A129" s="209"/>
      <c r="B129" s="755"/>
      <c r="C129" s="710"/>
      <c r="D129" s="1676" t="s">
        <v>27</v>
      </c>
      <c r="E129" s="1318" t="s">
        <v>246</v>
      </c>
      <c r="F129" s="1740" t="s">
        <v>5</v>
      </c>
      <c r="G129" s="174"/>
      <c r="H129" s="1416">
        <v>5</v>
      </c>
      <c r="I129" s="1741" t="s">
        <v>198</v>
      </c>
      <c r="J129" s="695" t="s">
        <v>8</v>
      </c>
      <c r="K129" s="334"/>
      <c r="L129" s="66"/>
      <c r="M129" s="862"/>
      <c r="N129" s="200"/>
      <c r="O129" s="162">
        <f>P129+R129</f>
        <v>50</v>
      </c>
      <c r="P129" s="862"/>
      <c r="Q129" s="66"/>
      <c r="R129" s="862">
        <v>50</v>
      </c>
      <c r="S129" s="863">
        <f>T129+V129</f>
        <v>50</v>
      </c>
      <c r="T129" s="487"/>
      <c r="U129" s="487"/>
      <c r="V129" s="864">
        <v>50</v>
      </c>
      <c r="W129" s="22">
        <v>1000</v>
      </c>
      <c r="X129" s="22"/>
      <c r="Y129" s="865" t="s">
        <v>189</v>
      </c>
      <c r="Z129" s="711"/>
      <c r="AA129" s="711">
        <v>1</v>
      </c>
      <c r="AB129" s="866"/>
    </row>
    <row r="130" spans="1:28" ht="15" customHeight="1">
      <c r="A130" s="209"/>
      <c r="B130" s="755"/>
      <c r="C130" s="710"/>
      <c r="D130" s="1676"/>
      <c r="E130" s="1318"/>
      <c r="F130" s="1740"/>
      <c r="G130" s="769"/>
      <c r="H130" s="1416"/>
      <c r="I130" s="1741"/>
      <c r="J130" s="694" t="s">
        <v>25</v>
      </c>
      <c r="K130" s="233"/>
      <c r="L130" s="229"/>
      <c r="M130" s="223"/>
      <c r="N130" s="62"/>
      <c r="O130" s="251"/>
      <c r="P130" s="223"/>
      <c r="Q130" s="229"/>
      <c r="R130" s="223"/>
      <c r="S130" s="563"/>
      <c r="T130" s="497"/>
      <c r="U130" s="497"/>
      <c r="V130" s="686"/>
      <c r="W130" s="40"/>
      <c r="X130" s="40">
        <v>1050</v>
      </c>
      <c r="Y130" s="1427" t="s">
        <v>197</v>
      </c>
      <c r="Z130" s="210"/>
      <c r="AA130" s="124">
        <v>20</v>
      </c>
      <c r="AB130" s="704">
        <v>100</v>
      </c>
    </row>
    <row r="131" spans="1:28" ht="13.5" thickBot="1">
      <c r="A131" s="748"/>
      <c r="B131" s="755"/>
      <c r="C131" s="710"/>
      <c r="D131" s="708"/>
      <c r="E131" s="752"/>
      <c r="F131" s="467"/>
      <c r="G131" s="416"/>
      <c r="H131" s="813"/>
      <c r="I131" s="814"/>
      <c r="J131" s="543" t="s">
        <v>26</v>
      </c>
      <c r="K131" s="688"/>
      <c r="L131" s="508"/>
      <c r="M131" s="509"/>
      <c r="N131" s="514"/>
      <c r="O131" s="545">
        <f>SUM(O127:O130)</f>
        <v>525</v>
      </c>
      <c r="P131" s="545">
        <f t="shared" ref="P131:X131" si="21">SUM(P127:P130)</f>
        <v>475</v>
      </c>
      <c r="Q131" s="545">
        <f t="shared" si="21"/>
        <v>0</v>
      </c>
      <c r="R131" s="522">
        <f t="shared" si="21"/>
        <v>50</v>
      </c>
      <c r="S131" s="542">
        <f t="shared" si="21"/>
        <v>510</v>
      </c>
      <c r="T131" s="545">
        <f t="shared" si="21"/>
        <v>460</v>
      </c>
      <c r="U131" s="545">
        <f t="shared" si="21"/>
        <v>0</v>
      </c>
      <c r="V131" s="532">
        <f t="shared" si="21"/>
        <v>50</v>
      </c>
      <c r="W131" s="545">
        <f t="shared" si="21"/>
        <v>1050</v>
      </c>
      <c r="X131" s="545">
        <f t="shared" si="21"/>
        <v>1100</v>
      </c>
      <c r="Y131" s="1389"/>
      <c r="Z131" s="766"/>
      <c r="AA131" s="125"/>
      <c r="AB131" s="705"/>
    </row>
    <row r="132" spans="1:28">
      <c r="A132" s="747" t="s">
        <v>27</v>
      </c>
      <c r="B132" s="750" t="s">
        <v>23</v>
      </c>
      <c r="C132" s="1391" t="s">
        <v>33</v>
      </c>
      <c r="D132" s="1675"/>
      <c r="E132" s="1742" t="s">
        <v>184</v>
      </c>
      <c r="F132" s="1661"/>
      <c r="G132" s="1662" t="s">
        <v>24</v>
      </c>
      <c r="H132" s="1663">
        <v>5</v>
      </c>
      <c r="I132" s="1707" t="s">
        <v>179</v>
      </c>
      <c r="J132" s="30" t="s">
        <v>56</v>
      </c>
      <c r="K132" s="73"/>
      <c r="L132" s="57"/>
      <c r="M132" s="393"/>
      <c r="N132" s="395"/>
      <c r="O132" s="56">
        <f>P132+R132</f>
        <v>62.2</v>
      </c>
      <c r="P132" s="68"/>
      <c r="Q132" s="57"/>
      <c r="R132" s="90">
        <v>62.2</v>
      </c>
      <c r="S132" s="565"/>
      <c r="T132" s="501"/>
      <c r="U132" s="566"/>
      <c r="V132" s="567"/>
      <c r="W132" s="34"/>
      <c r="X132" s="34"/>
      <c r="Y132" s="1388" t="s">
        <v>189</v>
      </c>
      <c r="Z132" s="734">
        <v>1</v>
      </c>
      <c r="AA132" s="123"/>
      <c r="AB132" s="736"/>
    </row>
    <row r="133" spans="1:28">
      <c r="A133" s="748"/>
      <c r="B133" s="755"/>
      <c r="C133" s="1512"/>
      <c r="D133" s="1676"/>
      <c r="E133" s="1743"/>
      <c r="F133" s="1522"/>
      <c r="G133" s="1404"/>
      <c r="H133" s="1519"/>
      <c r="I133" s="1726"/>
      <c r="J133" s="272" t="s">
        <v>8</v>
      </c>
      <c r="K133" s="387"/>
      <c r="L133" s="230"/>
      <c r="M133" s="394"/>
      <c r="N133" s="396"/>
      <c r="O133" s="234"/>
      <c r="P133" s="54"/>
      <c r="Q133" s="230"/>
      <c r="R133" s="273"/>
      <c r="S133" s="689"/>
      <c r="T133" s="504"/>
      <c r="U133" s="504"/>
      <c r="V133" s="685"/>
      <c r="W133" s="482"/>
      <c r="X133" s="482"/>
      <c r="Y133" s="1428"/>
      <c r="Z133" s="766"/>
      <c r="AA133" s="125"/>
      <c r="AB133" s="756"/>
    </row>
    <row r="134" spans="1:28">
      <c r="A134" s="748"/>
      <c r="B134" s="755"/>
      <c r="C134" s="1512"/>
      <c r="D134" s="1676"/>
      <c r="E134" s="1743"/>
      <c r="F134" s="1522"/>
      <c r="G134" s="1404"/>
      <c r="H134" s="1519"/>
      <c r="I134" s="1726"/>
      <c r="J134" s="272" t="s">
        <v>7</v>
      </c>
      <c r="K134" s="387"/>
      <c r="L134" s="230"/>
      <c r="M134" s="394"/>
      <c r="N134" s="396"/>
      <c r="O134" s="234"/>
      <c r="P134" s="54"/>
      <c r="Q134" s="230"/>
      <c r="R134" s="273"/>
      <c r="S134" s="568"/>
      <c r="T134" s="504"/>
      <c r="U134" s="569"/>
      <c r="V134" s="570"/>
      <c r="W134" s="38">
        <v>784.1</v>
      </c>
      <c r="X134" s="38"/>
      <c r="Y134" s="1427" t="s">
        <v>188</v>
      </c>
      <c r="Z134" s="210"/>
      <c r="AA134" s="124">
        <v>100</v>
      </c>
      <c r="AB134" s="139"/>
    </row>
    <row r="135" spans="1:28" ht="13.5" thickBot="1">
      <c r="A135" s="749"/>
      <c r="B135" s="751"/>
      <c r="C135" s="1392"/>
      <c r="D135" s="1579"/>
      <c r="E135" s="1744"/>
      <c r="F135" s="1523"/>
      <c r="G135" s="1405"/>
      <c r="H135" s="1520"/>
      <c r="I135" s="1708"/>
      <c r="J135" s="543" t="s">
        <v>26</v>
      </c>
      <c r="K135" s="530"/>
      <c r="L135" s="523"/>
      <c r="M135" s="548"/>
      <c r="N135" s="549"/>
      <c r="O135" s="550">
        <f>O132</f>
        <v>62.2</v>
      </c>
      <c r="P135" s="548"/>
      <c r="Q135" s="551"/>
      <c r="R135" s="547">
        <f>R132</f>
        <v>62.2</v>
      </c>
      <c r="S135" s="552">
        <f>T135+V135</f>
        <v>0</v>
      </c>
      <c r="T135" s="551"/>
      <c r="U135" s="551"/>
      <c r="V135" s="547">
        <f>SUM(V133:V134)</f>
        <v>0</v>
      </c>
      <c r="W135" s="546">
        <f>W134</f>
        <v>784.1</v>
      </c>
      <c r="X135" s="547"/>
      <c r="Y135" s="1389"/>
      <c r="Z135" s="115"/>
      <c r="AA135" s="116"/>
      <c r="AB135" s="737"/>
    </row>
    <row r="136" spans="1:28" ht="15" customHeight="1">
      <c r="A136" s="747" t="s">
        <v>27</v>
      </c>
      <c r="B136" s="750" t="s">
        <v>23</v>
      </c>
      <c r="C136" s="1391" t="s">
        <v>58</v>
      </c>
      <c r="D136" s="1675"/>
      <c r="E136" s="1747" t="s">
        <v>170</v>
      </c>
      <c r="F136" s="1661"/>
      <c r="G136" s="1662" t="s">
        <v>24</v>
      </c>
      <c r="H136" s="1663">
        <v>5</v>
      </c>
      <c r="I136" s="1707"/>
      <c r="J136" s="30" t="s">
        <v>25</v>
      </c>
      <c r="K136" s="73">
        <f>L136+N136</f>
        <v>10</v>
      </c>
      <c r="L136" s="57">
        <v>10</v>
      </c>
      <c r="M136" s="393"/>
      <c r="N136" s="395"/>
      <c r="O136" s="56"/>
      <c r="P136" s="68"/>
      <c r="Q136" s="57"/>
      <c r="R136" s="90"/>
      <c r="S136" s="565"/>
      <c r="T136" s="501"/>
      <c r="U136" s="566"/>
      <c r="V136" s="567"/>
      <c r="W136" s="34"/>
      <c r="X136" s="34"/>
      <c r="Y136" s="195"/>
      <c r="Z136" s="734"/>
      <c r="AA136" s="123"/>
      <c r="AB136" s="736"/>
    </row>
    <row r="137" spans="1:28" ht="13.5" thickBot="1">
      <c r="A137" s="749"/>
      <c r="B137" s="751"/>
      <c r="C137" s="1392"/>
      <c r="D137" s="1579"/>
      <c r="E137" s="1748"/>
      <c r="F137" s="1523"/>
      <c r="G137" s="1405"/>
      <c r="H137" s="1520"/>
      <c r="I137" s="1708"/>
      <c r="J137" s="543" t="s">
        <v>26</v>
      </c>
      <c r="K137" s="530">
        <f>L137+N137</f>
        <v>10</v>
      </c>
      <c r="L137" s="523">
        <f>L136</f>
        <v>10</v>
      </c>
      <c r="M137" s="548"/>
      <c r="N137" s="549"/>
      <c r="O137" s="550"/>
      <c r="P137" s="548"/>
      <c r="Q137" s="551"/>
      <c r="R137" s="547"/>
      <c r="S137" s="552"/>
      <c r="T137" s="551"/>
      <c r="U137" s="551"/>
      <c r="V137" s="547"/>
      <c r="W137" s="546"/>
      <c r="X137" s="547"/>
      <c r="Y137" s="97"/>
      <c r="Z137" s="115"/>
      <c r="AA137" s="116"/>
      <c r="AB137" s="737"/>
    </row>
    <row r="138" spans="1:28" ht="27" customHeight="1">
      <c r="A138" s="1349" t="s">
        <v>27</v>
      </c>
      <c r="B138" s="1386" t="s">
        <v>23</v>
      </c>
      <c r="C138" s="1341" t="s">
        <v>9</v>
      </c>
      <c r="D138" s="1757"/>
      <c r="E138" s="1759" t="s">
        <v>115</v>
      </c>
      <c r="F138" s="1770" t="s">
        <v>5</v>
      </c>
      <c r="G138" s="1662" t="s">
        <v>24</v>
      </c>
      <c r="H138" s="1671" t="s">
        <v>77</v>
      </c>
      <c r="I138" s="1745"/>
      <c r="J138" s="153" t="s">
        <v>8</v>
      </c>
      <c r="K138" s="73">
        <f>L138+N138</f>
        <v>8</v>
      </c>
      <c r="L138" s="57"/>
      <c r="M138" s="68"/>
      <c r="N138" s="253">
        <v>8</v>
      </c>
      <c r="O138" s="56"/>
      <c r="P138" s="68"/>
      <c r="Q138" s="57"/>
      <c r="R138" s="90"/>
      <c r="S138" s="571"/>
      <c r="T138" s="501"/>
      <c r="U138" s="501"/>
      <c r="V138" s="500"/>
      <c r="W138" s="96"/>
      <c r="X138" s="94"/>
      <c r="Y138" s="1418"/>
      <c r="Z138" s="1749"/>
      <c r="AA138" s="1751"/>
      <c r="AB138" s="1753"/>
    </row>
    <row r="139" spans="1:28" ht="13.5" thickBot="1">
      <c r="A139" s="1350"/>
      <c r="B139" s="1387"/>
      <c r="C139" s="1756"/>
      <c r="D139" s="1758"/>
      <c r="E139" s="1761"/>
      <c r="F139" s="1771"/>
      <c r="G139" s="1405"/>
      <c r="H139" s="1672"/>
      <c r="I139" s="1746"/>
      <c r="J139" s="543" t="s">
        <v>26</v>
      </c>
      <c r="K139" s="530">
        <f>SUM(K138:K138)</f>
        <v>8</v>
      </c>
      <c r="L139" s="523"/>
      <c r="M139" s="522"/>
      <c r="N139" s="544">
        <f>SUM(N138:N138)</f>
        <v>8</v>
      </c>
      <c r="O139" s="542"/>
      <c r="P139" s="522"/>
      <c r="Q139" s="523"/>
      <c r="R139" s="545"/>
      <c r="S139" s="530"/>
      <c r="T139" s="523"/>
      <c r="U139" s="523"/>
      <c r="V139" s="522"/>
      <c r="W139" s="546"/>
      <c r="X139" s="547"/>
      <c r="Y139" s="1419"/>
      <c r="Z139" s="1750"/>
      <c r="AA139" s="1752"/>
      <c r="AB139" s="1754"/>
    </row>
    <row r="140" spans="1:28" ht="26.25" customHeight="1">
      <c r="A140" s="1349" t="s">
        <v>27</v>
      </c>
      <c r="B140" s="1386" t="s">
        <v>23</v>
      </c>
      <c r="C140" s="1341" t="s">
        <v>24</v>
      </c>
      <c r="D140" s="1757"/>
      <c r="E140" s="1759" t="s">
        <v>164</v>
      </c>
      <c r="F140" s="1762"/>
      <c r="G140" s="1662" t="s">
        <v>24</v>
      </c>
      <c r="H140" s="1671" t="s">
        <v>77</v>
      </c>
      <c r="I140" s="1745"/>
      <c r="J140" s="338" t="s">
        <v>8</v>
      </c>
      <c r="K140" s="233">
        <f>L140+N140</f>
        <v>101.6</v>
      </c>
      <c r="L140" s="229"/>
      <c r="M140" s="223"/>
      <c r="N140" s="53">
        <v>101.6</v>
      </c>
      <c r="O140" s="56"/>
      <c r="P140" s="68"/>
      <c r="Q140" s="57"/>
      <c r="R140" s="90"/>
      <c r="S140" s="571"/>
      <c r="T140" s="501"/>
      <c r="U140" s="501"/>
      <c r="V140" s="500"/>
      <c r="W140" s="96"/>
      <c r="X140" s="94"/>
      <c r="Y140" s="1418"/>
      <c r="Z140" s="1749"/>
      <c r="AA140" s="1751"/>
      <c r="AB140" s="1753"/>
    </row>
    <row r="141" spans="1:28" ht="26.25" customHeight="1">
      <c r="A141" s="1310"/>
      <c r="B141" s="1323"/>
      <c r="C141" s="1755"/>
      <c r="D141" s="1715"/>
      <c r="E141" s="1760"/>
      <c r="F141" s="1763"/>
      <c r="G141" s="1404"/>
      <c r="H141" s="1622"/>
      <c r="I141" s="1766"/>
      <c r="J141" s="338"/>
      <c r="K141" s="233"/>
      <c r="L141" s="229"/>
      <c r="M141" s="223"/>
      <c r="N141" s="53"/>
      <c r="O141" s="357"/>
      <c r="P141" s="223"/>
      <c r="Q141" s="229"/>
      <c r="R141" s="171"/>
      <c r="S141" s="563"/>
      <c r="T141" s="497"/>
      <c r="U141" s="497"/>
      <c r="V141" s="498"/>
      <c r="W141" s="190"/>
      <c r="X141" s="41"/>
      <c r="Y141" s="1767"/>
      <c r="Z141" s="1768"/>
      <c r="AA141" s="1769"/>
      <c r="AB141" s="1765"/>
    </row>
    <row r="142" spans="1:28" ht="13.5" thickBot="1">
      <c r="A142" s="1350"/>
      <c r="B142" s="1387"/>
      <c r="C142" s="1756"/>
      <c r="D142" s="1758"/>
      <c r="E142" s="1761"/>
      <c r="F142" s="1764"/>
      <c r="G142" s="1405"/>
      <c r="H142" s="1672"/>
      <c r="I142" s="1746"/>
      <c r="J142" s="543" t="s">
        <v>26</v>
      </c>
      <c r="K142" s="530">
        <f>SUM(K140:K141)</f>
        <v>101.6</v>
      </c>
      <c r="L142" s="523">
        <f>SUM(L141)</f>
        <v>0</v>
      </c>
      <c r="M142" s="522">
        <f>SUM(M141)</f>
        <v>0</v>
      </c>
      <c r="N142" s="544">
        <f>SUM(N140:N141)</f>
        <v>101.6</v>
      </c>
      <c r="O142" s="542">
        <f>SUM(O141)</f>
        <v>0</v>
      </c>
      <c r="P142" s="522">
        <f t="shared" ref="P142:V142" si="22">SUM(P141)</f>
        <v>0</v>
      </c>
      <c r="Q142" s="523">
        <f t="shared" si="22"/>
        <v>0</v>
      </c>
      <c r="R142" s="545">
        <f t="shared" si="22"/>
        <v>0</v>
      </c>
      <c r="S142" s="530">
        <f t="shared" si="22"/>
        <v>0</v>
      </c>
      <c r="T142" s="523">
        <f t="shared" si="22"/>
        <v>0</v>
      </c>
      <c r="U142" s="523">
        <f t="shared" si="22"/>
        <v>0</v>
      </c>
      <c r="V142" s="522">
        <f t="shared" si="22"/>
        <v>0</v>
      </c>
      <c r="W142" s="546"/>
      <c r="X142" s="547"/>
      <c r="Y142" s="1419"/>
      <c r="Z142" s="1750"/>
      <c r="AA142" s="1752"/>
      <c r="AB142" s="1754"/>
    </row>
    <row r="143" spans="1:28" ht="13.5" thickBot="1">
      <c r="A143" s="749" t="s">
        <v>27</v>
      </c>
      <c r="B143" s="15" t="s">
        <v>23</v>
      </c>
      <c r="C143" s="1482" t="s">
        <v>30</v>
      </c>
      <c r="D143" s="1375"/>
      <c r="E143" s="1375"/>
      <c r="F143" s="1375"/>
      <c r="G143" s="1375"/>
      <c r="H143" s="1375"/>
      <c r="I143" s="1375"/>
      <c r="J143" s="1375"/>
      <c r="K143" s="725">
        <f>K135+K142+K111+K125+K118+K112+K97+K139+K137</f>
        <v>10917.8</v>
      </c>
      <c r="L143" s="725">
        <f>L135+L142+L111+L125+L118+L112+L97+L139+L137</f>
        <v>536.4</v>
      </c>
      <c r="M143" s="725">
        <f>M135+M142+M111+M125+M118+M112+M97+M139+M137</f>
        <v>39.199999999999996</v>
      </c>
      <c r="N143" s="725">
        <f>N135+N142+N111+N125+N118+N112+N97+N139+N137</f>
        <v>10381.4</v>
      </c>
      <c r="O143" s="725">
        <f>P143+R143</f>
        <v>6757.7000000000007</v>
      </c>
      <c r="P143" s="725">
        <f>P142+P139+P137+P135+P131+P125+P118+P112+P97</f>
        <v>1528</v>
      </c>
      <c r="Q143" s="725">
        <f>Q142+Q139+Q137+Q135+Q131+Q125+Q118+Q112+Q97</f>
        <v>22.3</v>
      </c>
      <c r="R143" s="725">
        <f>R142+R139+R137+R135+R131+R125+R118+R112+R97</f>
        <v>5229.7000000000007</v>
      </c>
      <c r="S143" s="725">
        <f t="shared" ref="S143:X143" si="23">S142+S139+S137+S135+S131+S125+S118+S112+S97</f>
        <v>6530.5000000000009</v>
      </c>
      <c r="T143" s="725">
        <f t="shared" si="23"/>
        <v>1363</v>
      </c>
      <c r="U143" s="725">
        <f t="shared" si="23"/>
        <v>22.3</v>
      </c>
      <c r="V143" s="725">
        <f t="shared" si="23"/>
        <v>5167.5</v>
      </c>
      <c r="W143" s="725">
        <f t="shared" si="23"/>
        <v>2734.1</v>
      </c>
      <c r="X143" s="725">
        <f t="shared" si="23"/>
        <v>5200</v>
      </c>
      <c r="Y143" s="1397"/>
      <c r="Z143" s="1398"/>
      <c r="AA143" s="1398"/>
      <c r="AB143" s="1399"/>
    </row>
    <row r="144" spans="1:28" ht="13.5" thickBot="1">
      <c r="A144" s="748" t="s">
        <v>27</v>
      </c>
      <c r="B144" s="15" t="s">
        <v>27</v>
      </c>
      <c r="C144" s="1527" t="s">
        <v>52</v>
      </c>
      <c r="D144" s="1528"/>
      <c r="E144" s="1528"/>
      <c r="F144" s="1528"/>
      <c r="G144" s="1528"/>
      <c r="H144" s="93"/>
      <c r="I144" s="154"/>
      <c r="J144" s="154"/>
      <c r="K144" s="154"/>
      <c r="L144" s="154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1347"/>
      <c r="AB144" s="1348"/>
    </row>
    <row r="145" spans="1:28" ht="53.25" customHeight="1">
      <c r="A145" s="1384" t="s">
        <v>27</v>
      </c>
      <c r="B145" s="1386" t="s">
        <v>27</v>
      </c>
      <c r="C145" s="763" t="s">
        <v>23</v>
      </c>
      <c r="D145" s="1757"/>
      <c r="E145" s="1759" t="s">
        <v>165</v>
      </c>
      <c r="F145" s="1395" t="s">
        <v>148</v>
      </c>
      <c r="G145" s="1393" t="s">
        <v>24</v>
      </c>
      <c r="H145" s="1400">
        <v>2</v>
      </c>
      <c r="I145" s="1698" t="s">
        <v>186</v>
      </c>
      <c r="J145" s="153" t="s">
        <v>25</v>
      </c>
      <c r="K145" s="56">
        <f>L145+N145</f>
        <v>100</v>
      </c>
      <c r="L145" s="57">
        <v>100</v>
      </c>
      <c r="M145" s="57"/>
      <c r="N145" s="58"/>
      <c r="O145" s="56">
        <f t="shared" ref="O145:O146" si="24">P145+R145</f>
        <v>100</v>
      </c>
      <c r="P145" s="57">
        <v>100</v>
      </c>
      <c r="Q145" s="57"/>
      <c r="R145" s="58"/>
      <c r="S145" s="539">
        <f>T145+V145</f>
        <v>100</v>
      </c>
      <c r="T145" s="501">
        <v>100</v>
      </c>
      <c r="U145" s="501"/>
      <c r="V145" s="540"/>
      <c r="W145" s="45">
        <v>100</v>
      </c>
      <c r="X145" s="45">
        <v>100</v>
      </c>
      <c r="Y145" s="1504" t="s">
        <v>98</v>
      </c>
      <c r="Z145" s="363">
        <v>320</v>
      </c>
      <c r="AA145" s="363">
        <v>320</v>
      </c>
      <c r="AB145" s="364">
        <v>320</v>
      </c>
    </row>
    <row r="146" spans="1:28" ht="12" customHeight="1" thickBot="1">
      <c r="A146" s="1385"/>
      <c r="B146" s="1387"/>
      <c r="C146" s="765"/>
      <c r="D146" s="1758"/>
      <c r="E146" s="1761"/>
      <c r="F146" s="1396"/>
      <c r="G146" s="1394"/>
      <c r="H146" s="1401"/>
      <c r="I146" s="1699"/>
      <c r="J146" s="529" t="s">
        <v>26</v>
      </c>
      <c r="K146" s="530">
        <f>L146+N146</f>
        <v>100</v>
      </c>
      <c r="L146" s="523">
        <f>SUM(L145)</f>
        <v>100</v>
      </c>
      <c r="M146" s="523"/>
      <c r="N146" s="526"/>
      <c r="O146" s="530">
        <f t="shared" si="24"/>
        <v>100</v>
      </c>
      <c r="P146" s="523">
        <f>SUM(P145)</f>
        <v>100</v>
      </c>
      <c r="Q146" s="523"/>
      <c r="R146" s="526"/>
      <c r="S146" s="530">
        <f>T146+V146</f>
        <v>100</v>
      </c>
      <c r="T146" s="523">
        <f>SUM(T145)</f>
        <v>100</v>
      </c>
      <c r="U146" s="523"/>
      <c r="V146" s="526"/>
      <c r="W146" s="531">
        <f>SUM(W145)</f>
        <v>100</v>
      </c>
      <c r="X146" s="532">
        <f>SUM(X145)</f>
        <v>100</v>
      </c>
      <c r="Y146" s="1505"/>
      <c r="Z146" s="181"/>
      <c r="AA146" s="181"/>
      <c r="AB146" s="365"/>
    </row>
    <row r="147" spans="1:28" ht="29.25" customHeight="1">
      <c r="A147" s="1669" t="s">
        <v>27</v>
      </c>
      <c r="B147" s="415" t="s">
        <v>27</v>
      </c>
      <c r="C147" s="724" t="s">
        <v>27</v>
      </c>
      <c r="D147" s="1772"/>
      <c r="E147" s="1774" t="s">
        <v>221</v>
      </c>
      <c r="F147" s="1395"/>
      <c r="G147" s="1393" t="s">
        <v>24</v>
      </c>
      <c r="H147" s="1671" t="s">
        <v>46</v>
      </c>
      <c r="I147" s="1698" t="s">
        <v>187</v>
      </c>
      <c r="J147" s="163" t="s">
        <v>25</v>
      </c>
      <c r="K147" s="74"/>
      <c r="L147" s="278"/>
      <c r="M147" s="50"/>
      <c r="N147" s="64"/>
      <c r="O147" s="419">
        <f>P147+R147</f>
        <v>180</v>
      </c>
      <c r="P147" s="420">
        <v>180</v>
      </c>
      <c r="Q147" s="421"/>
      <c r="R147" s="422"/>
      <c r="S147" s="541">
        <f>T147+V147</f>
        <v>150</v>
      </c>
      <c r="T147" s="494">
        <v>150</v>
      </c>
      <c r="U147" s="536"/>
      <c r="V147" s="527"/>
      <c r="W147" s="808">
        <v>250</v>
      </c>
      <c r="X147" s="808">
        <v>250</v>
      </c>
      <c r="Y147" s="195" t="s">
        <v>248</v>
      </c>
      <c r="Z147" s="134">
        <v>4</v>
      </c>
      <c r="AA147" s="135">
        <v>5</v>
      </c>
      <c r="AB147" s="196">
        <v>5</v>
      </c>
    </row>
    <row r="148" spans="1:28" ht="20.25" customHeight="1" thickBot="1">
      <c r="A148" s="1670"/>
      <c r="B148" s="713"/>
      <c r="C148" s="761"/>
      <c r="D148" s="1773"/>
      <c r="E148" s="1775"/>
      <c r="F148" s="1396"/>
      <c r="G148" s="1394"/>
      <c r="H148" s="1672"/>
      <c r="I148" s="1699"/>
      <c r="J148" s="543" t="s">
        <v>26</v>
      </c>
      <c r="K148" s="542"/>
      <c r="L148" s="523"/>
      <c r="M148" s="523"/>
      <c r="N148" s="526"/>
      <c r="O148" s="542">
        <f>P148+R148</f>
        <v>180</v>
      </c>
      <c r="P148" s="523">
        <f>SUM(P147)</f>
        <v>180</v>
      </c>
      <c r="Q148" s="523"/>
      <c r="R148" s="526"/>
      <c r="S148" s="542">
        <f>T148+V148</f>
        <v>150</v>
      </c>
      <c r="T148" s="523">
        <f>T147</f>
        <v>150</v>
      </c>
      <c r="U148" s="523"/>
      <c r="V148" s="526"/>
      <c r="W148" s="531">
        <f>SUM(W147)</f>
        <v>250</v>
      </c>
      <c r="X148" s="532">
        <f>SUM(X147)</f>
        <v>250</v>
      </c>
      <c r="Y148" s="149" t="s">
        <v>146</v>
      </c>
      <c r="Z148" s="366">
        <v>60</v>
      </c>
      <c r="AA148" s="366">
        <v>75</v>
      </c>
      <c r="AB148" s="367">
        <v>75</v>
      </c>
    </row>
    <row r="149" spans="1:28" ht="13.5" thickBot="1">
      <c r="A149" s="16" t="s">
        <v>27</v>
      </c>
      <c r="B149" s="15" t="s">
        <v>27</v>
      </c>
      <c r="C149" s="1482" t="s">
        <v>30</v>
      </c>
      <c r="D149" s="1375"/>
      <c r="E149" s="1375"/>
      <c r="F149" s="1375"/>
      <c r="G149" s="1375"/>
      <c r="H149" s="1375"/>
      <c r="I149" s="1375"/>
      <c r="J149" s="1375"/>
      <c r="K149" s="31">
        <f>K148+K146</f>
        <v>100</v>
      </c>
      <c r="L149" s="31">
        <f t="shared" ref="L149:X149" si="25">L148+L146</f>
        <v>100</v>
      </c>
      <c r="M149" s="31">
        <f t="shared" si="25"/>
        <v>0</v>
      </c>
      <c r="N149" s="31">
        <f t="shared" si="25"/>
        <v>0</v>
      </c>
      <c r="O149" s="31">
        <f t="shared" si="25"/>
        <v>280</v>
      </c>
      <c r="P149" s="31">
        <f>P148+P146</f>
        <v>280</v>
      </c>
      <c r="Q149" s="31">
        <f t="shared" si="25"/>
        <v>0</v>
      </c>
      <c r="R149" s="31">
        <f t="shared" si="25"/>
        <v>0</v>
      </c>
      <c r="S149" s="31">
        <f t="shared" si="25"/>
        <v>250</v>
      </c>
      <c r="T149" s="31">
        <f t="shared" si="25"/>
        <v>250</v>
      </c>
      <c r="U149" s="31">
        <f t="shared" si="25"/>
        <v>0</v>
      </c>
      <c r="V149" s="31">
        <f t="shared" si="25"/>
        <v>0</v>
      </c>
      <c r="W149" s="31">
        <f t="shared" si="25"/>
        <v>350</v>
      </c>
      <c r="X149" s="31">
        <f t="shared" si="25"/>
        <v>350</v>
      </c>
      <c r="Y149" s="1397"/>
      <c r="Z149" s="1398"/>
      <c r="AA149" s="1398"/>
      <c r="AB149" s="1399"/>
    </row>
    <row r="150" spans="1:28" ht="13.5" thickBot="1">
      <c r="A150" s="747" t="s">
        <v>27</v>
      </c>
      <c r="B150" s="189" t="s">
        <v>29</v>
      </c>
      <c r="C150" s="1370" t="s">
        <v>51</v>
      </c>
      <c r="D150" s="1370"/>
      <c r="E150" s="1370"/>
      <c r="F150" s="1370"/>
      <c r="G150" s="1370"/>
      <c r="H150" s="1370"/>
      <c r="I150" s="1370"/>
      <c r="J150" s="1370"/>
      <c r="K150" s="1370"/>
      <c r="L150" s="1370"/>
      <c r="M150" s="1370"/>
      <c r="N150" s="1370"/>
      <c r="O150" s="1370"/>
      <c r="P150" s="1370"/>
      <c r="Q150" s="1370"/>
      <c r="R150" s="1370"/>
      <c r="S150" s="1370"/>
      <c r="T150" s="1370"/>
      <c r="U150" s="1370"/>
      <c r="V150" s="1370"/>
      <c r="W150" s="1370"/>
      <c r="X150" s="1370"/>
      <c r="Y150" s="1370"/>
      <c r="Z150" s="1370"/>
      <c r="AA150" s="1370"/>
      <c r="AB150" s="1371"/>
    </row>
    <row r="151" spans="1:28" ht="25.5">
      <c r="A151" s="745" t="s">
        <v>27</v>
      </c>
      <c r="B151" s="750" t="s">
        <v>29</v>
      </c>
      <c r="C151" s="724" t="s">
        <v>23</v>
      </c>
      <c r="D151" s="265"/>
      <c r="E151" s="185" t="s">
        <v>53</v>
      </c>
      <c r="F151" s="707"/>
      <c r="G151" s="728" t="s">
        <v>24</v>
      </c>
      <c r="H151" s="164">
        <v>6</v>
      </c>
      <c r="I151" s="1707" t="s">
        <v>196</v>
      </c>
      <c r="J151" s="690"/>
      <c r="K151" s="68"/>
      <c r="L151" s="57"/>
      <c r="M151" s="236"/>
      <c r="N151" s="253"/>
      <c r="O151" s="73"/>
      <c r="P151" s="57"/>
      <c r="Q151" s="236"/>
      <c r="R151" s="58"/>
      <c r="S151" s="500"/>
      <c r="T151" s="501"/>
      <c r="U151" s="535"/>
      <c r="V151" s="502"/>
      <c r="W151" s="23"/>
      <c r="X151" s="45"/>
      <c r="Y151" s="237"/>
      <c r="Z151" s="238"/>
      <c r="AA151" s="239"/>
      <c r="AB151" s="736"/>
    </row>
    <row r="152" spans="1:28" ht="25.5">
      <c r="A152" s="209"/>
      <c r="B152" s="755"/>
      <c r="C152" s="710"/>
      <c r="D152" s="266" t="s">
        <v>23</v>
      </c>
      <c r="E152" s="362" t="s">
        <v>100</v>
      </c>
      <c r="F152" s="768"/>
      <c r="G152" s="769"/>
      <c r="H152" s="165"/>
      <c r="I152" s="1726"/>
      <c r="J152" s="13" t="s">
        <v>25</v>
      </c>
      <c r="K152" s="54">
        <f>L152+N152</f>
        <v>351</v>
      </c>
      <c r="L152" s="230">
        <v>351</v>
      </c>
      <c r="M152" s="54"/>
      <c r="N152" s="206"/>
      <c r="O152" s="234">
        <f t="shared" ref="O152:O157" si="26">+P152+R152</f>
        <v>787.8</v>
      </c>
      <c r="P152" s="437">
        <f>351+436.8</f>
        <v>787.8</v>
      </c>
      <c r="Q152" s="54"/>
      <c r="R152" s="235"/>
      <c r="S152" s="506">
        <f t="shared" ref="S152:S173" si="27">T152+V152</f>
        <v>351</v>
      </c>
      <c r="T152" s="504">
        <v>351</v>
      </c>
      <c r="U152" s="506"/>
      <c r="V152" s="505"/>
      <c r="W152" s="172">
        <v>1092</v>
      </c>
      <c r="X152" s="172">
        <v>878</v>
      </c>
      <c r="Y152" s="368" t="s">
        <v>83</v>
      </c>
      <c r="Z152" s="805">
        <v>13</v>
      </c>
      <c r="AA152" s="805">
        <v>11</v>
      </c>
      <c r="AB152" s="812">
        <v>14</v>
      </c>
    </row>
    <row r="153" spans="1:28" ht="25.5">
      <c r="A153" s="209"/>
      <c r="B153" s="755"/>
      <c r="C153" s="773"/>
      <c r="D153" s="266" t="s">
        <v>27</v>
      </c>
      <c r="E153" s="362" t="s">
        <v>65</v>
      </c>
      <c r="F153" s="757"/>
      <c r="G153" s="769"/>
      <c r="H153" s="165"/>
      <c r="I153" s="1726"/>
      <c r="J153" s="691" t="s">
        <v>25</v>
      </c>
      <c r="K153" s="54">
        <f t="shared" ref="K153:K173" si="28">L153+N153</f>
        <v>227</v>
      </c>
      <c r="L153" s="278">
        <v>227</v>
      </c>
      <c r="M153" s="50"/>
      <c r="N153" s="51"/>
      <c r="O153" s="234">
        <f t="shared" si="26"/>
        <v>231</v>
      </c>
      <c r="P153" s="230">
        <v>231</v>
      </c>
      <c r="Q153" s="50"/>
      <c r="R153" s="64"/>
      <c r="S153" s="506">
        <f t="shared" si="27"/>
        <v>231</v>
      </c>
      <c r="T153" s="494">
        <v>231</v>
      </c>
      <c r="U153" s="536"/>
      <c r="V153" s="495"/>
      <c r="W153" s="172">
        <v>230</v>
      </c>
      <c r="X153" s="172">
        <v>230</v>
      </c>
      <c r="Y153" s="369" t="s">
        <v>84</v>
      </c>
      <c r="Z153" s="370">
        <v>95</v>
      </c>
      <c r="AA153" s="370">
        <v>95</v>
      </c>
      <c r="AB153" s="371">
        <v>95</v>
      </c>
    </row>
    <row r="154" spans="1:28" s="4" customFormat="1" ht="38.25">
      <c r="A154" s="209"/>
      <c r="B154" s="755"/>
      <c r="C154" s="773"/>
      <c r="D154" s="759" t="s">
        <v>29</v>
      </c>
      <c r="E154" s="372" t="s">
        <v>67</v>
      </c>
      <c r="F154" s="757"/>
      <c r="G154" s="769"/>
      <c r="H154" s="633"/>
      <c r="I154" s="1726"/>
      <c r="J154" s="694" t="s">
        <v>25</v>
      </c>
      <c r="K154" s="223">
        <f t="shared" si="28"/>
        <v>311.39999999999998</v>
      </c>
      <c r="L154" s="229">
        <v>311.39999999999998</v>
      </c>
      <c r="M154" s="223"/>
      <c r="N154" s="53"/>
      <c r="O154" s="357">
        <f t="shared" si="26"/>
        <v>311.39999999999998</v>
      </c>
      <c r="P154" s="229">
        <v>311.39999999999998</v>
      </c>
      <c r="Q154" s="223"/>
      <c r="R154" s="62"/>
      <c r="S154" s="498">
        <f t="shared" si="27"/>
        <v>311.39999999999998</v>
      </c>
      <c r="T154" s="497">
        <v>311.39999999999998</v>
      </c>
      <c r="U154" s="498"/>
      <c r="V154" s="499"/>
      <c r="W154" s="169">
        <v>311.39999999999998</v>
      </c>
      <c r="X154" s="169">
        <v>311.39999999999998</v>
      </c>
      <c r="Y154" s="368" t="s">
        <v>228</v>
      </c>
      <c r="Z154" s="721">
        <v>30</v>
      </c>
      <c r="AA154" s="721">
        <v>30</v>
      </c>
      <c r="AB154" s="428">
        <v>30</v>
      </c>
    </row>
    <row r="155" spans="1:28" ht="29.25" customHeight="1">
      <c r="A155" s="209"/>
      <c r="B155" s="755"/>
      <c r="C155" s="207"/>
      <c r="D155" s="266" t="s">
        <v>31</v>
      </c>
      <c r="E155" s="362" t="s">
        <v>78</v>
      </c>
      <c r="F155" s="757"/>
      <c r="G155" s="769"/>
      <c r="H155" s="165"/>
      <c r="I155" s="628"/>
      <c r="J155" s="13" t="s">
        <v>25</v>
      </c>
      <c r="K155" s="54">
        <f t="shared" si="28"/>
        <v>40</v>
      </c>
      <c r="L155" s="230">
        <v>40</v>
      </c>
      <c r="M155" s="54"/>
      <c r="N155" s="206"/>
      <c r="O155" s="234">
        <f t="shared" si="26"/>
        <v>80</v>
      </c>
      <c r="P155" s="230">
        <v>80</v>
      </c>
      <c r="Q155" s="54"/>
      <c r="R155" s="235"/>
      <c r="S155" s="506">
        <f t="shared" si="27"/>
        <v>80</v>
      </c>
      <c r="T155" s="504">
        <v>80</v>
      </c>
      <c r="U155" s="506"/>
      <c r="V155" s="505"/>
      <c r="W155" s="172">
        <v>40</v>
      </c>
      <c r="X155" s="172">
        <v>40</v>
      </c>
      <c r="Y155" s="369" t="s">
        <v>85</v>
      </c>
      <c r="Z155" s="370">
        <v>5</v>
      </c>
      <c r="AA155" s="370">
        <v>3</v>
      </c>
      <c r="AB155" s="371">
        <v>3</v>
      </c>
    </row>
    <row r="156" spans="1:28" s="4" customFormat="1">
      <c r="A156" s="209"/>
      <c r="B156" s="755"/>
      <c r="C156" s="773"/>
      <c r="D156" s="266" t="s">
        <v>32</v>
      </c>
      <c r="E156" s="362" t="s">
        <v>66</v>
      </c>
      <c r="F156" s="772"/>
      <c r="G156" s="769"/>
      <c r="H156" s="165"/>
      <c r="I156" s="628"/>
      <c r="J156" s="13" t="s">
        <v>25</v>
      </c>
      <c r="K156" s="54">
        <f>L156+N156</f>
        <v>43.5</v>
      </c>
      <c r="L156" s="230">
        <v>43.5</v>
      </c>
      <c r="M156" s="54"/>
      <c r="N156" s="206"/>
      <c r="O156" s="234">
        <f t="shared" si="26"/>
        <v>55.9</v>
      </c>
      <c r="P156" s="230">
        <v>55.9</v>
      </c>
      <c r="Q156" s="54"/>
      <c r="R156" s="235"/>
      <c r="S156" s="506">
        <f>T156+V156</f>
        <v>55.9</v>
      </c>
      <c r="T156" s="504">
        <v>55.9</v>
      </c>
      <c r="U156" s="506"/>
      <c r="V156" s="505"/>
      <c r="W156" s="172">
        <v>55.9</v>
      </c>
      <c r="X156" s="172">
        <v>55.9</v>
      </c>
      <c r="Y156" s="369" t="s">
        <v>89</v>
      </c>
      <c r="Z156" s="230">
        <v>40.1</v>
      </c>
      <c r="AA156" s="230">
        <v>40.1</v>
      </c>
      <c r="AB156" s="273">
        <v>40.1</v>
      </c>
    </row>
    <row r="157" spans="1:28" ht="15.75" customHeight="1">
      <c r="A157" s="209"/>
      <c r="B157" s="755"/>
      <c r="C157" s="773"/>
      <c r="D157" s="266" t="s">
        <v>33</v>
      </c>
      <c r="E157" s="362" t="s">
        <v>68</v>
      </c>
      <c r="F157" s="772"/>
      <c r="G157" s="769"/>
      <c r="H157" s="165"/>
      <c r="I157" s="628"/>
      <c r="J157" s="13" t="s">
        <v>25</v>
      </c>
      <c r="K157" s="54">
        <f>L157+N157</f>
        <v>2306</v>
      </c>
      <c r="L157" s="230">
        <v>2306</v>
      </c>
      <c r="M157" s="168"/>
      <c r="N157" s="361"/>
      <c r="O157" s="234">
        <f t="shared" si="26"/>
        <v>2080</v>
      </c>
      <c r="P157" s="66">
        <v>2080</v>
      </c>
      <c r="Q157" s="168"/>
      <c r="R157" s="91"/>
      <c r="S157" s="506">
        <f>T157+V157</f>
        <v>2080</v>
      </c>
      <c r="T157" s="504">
        <v>2080</v>
      </c>
      <c r="U157" s="537"/>
      <c r="V157" s="538"/>
      <c r="W157" s="374">
        <v>1980</v>
      </c>
      <c r="X157" s="374">
        <v>1980</v>
      </c>
      <c r="Y157" s="375" t="s">
        <v>195</v>
      </c>
      <c r="Z157" s="461">
        <v>101</v>
      </c>
      <c r="AA157" s="461">
        <v>101</v>
      </c>
      <c r="AB157" s="376">
        <v>101</v>
      </c>
    </row>
    <row r="158" spans="1:28" ht="25.5">
      <c r="A158" s="209"/>
      <c r="B158" s="755"/>
      <c r="C158" s="773"/>
      <c r="D158" s="266" t="s">
        <v>58</v>
      </c>
      <c r="E158" s="372" t="s">
        <v>155</v>
      </c>
      <c r="F158" s="757"/>
      <c r="G158" s="769"/>
      <c r="H158" s="165"/>
      <c r="I158" s="629"/>
      <c r="J158" s="13" t="s">
        <v>25</v>
      </c>
      <c r="K158" s="623"/>
      <c r="L158" s="373"/>
      <c r="M158" s="223"/>
      <c r="N158" s="53"/>
      <c r="O158" s="407"/>
      <c r="P158" s="408"/>
      <c r="Q158" s="409"/>
      <c r="R158" s="410"/>
      <c r="S158" s="506"/>
      <c r="T158" s="497"/>
      <c r="U158" s="498"/>
      <c r="V158" s="499"/>
      <c r="W158" s="172">
        <v>2680</v>
      </c>
      <c r="X158" s="172">
        <v>2495</v>
      </c>
      <c r="Y158" s="1689" t="s">
        <v>156</v>
      </c>
      <c r="Z158" s="721"/>
      <c r="AA158" s="721">
        <v>10</v>
      </c>
      <c r="AB158" s="428">
        <v>13</v>
      </c>
    </row>
    <row r="159" spans="1:28" ht="13.5" thickBot="1">
      <c r="A159" s="209"/>
      <c r="B159" s="755"/>
      <c r="C159" s="773"/>
      <c r="D159" s="264"/>
      <c r="E159" s="258"/>
      <c r="F159" s="258"/>
      <c r="G159" s="404"/>
      <c r="H159" s="259"/>
      <c r="I159" s="208"/>
      <c r="J159" s="208" t="s">
        <v>26</v>
      </c>
      <c r="K159" s="270">
        <f>L159+N159</f>
        <v>3278.9</v>
      </c>
      <c r="L159" s="271">
        <f>SUM(L152:L158)</f>
        <v>3278.9</v>
      </c>
      <c r="M159" s="271"/>
      <c r="N159" s="380"/>
      <c r="O159" s="381">
        <f>SUM(O152:O158)</f>
        <v>3546.1</v>
      </c>
      <c r="P159" s="271">
        <f>SUM(P152:P158)</f>
        <v>3546.1</v>
      </c>
      <c r="Q159" s="271"/>
      <c r="R159" s="382"/>
      <c r="S159" s="77">
        <f t="shared" si="27"/>
        <v>3109.3</v>
      </c>
      <c r="T159" s="75">
        <f>SUM(T152:T158)</f>
        <v>3109.3</v>
      </c>
      <c r="U159" s="75"/>
      <c r="V159" s="78"/>
      <c r="W159" s="95">
        <f>SUM(W152:W158)</f>
        <v>6389.3</v>
      </c>
      <c r="X159" s="81">
        <f>SUM(X152:X158)</f>
        <v>5990.3</v>
      </c>
      <c r="Y159" s="1414"/>
      <c r="Z159" s="115"/>
      <c r="AA159" s="116"/>
      <c r="AB159" s="737"/>
    </row>
    <row r="160" spans="1:28" ht="27.75" customHeight="1">
      <c r="A160" s="745" t="s">
        <v>27</v>
      </c>
      <c r="B160" s="750" t="s">
        <v>29</v>
      </c>
      <c r="C160" s="763" t="s">
        <v>27</v>
      </c>
      <c r="D160" s="1675"/>
      <c r="E160" s="1415" t="s">
        <v>222</v>
      </c>
      <c r="F160" s="1467" t="s">
        <v>152</v>
      </c>
      <c r="G160" s="728" t="s">
        <v>24</v>
      </c>
      <c r="H160" s="1411">
        <v>6</v>
      </c>
      <c r="I160" s="1707" t="s">
        <v>203</v>
      </c>
      <c r="J160" s="14" t="s">
        <v>25</v>
      </c>
      <c r="K160" s="68">
        <f>L160+N160</f>
        <v>50.5</v>
      </c>
      <c r="L160" s="57">
        <v>50.5</v>
      </c>
      <c r="M160" s="68"/>
      <c r="N160" s="253"/>
      <c r="O160" s="73">
        <f t="shared" ref="O160:O167" si="29">P160+R160</f>
        <v>75.3</v>
      </c>
      <c r="P160" s="57">
        <v>75.3</v>
      </c>
      <c r="Q160" s="68"/>
      <c r="R160" s="58"/>
      <c r="S160" s="500">
        <f t="shared" si="27"/>
        <v>75.3</v>
      </c>
      <c r="T160" s="501">
        <v>75.3</v>
      </c>
      <c r="U160" s="500"/>
      <c r="V160" s="502"/>
      <c r="W160" s="23">
        <v>180</v>
      </c>
      <c r="X160" s="45">
        <v>180</v>
      </c>
      <c r="Y160" s="1388" t="s">
        <v>153</v>
      </c>
      <c r="Z160" s="734">
        <v>1</v>
      </c>
      <c r="AA160" s="123">
        <v>2</v>
      </c>
      <c r="AB160" s="196">
        <v>2</v>
      </c>
    </row>
    <row r="161" spans="1:49" ht="15" customHeight="1" thickBot="1">
      <c r="A161" s="746"/>
      <c r="B161" s="751"/>
      <c r="C161" s="765"/>
      <c r="D161" s="1579"/>
      <c r="E161" s="1321"/>
      <c r="F161" s="1469"/>
      <c r="G161" s="727"/>
      <c r="H161" s="1412"/>
      <c r="I161" s="1708"/>
      <c r="J161" s="529" t="s">
        <v>26</v>
      </c>
      <c r="K161" s="522">
        <f>L161+N161</f>
        <v>50.5</v>
      </c>
      <c r="L161" s="523">
        <f>L160</f>
        <v>50.5</v>
      </c>
      <c r="M161" s="523">
        <f>M160</f>
        <v>0</v>
      </c>
      <c r="N161" s="523">
        <f>N160</f>
        <v>0</v>
      </c>
      <c r="O161" s="530">
        <f t="shared" si="29"/>
        <v>75.3</v>
      </c>
      <c r="P161" s="523">
        <f>P160</f>
        <v>75.3</v>
      </c>
      <c r="Q161" s="523"/>
      <c r="R161" s="526">
        <f>SUM(R156:R160)</f>
        <v>0</v>
      </c>
      <c r="S161" s="522">
        <f t="shared" si="27"/>
        <v>75.3</v>
      </c>
      <c r="T161" s="523">
        <f>T160</f>
        <v>75.3</v>
      </c>
      <c r="U161" s="523">
        <f>U160</f>
        <v>0</v>
      </c>
      <c r="V161" s="523">
        <f>V160</f>
        <v>0</v>
      </c>
      <c r="W161" s="531">
        <f>SUM(W160)</f>
        <v>180</v>
      </c>
      <c r="X161" s="532">
        <f>SUM(X160)</f>
        <v>180</v>
      </c>
      <c r="Y161" s="1389"/>
      <c r="Z161" s="119"/>
      <c r="AA161" s="718"/>
      <c r="AB161" s="345"/>
    </row>
    <row r="162" spans="1:49" ht="27" customHeight="1">
      <c r="A162" s="1349" t="s">
        <v>27</v>
      </c>
      <c r="B162" s="1322" t="s">
        <v>29</v>
      </c>
      <c r="C162" s="188" t="s">
        <v>29</v>
      </c>
      <c r="D162" s="1776"/>
      <c r="E162" s="1464" t="s">
        <v>62</v>
      </c>
      <c r="F162" s="1467"/>
      <c r="G162" s="728" t="s">
        <v>24</v>
      </c>
      <c r="H162" s="1453">
        <v>2</v>
      </c>
      <c r="I162" s="1698" t="s">
        <v>183</v>
      </c>
      <c r="J162" s="159" t="s">
        <v>25</v>
      </c>
      <c r="K162" s="160">
        <f>L162+N162</f>
        <v>108</v>
      </c>
      <c r="L162" s="60">
        <v>108</v>
      </c>
      <c r="M162" s="60"/>
      <c r="N162" s="61"/>
      <c r="O162" s="160">
        <f t="shared" si="29"/>
        <v>108</v>
      </c>
      <c r="P162" s="60">
        <v>108</v>
      </c>
      <c r="Q162" s="60"/>
      <c r="R162" s="61"/>
      <c r="S162" s="511">
        <f t="shared" si="27"/>
        <v>108</v>
      </c>
      <c r="T162" s="484">
        <v>108</v>
      </c>
      <c r="U162" s="484"/>
      <c r="V162" s="485"/>
      <c r="W162" s="45">
        <v>110</v>
      </c>
      <c r="X162" s="45">
        <v>110</v>
      </c>
      <c r="Y162" s="1462" t="s">
        <v>99</v>
      </c>
      <c r="Z162" s="377">
        <v>380</v>
      </c>
      <c r="AA162" s="378">
        <v>400</v>
      </c>
      <c r="AB162" s="196">
        <v>400</v>
      </c>
    </row>
    <row r="163" spans="1:49" ht="15.75" customHeight="1" thickBot="1">
      <c r="A163" s="1350"/>
      <c r="B163" s="1324"/>
      <c r="C163" s="186"/>
      <c r="D163" s="1777"/>
      <c r="E163" s="1466"/>
      <c r="F163" s="1469"/>
      <c r="G163" s="727"/>
      <c r="H163" s="1455"/>
      <c r="I163" s="1699"/>
      <c r="J163" s="529" t="s">
        <v>26</v>
      </c>
      <c r="K163" s="524">
        <f>L163+N163</f>
        <v>108</v>
      </c>
      <c r="L163" s="525">
        <f>SUM(L162)</f>
        <v>108</v>
      </c>
      <c r="M163" s="525"/>
      <c r="N163" s="526"/>
      <c r="O163" s="524">
        <f t="shared" si="29"/>
        <v>108</v>
      </c>
      <c r="P163" s="525">
        <f>SUM(P162)</f>
        <v>108</v>
      </c>
      <c r="Q163" s="525"/>
      <c r="R163" s="526"/>
      <c r="S163" s="524">
        <f t="shared" si="27"/>
        <v>108</v>
      </c>
      <c r="T163" s="525">
        <f>SUM(T162)</f>
        <v>108</v>
      </c>
      <c r="U163" s="525"/>
      <c r="V163" s="526"/>
      <c r="W163" s="531">
        <f>SUM(W162)</f>
        <v>110</v>
      </c>
      <c r="X163" s="532">
        <f>SUM(X162)</f>
        <v>110</v>
      </c>
      <c r="Y163" s="1463"/>
      <c r="Z163" s="119"/>
      <c r="AA163" s="718"/>
      <c r="AB163" s="345"/>
    </row>
    <row r="164" spans="1:49" ht="15" customHeight="1">
      <c r="A164" s="1349" t="s">
        <v>27</v>
      </c>
      <c r="B164" s="1322" t="s">
        <v>29</v>
      </c>
      <c r="C164" s="188" t="s">
        <v>31</v>
      </c>
      <c r="D164" s="1776"/>
      <c r="E164" s="1464" t="s">
        <v>150</v>
      </c>
      <c r="F164" s="1467"/>
      <c r="G164" s="728" t="s">
        <v>24</v>
      </c>
      <c r="H164" s="1453">
        <v>2</v>
      </c>
      <c r="I164" s="1698" t="s">
        <v>183</v>
      </c>
      <c r="J164" s="159" t="s">
        <v>25</v>
      </c>
      <c r="K164" s="160"/>
      <c r="L164" s="60"/>
      <c r="M164" s="60"/>
      <c r="N164" s="61"/>
      <c r="O164" s="423">
        <f t="shared" si="29"/>
        <v>50</v>
      </c>
      <c r="P164" s="411">
        <v>42.8</v>
      </c>
      <c r="Q164" s="411"/>
      <c r="R164" s="412">
        <v>7.2</v>
      </c>
      <c r="S164" s="511">
        <f t="shared" si="27"/>
        <v>50</v>
      </c>
      <c r="T164" s="484">
        <v>42.8</v>
      </c>
      <c r="U164" s="484"/>
      <c r="V164" s="485">
        <v>7.2</v>
      </c>
      <c r="W164" s="45"/>
      <c r="X164" s="45"/>
      <c r="Y164" s="1462" t="s">
        <v>151</v>
      </c>
      <c r="Z164" s="377">
        <v>156</v>
      </c>
      <c r="AA164" s="378"/>
      <c r="AB164" s="196"/>
    </row>
    <row r="165" spans="1:49" ht="15.75" customHeight="1" thickBot="1">
      <c r="A165" s="1350"/>
      <c r="B165" s="1324"/>
      <c r="C165" s="186"/>
      <c r="D165" s="1777"/>
      <c r="E165" s="1466"/>
      <c r="F165" s="1469"/>
      <c r="G165" s="727"/>
      <c r="H165" s="1455"/>
      <c r="I165" s="1699"/>
      <c r="J165" s="529" t="s">
        <v>26</v>
      </c>
      <c r="K165" s="545"/>
      <c r="L165" s="523"/>
      <c r="M165" s="523"/>
      <c r="N165" s="526"/>
      <c r="O165" s="545">
        <f t="shared" si="29"/>
        <v>50</v>
      </c>
      <c r="P165" s="523">
        <f>SUM(P164)</f>
        <v>42.8</v>
      </c>
      <c r="Q165" s="523"/>
      <c r="R165" s="526">
        <f>SUM(R164)</f>
        <v>7.2</v>
      </c>
      <c r="S165" s="545">
        <f>T165+V165</f>
        <v>50</v>
      </c>
      <c r="T165" s="523">
        <f>SUM(T164)</f>
        <v>42.8</v>
      </c>
      <c r="U165" s="523"/>
      <c r="V165" s="526">
        <f>V164</f>
        <v>7.2</v>
      </c>
      <c r="W165" s="531">
        <f>SUM(W164)</f>
        <v>0</v>
      </c>
      <c r="X165" s="532">
        <f>SUM(X164)</f>
        <v>0</v>
      </c>
      <c r="Y165" s="1463"/>
      <c r="Z165" s="119"/>
      <c r="AA165" s="718"/>
      <c r="AB165" s="345"/>
    </row>
    <row r="166" spans="1:49" ht="76.5" customHeight="1">
      <c r="A166" s="1384" t="s">
        <v>27</v>
      </c>
      <c r="B166" s="1386" t="s">
        <v>29</v>
      </c>
      <c r="C166" s="188" t="s">
        <v>32</v>
      </c>
      <c r="D166" s="1776"/>
      <c r="E166" s="1464" t="s">
        <v>247</v>
      </c>
      <c r="F166" s="1395"/>
      <c r="G166" s="728" t="s">
        <v>24</v>
      </c>
      <c r="H166" s="1479">
        <v>2</v>
      </c>
      <c r="I166" s="1698" t="s">
        <v>183</v>
      </c>
      <c r="J166" s="159" t="s">
        <v>25</v>
      </c>
      <c r="K166" s="160"/>
      <c r="L166" s="60"/>
      <c r="M166" s="60"/>
      <c r="N166" s="402"/>
      <c r="O166" s="413">
        <f t="shared" si="29"/>
        <v>50</v>
      </c>
      <c r="P166" s="411"/>
      <c r="Q166" s="411"/>
      <c r="R166" s="412">
        <v>50</v>
      </c>
      <c r="S166" s="511">
        <f t="shared" si="27"/>
        <v>0</v>
      </c>
      <c r="T166" s="484"/>
      <c r="U166" s="484"/>
      <c r="V166" s="485"/>
      <c r="W166" s="45">
        <v>50</v>
      </c>
      <c r="X166" s="45">
        <v>50</v>
      </c>
      <c r="Y166" s="199" t="s">
        <v>97</v>
      </c>
      <c r="Z166" s="811"/>
      <c r="AA166" s="378">
        <v>6</v>
      </c>
      <c r="AB166" s="196">
        <v>6</v>
      </c>
    </row>
    <row r="167" spans="1:49" ht="15.75" customHeight="1" thickBot="1">
      <c r="A167" s="1385"/>
      <c r="B167" s="1387"/>
      <c r="C167" s="186"/>
      <c r="D167" s="1777"/>
      <c r="E167" s="1466"/>
      <c r="F167" s="1396"/>
      <c r="G167" s="727"/>
      <c r="H167" s="1481"/>
      <c r="I167" s="1699"/>
      <c r="J167" s="529" t="s">
        <v>26</v>
      </c>
      <c r="K167" s="524"/>
      <c r="L167" s="525"/>
      <c r="M167" s="525"/>
      <c r="N167" s="533"/>
      <c r="O167" s="534">
        <f t="shared" si="29"/>
        <v>50</v>
      </c>
      <c r="P167" s="525"/>
      <c r="Q167" s="525"/>
      <c r="R167" s="526">
        <f>SUM(R166)</f>
        <v>50</v>
      </c>
      <c r="S167" s="524">
        <f t="shared" si="27"/>
        <v>0</v>
      </c>
      <c r="T167" s="525">
        <f>T166</f>
        <v>0</v>
      </c>
      <c r="U167" s="525">
        <f>U166</f>
        <v>0</v>
      </c>
      <c r="V167" s="525">
        <f>V166</f>
        <v>0</v>
      </c>
      <c r="W167" s="531">
        <f>SUM(W166)</f>
        <v>50</v>
      </c>
      <c r="X167" s="532">
        <f>SUM(X166)</f>
        <v>50</v>
      </c>
      <c r="Y167" s="98"/>
      <c r="Z167" s="119"/>
      <c r="AA167" s="718"/>
      <c r="AB167" s="345"/>
    </row>
    <row r="168" spans="1:49" ht="27.75" customHeight="1">
      <c r="A168" s="1349" t="s">
        <v>27</v>
      </c>
      <c r="B168" s="1322" t="s">
        <v>29</v>
      </c>
      <c r="C168" s="188" t="s">
        <v>33</v>
      </c>
      <c r="D168" s="1776"/>
      <c r="E168" s="1464" t="s">
        <v>169</v>
      </c>
      <c r="F168" s="1467" t="s">
        <v>152</v>
      </c>
      <c r="G168" s="728" t="s">
        <v>24</v>
      </c>
      <c r="H168" s="1453">
        <v>6</v>
      </c>
      <c r="I168" s="1698" t="s">
        <v>196</v>
      </c>
      <c r="J168" s="159" t="s">
        <v>25</v>
      </c>
      <c r="K168" s="160"/>
      <c r="L168" s="60"/>
      <c r="M168" s="60"/>
      <c r="N168" s="402"/>
      <c r="O168" s="59"/>
      <c r="P168" s="60"/>
      <c r="Q168" s="60"/>
      <c r="R168" s="61"/>
      <c r="S168" s="511"/>
      <c r="T168" s="484"/>
      <c r="U168" s="484"/>
      <c r="V168" s="485"/>
      <c r="W168" s="45">
        <v>80</v>
      </c>
      <c r="X168" s="45">
        <v>800</v>
      </c>
      <c r="Y168" s="429" t="s">
        <v>168</v>
      </c>
      <c r="Z168" s="377">
        <v>1</v>
      </c>
      <c r="AA168" s="378"/>
      <c r="AB168" s="196"/>
    </row>
    <row r="169" spans="1:49" ht="16.5" customHeight="1">
      <c r="A169" s="1310"/>
      <c r="B169" s="1323"/>
      <c r="C169" s="187"/>
      <c r="D169" s="1778"/>
      <c r="E169" s="1465"/>
      <c r="F169" s="1468"/>
      <c r="G169" s="769"/>
      <c r="H169" s="1454"/>
      <c r="I169" s="1686"/>
      <c r="J169" s="693"/>
      <c r="K169" s="305"/>
      <c r="L169" s="278"/>
      <c r="M169" s="278"/>
      <c r="N169" s="51"/>
      <c r="O169" s="63"/>
      <c r="P169" s="278"/>
      <c r="Q169" s="278"/>
      <c r="R169" s="64"/>
      <c r="S169" s="496"/>
      <c r="T169" s="494"/>
      <c r="U169" s="494"/>
      <c r="V169" s="527"/>
      <c r="W169" s="84"/>
      <c r="X169" s="38"/>
      <c r="Y169" s="431" t="s">
        <v>200</v>
      </c>
      <c r="Z169" s="432"/>
      <c r="AA169" s="433">
        <v>1</v>
      </c>
      <c r="AB169" s="705"/>
    </row>
    <row r="170" spans="1:49" ht="18" customHeight="1" thickBot="1">
      <c r="A170" s="1350"/>
      <c r="B170" s="1324"/>
      <c r="C170" s="186"/>
      <c r="D170" s="1777"/>
      <c r="E170" s="1466"/>
      <c r="F170" s="1469"/>
      <c r="G170" s="727"/>
      <c r="H170" s="1455"/>
      <c r="I170" s="1699"/>
      <c r="J170" s="529" t="s">
        <v>26</v>
      </c>
      <c r="K170" s="524"/>
      <c r="L170" s="525"/>
      <c r="M170" s="525"/>
      <c r="N170" s="533"/>
      <c r="O170" s="534"/>
      <c r="P170" s="525"/>
      <c r="Q170" s="525"/>
      <c r="R170" s="528"/>
      <c r="S170" s="524"/>
      <c r="T170" s="525"/>
      <c r="U170" s="525"/>
      <c r="V170" s="528"/>
      <c r="W170" s="531">
        <f>SUM(W168)</f>
        <v>80</v>
      </c>
      <c r="X170" s="532">
        <f>SUM(X168)</f>
        <v>800</v>
      </c>
      <c r="Y170" s="430" t="s">
        <v>172</v>
      </c>
      <c r="Z170" s="119"/>
      <c r="AA170" s="718"/>
      <c r="AB170" s="345">
        <v>1</v>
      </c>
    </row>
    <row r="171" spans="1:49" ht="15" customHeight="1" thickBot="1">
      <c r="A171" s="32" t="s">
        <v>27</v>
      </c>
      <c r="B171" s="35" t="s">
        <v>29</v>
      </c>
      <c r="C171" s="1482" t="s">
        <v>30</v>
      </c>
      <c r="D171" s="1375"/>
      <c r="E171" s="1375"/>
      <c r="F171" s="1375"/>
      <c r="G171" s="1375"/>
      <c r="H171" s="1375"/>
      <c r="I171" s="1375"/>
      <c r="J171" s="1375"/>
      <c r="K171" s="716">
        <f>K167+K170+K165+K163+K161+K159</f>
        <v>3437.4</v>
      </c>
      <c r="L171" s="451">
        <f t="shared" ref="L171:X171" si="30">L167+L170+L165+L163+L161+L159</f>
        <v>3437.4</v>
      </c>
      <c r="M171" s="717">
        <f t="shared" si="30"/>
        <v>0</v>
      </c>
      <c r="N171" s="449">
        <f t="shared" si="30"/>
        <v>0</v>
      </c>
      <c r="O171" s="1">
        <f>P171+R171</f>
        <v>3829.3999999999996</v>
      </c>
      <c r="P171" s="717">
        <f>P167+P170+P165+P163+P161+P159</f>
        <v>3772.2</v>
      </c>
      <c r="Q171" s="451">
        <f>Q167+Q170+Q165+Q163+Q161+Q159</f>
        <v>0</v>
      </c>
      <c r="R171" s="450">
        <f>R167+R170+R165+R163+R161+R159</f>
        <v>57.2</v>
      </c>
      <c r="S171" s="716">
        <f t="shared" si="30"/>
        <v>3342.6000000000004</v>
      </c>
      <c r="T171" s="451">
        <f>T167+T170+T165+T163+T161+T159</f>
        <v>3335.4</v>
      </c>
      <c r="U171" s="717">
        <f t="shared" si="30"/>
        <v>0</v>
      </c>
      <c r="V171" s="449">
        <f>V167+V170+V165+V163+V161+V159</f>
        <v>7.2</v>
      </c>
      <c r="W171" s="1">
        <f t="shared" si="30"/>
        <v>6809.3</v>
      </c>
      <c r="X171" s="1">
        <f t="shared" si="30"/>
        <v>7130.3</v>
      </c>
      <c r="Y171" s="1643"/>
      <c r="Z171" s="1644"/>
      <c r="AA171" s="1644"/>
      <c r="AB171" s="1645"/>
    </row>
    <row r="172" spans="1:49" ht="15.75" customHeight="1" thickBot="1">
      <c r="A172" s="32" t="s">
        <v>27</v>
      </c>
      <c r="B172" s="1476" t="s">
        <v>12</v>
      </c>
      <c r="C172" s="1476"/>
      <c r="D172" s="1476"/>
      <c r="E172" s="1476"/>
      <c r="F172" s="1476"/>
      <c r="G172" s="1476"/>
      <c r="H172" s="1476"/>
      <c r="I172" s="1476"/>
      <c r="J172" s="1476"/>
      <c r="K172" s="472">
        <f>L172+N172</f>
        <v>14455.2</v>
      </c>
      <c r="L172" s="473">
        <f>L171+L149+L143</f>
        <v>4073.8</v>
      </c>
      <c r="M172" s="473">
        <f>M171+M149+M143</f>
        <v>39.199999999999996</v>
      </c>
      <c r="N172" s="474">
        <f>N171+N149+N143</f>
        <v>10381.4</v>
      </c>
      <c r="O172" s="472">
        <f>P172+R172</f>
        <v>10867.1</v>
      </c>
      <c r="P172" s="473">
        <f>P171+P149+P143</f>
        <v>5580.2</v>
      </c>
      <c r="Q172" s="473">
        <f>Q171+Q149+Q143</f>
        <v>22.3</v>
      </c>
      <c r="R172" s="474">
        <f>R171+R149+R143</f>
        <v>5286.9000000000005</v>
      </c>
      <c r="S172" s="472">
        <f t="shared" si="27"/>
        <v>10123.099999999999</v>
      </c>
      <c r="T172" s="473">
        <f>T171+T149+T143</f>
        <v>4948.3999999999996</v>
      </c>
      <c r="U172" s="473">
        <f>U171+U149+U143</f>
        <v>22.3</v>
      </c>
      <c r="V172" s="473">
        <f>V171+V149+V143</f>
        <v>5174.7</v>
      </c>
      <c r="W172" s="475">
        <f>W171+W149+W143</f>
        <v>9893.4</v>
      </c>
      <c r="X172" s="740">
        <f>X171+X149+X143</f>
        <v>12680.3</v>
      </c>
      <c r="Y172" s="1330"/>
      <c r="Z172" s="1331"/>
      <c r="AA172" s="1331"/>
      <c r="AB172" s="1332"/>
    </row>
    <row r="173" spans="1:49" ht="14.25" customHeight="1" thickBot="1">
      <c r="A173" s="36" t="s">
        <v>11</v>
      </c>
      <c r="B173" s="1477" t="s">
        <v>13</v>
      </c>
      <c r="C173" s="1477"/>
      <c r="D173" s="1477"/>
      <c r="E173" s="1477"/>
      <c r="F173" s="1477"/>
      <c r="G173" s="1477"/>
      <c r="H173" s="1477"/>
      <c r="I173" s="1477"/>
      <c r="J173" s="1477"/>
      <c r="K173" s="476">
        <f t="shared" si="28"/>
        <v>203598.3</v>
      </c>
      <c r="L173" s="477">
        <f>L172+L65</f>
        <v>193040.9</v>
      </c>
      <c r="M173" s="477">
        <f>M172+M65</f>
        <v>126438.39999999999</v>
      </c>
      <c r="N173" s="478">
        <f>N172+N65</f>
        <v>10557.4</v>
      </c>
      <c r="O173" s="476">
        <f>P173+R173</f>
        <v>202039.30000000002</v>
      </c>
      <c r="P173" s="477">
        <f>P172+P65</f>
        <v>196524.00000000003</v>
      </c>
      <c r="Q173" s="477">
        <f>Q172+Q65</f>
        <v>127164.50000000001</v>
      </c>
      <c r="R173" s="478">
        <f>R172+R65</f>
        <v>5515.3</v>
      </c>
      <c r="S173" s="476">
        <f t="shared" si="27"/>
        <v>199602.60000000003</v>
      </c>
      <c r="T173" s="477">
        <f>T172+T65</f>
        <v>194218.50000000003</v>
      </c>
      <c r="U173" s="477">
        <f>U172+U65</f>
        <v>126947.59999999999</v>
      </c>
      <c r="V173" s="477">
        <f>V172+V65</f>
        <v>5384.0999999999995</v>
      </c>
      <c r="W173" s="479">
        <f>W172+W65</f>
        <v>204453.7</v>
      </c>
      <c r="X173" s="741">
        <f>X172+X65</f>
        <v>206602.2</v>
      </c>
      <c r="Y173" s="1488"/>
      <c r="Z173" s="1489"/>
      <c r="AA173" s="1489"/>
      <c r="AB173" s="1490"/>
    </row>
    <row r="174" spans="1:49" s="157" customFormat="1" ht="15" customHeight="1">
      <c r="A174" s="1779" t="s">
        <v>114</v>
      </c>
      <c r="B174" s="1779"/>
      <c r="C174" s="1779"/>
      <c r="D174" s="1779"/>
      <c r="E174" s="1779"/>
      <c r="F174" s="1779"/>
      <c r="G174" s="1779"/>
      <c r="H174" s="1779"/>
      <c r="I174" s="1779"/>
      <c r="J174" s="1779"/>
      <c r="K174" s="1779"/>
      <c r="L174" s="1779"/>
      <c r="M174" s="1779"/>
      <c r="N174" s="1779"/>
      <c r="O174" s="1779"/>
      <c r="P174" s="1779"/>
      <c r="Q174" s="1779"/>
      <c r="R174" s="1779"/>
      <c r="S174" s="1779"/>
      <c r="T174" s="1779"/>
      <c r="U174" s="1779"/>
      <c r="V174" s="1779"/>
      <c r="W174" s="1779"/>
      <c r="X174" s="1779"/>
      <c r="Y174" s="1779"/>
      <c r="Z174" s="1779"/>
      <c r="AA174" s="1779"/>
      <c r="AB174" s="1779"/>
      <c r="AC174" s="156"/>
      <c r="AD174" s="156"/>
      <c r="AE174" s="156"/>
      <c r="AF174" s="156"/>
      <c r="AG174" s="156"/>
      <c r="AH174" s="156"/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  <c r="AV174" s="156"/>
      <c r="AW174" s="156"/>
    </row>
    <row r="175" spans="1:49" s="157" customFormat="1" ht="14.25" customHeight="1">
      <c r="A175" s="1780" t="s">
        <v>157</v>
      </c>
      <c r="B175" s="1780"/>
      <c r="C175" s="1780"/>
      <c r="D175" s="1780"/>
      <c r="E175" s="1780"/>
      <c r="F175" s="1780"/>
      <c r="G175" s="1780"/>
      <c r="H175" s="1780"/>
      <c r="I175" s="1780"/>
      <c r="J175" s="1780"/>
      <c r="K175" s="1780"/>
      <c r="L175" s="1780"/>
      <c r="M175" s="1780"/>
      <c r="N175" s="1780"/>
      <c r="O175" s="1780"/>
      <c r="P175" s="1780"/>
      <c r="Q175" s="1780"/>
      <c r="R175" s="1780"/>
      <c r="S175" s="1780"/>
      <c r="T175" s="1780"/>
      <c r="U175" s="1780"/>
      <c r="V175" s="1780"/>
      <c r="W175" s="1780"/>
      <c r="X175" s="1780"/>
      <c r="Y175" s="1780"/>
      <c r="Z175" s="1780"/>
      <c r="AA175" s="1780"/>
      <c r="AB175" s="1780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</row>
    <row r="176" spans="1:49" s="6" customFormat="1" ht="13.5" thickBot="1">
      <c r="A176" s="1491" t="s">
        <v>3</v>
      </c>
      <c r="B176" s="1491"/>
      <c r="C176" s="1491"/>
      <c r="D176" s="1491"/>
      <c r="E176" s="1491"/>
      <c r="F176" s="1491"/>
      <c r="G176" s="1491"/>
      <c r="H176" s="1491"/>
      <c r="I176" s="1491"/>
      <c r="J176" s="1491"/>
      <c r="K176" s="1491"/>
      <c r="L176" s="1491"/>
      <c r="M176" s="1491"/>
      <c r="N176" s="1491"/>
      <c r="O176" s="1491"/>
      <c r="P176" s="1491"/>
      <c r="Q176" s="1491"/>
      <c r="R176" s="1491"/>
      <c r="S176" s="1491"/>
      <c r="T176" s="1491"/>
      <c r="U176" s="1491"/>
      <c r="V176" s="1491"/>
      <c r="W176" s="1491"/>
      <c r="X176" s="1491"/>
      <c r="Y176" s="480"/>
      <c r="Z176" s="480"/>
      <c r="AA176" s="480"/>
      <c r="AB176" s="136"/>
    </row>
    <row r="177" spans="1:28" s="7" customFormat="1" ht="26.25" thickBot="1">
      <c r="A177" s="1473" t="s">
        <v>4</v>
      </c>
      <c r="B177" s="1474"/>
      <c r="C177" s="1474"/>
      <c r="D177" s="1474"/>
      <c r="E177" s="1474"/>
      <c r="F177" s="1474"/>
      <c r="G177" s="1474"/>
      <c r="H177" s="1474"/>
      <c r="I177" s="1474"/>
      <c r="J177" s="1475"/>
      <c r="K177" s="1470" t="s">
        <v>118</v>
      </c>
      <c r="L177" s="1471"/>
      <c r="M177" s="1471"/>
      <c r="N177" s="1472"/>
      <c r="O177" s="1470" t="s">
        <v>119</v>
      </c>
      <c r="P177" s="1471"/>
      <c r="Q177" s="1471"/>
      <c r="R177" s="1472"/>
      <c r="S177" s="1470" t="s">
        <v>120</v>
      </c>
      <c r="T177" s="1471"/>
      <c r="U177" s="1471"/>
      <c r="V177" s="1472"/>
      <c r="W177" s="110" t="s">
        <v>123</v>
      </c>
      <c r="X177" s="110" t="s">
        <v>124</v>
      </c>
      <c r="Y177" s="108"/>
      <c r="Z177" s="1487"/>
      <c r="AA177" s="1487"/>
      <c r="AB177" s="89"/>
    </row>
    <row r="178" spans="1:28" s="7" customFormat="1">
      <c r="A178" s="1666" t="s">
        <v>36</v>
      </c>
      <c r="B178" s="1667"/>
      <c r="C178" s="1667"/>
      <c r="D178" s="1667"/>
      <c r="E178" s="1667"/>
      <c r="F178" s="1667"/>
      <c r="G178" s="1667"/>
      <c r="H178" s="1667"/>
      <c r="I178" s="1667"/>
      <c r="J178" s="1668"/>
      <c r="K178" s="1664">
        <f>SUM(K179:N184)</f>
        <v>195273.7</v>
      </c>
      <c r="L178" s="1665"/>
      <c r="M178" s="1665"/>
      <c r="N178" s="1781"/>
      <c r="O178" s="1664">
        <f>SUM(O179:R184)</f>
        <v>198492.99999999997</v>
      </c>
      <c r="P178" s="1665"/>
      <c r="Q178" s="1665"/>
      <c r="R178" s="1781"/>
      <c r="S178" s="1664">
        <f ca="1">SUM(S179:V184)</f>
        <v>196056.3</v>
      </c>
      <c r="T178" s="1665"/>
      <c r="U178" s="1665"/>
      <c r="V178" s="1665"/>
      <c r="W178" s="111">
        <f>SUM(W179:W184)</f>
        <v>203669.59999999998</v>
      </c>
      <c r="X178" s="111">
        <f>SUM(X179:X184)</f>
        <v>203102.19999999998</v>
      </c>
      <c r="Y178" s="109"/>
      <c r="Z178" s="1500"/>
      <c r="AA178" s="1500"/>
      <c r="AB178" s="89"/>
    </row>
    <row r="179" spans="1:28" s="7" customFormat="1">
      <c r="A179" s="1447" t="s">
        <v>39</v>
      </c>
      <c r="B179" s="1448"/>
      <c r="C179" s="1448"/>
      <c r="D179" s="1448"/>
      <c r="E179" s="1448"/>
      <c r="F179" s="1448"/>
      <c r="G179" s="1448"/>
      <c r="H179" s="1448"/>
      <c r="I179" s="1782"/>
      <c r="J179" s="1449"/>
      <c r="K179" s="1498">
        <f>SUMIF(J14:J166,"sb",K14:K166)</f>
        <v>72358.8</v>
      </c>
      <c r="L179" s="1499"/>
      <c r="M179" s="1499"/>
      <c r="N179" s="1660"/>
      <c r="O179" s="1498">
        <f>SUMIF(J14:J170,"sb",O14:O170)</f>
        <v>76164.399999999965</v>
      </c>
      <c r="P179" s="1499"/>
      <c r="Q179" s="1499"/>
      <c r="R179" s="1660"/>
      <c r="S179" s="1498">
        <f>SUMIF(J14:J169,"sb",S14:S169)</f>
        <v>74582.099999999977</v>
      </c>
      <c r="T179" s="1499"/>
      <c r="U179" s="1499"/>
      <c r="V179" s="1499"/>
      <c r="W179" s="85">
        <f>SUMIF(J14:J170,"sb",W14:W170)</f>
        <v>77266.399999999965</v>
      </c>
      <c r="X179" s="85">
        <f>SUMIF(J14:J170,"sb",X14:X170)</f>
        <v>78412.399999999965</v>
      </c>
      <c r="Y179" s="107"/>
      <c r="Z179" s="1492"/>
      <c r="AA179" s="1492"/>
      <c r="AB179" s="89"/>
    </row>
    <row r="180" spans="1:28" s="7" customFormat="1">
      <c r="A180" s="1447" t="s">
        <v>47</v>
      </c>
      <c r="B180" s="1448"/>
      <c r="C180" s="1448"/>
      <c r="D180" s="1448"/>
      <c r="E180" s="1448"/>
      <c r="F180" s="1448"/>
      <c r="G180" s="1448"/>
      <c r="H180" s="1448"/>
      <c r="I180" s="1782"/>
      <c r="J180" s="1449"/>
      <c r="K180" s="1498">
        <f>SUMIF(J14:J166,"sb(sp)",K14:K166)</f>
        <v>16732.699999999997</v>
      </c>
      <c r="L180" s="1499"/>
      <c r="M180" s="1499"/>
      <c r="N180" s="1660"/>
      <c r="O180" s="1498">
        <f>SUMIF(J14:J170,"sb(sp)",O14:O170)</f>
        <v>16236.6</v>
      </c>
      <c r="P180" s="1499"/>
      <c r="Q180" s="1499"/>
      <c r="R180" s="1660"/>
      <c r="S180" s="1498">
        <f>SUMIF(J10:J163,"sb(sp)",S10:S163)</f>
        <v>16236.6</v>
      </c>
      <c r="T180" s="1499"/>
      <c r="U180" s="1499"/>
      <c r="V180" s="1499"/>
      <c r="W180" s="85">
        <f>SUMIF(J14:J170,"sb(sp)",W14:W170)</f>
        <v>16189.6</v>
      </c>
      <c r="X180" s="85">
        <f>SUMIF(J14:J170,"sb(sp)",X14:X170)</f>
        <v>16189.6</v>
      </c>
      <c r="Y180" s="107"/>
      <c r="Z180" s="1492"/>
      <c r="AA180" s="1492"/>
      <c r="AB180" s="89"/>
    </row>
    <row r="181" spans="1:28" s="7" customFormat="1">
      <c r="A181" s="1447" t="s">
        <v>40</v>
      </c>
      <c r="B181" s="1448"/>
      <c r="C181" s="1448"/>
      <c r="D181" s="1448"/>
      <c r="E181" s="1448"/>
      <c r="F181" s="1448"/>
      <c r="G181" s="1448"/>
      <c r="H181" s="1448"/>
      <c r="I181" s="1782"/>
      <c r="J181" s="1449"/>
      <c r="K181" s="1498">
        <f>SUMIF(J14:J166,J15,K14:K166)</f>
        <v>103914.00000000001</v>
      </c>
      <c r="L181" s="1499"/>
      <c r="M181" s="1499"/>
      <c r="N181" s="1660"/>
      <c r="O181" s="1498">
        <f>SUMIF(J14:J170,"sb(vb)",O14:O170)</f>
        <v>104649</v>
      </c>
      <c r="P181" s="1499"/>
      <c r="Q181" s="1499"/>
      <c r="R181" s="1660"/>
      <c r="S181" s="1498">
        <f>SUMIF(J14:J163,"sb(vb)",S14:S163)</f>
        <v>103971.1</v>
      </c>
      <c r="T181" s="1499"/>
      <c r="U181" s="1499"/>
      <c r="V181" s="1499"/>
      <c r="W181" s="86">
        <f>SUMIF(J14:J166,J15,W14:W166)</f>
        <v>109213.60000000002</v>
      </c>
      <c r="X181" s="86">
        <f>SUMIF(J14:J170,J15,X14:X170)</f>
        <v>108500.20000000001</v>
      </c>
      <c r="Y181" s="107"/>
      <c r="Z181" s="1492"/>
      <c r="AA181" s="1492"/>
      <c r="AB181" s="89"/>
    </row>
    <row r="182" spans="1:28" s="7" customFormat="1">
      <c r="A182" s="1447" t="s">
        <v>0</v>
      </c>
      <c r="B182" s="1448"/>
      <c r="C182" s="1448"/>
      <c r="D182" s="1448"/>
      <c r="E182" s="1448"/>
      <c r="F182" s="1448"/>
      <c r="G182" s="1448"/>
      <c r="H182" s="1448"/>
      <c r="I182" s="1782"/>
      <c r="J182" s="1449"/>
      <c r="K182" s="1498">
        <f>SUMIF(J14:J166,J24,K14:K166)</f>
        <v>160</v>
      </c>
      <c r="L182" s="1499"/>
      <c r="M182" s="1499"/>
      <c r="N182" s="1660"/>
      <c r="O182" s="1498">
        <f>SUMIF(J14:J170,"sb(mk)",O14:O170)</f>
        <v>0</v>
      </c>
      <c r="P182" s="1499"/>
      <c r="Q182" s="1499"/>
      <c r="R182" s="1660"/>
      <c r="S182" s="1498">
        <f>SUMIF(J14:J163,"sb(mk)",S14:S163)</f>
        <v>0</v>
      </c>
      <c r="T182" s="1499"/>
      <c r="U182" s="1499"/>
      <c r="V182" s="1499"/>
      <c r="W182" s="82">
        <f>SUMIF(J14:J162,J24,W14:W162)</f>
        <v>0</v>
      </c>
      <c r="X182" s="82">
        <f>SUMIF(J14:J170,J24,X14:X170)</f>
        <v>0</v>
      </c>
      <c r="Y182" s="107"/>
      <c r="Z182" s="1492"/>
      <c r="AA182" s="1492"/>
      <c r="AB182" s="89"/>
    </row>
    <row r="183" spans="1:28" s="7" customFormat="1">
      <c r="A183" s="1447" t="s">
        <v>57</v>
      </c>
      <c r="B183" s="1448"/>
      <c r="C183" s="1448"/>
      <c r="D183" s="1448"/>
      <c r="E183" s="1448"/>
      <c r="F183" s="1448"/>
      <c r="G183" s="1448"/>
      <c r="H183" s="1448"/>
      <c r="I183" s="1782"/>
      <c r="J183" s="1449"/>
      <c r="K183" s="1485">
        <f>SUMIF(J14:J166,J82,K14:K166)</f>
        <v>1998.6</v>
      </c>
      <c r="L183" s="1486"/>
      <c r="M183" s="1486"/>
      <c r="N183" s="1783"/>
      <c r="O183" s="1485">
        <f>SUMIF(J14:J170,"sb(p)",O14:O170)</f>
        <v>1393.0000000000002</v>
      </c>
      <c r="P183" s="1486"/>
      <c r="Q183" s="1486"/>
      <c r="R183" s="1783"/>
      <c r="S183" s="1485">
        <f>SUMIF(J14:J163,"sb(p)",S14:S163)</f>
        <v>1159.5999999999999</v>
      </c>
      <c r="T183" s="1486"/>
      <c r="U183" s="1486"/>
      <c r="V183" s="1486"/>
      <c r="W183" s="43">
        <f>SUMIF(J14:J170,J82,W14:W170)</f>
        <v>0</v>
      </c>
      <c r="X183" s="43">
        <f>SUMIF(J14:J170,J82,X14:X170)</f>
        <v>0</v>
      </c>
      <c r="Y183" s="107"/>
      <c r="Z183" s="1492"/>
      <c r="AA183" s="1492"/>
      <c r="AB183" s="89"/>
    </row>
    <row r="184" spans="1:28" s="7" customFormat="1" ht="13.5" thickBot="1">
      <c r="A184" s="1804" t="s">
        <v>1</v>
      </c>
      <c r="B184" s="1805"/>
      <c r="C184" s="1805"/>
      <c r="D184" s="1805"/>
      <c r="E184" s="1805"/>
      <c r="F184" s="1805"/>
      <c r="G184" s="1805"/>
      <c r="H184" s="1805"/>
      <c r="I184" s="1805"/>
      <c r="J184" s="1806"/>
      <c r="K184" s="1784">
        <f>SUMIF(J14:J166,"pf",K14:K166)</f>
        <v>109.6</v>
      </c>
      <c r="L184" s="1785"/>
      <c r="M184" s="1785"/>
      <c r="N184" s="1786"/>
      <c r="O184" s="1784">
        <f>SUMIF(J14:J170,"pf",O14:O170)</f>
        <v>50</v>
      </c>
      <c r="P184" s="1785"/>
      <c r="Q184" s="1785"/>
      <c r="R184" s="1786"/>
      <c r="S184" s="1784">
        <f ca="1">SUMIF(J10:J173,"pf",S10:S163)</f>
        <v>106.9</v>
      </c>
      <c r="T184" s="1785"/>
      <c r="U184" s="1785"/>
      <c r="V184" s="1785"/>
      <c r="W184" s="112">
        <f>SUMIF(J14:J166,"pf",W14:W166)</f>
        <v>1000</v>
      </c>
      <c r="X184" s="112">
        <f>SUMIF(J14:J170,"pf",X14:X170)</f>
        <v>0</v>
      </c>
      <c r="Y184" s="50"/>
      <c r="Z184" s="1492"/>
      <c r="AA184" s="1492"/>
      <c r="AB184" s="89"/>
    </row>
    <row r="185" spans="1:28" s="7" customFormat="1" ht="13.5" thickBot="1">
      <c r="A185" s="1787" t="s">
        <v>37</v>
      </c>
      <c r="B185" s="1788"/>
      <c r="C185" s="1788"/>
      <c r="D185" s="1788"/>
      <c r="E185" s="1788"/>
      <c r="F185" s="1788"/>
      <c r="G185" s="1788"/>
      <c r="H185" s="1788"/>
      <c r="I185" s="1788"/>
      <c r="J185" s="1789"/>
      <c r="K185" s="1790">
        <f>SUM(K186:N187)</f>
        <v>8324.6</v>
      </c>
      <c r="L185" s="1791"/>
      <c r="M185" s="1791"/>
      <c r="N185" s="1792"/>
      <c r="O185" s="1790">
        <f>SUM(O186:R188)</f>
        <v>3546.3</v>
      </c>
      <c r="P185" s="1791"/>
      <c r="Q185" s="1791"/>
      <c r="R185" s="1792"/>
      <c r="S185" s="1790">
        <f>SUM(S186:V188)</f>
        <v>3546.3</v>
      </c>
      <c r="T185" s="1791"/>
      <c r="U185" s="1791"/>
      <c r="V185" s="1791"/>
      <c r="W185" s="37">
        <f>SUM(W186:W187)</f>
        <v>784.1</v>
      </c>
      <c r="X185" s="37">
        <f>SUM(X186:X187)</f>
        <v>3500</v>
      </c>
      <c r="Y185" s="72"/>
      <c r="Z185" s="1501"/>
      <c r="AA185" s="1501"/>
      <c r="AB185" s="89"/>
    </row>
    <row r="186" spans="1:28" s="7" customFormat="1">
      <c r="A186" s="1438" t="s">
        <v>41</v>
      </c>
      <c r="B186" s="1439"/>
      <c r="C186" s="1439"/>
      <c r="D186" s="1439"/>
      <c r="E186" s="1439"/>
      <c r="F186" s="1439"/>
      <c r="G186" s="1439"/>
      <c r="H186" s="1439"/>
      <c r="I186" s="1802"/>
      <c r="J186" s="1440"/>
      <c r="K186" s="1485">
        <f>SUMIF(J14:J166,"es",K14:K166)</f>
        <v>7093.6</v>
      </c>
      <c r="L186" s="1486"/>
      <c r="M186" s="1486"/>
      <c r="N186" s="1486"/>
      <c r="O186" s="1485">
        <f>SUMIF(J14:J170,"es",O14:O170)</f>
        <v>2091.3000000000002</v>
      </c>
      <c r="P186" s="1486"/>
      <c r="Q186" s="1486"/>
      <c r="R186" s="1486"/>
      <c r="S186" s="1485">
        <f>SUMIF(J10:J163,"es",S10:S163)</f>
        <v>2091.3000000000002</v>
      </c>
      <c r="T186" s="1486"/>
      <c r="U186" s="1486"/>
      <c r="V186" s="1486"/>
      <c r="W186" s="10">
        <f>SUMIF(J14:J166,J84,W14:W166)</f>
        <v>784.1</v>
      </c>
      <c r="X186" s="10">
        <f>SUMIF(J14:J170,"es",X14:X170)</f>
        <v>3500</v>
      </c>
      <c r="Y186" s="50"/>
      <c r="Z186" s="1497"/>
      <c r="AA186" s="1497"/>
      <c r="AB186" s="89"/>
    </row>
    <row r="187" spans="1:28" s="7" customFormat="1">
      <c r="A187" s="1444" t="s">
        <v>2</v>
      </c>
      <c r="B187" s="1445"/>
      <c r="C187" s="1445"/>
      <c r="D187" s="1445"/>
      <c r="E187" s="1445"/>
      <c r="F187" s="1445"/>
      <c r="G187" s="1445"/>
      <c r="H187" s="1445"/>
      <c r="I187" s="1803"/>
      <c r="J187" s="1446"/>
      <c r="K187" s="1498">
        <f>SUMIF(J14:J166,"lrvb",K14:K166)</f>
        <v>1231</v>
      </c>
      <c r="L187" s="1499"/>
      <c r="M187" s="1499"/>
      <c r="N187" s="1499"/>
      <c r="O187" s="1498">
        <f>SUMIF(J14:J170,"lrvb",O14:O170)</f>
        <v>65.8</v>
      </c>
      <c r="P187" s="1499"/>
      <c r="Q187" s="1499"/>
      <c r="R187" s="1499"/>
      <c r="S187" s="1498">
        <f>SUMIF(J10:J163,"lrvb",S10:S163)</f>
        <v>65.8</v>
      </c>
      <c r="T187" s="1499"/>
      <c r="U187" s="1499"/>
      <c r="V187" s="1499"/>
      <c r="W187" s="87">
        <f>SUMIF(J14:J162,"lrvb",W14:W162)</f>
        <v>0</v>
      </c>
      <c r="X187" s="87">
        <f>SUMIF(J14:J170,"lrvb",X14:X170)</f>
        <v>0</v>
      </c>
      <c r="Y187" s="50"/>
      <c r="Z187" s="1497"/>
      <c r="AA187" s="1497"/>
      <c r="AB187" s="89"/>
    </row>
    <row r="188" spans="1:28" s="7" customFormat="1" ht="13.5" thickBot="1">
      <c r="A188" s="1794" t="s">
        <v>201</v>
      </c>
      <c r="B188" s="1795"/>
      <c r="C188" s="1795"/>
      <c r="D188" s="1795"/>
      <c r="E188" s="1795"/>
      <c r="F188" s="1795"/>
      <c r="G188" s="1795"/>
      <c r="H188" s="1795"/>
      <c r="I188" s="1795"/>
      <c r="J188" s="1796"/>
      <c r="K188" s="1784"/>
      <c r="L188" s="1785"/>
      <c r="M188" s="1785"/>
      <c r="N188" s="1786"/>
      <c r="O188" s="1784">
        <f>SUMIF(J14:J169,"kt",O14:O169)</f>
        <v>1389.2</v>
      </c>
      <c r="P188" s="1785"/>
      <c r="Q188" s="1785"/>
      <c r="R188" s="1786"/>
      <c r="S188" s="1784">
        <f>SUMIF(J14:J169,"kt",S14:S169)</f>
        <v>1389.2</v>
      </c>
      <c r="T188" s="1785"/>
      <c r="U188" s="1785"/>
      <c r="V188" s="1786"/>
      <c r="W188" s="112"/>
      <c r="X188" s="112"/>
      <c r="Y188" s="50"/>
      <c r="Z188" s="743"/>
      <c r="AA188" s="743"/>
      <c r="AB188" s="89"/>
    </row>
    <row r="189" spans="1:28" ht="13.5" thickBot="1">
      <c r="A189" s="1797" t="s">
        <v>38</v>
      </c>
      <c r="B189" s="1798"/>
      <c r="C189" s="1798"/>
      <c r="D189" s="1798"/>
      <c r="E189" s="1798"/>
      <c r="F189" s="1798"/>
      <c r="G189" s="1798"/>
      <c r="H189" s="1798"/>
      <c r="I189" s="1798"/>
      <c r="J189" s="1799"/>
      <c r="K189" s="1800">
        <f>K185+K178</f>
        <v>203598.30000000002</v>
      </c>
      <c r="L189" s="1801"/>
      <c r="M189" s="1801"/>
      <c r="N189" s="1801"/>
      <c r="O189" s="1800">
        <f>O185+O178</f>
        <v>202039.29999999996</v>
      </c>
      <c r="P189" s="1801"/>
      <c r="Q189" s="1801"/>
      <c r="R189" s="1801"/>
      <c r="S189" s="1800">
        <f ca="1">S185+S178</f>
        <v>199602.59999999998</v>
      </c>
      <c r="T189" s="1801"/>
      <c r="U189" s="1801"/>
      <c r="V189" s="1801"/>
      <c r="W189" s="617">
        <f>W178+W185</f>
        <v>204453.69999999998</v>
      </c>
      <c r="X189" s="617">
        <f>X185+X178</f>
        <v>206602.19999999998</v>
      </c>
      <c r="Y189" s="109"/>
      <c r="Z189" s="1500"/>
      <c r="AA189" s="1500"/>
    </row>
    <row r="190" spans="1:28">
      <c r="L190" s="379"/>
      <c r="P190" s="379"/>
      <c r="T190" s="379"/>
      <c r="W190" s="379"/>
      <c r="X190" s="379"/>
    </row>
    <row r="191" spans="1:28">
      <c r="E191" s="2"/>
      <c r="F191" s="406"/>
      <c r="G191" s="406"/>
      <c r="H191" s="88"/>
      <c r="I191" s="155"/>
      <c r="J191" s="155"/>
      <c r="K191" s="2"/>
      <c r="L191" s="228"/>
      <c r="M191" s="2"/>
      <c r="N191" s="2"/>
      <c r="O191" s="228"/>
      <c r="P191" s="1793"/>
      <c r="Q191" s="1793"/>
      <c r="R191" s="2"/>
      <c r="S191" s="228"/>
      <c r="T191" s="228"/>
      <c r="U191" s="2"/>
      <c r="V191" s="2"/>
      <c r="W191" s="2"/>
      <c r="X191" s="2"/>
    </row>
    <row r="192" spans="1:28">
      <c r="E192" s="2"/>
      <c r="F192" s="406"/>
      <c r="G192" s="406"/>
      <c r="H192" s="88"/>
      <c r="I192" s="155"/>
      <c r="J192" s="155"/>
      <c r="K192" s="2"/>
      <c r="L192" s="2"/>
      <c r="M192" s="2"/>
      <c r="N192" s="2"/>
      <c r="O192" s="2"/>
      <c r="P192" s="1793"/>
      <c r="Q192" s="1793"/>
      <c r="R192" s="2"/>
      <c r="S192" s="2"/>
      <c r="T192" s="2"/>
      <c r="U192" s="2"/>
      <c r="V192" s="2"/>
      <c r="W192" s="2"/>
      <c r="X192" s="2"/>
    </row>
    <row r="193" spans="1:28">
      <c r="E193" s="2"/>
      <c r="F193" s="406"/>
      <c r="G193" s="406"/>
      <c r="H193" s="88"/>
      <c r="I193" s="155"/>
      <c r="J193" s="155"/>
      <c r="K193" s="2"/>
      <c r="L193" s="2"/>
      <c r="M193" s="2"/>
      <c r="N193" s="2"/>
      <c r="O193" s="2"/>
      <c r="P193" s="1793"/>
      <c r="Q193" s="1793"/>
      <c r="R193" s="2"/>
      <c r="S193" s="2"/>
      <c r="T193" s="2"/>
      <c r="U193" s="2"/>
      <c r="V193" s="2"/>
      <c r="W193" s="2"/>
      <c r="X193" s="2"/>
    </row>
    <row r="194" spans="1:28">
      <c r="E194" s="2"/>
      <c r="F194" s="406"/>
      <c r="G194" s="406"/>
      <c r="H194" s="88"/>
      <c r="I194" s="155"/>
      <c r="J194" s="15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8">
      <c r="E195" s="2"/>
      <c r="F195" s="406"/>
      <c r="G195" s="406"/>
      <c r="H195" s="88"/>
      <c r="I195" s="155"/>
      <c r="J195" s="15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8">
      <c r="E196" s="2"/>
      <c r="F196" s="406"/>
      <c r="G196" s="406"/>
      <c r="H196" s="88"/>
      <c r="I196" s="155"/>
      <c r="J196" s="15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8">
      <c r="E197" s="2"/>
      <c r="F197" s="406"/>
      <c r="G197" s="406"/>
      <c r="H197" s="88"/>
      <c r="I197" s="155"/>
      <c r="J197" s="15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8">
      <c r="E198" s="2"/>
      <c r="F198" s="406"/>
      <c r="G198" s="406"/>
      <c r="H198" s="88"/>
      <c r="I198" s="155"/>
      <c r="J198" s="15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8">
      <c r="E199" s="2"/>
      <c r="F199" s="406"/>
      <c r="G199" s="406"/>
      <c r="H199" s="88"/>
      <c r="I199" s="155"/>
      <c r="J199" s="155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8">
      <c r="E200" s="2"/>
      <c r="F200" s="406"/>
      <c r="G200" s="406"/>
      <c r="H200" s="88"/>
      <c r="I200" s="155"/>
      <c r="J200" s="15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8">
      <c r="E201" s="2"/>
      <c r="F201" s="406"/>
      <c r="G201" s="406"/>
      <c r="H201" s="88"/>
      <c r="I201" s="155"/>
      <c r="J201" s="15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8">
      <c r="A202" s="2"/>
      <c r="B202" s="2"/>
      <c r="C202" s="2"/>
      <c r="D202" s="2"/>
      <c r="E202" s="2"/>
      <c r="F202" s="406"/>
      <c r="G202" s="406"/>
      <c r="H202" s="88"/>
      <c r="I202" s="155"/>
      <c r="J202" s="15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>
      <c r="A203" s="2"/>
      <c r="B203" s="2"/>
      <c r="C203" s="2"/>
      <c r="D203" s="2"/>
      <c r="E203" s="2"/>
      <c r="F203" s="406"/>
      <c r="G203" s="406"/>
      <c r="H203" s="88"/>
      <c r="I203" s="155"/>
      <c r="J203" s="15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>
      <c r="A204" s="2"/>
      <c r="B204" s="2"/>
      <c r="C204" s="2"/>
      <c r="D204" s="2"/>
      <c r="E204" s="2"/>
      <c r="F204" s="406"/>
      <c r="G204" s="406"/>
      <c r="H204" s="88"/>
      <c r="I204" s="155"/>
      <c r="J204" s="15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>
      <c r="A205" s="2"/>
      <c r="B205" s="2"/>
      <c r="C205" s="2"/>
      <c r="D205" s="2"/>
      <c r="E205" s="2"/>
      <c r="F205" s="406"/>
      <c r="G205" s="406"/>
      <c r="H205" s="88"/>
      <c r="I205" s="155"/>
      <c r="J205" s="15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>
      <c r="A206" s="2"/>
      <c r="B206" s="2"/>
      <c r="C206" s="2"/>
      <c r="D206" s="2"/>
      <c r="E206" s="2"/>
      <c r="F206" s="406"/>
      <c r="G206" s="406"/>
      <c r="H206" s="88"/>
      <c r="I206" s="155"/>
      <c r="J206" s="15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>
      <c r="A207" s="2"/>
      <c r="B207" s="2"/>
      <c r="C207" s="2"/>
      <c r="D207" s="2"/>
      <c r="E207" s="2"/>
      <c r="F207" s="406"/>
      <c r="G207" s="406"/>
      <c r="H207" s="88"/>
      <c r="I207" s="155"/>
      <c r="J207" s="15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>
      <c r="A208" s="2"/>
      <c r="B208" s="2"/>
      <c r="C208" s="2"/>
      <c r="D208" s="2"/>
      <c r="E208" s="2"/>
      <c r="F208" s="406"/>
      <c r="G208" s="406"/>
      <c r="H208" s="88"/>
      <c r="I208" s="155"/>
      <c r="J208" s="155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>
      <c r="A209" s="2"/>
      <c r="B209" s="2"/>
      <c r="C209" s="2"/>
      <c r="D209" s="2"/>
      <c r="E209" s="2"/>
      <c r="F209" s="406"/>
      <c r="G209" s="406"/>
      <c r="H209" s="88"/>
      <c r="I209" s="155"/>
      <c r="J209" s="155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>
      <c r="A210" s="2"/>
      <c r="B210" s="2"/>
      <c r="C210" s="2"/>
      <c r="D210" s="2"/>
      <c r="E210" s="2"/>
      <c r="F210" s="406"/>
      <c r="G210" s="406"/>
      <c r="H210" s="88"/>
      <c r="I210" s="155"/>
      <c r="J210" s="15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>
      <c r="A211" s="2"/>
      <c r="B211" s="2"/>
      <c r="C211" s="2"/>
      <c r="D211" s="2"/>
      <c r="E211" s="2"/>
      <c r="F211" s="406"/>
      <c r="G211" s="406"/>
      <c r="H211" s="88"/>
      <c r="I211" s="155"/>
      <c r="J211" s="15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>
      <c r="A212" s="2"/>
      <c r="B212" s="2"/>
      <c r="C212" s="2"/>
      <c r="D212" s="2"/>
      <c r="E212" s="2"/>
      <c r="F212" s="406"/>
      <c r="G212" s="406"/>
      <c r="H212" s="88"/>
      <c r="I212" s="155"/>
      <c r="J212" s="155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>
      <c r="A213" s="2"/>
      <c r="B213" s="2"/>
      <c r="C213" s="2"/>
      <c r="D213" s="2"/>
      <c r="E213" s="2"/>
      <c r="F213" s="406"/>
      <c r="G213" s="406"/>
      <c r="H213" s="88"/>
      <c r="I213" s="155"/>
      <c r="J213" s="155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>
      <c r="A214" s="2"/>
      <c r="B214" s="2"/>
      <c r="C214" s="2"/>
      <c r="D214" s="2"/>
      <c r="E214" s="2"/>
      <c r="F214" s="406"/>
      <c r="G214" s="406"/>
      <c r="H214" s="88"/>
      <c r="I214" s="155"/>
      <c r="J214" s="15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</sheetData>
  <mergeCells count="435">
    <mergeCell ref="Z189:AA189"/>
    <mergeCell ref="P191:P193"/>
    <mergeCell ref="Q191:Q193"/>
    <mergeCell ref="Y108:Y109"/>
    <mergeCell ref="Y130:Y131"/>
    <mergeCell ref="A188:J188"/>
    <mergeCell ref="K188:N188"/>
    <mergeCell ref="O188:R188"/>
    <mergeCell ref="S188:V188"/>
    <mergeCell ref="A189:J189"/>
    <mergeCell ref="K189:N189"/>
    <mergeCell ref="O189:R189"/>
    <mergeCell ref="S189:V189"/>
    <mergeCell ref="A186:J186"/>
    <mergeCell ref="K186:N186"/>
    <mergeCell ref="O186:R186"/>
    <mergeCell ref="S186:V186"/>
    <mergeCell ref="Z186:AA186"/>
    <mergeCell ref="A187:J187"/>
    <mergeCell ref="K187:N187"/>
    <mergeCell ref="O187:R187"/>
    <mergeCell ref="S187:V187"/>
    <mergeCell ref="Z187:AA187"/>
    <mergeCell ref="A184:J184"/>
    <mergeCell ref="K184:N184"/>
    <mergeCell ref="O184:R184"/>
    <mergeCell ref="S184:V184"/>
    <mergeCell ref="Z184:AA184"/>
    <mergeCell ref="A185:J185"/>
    <mergeCell ref="K185:N185"/>
    <mergeCell ref="O185:R185"/>
    <mergeCell ref="S185:V185"/>
    <mergeCell ref="Z185:AA185"/>
    <mergeCell ref="A182:J182"/>
    <mergeCell ref="K182:N182"/>
    <mergeCell ref="O182:R182"/>
    <mergeCell ref="S182:V182"/>
    <mergeCell ref="Z182:AA182"/>
    <mergeCell ref="A183:J183"/>
    <mergeCell ref="K183:N183"/>
    <mergeCell ref="O183:R183"/>
    <mergeCell ref="S183:V183"/>
    <mergeCell ref="Z183:AA183"/>
    <mergeCell ref="Z180:AA180"/>
    <mergeCell ref="A181:J181"/>
    <mergeCell ref="K181:N181"/>
    <mergeCell ref="O181:R181"/>
    <mergeCell ref="S181:V181"/>
    <mergeCell ref="Z181:AA181"/>
    <mergeCell ref="A180:J180"/>
    <mergeCell ref="K180:N180"/>
    <mergeCell ref="O180:R180"/>
    <mergeCell ref="S180:V180"/>
    <mergeCell ref="A178:J178"/>
    <mergeCell ref="K178:N178"/>
    <mergeCell ref="O178:R178"/>
    <mergeCell ref="S178:V178"/>
    <mergeCell ref="Z178:AA178"/>
    <mergeCell ref="A179:J179"/>
    <mergeCell ref="K179:N179"/>
    <mergeCell ref="O179:R179"/>
    <mergeCell ref="S179:V179"/>
    <mergeCell ref="Z179:AA179"/>
    <mergeCell ref="A174:AB174"/>
    <mergeCell ref="A175:AB175"/>
    <mergeCell ref="A176:X176"/>
    <mergeCell ref="A177:J177"/>
    <mergeCell ref="K177:N177"/>
    <mergeCell ref="O177:R177"/>
    <mergeCell ref="S177:V177"/>
    <mergeCell ref="Z177:AA177"/>
    <mergeCell ref="C171:J171"/>
    <mergeCell ref="Y171:AB171"/>
    <mergeCell ref="B172:J172"/>
    <mergeCell ref="Y172:AB172"/>
    <mergeCell ref="B173:J173"/>
    <mergeCell ref="Y173:AB173"/>
    <mergeCell ref="I166:I167"/>
    <mergeCell ref="A168:A170"/>
    <mergeCell ref="B168:B170"/>
    <mergeCell ref="D168:D170"/>
    <mergeCell ref="E168:E170"/>
    <mergeCell ref="F168:F170"/>
    <mergeCell ref="H168:H170"/>
    <mergeCell ref="I168:I170"/>
    <mergeCell ref="A166:A167"/>
    <mergeCell ref="B166:B167"/>
    <mergeCell ref="D166:D167"/>
    <mergeCell ref="E166:E167"/>
    <mergeCell ref="F166:F167"/>
    <mergeCell ref="H166:H167"/>
    <mergeCell ref="A164:A165"/>
    <mergeCell ref="B164:B165"/>
    <mergeCell ref="D164:D165"/>
    <mergeCell ref="E164:E165"/>
    <mergeCell ref="F164:F165"/>
    <mergeCell ref="H164:H165"/>
    <mergeCell ref="I164:I165"/>
    <mergeCell ref="Y164:Y165"/>
    <mergeCell ref="A162:A163"/>
    <mergeCell ref="B162:B163"/>
    <mergeCell ref="D162:D163"/>
    <mergeCell ref="E162:E163"/>
    <mergeCell ref="F162:F163"/>
    <mergeCell ref="H162:H163"/>
    <mergeCell ref="I160:I161"/>
    <mergeCell ref="Y160:Y161"/>
    <mergeCell ref="I147:I148"/>
    <mergeCell ref="C149:J149"/>
    <mergeCell ref="Y149:AB149"/>
    <mergeCell ref="C150:AB150"/>
    <mergeCell ref="I151:I154"/>
    <mergeCell ref="Y158:Y159"/>
    <mergeCell ref="I162:I163"/>
    <mergeCell ref="Y162:Y163"/>
    <mergeCell ref="A147:A148"/>
    <mergeCell ref="D147:D148"/>
    <mergeCell ref="E147:E148"/>
    <mergeCell ref="F147:F148"/>
    <mergeCell ref="G147:G148"/>
    <mergeCell ref="H147:H148"/>
    <mergeCell ref="D160:D161"/>
    <mergeCell ref="E160:E161"/>
    <mergeCell ref="F160:F161"/>
    <mergeCell ref="H160:H161"/>
    <mergeCell ref="C143:J143"/>
    <mergeCell ref="Y143:AB143"/>
    <mergeCell ref="C144:G144"/>
    <mergeCell ref="AA144:AB144"/>
    <mergeCell ref="A145:A146"/>
    <mergeCell ref="B145:B146"/>
    <mergeCell ref="D145:D146"/>
    <mergeCell ref="E145:E146"/>
    <mergeCell ref="F145:F146"/>
    <mergeCell ref="G145:G146"/>
    <mergeCell ref="H145:H146"/>
    <mergeCell ref="I145:I146"/>
    <mergeCell ref="Y145:Y146"/>
    <mergeCell ref="Z138:Z139"/>
    <mergeCell ref="AA138:AA139"/>
    <mergeCell ref="AB138:AB139"/>
    <mergeCell ref="A140:A142"/>
    <mergeCell ref="B140:B142"/>
    <mergeCell ref="C140:C142"/>
    <mergeCell ref="D140:D142"/>
    <mergeCell ref="E140:E142"/>
    <mergeCell ref="F140:F142"/>
    <mergeCell ref="AB140:AB142"/>
    <mergeCell ref="G140:G142"/>
    <mergeCell ref="H140:H142"/>
    <mergeCell ref="I140:I142"/>
    <mergeCell ref="Y140:Y142"/>
    <mergeCell ref="Z140:Z142"/>
    <mergeCell ref="AA140:AA142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Y132:Y133"/>
    <mergeCell ref="Y134:Y135"/>
    <mergeCell ref="C136:C137"/>
    <mergeCell ref="D136:D137"/>
    <mergeCell ref="E136:E137"/>
    <mergeCell ref="F136:F137"/>
    <mergeCell ref="G136:G137"/>
    <mergeCell ref="H136:H137"/>
    <mergeCell ref="I136:I137"/>
    <mergeCell ref="Y138:Y139"/>
    <mergeCell ref="D129:D130"/>
    <mergeCell ref="E129:E130"/>
    <mergeCell ref="F129:F130"/>
    <mergeCell ref="H129:H130"/>
    <mergeCell ref="I129:I130"/>
    <mergeCell ref="C132:C135"/>
    <mergeCell ref="D132:D135"/>
    <mergeCell ref="E132:E135"/>
    <mergeCell ref="F132:F135"/>
    <mergeCell ref="G132:G135"/>
    <mergeCell ref="H132:H135"/>
    <mergeCell ref="I132:I135"/>
    <mergeCell ref="E119:E120"/>
    <mergeCell ref="F119:F125"/>
    <mergeCell ref="I119:I125"/>
    <mergeCell ref="Y121:Y123"/>
    <mergeCell ref="F126:F128"/>
    <mergeCell ref="G126:G128"/>
    <mergeCell ref="E127:E128"/>
    <mergeCell ref="Y127:Y128"/>
    <mergeCell ref="Y114:Y115"/>
    <mergeCell ref="D116:D117"/>
    <mergeCell ref="E116:E117"/>
    <mergeCell ref="G116:G117"/>
    <mergeCell ref="H116:H117"/>
    <mergeCell ref="I116:I117"/>
    <mergeCell ref="E103:E106"/>
    <mergeCell ref="I103:I106"/>
    <mergeCell ref="Y103:Y106"/>
    <mergeCell ref="E110:E111"/>
    <mergeCell ref="I110:I111"/>
    <mergeCell ref="D114:D115"/>
    <mergeCell ref="E114:E115"/>
    <mergeCell ref="G114:G115"/>
    <mergeCell ref="H114:H115"/>
    <mergeCell ref="I114:I115"/>
    <mergeCell ref="Z90:Z93"/>
    <mergeCell ref="E94:E96"/>
    <mergeCell ref="I94:I96"/>
    <mergeCell ref="Y94:Y95"/>
    <mergeCell ref="E99:E101"/>
    <mergeCell ref="I99:I102"/>
    <mergeCell ref="Y99:Y102"/>
    <mergeCell ref="E86:E89"/>
    <mergeCell ref="I86:I89"/>
    <mergeCell ref="Y86:Y89"/>
    <mergeCell ref="E90:E92"/>
    <mergeCell ref="I90:I93"/>
    <mergeCell ref="Y90:Y93"/>
    <mergeCell ref="E79:E81"/>
    <mergeCell ref="I79:I81"/>
    <mergeCell ref="Y79:Y81"/>
    <mergeCell ref="Z79:Z81"/>
    <mergeCell ref="AA79:AA81"/>
    <mergeCell ref="E82:E83"/>
    <mergeCell ref="I82:I85"/>
    <mergeCell ref="Y82:Y85"/>
    <mergeCell ref="C67:AB67"/>
    <mergeCell ref="E69:E73"/>
    <mergeCell ref="I69:I73"/>
    <mergeCell ref="Y69:Y72"/>
    <mergeCell ref="E74:E77"/>
    <mergeCell ref="I74:I78"/>
    <mergeCell ref="Y74:Y77"/>
    <mergeCell ref="Y62:Y63"/>
    <mergeCell ref="C64:J64"/>
    <mergeCell ref="Z64:AB64"/>
    <mergeCell ref="B65:J65"/>
    <mergeCell ref="Y65:AB65"/>
    <mergeCell ref="B66:AB66"/>
    <mergeCell ref="H60:H61"/>
    <mergeCell ref="I60:I61"/>
    <mergeCell ref="A62:A63"/>
    <mergeCell ref="C62:C63"/>
    <mergeCell ref="D62:D63"/>
    <mergeCell ref="E62:E63"/>
    <mergeCell ref="F62:F63"/>
    <mergeCell ref="G62:G63"/>
    <mergeCell ref="H62:H63"/>
    <mergeCell ref="I62:I63"/>
    <mergeCell ref="A60:A61"/>
    <mergeCell ref="C60:C61"/>
    <mergeCell ref="D60:D61"/>
    <mergeCell ref="E60:E61"/>
    <mergeCell ref="F60:F61"/>
    <mergeCell ref="G60:G61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H53:H54"/>
    <mergeCell ref="I53:I54"/>
    <mergeCell ref="A55:A57"/>
    <mergeCell ref="B55:B57"/>
    <mergeCell ref="C55:C57"/>
    <mergeCell ref="D55:D57"/>
    <mergeCell ref="E55:E57"/>
    <mergeCell ref="F55:F57"/>
    <mergeCell ref="G55:G57"/>
    <mergeCell ref="H55:H57"/>
    <mergeCell ref="A53:A54"/>
    <mergeCell ref="C53:C54"/>
    <mergeCell ref="D53:D54"/>
    <mergeCell ref="E53:E54"/>
    <mergeCell ref="F53:F54"/>
    <mergeCell ref="G53:G54"/>
    <mergeCell ref="I55:I57"/>
    <mergeCell ref="B49:B50"/>
    <mergeCell ref="C49:C50"/>
    <mergeCell ref="D49:D50"/>
    <mergeCell ref="E49:E50"/>
    <mergeCell ref="F49:F50"/>
    <mergeCell ref="G49:G50"/>
    <mergeCell ref="H49:H50"/>
    <mergeCell ref="I49:I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Z43:Z46"/>
    <mergeCell ref="AA43:AA46"/>
    <mergeCell ref="AB43:AB46"/>
    <mergeCell ref="Z41:Z42"/>
    <mergeCell ref="AA41:AA42"/>
    <mergeCell ref="AB41:AB42"/>
    <mergeCell ref="C47:J47"/>
    <mergeCell ref="Y47:AB47"/>
    <mergeCell ref="C48:AB48"/>
    <mergeCell ref="G41:G42"/>
    <mergeCell ref="H41:H42"/>
    <mergeCell ref="I41:I42"/>
    <mergeCell ref="Y41:Y42"/>
    <mergeCell ref="H43:H46"/>
    <mergeCell ref="I43:I46"/>
    <mergeCell ref="Y43:Y46"/>
    <mergeCell ref="F41:F42"/>
    <mergeCell ref="D39:D40"/>
    <mergeCell ref="E39:E40"/>
    <mergeCell ref="F39:F40"/>
    <mergeCell ref="G39:G40"/>
    <mergeCell ref="H39:H40"/>
    <mergeCell ref="I39:I40"/>
    <mergeCell ref="A29:A31"/>
    <mergeCell ref="B29:B31"/>
    <mergeCell ref="C29:C31"/>
    <mergeCell ref="G35:G36"/>
    <mergeCell ref="H35:H36"/>
    <mergeCell ref="I37:I38"/>
    <mergeCell ref="AA29:AA31"/>
    <mergeCell ref="D14:D16"/>
    <mergeCell ref="E14:E16"/>
    <mergeCell ref="F14:F16"/>
    <mergeCell ref="G14:G16"/>
    <mergeCell ref="H14:H16"/>
    <mergeCell ref="Y35:Y36"/>
    <mergeCell ref="A43:A45"/>
    <mergeCell ref="B43:B45"/>
    <mergeCell ref="C43:C45"/>
    <mergeCell ref="D43:D46"/>
    <mergeCell ref="E43:E46"/>
    <mergeCell ref="F43:F46"/>
    <mergeCell ref="G43:G46"/>
    <mergeCell ref="A35:A38"/>
    <mergeCell ref="B35:B38"/>
    <mergeCell ref="C35:C38"/>
    <mergeCell ref="D35:D36"/>
    <mergeCell ref="E35:E36"/>
    <mergeCell ref="F35:F36"/>
    <mergeCell ref="E37:H37"/>
    <mergeCell ref="Y39:Y40"/>
    <mergeCell ref="D41:D42"/>
    <mergeCell ref="E41:E42"/>
    <mergeCell ref="A26:A28"/>
    <mergeCell ref="B26:B28"/>
    <mergeCell ref="C26:C28"/>
    <mergeCell ref="D26:D28"/>
    <mergeCell ref="E26:E28"/>
    <mergeCell ref="F26:F28"/>
    <mergeCell ref="AB29:AB31"/>
    <mergeCell ref="D32:D34"/>
    <mergeCell ref="E32:E34"/>
    <mergeCell ref="F32:F34"/>
    <mergeCell ref="G32:G34"/>
    <mergeCell ref="H32:H34"/>
    <mergeCell ref="AB32:AB34"/>
    <mergeCell ref="G26:G28"/>
    <mergeCell ref="H26:H28"/>
    <mergeCell ref="D29:D31"/>
    <mergeCell ref="E29:E31"/>
    <mergeCell ref="F29:F31"/>
    <mergeCell ref="G29:G31"/>
    <mergeCell ref="H29:H31"/>
    <mergeCell ref="I14:I36"/>
    <mergeCell ref="Y15:Y16"/>
    <mergeCell ref="Y29:Y31"/>
    <mergeCell ref="Z29:Z31"/>
    <mergeCell ref="A9:AB9"/>
    <mergeCell ref="B10:AB10"/>
    <mergeCell ref="C11:AB11"/>
    <mergeCell ref="C12:C13"/>
    <mergeCell ref="D12:D13"/>
    <mergeCell ref="E12:E13"/>
    <mergeCell ref="F12:F13"/>
    <mergeCell ref="G12:G13"/>
    <mergeCell ref="H12:H13"/>
    <mergeCell ref="A17:A20"/>
    <mergeCell ref="C17:C20"/>
    <mergeCell ref="D17:D20"/>
    <mergeCell ref="E17:E20"/>
    <mergeCell ref="F17:F20"/>
    <mergeCell ref="G17:G20"/>
    <mergeCell ref="H17:H20"/>
    <mergeCell ref="A21:A24"/>
    <mergeCell ref="C14:C16"/>
    <mergeCell ref="C21:C24"/>
    <mergeCell ref="D21:D25"/>
    <mergeCell ref="E21:E25"/>
    <mergeCell ref="F21:F25"/>
    <mergeCell ref="G21:G25"/>
    <mergeCell ref="H21:H25"/>
    <mergeCell ref="A8:AB8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G5:G7"/>
    <mergeCell ref="H5:H7"/>
    <mergeCell ref="I5:I7"/>
    <mergeCell ref="J5:J7"/>
    <mergeCell ref="K5:N5"/>
    <mergeCell ref="O5:R5"/>
    <mergeCell ref="A1:AB1"/>
    <mergeCell ref="A2:AB2"/>
    <mergeCell ref="A3:AB3"/>
    <mergeCell ref="C4:AB4"/>
    <mergeCell ref="A5:A7"/>
    <mergeCell ref="B5:B7"/>
    <mergeCell ref="C5:C7"/>
    <mergeCell ref="D5:D7"/>
    <mergeCell ref="E5:E7"/>
    <mergeCell ref="F5:F7"/>
    <mergeCell ref="S6:S7"/>
    <mergeCell ref="T6:U6"/>
    <mergeCell ref="V6:V7"/>
    <mergeCell ref="Y6:Y7"/>
    <mergeCell ref="Z6:AB6"/>
  </mergeCells>
  <printOptions horizontalCentered="1"/>
  <pageMargins left="0" right="0" top="0" bottom="0" header="0.31496062992125984" footer="0.31496062992125984"/>
  <pageSetup paperSize="9" scale="64" orientation="landscape" r:id="rId1"/>
  <rowBreaks count="3" manualBreakCount="3">
    <brk id="47" max="28" man="1"/>
    <brk id="89" max="28" man="1"/>
    <brk id="125" max="2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H20" sqref="H20"/>
    </sheetView>
  </sheetViews>
  <sheetFormatPr defaultRowHeight="12.75"/>
  <cols>
    <col min="2" max="2" width="22.42578125" customWidth="1"/>
    <col min="3" max="3" width="55.85546875" customWidth="1"/>
  </cols>
  <sheetData>
    <row r="1" spans="2:3" ht="15.75">
      <c r="B1" s="1807" t="s">
        <v>105</v>
      </c>
      <c r="C1" s="1807"/>
    </row>
    <row r="2" spans="2:3" ht="31.5">
      <c r="B2" s="201" t="s">
        <v>19</v>
      </c>
      <c r="C2" s="202" t="s">
        <v>106</v>
      </c>
    </row>
    <row r="3" spans="2:3" ht="15.75">
      <c r="B3" s="201">
        <v>1</v>
      </c>
      <c r="C3" s="203" t="s">
        <v>104</v>
      </c>
    </row>
    <row r="4" spans="2:3" ht="15.75">
      <c r="B4" s="201">
        <v>2</v>
      </c>
      <c r="C4" s="204" t="s">
        <v>107</v>
      </c>
    </row>
    <row r="5" spans="2:3" ht="15.75">
      <c r="B5" s="201">
        <v>3</v>
      </c>
      <c r="C5" s="203" t="s">
        <v>108</v>
      </c>
    </row>
    <row r="6" spans="2:3" ht="15.75">
      <c r="B6" s="201">
        <v>4</v>
      </c>
      <c r="C6" s="203" t="s">
        <v>109</v>
      </c>
    </row>
    <row r="7" spans="2:3" ht="15.75">
      <c r="B7" s="201">
        <v>5</v>
      </c>
      <c r="C7" s="203" t="s">
        <v>110</v>
      </c>
    </row>
    <row r="8" spans="2:3" ht="15.75">
      <c r="B8" s="201">
        <v>6</v>
      </c>
      <c r="C8" s="203" t="s">
        <v>111</v>
      </c>
    </row>
    <row r="10" spans="2:3" ht="12.75" customHeight="1">
      <c r="B10" s="1808" t="s">
        <v>112</v>
      </c>
      <c r="C10" s="1808"/>
    </row>
    <row r="11" spans="2:3">
      <c r="B11" s="1808"/>
      <c r="C11" s="1808"/>
    </row>
  </sheetData>
  <mergeCells count="2">
    <mergeCell ref="B1:C1"/>
    <mergeCell ref="B10:C11"/>
  </mergeCells>
  <phoneticPr fontId="1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3"/>
  <sheetViews>
    <sheetView zoomScale="110" zoomScaleNormal="110" zoomScaleSheetLayoutView="80" workbookViewId="0"/>
  </sheetViews>
  <sheetFormatPr defaultRowHeight="12.75"/>
  <cols>
    <col min="1" max="3" width="2.42578125" style="7" customWidth="1"/>
    <col min="4" max="4" width="36.7109375" style="7" customWidth="1"/>
    <col min="5" max="5" width="3.5703125" style="405" customWidth="1"/>
    <col min="6" max="6" width="2.85546875" style="405" customWidth="1"/>
    <col min="7" max="7" width="3" style="89" customWidth="1"/>
    <col min="8" max="8" width="8.140625" style="1014" customWidth="1"/>
    <col min="9" max="9" width="9.5703125" style="7" customWidth="1"/>
    <col min="10" max="11" width="8.140625" style="7" customWidth="1"/>
    <col min="12" max="12" width="7.42578125" style="7" customWidth="1"/>
    <col min="13" max="13" width="9.5703125" style="7" customWidth="1"/>
    <col min="14" max="15" width="8.140625" style="7" customWidth="1"/>
    <col min="16" max="16" width="7.42578125" style="7" customWidth="1"/>
    <col min="17" max="17" width="9.5703125" style="7" customWidth="1"/>
    <col min="18" max="19" width="8.140625" style="7" customWidth="1"/>
    <col min="20" max="20" width="7.42578125" style="7" customWidth="1"/>
    <col min="21" max="16384" width="9.140625" style="2"/>
  </cols>
  <sheetData>
    <row r="1" spans="1:21" ht="13.5">
      <c r="H1" s="1165"/>
      <c r="R1" s="1833" t="s">
        <v>276</v>
      </c>
      <c r="S1" s="1833"/>
      <c r="T1" s="1833"/>
    </row>
    <row r="2" spans="1:21" ht="17.25" customHeight="1">
      <c r="A2" s="1529" t="s">
        <v>252</v>
      </c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529"/>
      <c r="P2" s="1529"/>
      <c r="Q2" s="1529"/>
      <c r="R2" s="1529"/>
      <c r="S2" s="1529"/>
      <c r="T2" s="1529"/>
    </row>
    <row r="3" spans="1:21" ht="18" customHeight="1">
      <c r="A3" s="1536" t="s">
        <v>42</v>
      </c>
      <c r="B3" s="1536"/>
      <c r="C3" s="1536"/>
      <c r="D3" s="1536"/>
      <c r="E3" s="1536"/>
      <c r="F3" s="1536"/>
      <c r="G3" s="1536"/>
      <c r="H3" s="1536"/>
      <c r="I3" s="1536"/>
      <c r="J3" s="1536"/>
      <c r="K3" s="1536"/>
      <c r="L3" s="1536"/>
      <c r="M3" s="1536"/>
      <c r="N3" s="1536"/>
      <c r="O3" s="1536"/>
      <c r="P3" s="1536"/>
      <c r="Q3" s="1536"/>
      <c r="R3" s="1536"/>
      <c r="S3" s="1536"/>
      <c r="T3" s="1536"/>
    </row>
    <row r="4" spans="1:21" ht="15" customHeight="1">
      <c r="A4" s="1537" t="s">
        <v>261</v>
      </c>
      <c r="B4" s="1537"/>
      <c r="C4" s="1537"/>
      <c r="D4" s="1537"/>
      <c r="E4" s="1537"/>
      <c r="F4" s="1537"/>
      <c r="G4" s="1537"/>
      <c r="H4" s="1537"/>
      <c r="I4" s="1537"/>
      <c r="J4" s="1537"/>
      <c r="K4" s="1537"/>
      <c r="L4" s="1537"/>
      <c r="M4" s="1537"/>
      <c r="N4" s="1537"/>
      <c r="O4" s="1537"/>
      <c r="P4" s="1537"/>
      <c r="Q4" s="1537"/>
      <c r="R4" s="1537"/>
      <c r="S4" s="1537"/>
      <c r="T4" s="1537"/>
    </row>
    <row r="5" spans="1:21" ht="15" customHeight="1" thickBot="1">
      <c r="A5" s="1015"/>
      <c r="B5" s="1015"/>
      <c r="C5" s="1812" t="s">
        <v>10</v>
      </c>
      <c r="D5" s="1812"/>
      <c r="E5" s="1812"/>
      <c r="F5" s="1812"/>
      <c r="G5" s="1812"/>
      <c r="H5" s="1812"/>
      <c r="I5" s="1812"/>
      <c r="J5" s="1812"/>
      <c r="K5" s="1812"/>
      <c r="L5" s="1812"/>
      <c r="M5" s="1812"/>
      <c r="N5" s="1812"/>
      <c r="O5" s="1812"/>
      <c r="P5" s="1812"/>
      <c r="Q5" s="1812"/>
      <c r="R5" s="1812"/>
      <c r="S5" s="1812"/>
      <c r="T5" s="1812"/>
    </row>
    <row r="6" spans="1:21" ht="29.25" customHeight="1">
      <c r="A6" s="1551" t="s">
        <v>14</v>
      </c>
      <c r="B6" s="1567" t="s">
        <v>16</v>
      </c>
      <c r="C6" s="1567" t="s">
        <v>17</v>
      </c>
      <c r="D6" s="1554" t="s">
        <v>34</v>
      </c>
      <c r="E6" s="1530" t="s">
        <v>18</v>
      </c>
      <c r="F6" s="1533" t="s">
        <v>258</v>
      </c>
      <c r="G6" s="1538" t="s">
        <v>19</v>
      </c>
      <c r="H6" s="1557" t="s">
        <v>20</v>
      </c>
      <c r="I6" s="1470" t="s">
        <v>120</v>
      </c>
      <c r="J6" s="1471"/>
      <c r="K6" s="1471"/>
      <c r="L6" s="1472"/>
      <c r="M6" s="1470" t="s">
        <v>266</v>
      </c>
      <c r="N6" s="1471"/>
      <c r="O6" s="1471"/>
      <c r="P6" s="1472"/>
      <c r="Q6" s="1470" t="s">
        <v>267</v>
      </c>
      <c r="R6" s="1471"/>
      <c r="S6" s="1471"/>
      <c r="T6" s="1472"/>
    </row>
    <row r="7" spans="1:21" ht="15" customHeight="1">
      <c r="A7" s="1552"/>
      <c r="B7" s="1568"/>
      <c r="C7" s="1568"/>
      <c r="D7" s="1555"/>
      <c r="E7" s="1531"/>
      <c r="F7" s="1534"/>
      <c r="G7" s="1539"/>
      <c r="H7" s="1558"/>
      <c r="I7" s="1562" t="s">
        <v>21</v>
      </c>
      <c r="J7" s="1564" t="s">
        <v>22</v>
      </c>
      <c r="K7" s="1564"/>
      <c r="L7" s="1565" t="s">
        <v>45</v>
      </c>
      <c r="M7" s="1562" t="s">
        <v>21</v>
      </c>
      <c r="N7" s="1564" t="s">
        <v>22</v>
      </c>
      <c r="O7" s="1564"/>
      <c r="P7" s="1565" t="s">
        <v>45</v>
      </c>
      <c r="Q7" s="1562" t="s">
        <v>21</v>
      </c>
      <c r="R7" s="1564" t="s">
        <v>22</v>
      </c>
      <c r="S7" s="1564"/>
      <c r="T7" s="1565" t="s">
        <v>45</v>
      </c>
    </row>
    <row r="8" spans="1:21" ht="105.75" customHeight="1" thickBot="1">
      <c r="A8" s="1553"/>
      <c r="B8" s="1569"/>
      <c r="C8" s="1569"/>
      <c r="D8" s="1556"/>
      <c r="E8" s="1532"/>
      <c r="F8" s="1535"/>
      <c r="G8" s="1540"/>
      <c r="H8" s="1559"/>
      <c r="I8" s="1563"/>
      <c r="J8" s="1016" t="s">
        <v>21</v>
      </c>
      <c r="K8" s="9" t="s">
        <v>35</v>
      </c>
      <c r="L8" s="1566"/>
      <c r="M8" s="1563"/>
      <c r="N8" s="1016" t="s">
        <v>21</v>
      </c>
      <c r="O8" s="9" t="s">
        <v>35</v>
      </c>
      <c r="P8" s="1566"/>
      <c r="Q8" s="1563"/>
      <c r="R8" s="1016" t="s">
        <v>21</v>
      </c>
      <c r="S8" s="9" t="s">
        <v>35</v>
      </c>
      <c r="T8" s="1566"/>
    </row>
    <row r="9" spans="1:21" ht="15.75" customHeight="1" thickBot="1">
      <c r="A9" s="1816" t="s">
        <v>44</v>
      </c>
      <c r="B9" s="1817"/>
      <c r="C9" s="1817"/>
      <c r="D9" s="1817"/>
      <c r="E9" s="1817"/>
      <c r="F9" s="1817"/>
      <c r="G9" s="1817"/>
      <c r="H9" s="1817"/>
      <c r="I9" s="1817"/>
      <c r="J9" s="1817"/>
      <c r="K9" s="1817"/>
      <c r="L9" s="1817"/>
      <c r="M9" s="1817"/>
      <c r="N9" s="1817"/>
      <c r="O9" s="1817"/>
      <c r="P9" s="1817"/>
      <c r="Q9" s="1817"/>
      <c r="R9" s="1817"/>
      <c r="S9" s="1817"/>
      <c r="T9" s="1818"/>
    </row>
    <row r="10" spans="1:21" ht="14.25" customHeight="1" thickBot="1">
      <c r="A10" s="1590" t="s">
        <v>43</v>
      </c>
      <c r="B10" s="1591"/>
      <c r="C10" s="1591"/>
      <c r="D10" s="1591"/>
      <c r="E10" s="1591"/>
      <c r="F10" s="1591"/>
      <c r="G10" s="1591"/>
      <c r="H10" s="1591"/>
      <c r="I10" s="1591"/>
      <c r="J10" s="1591"/>
      <c r="K10" s="1591"/>
      <c r="L10" s="1591"/>
      <c r="M10" s="1591"/>
      <c r="N10" s="1591"/>
      <c r="O10" s="1591"/>
      <c r="P10" s="1591"/>
      <c r="Q10" s="1591"/>
      <c r="R10" s="1591"/>
      <c r="S10" s="1591"/>
      <c r="T10" s="1592"/>
    </row>
    <row r="11" spans="1:21" ht="15.75" customHeight="1" thickBot="1">
      <c r="A11" s="1233" t="s">
        <v>23</v>
      </c>
      <c r="B11" s="1819" t="s">
        <v>54</v>
      </c>
      <c r="C11" s="1820"/>
      <c r="D11" s="1820"/>
      <c r="E11" s="1820"/>
      <c r="F11" s="1820"/>
      <c r="G11" s="1820"/>
      <c r="H11" s="1820"/>
      <c r="I11" s="1820"/>
      <c r="J11" s="1820"/>
      <c r="K11" s="1820"/>
      <c r="L11" s="1820"/>
      <c r="M11" s="1820"/>
      <c r="N11" s="1820"/>
      <c r="O11" s="1820"/>
      <c r="P11" s="1820"/>
      <c r="Q11" s="1820"/>
      <c r="R11" s="1820"/>
      <c r="S11" s="1820"/>
      <c r="T11" s="1821"/>
    </row>
    <row r="12" spans="1:21" ht="15.75" customHeight="1" thickBot="1">
      <c r="A12" s="24" t="s">
        <v>23</v>
      </c>
      <c r="B12" s="1234" t="s">
        <v>23</v>
      </c>
      <c r="C12" s="1729" t="s">
        <v>215</v>
      </c>
      <c r="D12" s="1603"/>
      <c r="E12" s="1603"/>
      <c r="F12" s="1603"/>
      <c r="G12" s="1603"/>
      <c r="H12" s="1603"/>
      <c r="I12" s="1603"/>
      <c r="J12" s="1603"/>
      <c r="K12" s="1603"/>
      <c r="L12" s="1603"/>
      <c r="M12" s="1603"/>
      <c r="N12" s="1603"/>
      <c r="O12" s="1603"/>
      <c r="P12" s="1603"/>
      <c r="Q12" s="1603"/>
      <c r="R12" s="1603"/>
      <c r="S12" s="1603"/>
      <c r="T12" s="1604"/>
    </row>
    <row r="13" spans="1:21" ht="13.5" customHeight="1">
      <c r="A13" s="26" t="s">
        <v>23</v>
      </c>
      <c r="B13" s="17" t="s">
        <v>23</v>
      </c>
      <c r="C13" s="1574" t="s">
        <v>23</v>
      </c>
      <c r="D13" s="1514" t="s">
        <v>116</v>
      </c>
      <c r="E13" s="1608"/>
      <c r="F13" s="1612" t="s">
        <v>24</v>
      </c>
      <c r="G13" s="1620" t="s">
        <v>46</v>
      </c>
      <c r="H13" s="1036" t="s">
        <v>25</v>
      </c>
      <c r="I13" s="519">
        <f>J13+L13</f>
        <v>68821.5</v>
      </c>
      <c r="J13" s="520">
        <v>68821.5</v>
      </c>
      <c r="K13" s="520">
        <v>47823.7</v>
      </c>
      <c r="L13" s="521"/>
      <c r="M13" s="1089">
        <f t="shared" ref="M13:M18" si="0">N13+P13</f>
        <v>68821.5</v>
      </c>
      <c r="N13" s="1084">
        <v>68821.5</v>
      </c>
      <c r="O13" s="1084">
        <v>47823.7</v>
      </c>
      <c r="P13" s="1095"/>
      <c r="Q13" s="1089"/>
      <c r="R13" s="1084"/>
      <c r="S13" s="1084"/>
      <c r="T13" s="1095"/>
      <c r="U13" s="1026"/>
    </row>
    <row r="14" spans="1:21" ht="13.5" customHeight="1">
      <c r="A14" s="27"/>
      <c r="B14" s="28"/>
      <c r="C14" s="1574"/>
      <c r="D14" s="1596"/>
      <c r="E14" s="1586"/>
      <c r="F14" s="1595"/>
      <c r="G14" s="1607"/>
      <c r="H14" s="191" t="s">
        <v>28</v>
      </c>
      <c r="I14" s="825">
        <f>J14+L14</f>
        <v>102602.59999999999</v>
      </c>
      <c r="J14" s="559">
        <f>102558.9-23.7</f>
        <v>102535.2</v>
      </c>
      <c r="K14" s="559">
        <v>75915.100000000006</v>
      </c>
      <c r="L14" s="785">
        <v>67.400000000000006</v>
      </c>
      <c r="M14" s="1110">
        <f t="shared" si="0"/>
        <v>102602.59999999999</v>
      </c>
      <c r="N14" s="439">
        <f>102558.9-23.7</f>
        <v>102535.2</v>
      </c>
      <c r="O14" s="439">
        <v>75915.100000000006</v>
      </c>
      <c r="P14" s="440">
        <v>67.400000000000006</v>
      </c>
      <c r="Q14" s="1110"/>
      <c r="R14" s="439"/>
      <c r="S14" s="439"/>
      <c r="T14" s="440"/>
      <c r="U14" s="1026"/>
    </row>
    <row r="15" spans="1:21" ht="13.5" customHeight="1">
      <c r="A15" s="27"/>
      <c r="B15" s="28"/>
      <c r="C15" s="1018"/>
      <c r="D15" s="1023"/>
      <c r="E15" s="1035"/>
      <c r="F15" s="998"/>
      <c r="G15" s="1127"/>
      <c r="H15" s="626" t="s">
        <v>103</v>
      </c>
      <c r="I15" s="512">
        <f>J15+L15</f>
        <v>16236.6</v>
      </c>
      <c r="J15" s="497">
        <v>16125.6</v>
      </c>
      <c r="K15" s="497">
        <v>3021.4</v>
      </c>
      <c r="L15" s="513">
        <v>111</v>
      </c>
      <c r="M15" s="427">
        <f t="shared" si="0"/>
        <v>16236.6</v>
      </c>
      <c r="N15" s="408">
        <v>16125.6</v>
      </c>
      <c r="O15" s="408">
        <v>3021.4</v>
      </c>
      <c r="P15" s="410">
        <v>111</v>
      </c>
      <c r="Q15" s="427"/>
      <c r="R15" s="408"/>
      <c r="S15" s="408"/>
      <c r="T15" s="410"/>
      <c r="U15" s="1026"/>
    </row>
    <row r="16" spans="1:21" ht="13.5" customHeight="1">
      <c r="A16" s="27"/>
      <c r="B16" s="28"/>
      <c r="C16" s="1043"/>
      <c r="D16" s="1045"/>
      <c r="E16" s="1079"/>
      <c r="F16" s="1053"/>
      <c r="G16" s="1127"/>
      <c r="H16" s="1116" t="s">
        <v>270</v>
      </c>
      <c r="I16" s="512"/>
      <c r="J16" s="497"/>
      <c r="K16" s="497"/>
      <c r="L16" s="513"/>
      <c r="M16" s="1119">
        <f t="shared" si="0"/>
        <v>126.8</v>
      </c>
      <c r="N16" s="1120">
        <v>126.8</v>
      </c>
      <c r="O16" s="1120"/>
      <c r="P16" s="1121"/>
      <c r="Q16" s="1125">
        <f t="shared" ref="Q16:R18" si="1">M16-I16</f>
        <v>126.8</v>
      </c>
      <c r="R16" s="1120">
        <f t="shared" si="1"/>
        <v>126.8</v>
      </c>
      <c r="S16" s="408"/>
      <c r="T16" s="1105"/>
      <c r="U16" s="1042"/>
    </row>
    <row r="17" spans="1:21" ht="13.5" customHeight="1">
      <c r="A17" s="27"/>
      <c r="B17" s="28"/>
      <c r="C17" s="1018"/>
      <c r="D17" s="1023"/>
      <c r="E17" s="1035"/>
      <c r="F17" s="998"/>
      <c r="G17" s="1127"/>
      <c r="H17" s="1116" t="s">
        <v>268</v>
      </c>
      <c r="I17" s="1136"/>
      <c r="J17" s="1117"/>
      <c r="K17" s="1117"/>
      <c r="L17" s="1118"/>
      <c r="M17" s="1119">
        <f t="shared" si="0"/>
        <v>1255.2</v>
      </c>
      <c r="N17" s="1120">
        <v>1176</v>
      </c>
      <c r="O17" s="1120">
        <v>222</v>
      </c>
      <c r="P17" s="1121">
        <v>79.2</v>
      </c>
      <c r="Q17" s="1125">
        <f t="shared" si="1"/>
        <v>1255.2</v>
      </c>
      <c r="R17" s="1120">
        <f t="shared" si="1"/>
        <v>1176</v>
      </c>
      <c r="S17" s="1120">
        <f>O17-K17</f>
        <v>222</v>
      </c>
      <c r="T17" s="1126">
        <f>P17-L17</f>
        <v>79.2</v>
      </c>
      <c r="U17" s="1026"/>
    </row>
    <row r="18" spans="1:21" ht="13.5" customHeight="1">
      <c r="A18" s="27"/>
      <c r="B18" s="28"/>
      <c r="C18" s="1018"/>
      <c r="D18" s="1012"/>
      <c r="E18" s="1024"/>
      <c r="F18" s="1022"/>
      <c r="G18" s="1021"/>
      <c r="H18" s="1143" t="s">
        <v>269</v>
      </c>
      <c r="I18" s="1144"/>
      <c r="J18" s="1145"/>
      <c r="K18" s="1145"/>
      <c r="L18" s="1146"/>
      <c r="M18" s="1133">
        <f t="shared" si="0"/>
        <v>2.9</v>
      </c>
      <c r="N18" s="1134">
        <v>2.9</v>
      </c>
      <c r="O18" s="1137">
        <v>2.2999999999999998</v>
      </c>
      <c r="P18" s="1147"/>
      <c r="Q18" s="1133">
        <f t="shared" si="1"/>
        <v>2.9</v>
      </c>
      <c r="R18" s="1134">
        <f t="shared" si="1"/>
        <v>2.9</v>
      </c>
      <c r="S18" s="1134">
        <f>O18-K18</f>
        <v>2.2999999999999998</v>
      </c>
      <c r="T18" s="1135">
        <f>P18-L18</f>
        <v>0</v>
      </c>
      <c r="U18" s="1026"/>
    </row>
    <row r="19" spans="1:21" ht="13.5" customHeight="1">
      <c r="A19" s="27"/>
      <c r="B19" s="28"/>
      <c r="C19" s="1574"/>
      <c r="D19" s="1593" t="s">
        <v>224</v>
      </c>
      <c r="E19" s="1585"/>
      <c r="F19" s="1594"/>
      <c r="G19" s="1601"/>
      <c r="H19" s="1129"/>
      <c r="I19" s="1130"/>
      <c r="J19" s="1139"/>
      <c r="K19" s="1130"/>
      <c r="L19" s="1138"/>
      <c r="M19" s="1140"/>
      <c r="N19" s="2"/>
      <c r="O19" s="1141"/>
      <c r="P19" s="1109"/>
      <c r="Q19" s="150"/>
      <c r="R19" s="1141"/>
      <c r="S19" s="2"/>
      <c r="T19" s="1142"/>
      <c r="U19" s="1026"/>
    </row>
    <row r="20" spans="1:21" ht="13.5" customHeight="1">
      <c r="A20" s="27"/>
      <c r="B20" s="28"/>
      <c r="C20" s="1574"/>
      <c r="D20" s="1593"/>
      <c r="E20" s="1585"/>
      <c r="F20" s="1594"/>
      <c r="G20" s="1601"/>
      <c r="H20" s="1037"/>
      <c r="I20" s="496"/>
      <c r="J20" s="494"/>
      <c r="K20" s="494"/>
      <c r="L20" s="527"/>
      <c r="M20" s="1122"/>
      <c r="N20" s="1123"/>
      <c r="O20" s="1123"/>
      <c r="P20" s="1124"/>
      <c r="Q20" s="1085"/>
      <c r="R20" s="420"/>
      <c r="S20" s="420"/>
      <c r="T20" s="422"/>
      <c r="U20" s="1026"/>
    </row>
    <row r="21" spans="1:21" ht="13.5" customHeight="1">
      <c r="A21" s="27"/>
      <c r="B21" s="28"/>
      <c r="C21" s="1574"/>
      <c r="D21" s="1593"/>
      <c r="E21" s="1585"/>
      <c r="F21" s="1594"/>
      <c r="G21" s="1601"/>
      <c r="H21" s="622"/>
      <c r="I21" s="496"/>
      <c r="J21" s="494"/>
      <c r="K21" s="494"/>
      <c r="L21" s="527"/>
      <c r="M21" s="1085"/>
      <c r="N21" s="420"/>
      <c r="O21" s="420"/>
      <c r="P21" s="422"/>
      <c r="Q21" s="1085"/>
      <c r="R21" s="420"/>
      <c r="S21" s="420"/>
      <c r="T21" s="422"/>
      <c r="U21" s="118"/>
    </row>
    <row r="22" spans="1:21" ht="15" customHeight="1">
      <c r="A22" s="1502"/>
      <c r="B22" s="28"/>
      <c r="C22" s="1581"/>
      <c r="D22" s="1623" t="s">
        <v>102</v>
      </c>
      <c r="E22" s="1608"/>
      <c r="F22" s="1612"/>
      <c r="G22" s="1620"/>
      <c r="H22" s="464"/>
      <c r="I22" s="512"/>
      <c r="J22" s="512"/>
      <c r="K22" s="497"/>
      <c r="L22" s="499"/>
      <c r="M22" s="427"/>
      <c r="N22" s="1086"/>
      <c r="O22" s="408"/>
      <c r="P22" s="410"/>
      <c r="Q22" s="427"/>
      <c r="R22" s="1086"/>
      <c r="S22" s="408"/>
      <c r="T22" s="410"/>
      <c r="U22" s="1026"/>
    </row>
    <row r="23" spans="1:21" ht="13.5" customHeight="1">
      <c r="A23" s="1502"/>
      <c r="B23" s="28"/>
      <c r="C23" s="1574"/>
      <c r="D23" s="1593"/>
      <c r="E23" s="1585"/>
      <c r="F23" s="1594"/>
      <c r="G23" s="1601"/>
      <c r="H23" s="1037"/>
      <c r="I23" s="496"/>
      <c r="J23" s="494"/>
      <c r="K23" s="494"/>
      <c r="L23" s="495"/>
      <c r="M23" s="1085"/>
      <c r="N23" s="420"/>
      <c r="O23" s="420"/>
      <c r="P23" s="422"/>
      <c r="Q23" s="1085"/>
      <c r="R23" s="420"/>
      <c r="S23" s="420"/>
      <c r="T23" s="422"/>
      <c r="U23" s="1026"/>
    </row>
    <row r="24" spans="1:21" ht="13.5" customHeight="1">
      <c r="A24" s="1502"/>
      <c r="B24" s="28"/>
      <c r="C24" s="1574"/>
      <c r="D24" s="1593"/>
      <c r="E24" s="1585"/>
      <c r="F24" s="1594"/>
      <c r="G24" s="1601"/>
      <c r="H24" s="622"/>
      <c r="I24" s="496"/>
      <c r="J24" s="494"/>
      <c r="K24" s="494"/>
      <c r="L24" s="495"/>
      <c r="M24" s="1085"/>
      <c r="N24" s="420"/>
      <c r="O24" s="420"/>
      <c r="P24" s="422"/>
      <c r="Q24" s="1085"/>
      <c r="R24" s="420"/>
      <c r="S24" s="420"/>
      <c r="T24" s="422"/>
      <c r="U24" s="1026"/>
    </row>
    <row r="25" spans="1:21" ht="27.75" customHeight="1">
      <c r="A25" s="1503"/>
      <c r="B25" s="1017"/>
      <c r="C25" s="1512"/>
      <c r="D25" s="1593" t="s">
        <v>159</v>
      </c>
      <c r="E25" s="1585"/>
      <c r="F25" s="1578"/>
      <c r="G25" s="1653"/>
      <c r="H25" s="464"/>
      <c r="I25" s="498"/>
      <c r="J25" s="497"/>
      <c r="K25" s="497"/>
      <c r="L25" s="499"/>
      <c r="M25" s="407"/>
      <c r="N25" s="408"/>
      <c r="O25" s="408"/>
      <c r="P25" s="410"/>
      <c r="Q25" s="407"/>
      <c r="R25" s="408"/>
      <c r="S25" s="408"/>
      <c r="T25" s="410"/>
      <c r="U25" s="1026"/>
    </row>
    <row r="26" spans="1:21" ht="15.75" customHeight="1">
      <c r="A26" s="1503"/>
      <c r="B26" s="1017"/>
      <c r="C26" s="1512"/>
      <c r="D26" s="1593"/>
      <c r="E26" s="1585"/>
      <c r="F26" s="1578"/>
      <c r="G26" s="1653"/>
      <c r="H26" s="1037"/>
      <c r="I26" s="496"/>
      <c r="J26" s="494"/>
      <c r="K26" s="494"/>
      <c r="L26" s="495"/>
      <c r="M26" s="1085"/>
      <c r="N26" s="420"/>
      <c r="O26" s="420"/>
      <c r="P26" s="422"/>
      <c r="Q26" s="1085"/>
      <c r="R26" s="420"/>
      <c r="S26" s="420"/>
      <c r="T26" s="422"/>
      <c r="U26" s="1026"/>
    </row>
    <row r="27" spans="1:21" ht="14.25" customHeight="1">
      <c r="A27" s="1570"/>
      <c r="B27" s="1572"/>
      <c r="C27" s="1574"/>
      <c r="D27" s="1623" t="s">
        <v>160</v>
      </c>
      <c r="E27" s="1681"/>
      <c r="F27" s="1510"/>
      <c r="G27" s="1508"/>
      <c r="H27" s="464"/>
      <c r="I27" s="512"/>
      <c r="J27" s="497"/>
      <c r="K27" s="497"/>
      <c r="L27" s="499"/>
      <c r="M27" s="427"/>
      <c r="N27" s="408"/>
      <c r="O27" s="408"/>
      <c r="P27" s="410"/>
      <c r="Q27" s="427"/>
      <c r="R27" s="408"/>
      <c r="S27" s="408"/>
      <c r="T27" s="410"/>
      <c r="U27" s="1642"/>
    </row>
    <row r="28" spans="1:21" ht="16.5" customHeight="1">
      <c r="A28" s="1503"/>
      <c r="B28" s="1580"/>
      <c r="C28" s="1574"/>
      <c r="D28" s="1623"/>
      <c r="E28" s="1681"/>
      <c r="F28" s="1510"/>
      <c r="G28" s="1508"/>
      <c r="H28" s="627"/>
      <c r="I28" s="492"/>
      <c r="J28" s="492"/>
      <c r="K28" s="487"/>
      <c r="L28" s="493"/>
      <c r="M28" s="435"/>
      <c r="N28" s="453"/>
      <c r="O28" s="454"/>
      <c r="P28" s="455"/>
      <c r="Q28" s="435"/>
      <c r="R28" s="453"/>
      <c r="S28" s="454"/>
      <c r="T28" s="455"/>
      <c r="U28" s="1642"/>
    </row>
    <row r="29" spans="1:21" ht="14.25" customHeight="1">
      <c r="A29" s="1503"/>
      <c r="B29" s="1580"/>
      <c r="C29" s="1574"/>
      <c r="D29" s="1577" t="s">
        <v>161</v>
      </c>
      <c r="E29" s="1584"/>
      <c r="F29" s="1594"/>
      <c r="G29" s="1624"/>
      <c r="H29" s="464"/>
      <c r="I29" s="512"/>
      <c r="J29" s="497"/>
      <c r="K29" s="497"/>
      <c r="L29" s="513"/>
      <c r="M29" s="427"/>
      <c r="N29" s="408"/>
      <c r="O29" s="408"/>
      <c r="P29" s="410"/>
      <c r="Q29" s="427"/>
      <c r="R29" s="408"/>
      <c r="S29" s="408"/>
      <c r="T29" s="410"/>
      <c r="U29" s="1026"/>
    </row>
    <row r="30" spans="1:21" ht="14.25" customHeight="1">
      <c r="A30" s="1503"/>
      <c r="B30" s="1580"/>
      <c r="C30" s="1574"/>
      <c r="D30" s="1577"/>
      <c r="E30" s="1584"/>
      <c r="F30" s="1594"/>
      <c r="G30" s="1624"/>
      <c r="H30" s="622"/>
      <c r="I30" s="496"/>
      <c r="J30" s="494"/>
      <c r="K30" s="494"/>
      <c r="L30" s="527"/>
      <c r="M30" s="1085"/>
      <c r="N30" s="420"/>
      <c r="O30" s="420"/>
      <c r="P30" s="422"/>
      <c r="Q30" s="1085"/>
      <c r="R30" s="420"/>
      <c r="S30" s="420"/>
      <c r="T30" s="422"/>
    </row>
    <row r="31" spans="1:21" ht="15" customHeight="1">
      <c r="A31" s="328"/>
      <c r="B31" s="28"/>
      <c r="C31" s="329"/>
      <c r="D31" s="1576" t="s">
        <v>162</v>
      </c>
      <c r="E31" s="1610"/>
      <c r="F31" s="1612"/>
      <c r="G31" s="1621"/>
      <c r="H31" s="464"/>
      <c r="I31" s="512"/>
      <c r="J31" s="497"/>
      <c r="K31" s="497"/>
      <c r="L31" s="498"/>
      <c r="M31" s="427"/>
      <c r="N31" s="408"/>
      <c r="O31" s="408"/>
      <c r="P31" s="1105"/>
      <c r="Q31" s="427"/>
      <c r="R31" s="408"/>
      <c r="S31" s="408"/>
      <c r="T31" s="1105"/>
    </row>
    <row r="32" spans="1:21" ht="13.5" customHeight="1">
      <c r="A32" s="328"/>
      <c r="B32" s="28"/>
      <c r="C32" s="225"/>
      <c r="D32" s="1613"/>
      <c r="E32" s="1611"/>
      <c r="F32" s="1407"/>
      <c r="G32" s="1622"/>
      <c r="H32" s="1077"/>
      <c r="I32" s="496"/>
      <c r="J32" s="494"/>
      <c r="K32" s="494"/>
      <c r="L32" s="536"/>
      <c r="M32" s="1085"/>
      <c r="N32" s="420"/>
      <c r="O32" s="420"/>
      <c r="P32" s="808"/>
      <c r="Q32" s="1085"/>
      <c r="R32" s="420"/>
      <c r="S32" s="420"/>
      <c r="T32" s="808"/>
    </row>
    <row r="33" spans="1:20" ht="16.5" customHeight="1">
      <c r="A33" s="1503"/>
      <c r="B33" s="1580"/>
      <c r="C33" s="1581"/>
      <c r="D33" s="1596" t="s">
        <v>216</v>
      </c>
      <c r="E33" s="1071"/>
      <c r="F33" s="1048"/>
      <c r="G33" s="1164"/>
      <c r="H33" s="464"/>
      <c r="I33" s="512"/>
      <c r="J33" s="497"/>
      <c r="K33" s="497"/>
      <c r="L33" s="513"/>
      <c r="M33" s="427"/>
      <c r="N33" s="408"/>
      <c r="O33" s="408"/>
      <c r="P33" s="410"/>
      <c r="Q33" s="1086"/>
      <c r="R33" s="408"/>
      <c r="S33" s="408"/>
      <c r="T33" s="410"/>
    </row>
    <row r="34" spans="1:20" ht="13.5" thickBot="1">
      <c r="A34" s="1571"/>
      <c r="B34" s="1573"/>
      <c r="C34" s="1582"/>
      <c r="D34" s="1619"/>
      <c r="E34" s="840"/>
      <c r="F34" s="841"/>
      <c r="G34" s="840"/>
      <c r="H34" s="529" t="s">
        <v>26</v>
      </c>
      <c r="I34" s="522">
        <f t="shared" ref="I34:T34" si="2">SUM(I13:I33)</f>
        <v>187660.69999999998</v>
      </c>
      <c r="J34" s="523">
        <f t="shared" si="2"/>
        <v>187482.30000000002</v>
      </c>
      <c r="K34" s="522">
        <f t="shared" si="2"/>
        <v>126760.2</v>
      </c>
      <c r="L34" s="526">
        <f t="shared" si="2"/>
        <v>178.4</v>
      </c>
      <c r="M34" s="530">
        <f t="shared" si="2"/>
        <v>189045.59999999998</v>
      </c>
      <c r="N34" s="523">
        <f t="shared" si="2"/>
        <v>188788</v>
      </c>
      <c r="O34" s="523">
        <f t="shared" si="2"/>
        <v>126984.5</v>
      </c>
      <c r="P34" s="532">
        <f t="shared" si="2"/>
        <v>257.60000000000002</v>
      </c>
      <c r="Q34" s="522">
        <f t="shared" si="2"/>
        <v>1384.9</v>
      </c>
      <c r="R34" s="523">
        <f t="shared" si="2"/>
        <v>1305.7</v>
      </c>
      <c r="S34" s="523">
        <f t="shared" si="2"/>
        <v>224.3</v>
      </c>
      <c r="T34" s="532">
        <f t="shared" si="2"/>
        <v>79.2</v>
      </c>
    </row>
    <row r="35" spans="1:20" ht="28.5" customHeight="1">
      <c r="A35" s="1006" t="s">
        <v>23</v>
      </c>
      <c r="B35" s="415" t="s">
        <v>23</v>
      </c>
      <c r="C35" s="1010" t="s">
        <v>27</v>
      </c>
      <c r="D35" s="1609" t="s">
        <v>229</v>
      </c>
      <c r="E35" s="1614" t="s">
        <v>145</v>
      </c>
      <c r="F35" s="1365" t="s">
        <v>24</v>
      </c>
      <c r="G35" s="1507">
        <v>2</v>
      </c>
      <c r="H35" s="159" t="s">
        <v>28</v>
      </c>
      <c r="I35" s="483">
        <f t="shared" ref="I35:I42" si="3">J35+L35</f>
        <v>51.1</v>
      </c>
      <c r="J35" s="484">
        <v>51.1</v>
      </c>
      <c r="K35" s="484">
        <v>39</v>
      </c>
      <c r="L35" s="515"/>
      <c r="M35" s="413">
        <f t="shared" ref="M35:M39" si="4">N35+P35</f>
        <v>51.1</v>
      </c>
      <c r="N35" s="411">
        <v>51.1</v>
      </c>
      <c r="O35" s="411">
        <v>39</v>
      </c>
      <c r="P35" s="443"/>
      <c r="Q35" s="413"/>
      <c r="R35" s="411"/>
      <c r="S35" s="411"/>
      <c r="T35" s="443"/>
    </row>
    <row r="36" spans="1:20" ht="13.5" thickBot="1">
      <c r="A36" s="1019"/>
      <c r="B36" s="29"/>
      <c r="C36" s="1030"/>
      <c r="D36" s="1515"/>
      <c r="E36" s="1615"/>
      <c r="F36" s="1511"/>
      <c r="G36" s="1509"/>
      <c r="H36" s="529" t="s">
        <v>26</v>
      </c>
      <c r="I36" s="542">
        <f t="shared" si="3"/>
        <v>51.1</v>
      </c>
      <c r="J36" s="523">
        <f>SUM(J35:J35)</f>
        <v>51.1</v>
      </c>
      <c r="K36" s="523">
        <f>SUM(K35:K35)</f>
        <v>39</v>
      </c>
      <c r="L36" s="522">
        <f>SUM(L35:L35)</f>
        <v>0</v>
      </c>
      <c r="M36" s="542">
        <f t="shared" si="4"/>
        <v>51.1</v>
      </c>
      <c r="N36" s="523">
        <f>SUM(N35:N35)</f>
        <v>51.1</v>
      </c>
      <c r="O36" s="523">
        <f>SUM(O35:O35)</f>
        <v>39</v>
      </c>
      <c r="P36" s="532">
        <f>SUM(P35:P35)</f>
        <v>0</v>
      </c>
      <c r="Q36" s="542">
        <f t="shared" ref="Q36:Q38" si="5">R36+T36</f>
        <v>0</v>
      </c>
      <c r="R36" s="523">
        <f>SUM(R35:R35)</f>
        <v>0</v>
      </c>
      <c r="S36" s="523">
        <f>SUM(S35:S35)</f>
        <v>0</v>
      </c>
      <c r="T36" s="532">
        <f>SUM(T35:T35)</f>
        <v>0</v>
      </c>
    </row>
    <row r="37" spans="1:20" ht="12.75" customHeight="1">
      <c r="A37" s="989" t="s">
        <v>23</v>
      </c>
      <c r="B37" s="1002" t="s">
        <v>23</v>
      </c>
      <c r="C37" s="987" t="s">
        <v>29</v>
      </c>
      <c r="D37" s="1609" t="s">
        <v>171</v>
      </c>
      <c r="E37" s="1357"/>
      <c r="F37" s="1365" t="s">
        <v>24</v>
      </c>
      <c r="G37" s="1507">
        <v>2</v>
      </c>
      <c r="H37" s="159" t="s">
        <v>28</v>
      </c>
      <c r="I37" s="611">
        <f t="shared" si="3"/>
        <v>157.4</v>
      </c>
      <c r="J37" s="518">
        <v>157.4</v>
      </c>
      <c r="K37" s="518">
        <v>120.1</v>
      </c>
      <c r="L37" s="562"/>
      <c r="M37" s="445">
        <f t="shared" si="4"/>
        <v>157.4</v>
      </c>
      <c r="N37" s="1088">
        <v>157.4</v>
      </c>
      <c r="O37" s="1088">
        <v>120.1</v>
      </c>
      <c r="P37" s="1104"/>
      <c r="Q37" s="445"/>
      <c r="R37" s="1088"/>
      <c r="S37" s="1088"/>
      <c r="T37" s="1104"/>
    </row>
    <row r="38" spans="1:20" ht="13.5" thickBot="1">
      <c r="A38" s="990"/>
      <c r="B38" s="29"/>
      <c r="C38" s="988"/>
      <c r="D38" s="1515"/>
      <c r="E38" s="1359"/>
      <c r="F38" s="1511"/>
      <c r="G38" s="1509"/>
      <c r="H38" s="529" t="s">
        <v>26</v>
      </c>
      <c r="I38" s="542">
        <f t="shared" si="3"/>
        <v>157.4</v>
      </c>
      <c r="J38" s="523">
        <f>SUM(J37:J37)</f>
        <v>157.4</v>
      </c>
      <c r="K38" s="523">
        <f>SUM(K37:K37)</f>
        <v>120.1</v>
      </c>
      <c r="L38" s="522">
        <f>SUM(L37:L37)</f>
        <v>0</v>
      </c>
      <c r="M38" s="542">
        <f t="shared" si="4"/>
        <v>157.4</v>
      </c>
      <c r="N38" s="523">
        <f>SUM(N37:N37)</f>
        <v>157.4</v>
      </c>
      <c r="O38" s="523">
        <f>SUM(O37:O37)</f>
        <v>120.1</v>
      </c>
      <c r="P38" s="532">
        <f>SUM(P37:P37)</f>
        <v>0</v>
      </c>
      <c r="Q38" s="542">
        <f t="shared" si="5"/>
        <v>0</v>
      </c>
      <c r="R38" s="523">
        <f>SUM(R37:R37)</f>
        <v>0</v>
      </c>
      <c r="S38" s="523">
        <f>SUM(S37:S37)</f>
        <v>0</v>
      </c>
      <c r="T38" s="532">
        <f>SUM(T37:T37)</f>
        <v>0</v>
      </c>
    </row>
    <row r="39" spans="1:20" ht="23.25" customHeight="1">
      <c r="A39" s="1309" t="s">
        <v>23</v>
      </c>
      <c r="B39" s="1322" t="s">
        <v>23</v>
      </c>
      <c r="C39" s="1341" t="s">
        <v>31</v>
      </c>
      <c r="D39" s="1513" t="s">
        <v>238</v>
      </c>
      <c r="E39" s="1357"/>
      <c r="F39" s="1365" t="s">
        <v>24</v>
      </c>
      <c r="G39" s="1507">
        <v>2</v>
      </c>
      <c r="H39" s="1036" t="s">
        <v>28</v>
      </c>
      <c r="I39" s="612">
        <f t="shared" si="3"/>
        <v>7.8</v>
      </c>
      <c r="J39" s="554">
        <v>7.8</v>
      </c>
      <c r="K39" s="554">
        <v>6</v>
      </c>
      <c r="L39" s="613"/>
      <c r="M39" s="1089">
        <f t="shared" si="4"/>
        <v>7.8</v>
      </c>
      <c r="N39" s="1084">
        <v>7.8</v>
      </c>
      <c r="O39" s="1084">
        <v>6</v>
      </c>
      <c r="P39" s="810"/>
      <c r="Q39" s="1089"/>
      <c r="R39" s="1084"/>
      <c r="S39" s="1084"/>
      <c r="T39" s="810"/>
    </row>
    <row r="40" spans="1:20" ht="23.25" customHeight="1">
      <c r="A40" s="1310"/>
      <c r="B40" s="1323"/>
      <c r="C40" s="1362"/>
      <c r="D40" s="1514"/>
      <c r="E40" s="1358"/>
      <c r="F40" s="1510"/>
      <c r="G40" s="1508"/>
      <c r="H40" s="1037"/>
      <c r="I40" s="966"/>
      <c r="J40" s="520"/>
      <c r="K40" s="520"/>
      <c r="L40" s="607"/>
      <c r="M40" s="778"/>
      <c r="N40" s="447"/>
      <c r="O40" s="447"/>
      <c r="P40" s="448"/>
      <c r="Q40" s="778"/>
      <c r="R40" s="447"/>
      <c r="S40" s="447"/>
      <c r="T40" s="448"/>
    </row>
    <row r="41" spans="1:20" ht="23.25" customHeight="1">
      <c r="A41" s="1310"/>
      <c r="B41" s="1323"/>
      <c r="C41" s="1362"/>
      <c r="D41" s="1514"/>
      <c r="E41" s="1358"/>
      <c r="F41" s="1510"/>
      <c r="G41" s="1508"/>
      <c r="H41" s="161"/>
      <c r="I41" s="616"/>
      <c r="J41" s="587"/>
      <c r="K41" s="587"/>
      <c r="L41" s="607"/>
      <c r="M41" s="426"/>
      <c r="N41" s="1091"/>
      <c r="O41" s="1091"/>
      <c r="P41" s="448"/>
      <c r="Q41" s="426"/>
      <c r="R41" s="1091"/>
      <c r="S41" s="1091"/>
      <c r="T41" s="448"/>
    </row>
    <row r="42" spans="1:20" ht="23.25" customHeight="1" thickBot="1">
      <c r="A42" s="990"/>
      <c r="B42" s="29"/>
      <c r="C42" s="988"/>
      <c r="D42" s="1515"/>
      <c r="E42" s="1359"/>
      <c r="F42" s="1511"/>
      <c r="G42" s="1509"/>
      <c r="H42" s="529" t="s">
        <v>26</v>
      </c>
      <c r="I42" s="542">
        <f t="shared" si="3"/>
        <v>7.8</v>
      </c>
      <c r="J42" s="523">
        <f>SUM(J39:J41)</f>
        <v>7.8</v>
      </c>
      <c r="K42" s="523">
        <f>SUM(K39:K41)</f>
        <v>6</v>
      </c>
      <c r="L42" s="522">
        <f>SUM(L39:L41)</f>
        <v>0</v>
      </c>
      <c r="M42" s="542">
        <f t="shared" ref="M42" si="6">N42+P42</f>
        <v>7.8</v>
      </c>
      <c r="N42" s="523">
        <f>SUM(N39:N41)</f>
        <v>7.8</v>
      </c>
      <c r="O42" s="523">
        <f>SUM(O39:O41)</f>
        <v>6</v>
      </c>
      <c r="P42" s="532">
        <f>SUM(P39:P41)</f>
        <v>0</v>
      </c>
      <c r="Q42" s="542">
        <f t="shared" ref="Q42" si="7">R42+T42</f>
        <v>0</v>
      </c>
      <c r="R42" s="523">
        <f>SUM(R39:R41)</f>
        <v>0</v>
      </c>
      <c r="S42" s="523">
        <f>SUM(S39:S41)</f>
        <v>0</v>
      </c>
      <c r="T42" s="532">
        <f>SUM(T39:T41)</f>
        <v>0</v>
      </c>
    </row>
    <row r="43" spans="1:20" ht="13.5" thickBot="1">
      <c r="A43" s="990" t="s">
        <v>23</v>
      </c>
      <c r="B43" s="1003" t="s">
        <v>23</v>
      </c>
      <c r="C43" s="1506" t="s">
        <v>30</v>
      </c>
      <c r="D43" s="1506"/>
      <c r="E43" s="1506"/>
      <c r="F43" s="1506"/>
      <c r="G43" s="1506"/>
      <c r="H43" s="1482"/>
      <c r="I43" s="1027">
        <f t="shared" ref="I43" si="8">I42+I38+I36+I34</f>
        <v>187876.99999999997</v>
      </c>
      <c r="J43" s="451">
        <f>J42+J38+J36+J34</f>
        <v>187698.6</v>
      </c>
      <c r="K43" s="451">
        <f>K42+K38+K36+K34</f>
        <v>126925.3</v>
      </c>
      <c r="L43" s="450">
        <f>L42+L38+L36+L34</f>
        <v>178.4</v>
      </c>
      <c r="M43" s="1027">
        <f t="shared" ref="M43" si="9">M42+M38+M36+M34</f>
        <v>189261.89999999997</v>
      </c>
      <c r="N43" s="451">
        <f>N42+N38+N36+N34</f>
        <v>189004.3</v>
      </c>
      <c r="O43" s="451">
        <f>O42+O38+O36+O34</f>
        <v>127149.6</v>
      </c>
      <c r="P43" s="1029">
        <f>P42+P38+P36+P34</f>
        <v>257.60000000000002</v>
      </c>
      <c r="Q43" s="1027">
        <f t="shared" ref="Q43" si="10">Q42+Q38+Q36+Q34</f>
        <v>1384.9</v>
      </c>
      <c r="R43" s="451">
        <f>R42+R38+R36+R34</f>
        <v>1305.7</v>
      </c>
      <c r="S43" s="451">
        <f>S42+S38+S36+S34</f>
        <v>224.3</v>
      </c>
      <c r="T43" s="1029">
        <f>T42+T38+T36+T34</f>
        <v>79.2</v>
      </c>
    </row>
    <row r="44" spans="1:20" ht="13.5" customHeight="1" thickBot="1">
      <c r="A44" s="16" t="s">
        <v>23</v>
      </c>
      <c r="B44" s="18" t="s">
        <v>27</v>
      </c>
      <c r="C44" s="1822" t="s">
        <v>131</v>
      </c>
      <c r="D44" s="1823"/>
      <c r="E44" s="1823"/>
      <c r="F44" s="1823"/>
      <c r="G44" s="1823"/>
      <c r="H44" s="1823"/>
      <c r="I44" s="1823"/>
      <c r="J44" s="1823"/>
      <c r="K44" s="1823"/>
      <c r="L44" s="1823"/>
      <c r="M44" s="1823"/>
      <c r="N44" s="1823"/>
      <c r="O44" s="1823"/>
      <c r="P44" s="1823"/>
      <c r="Q44" s="1823"/>
      <c r="R44" s="1823"/>
      <c r="S44" s="1823"/>
      <c r="T44" s="1824"/>
    </row>
    <row r="45" spans="1:20" ht="25.5" customHeight="1">
      <c r="A45" s="414" t="s">
        <v>23</v>
      </c>
      <c r="B45" s="1322" t="s">
        <v>27</v>
      </c>
      <c r="C45" s="1391" t="s">
        <v>23</v>
      </c>
      <c r="D45" s="1353" t="s">
        <v>134</v>
      </c>
      <c r="E45" s="1373"/>
      <c r="F45" s="1365" t="s">
        <v>24</v>
      </c>
      <c r="G45" s="1363">
        <v>2</v>
      </c>
      <c r="H45" s="1210" t="s">
        <v>25</v>
      </c>
      <c r="I45" s="539">
        <f t="shared" ref="I45:I47" si="11">J45+L45</f>
        <v>65.400000000000006</v>
      </c>
      <c r="J45" s="501">
        <v>65.400000000000006</v>
      </c>
      <c r="K45" s="501"/>
      <c r="L45" s="540"/>
      <c r="M45" s="1092">
        <f t="shared" ref="M45:M47" si="12">N45+P45</f>
        <v>65.400000000000006</v>
      </c>
      <c r="N45" s="1093">
        <v>65.400000000000006</v>
      </c>
      <c r="O45" s="1093"/>
      <c r="P45" s="452"/>
      <c r="Q45" s="1092"/>
      <c r="R45" s="1093"/>
      <c r="S45" s="1093"/>
      <c r="T45" s="452"/>
    </row>
    <row r="46" spans="1:20" ht="13.5" thickBot="1">
      <c r="A46" s="1186"/>
      <c r="B46" s="1372"/>
      <c r="C46" s="1512"/>
      <c r="D46" s="1354"/>
      <c r="E46" s="1374"/>
      <c r="F46" s="1366"/>
      <c r="G46" s="1364"/>
      <c r="H46" s="529" t="s">
        <v>26</v>
      </c>
      <c r="I46" s="530">
        <f t="shared" si="11"/>
        <v>65.400000000000006</v>
      </c>
      <c r="J46" s="523">
        <f>SUM(J45)</f>
        <v>65.400000000000006</v>
      </c>
      <c r="K46" s="522"/>
      <c r="L46" s="526"/>
      <c r="M46" s="530">
        <f t="shared" si="12"/>
        <v>65.400000000000006</v>
      </c>
      <c r="N46" s="523">
        <f>SUM(N45)</f>
        <v>65.400000000000006</v>
      </c>
      <c r="O46" s="522"/>
      <c r="P46" s="526"/>
      <c r="Q46" s="530">
        <f t="shared" ref="Q46" si="13">R46+T46</f>
        <v>0</v>
      </c>
      <c r="R46" s="523">
        <f>SUM(R45)</f>
        <v>0</v>
      </c>
      <c r="S46" s="522"/>
      <c r="T46" s="526"/>
    </row>
    <row r="47" spans="1:20">
      <c r="A47" s="1309" t="s">
        <v>23</v>
      </c>
      <c r="B47" s="1322" t="s">
        <v>27</v>
      </c>
      <c r="C47" s="1351" t="s">
        <v>27</v>
      </c>
      <c r="D47" s="1516" t="s">
        <v>137</v>
      </c>
      <c r="E47" s="1373"/>
      <c r="F47" s="1367" t="s">
        <v>24</v>
      </c>
      <c r="G47" s="1355">
        <v>2</v>
      </c>
      <c r="H47" s="1216" t="s">
        <v>28</v>
      </c>
      <c r="I47" s="541">
        <f t="shared" si="11"/>
        <v>105.4</v>
      </c>
      <c r="J47" s="494">
        <v>105.4</v>
      </c>
      <c r="K47" s="536"/>
      <c r="L47" s="527"/>
      <c r="M47" s="419">
        <f t="shared" si="12"/>
        <v>105.4</v>
      </c>
      <c r="N47" s="420">
        <v>105.4</v>
      </c>
      <c r="O47" s="421"/>
      <c r="P47" s="422"/>
      <c r="Q47" s="419"/>
      <c r="R47" s="420"/>
      <c r="S47" s="421"/>
      <c r="T47" s="422"/>
    </row>
    <row r="48" spans="1:20" ht="13.5" thickBot="1">
      <c r="A48" s="1709"/>
      <c r="B48" s="1372"/>
      <c r="C48" s="1710"/>
      <c r="D48" s="1712"/>
      <c r="E48" s="1374"/>
      <c r="F48" s="1595"/>
      <c r="G48" s="1628"/>
      <c r="H48" s="529" t="s">
        <v>26</v>
      </c>
      <c r="I48" s="544">
        <f>I47</f>
        <v>105.4</v>
      </c>
      <c r="J48" s="544">
        <f>J47</f>
        <v>105.4</v>
      </c>
      <c r="K48" s="523"/>
      <c r="L48" s="526"/>
      <c r="M48" s="530">
        <f>M47</f>
        <v>105.4</v>
      </c>
      <c r="N48" s="544">
        <f>N47</f>
        <v>105.4</v>
      </c>
      <c r="O48" s="523"/>
      <c r="P48" s="526"/>
      <c r="Q48" s="530">
        <f>Q47</f>
        <v>0</v>
      </c>
      <c r="R48" s="544">
        <f>R47</f>
        <v>0</v>
      </c>
      <c r="S48" s="523"/>
      <c r="T48" s="526"/>
    </row>
    <row r="49" spans="1:20" ht="28.5" customHeight="1">
      <c r="A49" s="1349" t="s">
        <v>23</v>
      </c>
      <c r="B49" s="1197" t="s">
        <v>27</v>
      </c>
      <c r="C49" s="1341" t="s">
        <v>29</v>
      </c>
      <c r="D49" s="1333" t="s">
        <v>48</v>
      </c>
      <c r="E49" s="1338"/>
      <c r="F49" s="1335" t="s">
        <v>24</v>
      </c>
      <c r="G49" s="1360">
        <v>2</v>
      </c>
      <c r="H49" s="355" t="s">
        <v>25</v>
      </c>
      <c r="I49" s="517">
        <f>J49+L49</f>
        <v>136.69999999999999</v>
      </c>
      <c r="J49" s="518">
        <v>136.69999999999999</v>
      </c>
      <c r="K49" s="518"/>
      <c r="L49" s="606"/>
      <c r="M49" s="445">
        <f>N49+P49</f>
        <v>136.69999999999999</v>
      </c>
      <c r="N49" s="1088">
        <v>136.69999999999999</v>
      </c>
      <c r="O49" s="1088"/>
      <c r="P49" s="1095"/>
      <c r="Q49" s="445"/>
      <c r="R49" s="1088"/>
      <c r="S49" s="1088"/>
      <c r="T49" s="1095"/>
    </row>
    <row r="50" spans="1:20" ht="13.5" thickBot="1">
      <c r="A50" s="1350"/>
      <c r="B50" s="1199"/>
      <c r="C50" s="1342"/>
      <c r="D50" s="1334"/>
      <c r="E50" s="1340"/>
      <c r="F50" s="1337"/>
      <c r="G50" s="1361"/>
      <c r="H50" s="609" t="s">
        <v>26</v>
      </c>
      <c r="I50" s="548">
        <f>J50+L50</f>
        <v>136.69999999999999</v>
      </c>
      <c r="J50" s="551">
        <f>SUM(J49)</f>
        <v>136.69999999999999</v>
      </c>
      <c r="K50" s="548"/>
      <c r="L50" s="572"/>
      <c r="M50" s="552">
        <f>N50+P50</f>
        <v>136.69999999999999</v>
      </c>
      <c r="N50" s="551">
        <f>SUM(N49)</f>
        <v>136.69999999999999</v>
      </c>
      <c r="O50" s="548"/>
      <c r="P50" s="549"/>
      <c r="Q50" s="552">
        <f>R50+T50</f>
        <v>0</v>
      </c>
      <c r="R50" s="551">
        <f>SUM(R49)</f>
        <v>0</v>
      </c>
      <c r="S50" s="548"/>
      <c r="T50" s="549"/>
    </row>
    <row r="51" spans="1:20">
      <c r="A51" s="1309" t="s">
        <v>23</v>
      </c>
      <c r="B51" s="1322" t="s">
        <v>27</v>
      </c>
      <c r="C51" s="1351" t="s">
        <v>31</v>
      </c>
      <c r="D51" s="1333" t="s">
        <v>138</v>
      </c>
      <c r="E51" s="1338" t="s">
        <v>139</v>
      </c>
      <c r="F51" s="1335" t="s">
        <v>24</v>
      </c>
      <c r="G51" s="1381">
        <v>2</v>
      </c>
      <c r="H51" s="893" t="s">
        <v>25</v>
      </c>
      <c r="I51" s="553"/>
      <c r="J51" s="554"/>
      <c r="K51" s="613"/>
      <c r="L51" s="894"/>
      <c r="M51" s="1094"/>
      <c r="N51" s="1084"/>
      <c r="O51" s="1090"/>
      <c r="P51" s="1095"/>
      <c r="Q51" s="1094"/>
      <c r="R51" s="1084"/>
      <c r="S51" s="1090"/>
      <c r="T51" s="1095"/>
    </row>
    <row r="52" spans="1:20">
      <c r="A52" s="1310"/>
      <c r="B52" s="1323"/>
      <c r="C52" s="1362"/>
      <c r="D52" s="1343"/>
      <c r="E52" s="1339"/>
      <c r="F52" s="1336"/>
      <c r="G52" s="1382"/>
      <c r="H52" s="779" t="s">
        <v>28</v>
      </c>
      <c r="I52" s="558">
        <f>J52+L52</f>
        <v>31</v>
      </c>
      <c r="J52" s="559"/>
      <c r="K52" s="615"/>
      <c r="L52" s="786">
        <v>31</v>
      </c>
      <c r="M52" s="1096">
        <f>N52+P52</f>
        <v>31</v>
      </c>
      <c r="N52" s="439"/>
      <c r="O52" s="783"/>
      <c r="P52" s="440">
        <v>31</v>
      </c>
      <c r="Q52" s="1096"/>
      <c r="R52" s="439"/>
      <c r="S52" s="783"/>
      <c r="T52" s="440"/>
    </row>
    <row r="53" spans="1:20" ht="13.5" thickBot="1">
      <c r="A53" s="1311"/>
      <c r="B53" s="1324"/>
      <c r="C53" s="1352"/>
      <c r="D53" s="1334"/>
      <c r="E53" s="1340"/>
      <c r="F53" s="1337"/>
      <c r="G53" s="1383"/>
      <c r="H53" s="610" t="s">
        <v>26</v>
      </c>
      <c r="I53" s="572">
        <f>J53+L53</f>
        <v>31</v>
      </c>
      <c r="J53" s="572"/>
      <c r="K53" s="551"/>
      <c r="L53" s="549">
        <f>SUM(L52)</f>
        <v>31</v>
      </c>
      <c r="M53" s="552">
        <f>N53+P53</f>
        <v>31</v>
      </c>
      <c r="N53" s="572"/>
      <c r="O53" s="551"/>
      <c r="P53" s="549">
        <f>SUM(P52)</f>
        <v>31</v>
      </c>
      <c r="Q53" s="552">
        <f>R53+T53</f>
        <v>0</v>
      </c>
      <c r="R53" s="572"/>
      <c r="S53" s="551"/>
      <c r="T53" s="549">
        <f>SUM(T52)</f>
        <v>0</v>
      </c>
    </row>
    <row r="54" spans="1:20" ht="39" customHeight="1">
      <c r="A54" s="1309" t="s">
        <v>23</v>
      </c>
      <c r="B54" s="1322" t="s">
        <v>27</v>
      </c>
      <c r="C54" s="1351" t="s">
        <v>32</v>
      </c>
      <c r="D54" s="1333" t="s">
        <v>140</v>
      </c>
      <c r="E54" s="1338"/>
      <c r="F54" s="1335" t="s">
        <v>24</v>
      </c>
      <c r="G54" s="1381">
        <v>2</v>
      </c>
      <c r="H54" s="893" t="s">
        <v>28</v>
      </c>
      <c r="I54" s="553">
        <f>J54+L54</f>
        <v>992.1</v>
      </c>
      <c r="J54" s="554">
        <v>992.1</v>
      </c>
      <c r="K54" s="613"/>
      <c r="L54" s="894"/>
      <c r="M54" s="1094">
        <f>N54+P54</f>
        <v>992.1</v>
      </c>
      <c r="N54" s="1084">
        <v>992.1</v>
      </c>
      <c r="O54" s="1090"/>
      <c r="P54" s="1095"/>
      <c r="Q54" s="1094"/>
      <c r="R54" s="1084"/>
      <c r="S54" s="1090"/>
      <c r="T54" s="1095"/>
    </row>
    <row r="55" spans="1:20" ht="13.5" thickBot="1">
      <c r="A55" s="1311"/>
      <c r="B55" s="1324"/>
      <c r="C55" s="1352"/>
      <c r="D55" s="1334"/>
      <c r="E55" s="1340"/>
      <c r="F55" s="1337"/>
      <c r="G55" s="1383"/>
      <c r="H55" s="610" t="s">
        <v>26</v>
      </c>
      <c r="I55" s="572">
        <f>I54</f>
        <v>992.1</v>
      </c>
      <c r="J55" s="572">
        <f>J54</f>
        <v>992.1</v>
      </c>
      <c r="K55" s="551"/>
      <c r="L55" s="549"/>
      <c r="M55" s="552">
        <f>M54</f>
        <v>992.1</v>
      </c>
      <c r="N55" s="572">
        <f>N54</f>
        <v>992.1</v>
      </c>
      <c r="O55" s="551"/>
      <c r="P55" s="549"/>
      <c r="Q55" s="552">
        <f>Q54</f>
        <v>0</v>
      </c>
      <c r="R55" s="572">
        <f>R54</f>
        <v>0</v>
      </c>
      <c r="S55" s="551"/>
      <c r="T55" s="549"/>
    </row>
    <row r="56" spans="1:20" ht="17.25" customHeight="1">
      <c r="A56" s="1349" t="s">
        <v>23</v>
      </c>
      <c r="B56" s="1197" t="s">
        <v>27</v>
      </c>
      <c r="C56" s="1341" t="s">
        <v>33</v>
      </c>
      <c r="D56" s="1333" t="s">
        <v>173</v>
      </c>
      <c r="E56" s="1338"/>
      <c r="F56" s="1335" t="s">
        <v>24</v>
      </c>
      <c r="G56" s="1360">
        <v>2</v>
      </c>
      <c r="H56" s="355" t="s">
        <v>25</v>
      </c>
      <c r="I56" s="517">
        <f>J56+L56</f>
        <v>30</v>
      </c>
      <c r="J56" s="518">
        <v>30</v>
      </c>
      <c r="K56" s="518"/>
      <c r="L56" s="606"/>
      <c r="M56" s="445">
        <f>N56+P56</f>
        <v>30</v>
      </c>
      <c r="N56" s="1088">
        <v>30</v>
      </c>
      <c r="O56" s="1088"/>
      <c r="P56" s="1095"/>
      <c r="Q56" s="445"/>
      <c r="R56" s="1088"/>
      <c r="S56" s="1088"/>
      <c r="T56" s="1095"/>
    </row>
    <row r="57" spans="1:20" ht="13.5" thickBot="1">
      <c r="A57" s="1350"/>
      <c r="B57" s="1199"/>
      <c r="C57" s="1342"/>
      <c r="D57" s="1334"/>
      <c r="E57" s="1340"/>
      <c r="F57" s="1337"/>
      <c r="G57" s="1361"/>
      <c r="H57" s="609" t="s">
        <v>26</v>
      </c>
      <c r="I57" s="548">
        <f>J57+L57</f>
        <v>30</v>
      </c>
      <c r="J57" s="551">
        <f>SUM(J56)</f>
        <v>30</v>
      </c>
      <c r="K57" s="548"/>
      <c r="L57" s="572"/>
      <c r="M57" s="552">
        <f>N57+P57</f>
        <v>30</v>
      </c>
      <c r="N57" s="551">
        <f>SUM(N56)</f>
        <v>30</v>
      </c>
      <c r="O57" s="548"/>
      <c r="P57" s="549"/>
      <c r="Q57" s="552">
        <f>R57+T57</f>
        <v>0</v>
      </c>
      <c r="R57" s="551">
        <f>SUM(R56)</f>
        <v>0</v>
      </c>
      <c r="S57" s="548"/>
      <c r="T57" s="549"/>
    </row>
    <row r="58" spans="1:20" ht="30.75" customHeight="1">
      <c r="A58" s="1349" t="s">
        <v>23</v>
      </c>
      <c r="B58" s="1197" t="s">
        <v>27</v>
      </c>
      <c r="C58" s="1341" t="s">
        <v>58</v>
      </c>
      <c r="D58" s="1333" t="s">
        <v>147</v>
      </c>
      <c r="E58" s="1338" t="s">
        <v>149</v>
      </c>
      <c r="F58" s="1335" t="s">
        <v>24</v>
      </c>
      <c r="G58" s="1360">
        <v>2</v>
      </c>
      <c r="H58" s="355" t="s">
        <v>25</v>
      </c>
      <c r="I58" s="517">
        <f>J58+L58</f>
        <v>218.2</v>
      </c>
      <c r="J58" s="518">
        <v>218.2</v>
      </c>
      <c r="K58" s="518"/>
      <c r="L58" s="606"/>
      <c r="M58" s="445">
        <f>N58+P58</f>
        <v>218.2</v>
      </c>
      <c r="N58" s="1088">
        <v>218.2</v>
      </c>
      <c r="O58" s="1088"/>
      <c r="P58" s="1095"/>
      <c r="Q58" s="445"/>
      <c r="R58" s="1088"/>
      <c r="S58" s="1088"/>
      <c r="T58" s="1095"/>
    </row>
    <row r="59" spans="1:20" ht="13.5" thickBot="1">
      <c r="A59" s="1350"/>
      <c r="B59" s="1199"/>
      <c r="C59" s="1342"/>
      <c r="D59" s="1334"/>
      <c r="E59" s="1340"/>
      <c r="F59" s="1337"/>
      <c r="G59" s="1361"/>
      <c r="H59" s="609" t="s">
        <v>26</v>
      </c>
      <c r="I59" s="548">
        <f>J59+L59</f>
        <v>218.2</v>
      </c>
      <c r="J59" s="551">
        <f>SUM(J58)</f>
        <v>218.2</v>
      </c>
      <c r="K59" s="548"/>
      <c r="L59" s="572"/>
      <c r="M59" s="552">
        <f>N59+P59</f>
        <v>218.2</v>
      </c>
      <c r="N59" s="551">
        <f>SUM(N58)</f>
        <v>218.2</v>
      </c>
      <c r="O59" s="548"/>
      <c r="P59" s="549"/>
      <c r="Q59" s="552">
        <f>R59+T59</f>
        <v>0</v>
      </c>
      <c r="R59" s="551">
        <f>SUM(R58)</f>
        <v>0</v>
      </c>
      <c r="S59" s="548"/>
      <c r="T59" s="549"/>
    </row>
    <row r="60" spans="1:20" ht="13.5" thickBot="1">
      <c r="A60" s="16" t="s">
        <v>23</v>
      </c>
      <c r="B60" s="15" t="s">
        <v>27</v>
      </c>
      <c r="C60" s="1375" t="s">
        <v>30</v>
      </c>
      <c r="D60" s="1375"/>
      <c r="E60" s="1375"/>
      <c r="F60" s="1375"/>
      <c r="G60" s="1375"/>
      <c r="H60" s="1375"/>
      <c r="I60" s="1">
        <f t="shared" ref="I60:L60" si="14">I50+I55+I53+I48+I46+I57+I59</f>
        <v>1578.8000000000002</v>
      </c>
      <c r="J60" s="1">
        <f>J50+J55+J53+J48+J46+J57+J59</f>
        <v>1547.8000000000002</v>
      </c>
      <c r="K60" s="1">
        <f t="shared" si="14"/>
        <v>0</v>
      </c>
      <c r="L60" s="1">
        <f t="shared" si="14"/>
        <v>31</v>
      </c>
      <c r="M60" s="1">
        <f t="shared" ref="M60" si="15">M50+M55+M53+M48+M46+M57+M59</f>
        <v>1578.8000000000002</v>
      </c>
      <c r="N60" s="1">
        <f>N50+N55+N53+N48+N46+N57+N59</f>
        <v>1547.8000000000002</v>
      </c>
      <c r="O60" s="1">
        <f t="shared" ref="O60:Q60" si="16">O50+O55+O53+O48+O46+O57+O59</f>
        <v>0</v>
      </c>
      <c r="P60" s="1111">
        <f t="shared" si="16"/>
        <v>31</v>
      </c>
      <c r="Q60" s="1">
        <f t="shared" si="16"/>
        <v>0</v>
      </c>
      <c r="R60" s="1">
        <f>R50+R55+R53+R48+R46+R57+R59</f>
        <v>0</v>
      </c>
      <c r="S60" s="1">
        <f t="shared" ref="S60:T60" si="17">S50+S55+S53+S48+S46+S57+S59</f>
        <v>0</v>
      </c>
      <c r="T60" s="1111">
        <f t="shared" si="17"/>
        <v>0</v>
      </c>
    </row>
    <row r="61" spans="1:20" ht="13.5" thickBot="1">
      <c r="A61" s="1179" t="s">
        <v>23</v>
      </c>
      <c r="B61" s="1325" t="s">
        <v>12</v>
      </c>
      <c r="C61" s="1326"/>
      <c r="D61" s="1326"/>
      <c r="E61" s="1326"/>
      <c r="F61" s="1326"/>
      <c r="G61" s="1326"/>
      <c r="H61" s="1326"/>
      <c r="I61" s="21">
        <f t="shared" ref="I61:K61" si="18">I60+I43</f>
        <v>189455.79999999996</v>
      </c>
      <c r="J61" s="21">
        <f t="shared" si="18"/>
        <v>189246.4</v>
      </c>
      <c r="K61" s="21">
        <f t="shared" si="18"/>
        <v>126925.3</v>
      </c>
      <c r="L61" s="21">
        <f>L60+L43</f>
        <v>209.4</v>
      </c>
      <c r="M61" s="21">
        <f t="shared" ref="M61:O61" si="19">M60+M43</f>
        <v>190840.69999999995</v>
      </c>
      <c r="N61" s="21">
        <f t="shared" si="19"/>
        <v>190552.09999999998</v>
      </c>
      <c r="O61" s="21">
        <f t="shared" si="19"/>
        <v>127149.6</v>
      </c>
      <c r="P61" s="475">
        <f>P60+P43</f>
        <v>288.60000000000002</v>
      </c>
      <c r="Q61" s="21">
        <f t="shared" ref="Q61:S61" si="20">Q60+Q43</f>
        <v>1384.9</v>
      </c>
      <c r="R61" s="21">
        <f t="shared" si="20"/>
        <v>1305.7</v>
      </c>
      <c r="S61" s="21">
        <f t="shared" si="20"/>
        <v>224.3</v>
      </c>
      <c r="T61" s="475">
        <f>T60+T43</f>
        <v>79.2</v>
      </c>
    </row>
    <row r="62" spans="1:20" ht="13.5" customHeight="1" thickBot="1">
      <c r="A62" s="989" t="s">
        <v>27</v>
      </c>
      <c r="B62" s="1830" t="s">
        <v>59</v>
      </c>
      <c r="C62" s="1831"/>
      <c r="D62" s="1831"/>
      <c r="E62" s="1831"/>
      <c r="F62" s="1831"/>
      <c r="G62" s="1831"/>
      <c r="H62" s="1831"/>
      <c r="I62" s="1831"/>
      <c r="J62" s="1831"/>
      <c r="K62" s="1831"/>
      <c r="L62" s="1831"/>
      <c r="M62" s="1831"/>
      <c r="N62" s="1831"/>
      <c r="O62" s="1831"/>
      <c r="P62" s="1831"/>
      <c r="Q62" s="1831"/>
      <c r="R62" s="1831"/>
      <c r="S62" s="1831"/>
      <c r="T62" s="1832"/>
    </row>
    <row r="63" spans="1:20" ht="12.75" customHeight="1" thickBot="1">
      <c r="A63" s="24" t="s">
        <v>27</v>
      </c>
      <c r="B63" s="18" t="s">
        <v>23</v>
      </c>
      <c r="C63" s="1729" t="s">
        <v>50</v>
      </c>
      <c r="D63" s="1603"/>
      <c r="E63" s="1603"/>
      <c r="F63" s="1603"/>
      <c r="G63" s="1603"/>
      <c r="H63" s="1603"/>
      <c r="I63" s="1603"/>
      <c r="J63" s="1603"/>
      <c r="K63" s="1603"/>
      <c r="L63" s="1603"/>
      <c r="M63" s="1603"/>
      <c r="N63" s="1603"/>
      <c r="O63" s="1603"/>
      <c r="P63" s="1603"/>
      <c r="Q63" s="1603"/>
      <c r="R63" s="1603"/>
      <c r="S63" s="1603"/>
      <c r="T63" s="1604"/>
    </row>
    <row r="64" spans="1:20" ht="25.5">
      <c r="A64" s="1194" t="s">
        <v>27</v>
      </c>
      <c r="B64" s="1197" t="s">
        <v>23</v>
      </c>
      <c r="C64" s="1185" t="s">
        <v>23</v>
      </c>
      <c r="D64" s="179" t="s">
        <v>60</v>
      </c>
      <c r="E64" s="820" t="s">
        <v>5</v>
      </c>
      <c r="F64" s="1205" t="s">
        <v>24</v>
      </c>
      <c r="G64" s="173">
        <v>5</v>
      </c>
      <c r="H64" s="1236"/>
      <c r="I64" s="483"/>
      <c r="J64" s="974"/>
      <c r="K64" s="974"/>
      <c r="L64" s="974"/>
      <c r="M64" s="413"/>
      <c r="N64" s="1232"/>
      <c r="O64" s="1232"/>
      <c r="P64" s="412"/>
      <c r="Q64" s="413"/>
      <c r="R64" s="1232"/>
      <c r="S64" s="1232"/>
      <c r="T64" s="412"/>
    </row>
    <row r="65" spans="1:20" s="4" customFormat="1" ht="12.75" customHeight="1">
      <c r="A65" s="1195"/>
      <c r="B65" s="1198"/>
      <c r="C65" s="1206"/>
      <c r="D65" s="1320" t="s">
        <v>260</v>
      </c>
      <c r="E65" s="1218" t="s">
        <v>61</v>
      </c>
      <c r="F65" s="1183"/>
      <c r="G65" s="418"/>
      <c r="H65" s="25" t="s">
        <v>25</v>
      </c>
      <c r="I65" s="591">
        <f>J65+L65</f>
        <v>114.3</v>
      </c>
      <c r="J65" s="505"/>
      <c r="K65" s="505"/>
      <c r="L65" s="505">
        <v>114.3</v>
      </c>
      <c r="M65" s="1097">
        <f>N65+P65</f>
        <v>114.3</v>
      </c>
      <c r="N65" s="1098"/>
      <c r="O65" s="1098"/>
      <c r="P65" s="434">
        <v>114.3</v>
      </c>
      <c r="Q65" s="1097"/>
      <c r="R65" s="1098"/>
      <c r="S65" s="1098"/>
      <c r="T65" s="434"/>
    </row>
    <row r="66" spans="1:20" s="4" customFormat="1">
      <c r="A66" s="1195"/>
      <c r="B66" s="1198"/>
      <c r="C66" s="1206"/>
      <c r="D66" s="1318"/>
      <c r="E66" s="1218"/>
      <c r="F66" s="1183"/>
      <c r="G66" s="418"/>
      <c r="H66" s="25"/>
      <c r="I66" s="591"/>
      <c r="J66" s="505"/>
      <c r="K66" s="505"/>
      <c r="L66" s="505"/>
      <c r="M66" s="1097"/>
      <c r="N66" s="1098"/>
      <c r="O66" s="1098"/>
      <c r="P66" s="434"/>
      <c r="Q66" s="1097"/>
      <c r="R66" s="1098"/>
      <c r="S66" s="1098"/>
      <c r="T66" s="434"/>
    </row>
    <row r="67" spans="1:20" s="4" customFormat="1">
      <c r="A67" s="1195"/>
      <c r="B67" s="1198"/>
      <c r="C67" s="1206"/>
      <c r="D67" s="1318"/>
      <c r="E67" s="1218"/>
      <c r="F67" s="1183"/>
      <c r="G67" s="418"/>
      <c r="H67" s="25" t="s">
        <v>7</v>
      </c>
      <c r="I67" s="503">
        <f>J67+L67</f>
        <v>1178.9000000000001</v>
      </c>
      <c r="J67" s="505">
        <v>23</v>
      </c>
      <c r="K67" s="505">
        <v>18.5</v>
      </c>
      <c r="L67" s="505">
        <v>1155.9000000000001</v>
      </c>
      <c r="M67" s="1097">
        <f>N67+P67</f>
        <v>1178.9000000000001</v>
      </c>
      <c r="N67" s="1098">
        <v>23</v>
      </c>
      <c r="O67" s="1098">
        <v>18.5</v>
      </c>
      <c r="P67" s="434">
        <v>1155.9000000000001</v>
      </c>
      <c r="Q67" s="1097"/>
      <c r="R67" s="1098"/>
      <c r="S67" s="1098"/>
      <c r="T67" s="434"/>
    </row>
    <row r="68" spans="1:20" s="4" customFormat="1">
      <c r="A68" s="1195"/>
      <c r="B68" s="1198"/>
      <c r="C68" s="1206"/>
      <c r="D68" s="1319"/>
      <c r="E68" s="1218"/>
      <c r="F68" s="1183"/>
      <c r="G68" s="418"/>
      <c r="H68" s="601" t="s">
        <v>26</v>
      </c>
      <c r="I68" s="568">
        <f>SUM(I65:I67)</f>
        <v>1293.2</v>
      </c>
      <c r="J68" s="564">
        <f>SUM(J65:J67)</f>
        <v>23</v>
      </c>
      <c r="K68" s="564">
        <f>SUM(K65:K67)</f>
        <v>18.5</v>
      </c>
      <c r="L68" s="537">
        <f>SUM(L65:L67)</f>
        <v>1270.2</v>
      </c>
      <c r="M68" s="568">
        <f t="shared" ref="M68:T68" si="21">SUM(M65:M67)</f>
        <v>1293.2</v>
      </c>
      <c r="N68" s="564">
        <f t="shared" si="21"/>
        <v>23</v>
      </c>
      <c r="O68" s="564">
        <f t="shared" si="21"/>
        <v>18.5</v>
      </c>
      <c r="P68" s="593">
        <f t="shared" si="21"/>
        <v>1270.2</v>
      </c>
      <c r="Q68" s="568">
        <f t="shared" si="21"/>
        <v>0</v>
      </c>
      <c r="R68" s="564">
        <f t="shared" si="21"/>
        <v>0</v>
      </c>
      <c r="S68" s="564">
        <f t="shared" si="21"/>
        <v>0</v>
      </c>
      <c r="T68" s="593">
        <f t="shared" si="21"/>
        <v>0</v>
      </c>
    </row>
    <row r="69" spans="1:20" s="4" customFormat="1" ht="12.75" customHeight="1">
      <c r="A69" s="1195"/>
      <c r="B69" s="1198"/>
      <c r="C69" s="1206"/>
      <c r="D69" s="1320" t="s">
        <v>281</v>
      </c>
      <c r="E69" s="1218"/>
      <c r="F69" s="1183"/>
      <c r="G69" s="418"/>
      <c r="H69" s="627" t="s">
        <v>8</v>
      </c>
      <c r="I69" s="591">
        <f>J69+L69</f>
        <v>56.9</v>
      </c>
      <c r="J69" s="505"/>
      <c r="K69" s="505"/>
      <c r="L69" s="505">
        <v>56.9</v>
      </c>
      <c r="M69" s="1097">
        <f>N69+P69</f>
        <v>56.9</v>
      </c>
      <c r="N69" s="1098"/>
      <c r="O69" s="1098"/>
      <c r="P69" s="434">
        <v>56.9</v>
      </c>
      <c r="Q69" s="1097"/>
      <c r="R69" s="1098"/>
      <c r="S69" s="1098"/>
      <c r="T69" s="434"/>
    </row>
    <row r="70" spans="1:20" s="4" customFormat="1">
      <c r="A70" s="1195"/>
      <c r="B70" s="1198"/>
      <c r="C70" s="1206"/>
      <c r="D70" s="1318"/>
      <c r="E70" s="1218"/>
      <c r="F70" s="1183"/>
      <c r="G70" s="418"/>
      <c r="H70" s="25" t="s">
        <v>7</v>
      </c>
      <c r="I70" s="591">
        <f>J70+L70</f>
        <v>539.70000000000005</v>
      </c>
      <c r="J70" s="505">
        <v>5</v>
      </c>
      <c r="K70" s="505">
        <v>3.8</v>
      </c>
      <c r="L70" s="505">
        <v>534.70000000000005</v>
      </c>
      <c r="M70" s="1097">
        <f>N70+P70</f>
        <v>539.70000000000005</v>
      </c>
      <c r="N70" s="1098">
        <v>5</v>
      </c>
      <c r="O70" s="1098">
        <v>3.8</v>
      </c>
      <c r="P70" s="434">
        <v>534.70000000000005</v>
      </c>
      <c r="Q70" s="1097"/>
      <c r="R70" s="1098"/>
      <c r="S70" s="1098"/>
      <c r="T70" s="434"/>
    </row>
    <row r="71" spans="1:20" s="4" customFormat="1">
      <c r="A71" s="1195"/>
      <c r="B71" s="1198"/>
      <c r="C71" s="1206"/>
      <c r="D71" s="1319"/>
      <c r="E71" s="1218"/>
      <c r="F71" s="1183"/>
      <c r="G71" s="418"/>
      <c r="H71" s="601" t="s">
        <v>26</v>
      </c>
      <c r="I71" s="568">
        <f t="shared" ref="I71:T71" si="22">SUM(I69:I70)</f>
        <v>596.6</v>
      </c>
      <c r="J71" s="564">
        <f t="shared" si="22"/>
        <v>5</v>
      </c>
      <c r="K71" s="564">
        <f t="shared" si="22"/>
        <v>3.8</v>
      </c>
      <c r="L71" s="537">
        <f t="shared" si="22"/>
        <v>591.6</v>
      </c>
      <c r="M71" s="568">
        <f t="shared" si="22"/>
        <v>596.6</v>
      </c>
      <c r="N71" s="564">
        <f t="shared" si="22"/>
        <v>5</v>
      </c>
      <c r="O71" s="564">
        <f t="shared" si="22"/>
        <v>3.8</v>
      </c>
      <c r="P71" s="593">
        <f t="shared" si="22"/>
        <v>591.6</v>
      </c>
      <c r="Q71" s="568">
        <f t="shared" si="22"/>
        <v>0</v>
      </c>
      <c r="R71" s="564">
        <f t="shared" si="22"/>
        <v>0</v>
      </c>
      <c r="S71" s="564">
        <f t="shared" si="22"/>
        <v>0</v>
      </c>
      <c r="T71" s="593">
        <f t="shared" si="22"/>
        <v>0</v>
      </c>
    </row>
    <row r="72" spans="1:20" s="4" customFormat="1" ht="16.5" customHeight="1">
      <c r="A72" s="1195"/>
      <c r="B72" s="1198"/>
      <c r="C72" s="1206"/>
      <c r="D72" s="1320" t="s">
        <v>204</v>
      </c>
      <c r="E72" s="1218"/>
      <c r="F72" s="1183"/>
      <c r="G72" s="418"/>
      <c r="H72" s="25" t="s">
        <v>25</v>
      </c>
      <c r="I72" s="591">
        <f>J72+L72</f>
        <v>168.4</v>
      </c>
      <c r="J72" s="505"/>
      <c r="K72" s="505"/>
      <c r="L72" s="505">
        <v>168.4</v>
      </c>
      <c r="M72" s="1097">
        <f>N72+P72</f>
        <v>168.4</v>
      </c>
      <c r="N72" s="1098"/>
      <c r="O72" s="1098"/>
      <c r="P72" s="434">
        <v>168.4</v>
      </c>
      <c r="Q72" s="1097"/>
      <c r="R72" s="1098"/>
      <c r="S72" s="1098"/>
      <c r="T72" s="434"/>
    </row>
    <row r="73" spans="1:20" s="4" customFormat="1">
      <c r="A73" s="1195"/>
      <c r="B73" s="1198"/>
      <c r="C73" s="207"/>
      <c r="D73" s="1318"/>
      <c r="E73" s="1218"/>
      <c r="F73" s="1183"/>
      <c r="G73" s="418"/>
      <c r="H73" s="843" t="s">
        <v>26</v>
      </c>
      <c r="I73" s="534">
        <f>SUM(I72:I72)</f>
        <v>168.4</v>
      </c>
      <c r="J73" s="533"/>
      <c r="K73" s="533"/>
      <c r="L73" s="533">
        <f>SUM(L72:L72)</f>
        <v>168.4</v>
      </c>
      <c r="M73" s="534">
        <f>SUM(M72:M72)</f>
        <v>168.4</v>
      </c>
      <c r="N73" s="533"/>
      <c r="O73" s="533"/>
      <c r="P73" s="528">
        <f>SUM(P72:P72)</f>
        <v>168.4</v>
      </c>
      <c r="Q73" s="534">
        <f>SUM(Q72:Q72)</f>
        <v>0</v>
      </c>
      <c r="R73" s="533"/>
      <c r="S73" s="533"/>
      <c r="T73" s="528">
        <f>SUM(T72:T72)</f>
        <v>0</v>
      </c>
    </row>
    <row r="74" spans="1:20" ht="12.75" customHeight="1">
      <c r="A74" s="1195"/>
      <c r="B74" s="1198"/>
      <c r="C74" s="1187"/>
      <c r="D74" s="1320" t="s">
        <v>205</v>
      </c>
      <c r="E74" s="771"/>
      <c r="F74" s="1183"/>
      <c r="G74" s="418"/>
      <c r="H74" s="13" t="s">
        <v>6</v>
      </c>
      <c r="I74" s="591">
        <f>J74+L74</f>
        <v>0.2</v>
      </c>
      <c r="J74" s="504"/>
      <c r="K74" s="504"/>
      <c r="L74" s="592">
        <v>0.2</v>
      </c>
      <c r="M74" s="1097">
        <f>N74+P74</f>
        <v>0.2</v>
      </c>
      <c r="N74" s="437"/>
      <c r="O74" s="437"/>
      <c r="P74" s="434">
        <v>0.2</v>
      </c>
      <c r="Q74" s="1097"/>
      <c r="R74" s="437"/>
      <c r="S74" s="437"/>
      <c r="T74" s="434"/>
    </row>
    <row r="75" spans="1:20">
      <c r="A75" s="1195"/>
      <c r="B75" s="1198"/>
      <c r="C75" s="1187"/>
      <c r="D75" s="1318"/>
      <c r="E75" s="771"/>
      <c r="F75" s="1183"/>
      <c r="G75" s="418"/>
      <c r="H75" s="1220" t="s">
        <v>7</v>
      </c>
      <c r="I75" s="486">
        <f>J75+L75</f>
        <v>1.3</v>
      </c>
      <c r="J75" s="487"/>
      <c r="K75" s="487"/>
      <c r="L75" s="488">
        <v>1.3</v>
      </c>
      <c r="M75" s="435">
        <f>N75+P75</f>
        <v>1.3</v>
      </c>
      <c r="N75" s="454"/>
      <c r="O75" s="454"/>
      <c r="P75" s="455">
        <v>1.3</v>
      </c>
      <c r="Q75" s="435"/>
      <c r="R75" s="454"/>
      <c r="S75" s="454"/>
      <c r="T75" s="455"/>
    </row>
    <row r="76" spans="1:20">
      <c r="A76" s="1195"/>
      <c r="B76" s="1198"/>
      <c r="C76" s="1182"/>
      <c r="D76" s="1318"/>
      <c r="E76" s="771"/>
      <c r="F76" s="1183"/>
      <c r="G76" s="418"/>
      <c r="H76" s="630" t="s">
        <v>26</v>
      </c>
      <c r="I76" s="918">
        <f>J76+L76</f>
        <v>1.5</v>
      </c>
      <c r="J76" s="631"/>
      <c r="K76" s="631"/>
      <c r="L76" s="951">
        <f>SUM(L74:L75)</f>
        <v>1.5</v>
      </c>
      <c r="M76" s="918">
        <f>N76+P76</f>
        <v>1.5</v>
      </c>
      <c r="N76" s="631"/>
      <c r="O76" s="631"/>
      <c r="P76" s="951">
        <f>SUM(P74:P75)</f>
        <v>1.5</v>
      </c>
      <c r="Q76" s="918">
        <f>R76+T76</f>
        <v>0</v>
      </c>
      <c r="R76" s="631"/>
      <c r="S76" s="631"/>
      <c r="T76" s="951">
        <f>SUM(T74:T75)</f>
        <v>0</v>
      </c>
    </row>
    <row r="77" spans="1:20" ht="12.75" customHeight="1">
      <c r="A77" s="1195"/>
      <c r="B77" s="1198"/>
      <c r="C77" s="1206"/>
      <c r="D77" s="1320" t="s">
        <v>217</v>
      </c>
      <c r="E77" s="1218"/>
      <c r="F77" s="1183"/>
      <c r="G77" s="418"/>
      <c r="H77" s="13" t="s">
        <v>6</v>
      </c>
      <c r="I77" s="591">
        <f>J77+L77</f>
        <v>11.7</v>
      </c>
      <c r="J77" s="505"/>
      <c r="K77" s="505"/>
      <c r="L77" s="505">
        <v>11.7</v>
      </c>
      <c r="M77" s="1097">
        <f>N77+P77</f>
        <v>11.7</v>
      </c>
      <c r="N77" s="1098"/>
      <c r="O77" s="1098"/>
      <c r="P77" s="434">
        <v>11.7</v>
      </c>
      <c r="Q77" s="1097"/>
      <c r="R77" s="1098"/>
      <c r="S77" s="1098"/>
      <c r="T77" s="434"/>
    </row>
    <row r="78" spans="1:20">
      <c r="A78" s="1195"/>
      <c r="B78" s="1198"/>
      <c r="C78" s="1206"/>
      <c r="D78" s="1318"/>
      <c r="E78" s="1218"/>
      <c r="F78" s="1183"/>
      <c r="G78" s="418"/>
      <c r="H78" s="1211" t="s">
        <v>7</v>
      </c>
      <c r="I78" s="591">
        <f>J78+L78</f>
        <v>66.099999999999994</v>
      </c>
      <c r="J78" s="505"/>
      <c r="K78" s="505"/>
      <c r="L78" s="505">
        <v>66.099999999999994</v>
      </c>
      <c r="M78" s="1097">
        <f>N78+P78</f>
        <v>66.099999999999994</v>
      </c>
      <c r="N78" s="1098"/>
      <c r="O78" s="1098"/>
      <c r="P78" s="434">
        <v>66.099999999999994</v>
      </c>
      <c r="Q78" s="1097"/>
      <c r="R78" s="1098"/>
      <c r="S78" s="1098"/>
      <c r="T78" s="434"/>
    </row>
    <row r="79" spans="1:20">
      <c r="A79" s="1195"/>
      <c r="B79" s="1198"/>
      <c r="C79" s="1206"/>
      <c r="D79" s="1319"/>
      <c r="E79" s="1218"/>
      <c r="F79" s="1183"/>
      <c r="G79" s="418"/>
      <c r="H79" s="632" t="s">
        <v>26</v>
      </c>
      <c r="I79" s="595">
        <f t="shared" ref="I79:I84" si="23">J79+L79</f>
        <v>77.8</v>
      </c>
      <c r="J79" s="538"/>
      <c r="K79" s="538"/>
      <c r="L79" s="538">
        <f>SUM(L77:L78)</f>
        <v>77.8</v>
      </c>
      <c r="M79" s="595">
        <f t="shared" ref="M79:M84" si="24">N79+P79</f>
        <v>77.8</v>
      </c>
      <c r="N79" s="538"/>
      <c r="O79" s="538"/>
      <c r="P79" s="596">
        <f>SUM(P77:P78)</f>
        <v>77.8</v>
      </c>
      <c r="Q79" s="595">
        <f t="shared" ref="Q79:Q83" si="25">R79+T79</f>
        <v>0</v>
      </c>
      <c r="R79" s="538"/>
      <c r="S79" s="538"/>
      <c r="T79" s="596">
        <f>SUM(T77:T78)</f>
        <v>0</v>
      </c>
    </row>
    <row r="80" spans="1:20" s="4" customFormat="1" ht="12.75" customHeight="1">
      <c r="A80" s="1195"/>
      <c r="B80" s="1198"/>
      <c r="C80" s="1206"/>
      <c r="D80" s="1320" t="s">
        <v>206</v>
      </c>
      <c r="E80" s="1218"/>
      <c r="F80" s="1183"/>
      <c r="G80" s="418"/>
      <c r="H80" s="626" t="s">
        <v>56</v>
      </c>
      <c r="I80" s="516">
        <f t="shared" si="23"/>
        <v>47</v>
      </c>
      <c r="J80" s="499"/>
      <c r="K80" s="499"/>
      <c r="L80" s="505">
        <v>47</v>
      </c>
      <c r="M80" s="427">
        <f t="shared" si="24"/>
        <v>47</v>
      </c>
      <c r="N80" s="1087"/>
      <c r="O80" s="1087"/>
      <c r="P80" s="434">
        <v>47</v>
      </c>
      <c r="Q80" s="427"/>
      <c r="R80" s="1087"/>
      <c r="S80" s="1087"/>
      <c r="T80" s="434"/>
    </row>
    <row r="81" spans="1:20" s="4" customFormat="1">
      <c r="A81" s="1195"/>
      <c r="B81" s="1198"/>
      <c r="C81" s="1206"/>
      <c r="D81" s="1318"/>
      <c r="E81" s="1218"/>
      <c r="F81" s="1183"/>
      <c r="G81" s="418"/>
      <c r="H81" s="25" t="s">
        <v>6</v>
      </c>
      <c r="I81" s="591">
        <f t="shared" si="23"/>
        <v>15.8</v>
      </c>
      <c r="J81" s="505"/>
      <c r="K81" s="505"/>
      <c r="L81" s="505">
        <v>15.8</v>
      </c>
      <c r="M81" s="1097">
        <f t="shared" si="24"/>
        <v>15.8</v>
      </c>
      <c r="N81" s="1098"/>
      <c r="O81" s="1098"/>
      <c r="P81" s="434">
        <v>15.8</v>
      </c>
      <c r="Q81" s="1097"/>
      <c r="R81" s="1098"/>
      <c r="S81" s="1098"/>
      <c r="T81" s="434"/>
    </row>
    <row r="82" spans="1:20" s="4" customFormat="1">
      <c r="A82" s="1195"/>
      <c r="B82" s="1198"/>
      <c r="C82" s="1206"/>
      <c r="D82" s="1318"/>
      <c r="E82" s="1218"/>
      <c r="F82" s="1183"/>
      <c r="G82" s="418"/>
      <c r="H82" s="25" t="s">
        <v>7</v>
      </c>
      <c r="I82" s="591">
        <f t="shared" si="23"/>
        <v>89.2</v>
      </c>
      <c r="J82" s="505"/>
      <c r="K82" s="505"/>
      <c r="L82" s="505">
        <v>89.2</v>
      </c>
      <c r="M82" s="1097">
        <f t="shared" si="24"/>
        <v>89.2</v>
      </c>
      <c r="N82" s="1098"/>
      <c r="O82" s="1098"/>
      <c r="P82" s="434">
        <v>89.2</v>
      </c>
      <c r="Q82" s="1097"/>
      <c r="R82" s="1098"/>
      <c r="S82" s="1098"/>
      <c r="T82" s="434"/>
    </row>
    <row r="83" spans="1:20" s="4" customFormat="1">
      <c r="A83" s="1195"/>
      <c r="B83" s="1198"/>
      <c r="C83" s="1206"/>
      <c r="D83" s="1319"/>
      <c r="E83" s="1218"/>
      <c r="F83" s="1183"/>
      <c r="G83" s="418"/>
      <c r="H83" s="917" t="s">
        <v>26</v>
      </c>
      <c r="I83" s="918">
        <f t="shared" si="23"/>
        <v>152</v>
      </c>
      <c r="J83" s="919"/>
      <c r="K83" s="919"/>
      <c r="L83" s="919">
        <f>SUM(L80:L82)</f>
        <v>152</v>
      </c>
      <c r="M83" s="918">
        <f t="shared" si="24"/>
        <v>152</v>
      </c>
      <c r="N83" s="919"/>
      <c r="O83" s="919"/>
      <c r="P83" s="951">
        <f>SUM(P80:P82)</f>
        <v>152</v>
      </c>
      <c r="Q83" s="918">
        <f t="shared" si="25"/>
        <v>0</v>
      </c>
      <c r="R83" s="919"/>
      <c r="S83" s="919"/>
      <c r="T83" s="951">
        <f>SUM(T80:T82)</f>
        <v>0</v>
      </c>
    </row>
    <row r="84" spans="1:20" ht="21" customHeight="1">
      <c r="A84" s="1195"/>
      <c r="B84" s="1198"/>
      <c r="C84" s="1187"/>
      <c r="D84" s="1320" t="s">
        <v>74</v>
      </c>
      <c r="E84" s="771"/>
      <c r="F84" s="1183"/>
      <c r="G84" s="418"/>
      <c r="H84" s="254" t="s">
        <v>56</v>
      </c>
      <c r="I84" s="516">
        <f t="shared" si="23"/>
        <v>24.8</v>
      </c>
      <c r="J84" s="497"/>
      <c r="K84" s="497"/>
      <c r="L84" s="499">
        <v>24.8</v>
      </c>
      <c r="M84" s="427">
        <f t="shared" si="24"/>
        <v>24.8</v>
      </c>
      <c r="N84" s="408"/>
      <c r="O84" s="408"/>
      <c r="P84" s="410">
        <v>24.8</v>
      </c>
      <c r="Q84" s="427"/>
      <c r="R84" s="408"/>
      <c r="S84" s="408"/>
      <c r="T84" s="410"/>
    </row>
    <row r="85" spans="1:20" ht="21" customHeight="1">
      <c r="A85" s="1195"/>
      <c r="B85" s="1198"/>
      <c r="C85" s="1187"/>
      <c r="D85" s="1318"/>
      <c r="E85" s="1218"/>
      <c r="F85" s="1183"/>
      <c r="G85" s="418"/>
      <c r="H85" s="254" t="s">
        <v>7</v>
      </c>
      <c r="I85" s="516"/>
      <c r="J85" s="497"/>
      <c r="K85" s="497"/>
      <c r="L85" s="499"/>
      <c r="M85" s="427"/>
      <c r="N85" s="408"/>
      <c r="O85" s="408"/>
      <c r="P85" s="410"/>
      <c r="Q85" s="427"/>
      <c r="R85" s="408"/>
      <c r="S85" s="408"/>
      <c r="T85" s="410"/>
    </row>
    <row r="86" spans="1:20">
      <c r="A86" s="1195"/>
      <c r="B86" s="1198"/>
      <c r="C86" s="1182"/>
      <c r="D86" s="1319"/>
      <c r="E86" s="1218"/>
      <c r="F86" s="1183"/>
      <c r="G86" s="418"/>
      <c r="H86" s="577" t="s">
        <v>26</v>
      </c>
      <c r="I86" s="599">
        <f>J86+L86</f>
        <v>24.8</v>
      </c>
      <c r="J86" s="525"/>
      <c r="K86" s="525"/>
      <c r="L86" s="604">
        <f>SUM(L84:L85)</f>
        <v>24.8</v>
      </c>
      <c r="M86" s="599">
        <f>N86+P86</f>
        <v>24.8</v>
      </c>
      <c r="N86" s="525"/>
      <c r="O86" s="525"/>
      <c r="P86" s="600">
        <f>SUM(P84:P85)</f>
        <v>24.8</v>
      </c>
      <c r="Q86" s="599">
        <f>R86+T86</f>
        <v>0</v>
      </c>
      <c r="R86" s="525"/>
      <c r="S86" s="525"/>
      <c r="T86" s="600">
        <f>SUM(T84:T85)</f>
        <v>0</v>
      </c>
    </row>
    <row r="87" spans="1:20" s="4" customFormat="1" ht="17.25" customHeight="1">
      <c r="A87" s="1195"/>
      <c r="B87" s="1198"/>
      <c r="C87" s="1206"/>
      <c r="D87" s="1826" t="s">
        <v>278</v>
      </c>
      <c r="E87" s="1218"/>
      <c r="F87" s="1183"/>
      <c r="G87" s="1224">
        <v>6</v>
      </c>
      <c r="H87" s="1143" t="s">
        <v>6</v>
      </c>
      <c r="I87" s="516"/>
      <c r="J87" s="499"/>
      <c r="K87" s="499"/>
      <c r="L87" s="505"/>
      <c r="M87" s="1119">
        <f t="shared" ref="M87:M91" si="26">N87+P87</f>
        <v>230</v>
      </c>
      <c r="N87" s="1087"/>
      <c r="O87" s="1087"/>
      <c r="P87" s="1147">
        <v>230</v>
      </c>
      <c r="Q87" s="1119">
        <f>M87-I87</f>
        <v>230</v>
      </c>
      <c r="R87" s="1231"/>
      <c r="S87" s="1231"/>
      <c r="T87" s="1147">
        <f>P87-L87</f>
        <v>230</v>
      </c>
    </row>
    <row r="88" spans="1:20" s="4" customFormat="1" ht="17.25" customHeight="1">
      <c r="A88" s="1195"/>
      <c r="B88" s="1198"/>
      <c r="C88" s="1206"/>
      <c r="D88" s="1827"/>
      <c r="E88" s="1218"/>
      <c r="F88" s="1183"/>
      <c r="G88" s="1203"/>
      <c r="H88" s="1143" t="s">
        <v>282</v>
      </c>
      <c r="I88" s="591"/>
      <c r="J88" s="505"/>
      <c r="K88" s="505"/>
      <c r="L88" s="505"/>
      <c r="M88" s="1230">
        <f t="shared" si="26"/>
        <v>121</v>
      </c>
      <c r="N88" s="1098"/>
      <c r="O88" s="1098"/>
      <c r="P88" s="1147">
        <v>121</v>
      </c>
      <c r="Q88" s="1119">
        <f>M88-I88</f>
        <v>121</v>
      </c>
      <c r="R88" s="1166"/>
      <c r="S88" s="1166"/>
      <c r="T88" s="1147">
        <f>P88-L88</f>
        <v>121</v>
      </c>
    </row>
    <row r="89" spans="1:20" s="4" customFormat="1" ht="17.25" customHeight="1">
      <c r="A89" s="1195"/>
      <c r="B89" s="1198"/>
      <c r="C89" s="1206"/>
      <c r="D89" s="1827"/>
      <c r="E89" s="1218"/>
      <c r="F89" s="1183"/>
      <c r="G89" s="1203"/>
      <c r="H89" s="25"/>
      <c r="I89" s="591"/>
      <c r="J89" s="505"/>
      <c r="K89" s="505"/>
      <c r="L89" s="505"/>
      <c r="M89" s="1097"/>
      <c r="N89" s="1098"/>
      <c r="O89" s="1098"/>
      <c r="P89" s="434"/>
      <c r="Q89" s="1097"/>
      <c r="R89" s="1098"/>
      <c r="S89" s="1098"/>
      <c r="T89" s="434"/>
    </row>
    <row r="90" spans="1:20" s="4" customFormat="1">
      <c r="A90" s="1195"/>
      <c r="B90" s="1198"/>
      <c r="C90" s="1206"/>
      <c r="D90" s="1828"/>
      <c r="E90" s="1218"/>
      <c r="F90" s="1183"/>
      <c r="G90" s="1203"/>
      <c r="H90" s="917" t="s">
        <v>26</v>
      </c>
      <c r="I90" s="918"/>
      <c r="J90" s="919"/>
      <c r="K90" s="919"/>
      <c r="L90" s="919"/>
      <c r="M90" s="918">
        <f t="shared" si="26"/>
        <v>351</v>
      </c>
      <c r="N90" s="919"/>
      <c r="O90" s="919"/>
      <c r="P90" s="951">
        <f>SUM(P87:P89)</f>
        <v>351</v>
      </c>
      <c r="Q90" s="918">
        <f t="shared" ref="Q90" si="27">R90+T90</f>
        <v>351</v>
      </c>
      <c r="R90" s="919"/>
      <c r="S90" s="919"/>
      <c r="T90" s="951">
        <f>SUM(T87:T89)</f>
        <v>351</v>
      </c>
    </row>
    <row r="91" spans="1:20" ht="12.75" customHeight="1">
      <c r="A91" s="1195"/>
      <c r="B91" s="1198"/>
      <c r="C91" s="1187"/>
      <c r="D91" s="1826" t="s">
        <v>279</v>
      </c>
      <c r="E91" s="771"/>
      <c r="F91" s="1183"/>
      <c r="G91" s="1203"/>
      <c r="H91" s="1116" t="s">
        <v>6</v>
      </c>
      <c r="I91" s="516"/>
      <c r="J91" s="497"/>
      <c r="K91" s="497"/>
      <c r="L91" s="499"/>
      <c r="M91" s="1119">
        <f t="shared" si="26"/>
        <v>230</v>
      </c>
      <c r="N91" s="408"/>
      <c r="O91" s="408"/>
      <c r="P91" s="1166">
        <v>230</v>
      </c>
      <c r="Q91" s="1119">
        <f>M91-I91</f>
        <v>230</v>
      </c>
      <c r="R91" s="1120"/>
      <c r="S91" s="1120"/>
      <c r="T91" s="1121">
        <f>P91-L91</f>
        <v>230</v>
      </c>
    </row>
    <row r="92" spans="1:20" ht="12.75" customHeight="1">
      <c r="A92" s="1195"/>
      <c r="B92" s="1198"/>
      <c r="C92" s="1187"/>
      <c r="D92" s="1827"/>
      <c r="E92" s="1218"/>
      <c r="F92" s="1183"/>
      <c r="G92" s="1203"/>
      <c r="H92" s="1116" t="s">
        <v>282</v>
      </c>
      <c r="I92" s="516"/>
      <c r="J92" s="497"/>
      <c r="K92" s="497"/>
      <c r="L92" s="499"/>
      <c r="M92" s="1119">
        <f>P92+N92</f>
        <v>140</v>
      </c>
      <c r="N92" s="408"/>
      <c r="O92" s="408"/>
      <c r="P92" s="1166">
        <v>140</v>
      </c>
      <c r="Q92" s="1119">
        <f>M92-I92</f>
        <v>140</v>
      </c>
      <c r="R92" s="1120"/>
      <c r="S92" s="1120"/>
      <c r="T92" s="1121">
        <f>P92-L92</f>
        <v>140</v>
      </c>
    </row>
    <row r="93" spans="1:20" ht="12.75" customHeight="1">
      <c r="A93" s="1195"/>
      <c r="B93" s="1198"/>
      <c r="C93" s="1182"/>
      <c r="D93" s="1827"/>
      <c r="E93" s="1218"/>
      <c r="F93" s="1183"/>
      <c r="G93" s="921"/>
      <c r="H93" s="577" t="s">
        <v>26</v>
      </c>
      <c r="I93" s="599"/>
      <c r="J93" s="525"/>
      <c r="K93" s="525"/>
      <c r="L93" s="604"/>
      <c r="M93" s="599">
        <f>N93+P93</f>
        <v>370</v>
      </c>
      <c r="N93" s="525"/>
      <c r="O93" s="525"/>
      <c r="P93" s="600">
        <f>SUM(P91:P92)</f>
        <v>370</v>
      </c>
      <c r="Q93" s="599">
        <f>R93+T93</f>
        <v>370</v>
      </c>
      <c r="R93" s="525"/>
      <c r="S93" s="525"/>
      <c r="T93" s="600">
        <f>SUM(T91:T92)</f>
        <v>370</v>
      </c>
    </row>
    <row r="94" spans="1:20" ht="12.75" customHeight="1" thickBot="1">
      <c r="A94" s="1196"/>
      <c r="B94" s="1199"/>
      <c r="C94" s="1177"/>
      <c r="D94" s="1829"/>
      <c r="E94" s="1344" t="s">
        <v>255</v>
      </c>
      <c r="F94" s="1345"/>
      <c r="G94" s="1345"/>
      <c r="H94" s="1346"/>
      <c r="I94" s="522">
        <f>I86+I83+I79+I76+I73+I71+I68</f>
        <v>2314.3000000000002</v>
      </c>
      <c r="J94" s="523">
        <f>J86+J83+J79+J76+J73+J71+J68</f>
        <v>28</v>
      </c>
      <c r="K94" s="522">
        <f>K86+K83+K79+K76+K73+K71+K68</f>
        <v>22.3</v>
      </c>
      <c r="L94" s="544">
        <f>L86+L83+L79+L76+L73+L71+L68</f>
        <v>2286.3000000000002</v>
      </c>
      <c r="M94" s="530">
        <f>M93+M90+M86+M83+M79+M76+M73+M71+M68</f>
        <v>3035.3</v>
      </c>
      <c r="N94" s="523">
        <f>N93+N90+N86+N83+N79+N76+N73+N71+N68</f>
        <v>28</v>
      </c>
      <c r="O94" s="523">
        <f>O93+O90+O86+O83+O79+O76+O73+O71+O68</f>
        <v>22.3</v>
      </c>
      <c r="P94" s="522">
        <f>P93+P90+P86+P83+P79+P76+P73+P71+P68</f>
        <v>3007.3</v>
      </c>
      <c r="Q94" s="530">
        <f>Q86+Q83+Q79+Q76+Q73+Q71+Q68+Q90+Q93</f>
        <v>721</v>
      </c>
      <c r="R94" s="523">
        <f>R86+R83+R79+R76+R73+R71+R68+R90+R93</f>
        <v>0</v>
      </c>
      <c r="S94" s="522">
        <f>S86+S83+S79+S76+S73+S71+S68+S90+S93</f>
        <v>0</v>
      </c>
      <c r="T94" s="526">
        <f>T86+T83+T79+T76+T73+T71+T68+T90+T93</f>
        <v>721</v>
      </c>
    </row>
    <row r="95" spans="1:20" ht="25.5">
      <c r="A95" s="1056" t="s">
        <v>27</v>
      </c>
      <c r="B95" s="1061" t="s">
        <v>23</v>
      </c>
      <c r="C95" s="1038" t="s">
        <v>27</v>
      </c>
      <c r="D95" s="179" t="s">
        <v>49</v>
      </c>
      <c r="E95" s="881" t="s">
        <v>5</v>
      </c>
      <c r="F95" s="1067" t="s">
        <v>24</v>
      </c>
      <c r="G95" s="173">
        <v>5</v>
      </c>
      <c r="H95" s="882"/>
      <c r="I95" s="500"/>
      <c r="J95" s="501"/>
      <c r="K95" s="501"/>
      <c r="L95" s="500"/>
      <c r="M95" s="675"/>
      <c r="N95" s="1093"/>
      <c r="O95" s="1093"/>
      <c r="P95" s="1112"/>
      <c r="Q95" s="675"/>
      <c r="R95" s="1093"/>
      <c r="S95" s="1093"/>
      <c r="T95" s="1112"/>
    </row>
    <row r="96" spans="1:20" s="4" customFormat="1" ht="12.75" customHeight="1">
      <c r="A96" s="1057"/>
      <c r="B96" s="1062"/>
      <c r="C96" s="1068"/>
      <c r="D96" s="1378" t="s">
        <v>207</v>
      </c>
      <c r="E96" s="1079"/>
      <c r="F96" s="1053"/>
      <c r="G96" s="418"/>
      <c r="H96" s="255" t="s">
        <v>56</v>
      </c>
      <c r="I96" s="506">
        <f>J96+L96</f>
        <v>725.7</v>
      </c>
      <c r="J96" s="504"/>
      <c r="K96" s="504"/>
      <c r="L96" s="506">
        <v>725.7</v>
      </c>
      <c r="M96" s="676">
        <f>N96+P96</f>
        <v>725.7</v>
      </c>
      <c r="N96" s="437"/>
      <c r="O96" s="437"/>
      <c r="P96" s="444">
        <v>725.7</v>
      </c>
      <c r="Q96" s="676"/>
      <c r="R96" s="437"/>
      <c r="S96" s="437"/>
      <c r="T96" s="444"/>
    </row>
    <row r="97" spans="1:20" s="4" customFormat="1">
      <c r="A97" s="1057"/>
      <c r="B97" s="1062"/>
      <c r="C97" s="1068"/>
      <c r="D97" s="1379"/>
      <c r="E97" s="1079"/>
      <c r="F97" s="1053"/>
      <c r="G97" s="418"/>
      <c r="H97" s="1081" t="s">
        <v>6</v>
      </c>
      <c r="I97" s="506">
        <f>J97+L97</f>
        <v>38.1</v>
      </c>
      <c r="J97" s="497"/>
      <c r="K97" s="497"/>
      <c r="L97" s="498">
        <v>38.1</v>
      </c>
      <c r="M97" s="676">
        <f>N97+P97</f>
        <v>38.1</v>
      </c>
      <c r="N97" s="408"/>
      <c r="O97" s="408"/>
      <c r="P97" s="1105">
        <v>38.1</v>
      </c>
      <c r="Q97" s="676"/>
      <c r="R97" s="408"/>
      <c r="S97" s="408"/>
      <c r="T97" s="1105"/>
    </row>
    <row r="98" spans="1:20" s="4" customFormat="1">
      <c r="A98" s="1057"/>
      <c r="B98" s="1062"/>
      <c r="C98" s="1068"/>
      <c r="D98" s="1379"/>
      <c r="E98" s="1079"/>
      <c r="F98" s="1053"/>
      <c r="G98" s="418"/>
      <c r="H98" s="1081" t="s">
        <v>7</v>
      </c>
      <c r="I98" s="506">
        <f>J98+L98</f>
        <v>216.1</v>
      </c>
      <c r="J98" s="497"/>
      <c r="K98" s="497"/>
      <c r="L98" s="498">
        <v>216.1</v>
      </c>
      <c r="M98" s="676">
        <f>N98+P98</f>
        <v>216.1</v>
      </c>
      <c r="N98" s="408"/>
      <c r="O98" s="408"/>
      <c r="P98" s="1105">
        <v>216.1</v>
      </c>
      <c r="Q98" s="676"/>
      <c r="R98" s="408"/>
      <c r="S98" s="408"/>
      <c r="T98" s="1105"/>
    </row>
    <row r="99" spans="1:20" s="4" customFormat="1">
      <c r="A99" s="1057"/>
      <c r="B99" s="1062"/>
      <c r="C99" s="1068"/>
      <c r="D99" s="1736"/>
      <c r="E99" s="1079"/>
      <c r="F99" s="1053"/>
      <c r="G99" s="418"/>
      <c r="H99" s="577" t="s">
        <v>26</v>
      </c>
      <c r="I99" s="580">
        <f>I98+I97+I96+I95</f>
        <v>979.90000000000009</v>
      </c>
      <c r="J99" s="579">
        <f>J98+J97+J96+J95</f>
        <v>0</v>
      </c>
      <c r="K99" s="579">
        <f>K98+K97+K96+K95</f>
        <v>0</v>
      </c>
      <c r="L99" s="580">
        <f>L98+L97+L96+L95</f>
        <v>979.90000000000009</v>
      </c>
      <c r="M99" s="578">
        <f t="shared" ref="M99:T99" si="28">M98+M97+M96+M95</f>
        <v>979.90000000000009</v>
      </c>
      <c r="N99" s="579">
        <f t="shared" si="28"/>
        <v>0</v>
      </c>
      <c r="O99" s="579">
        <f t="shared" si="28"/>
        <v>0</v>
      </c>
      <c r="P99" s="584">
        <f t="shared" si="28"/>
        <v>979.90000000000009</v>
      </c>
      <c r="Q99" s="578">
        <f t="shared" si="28"/>
        <v>0</v>
      </c>
      <c r="R99" s="579">
        <f t="shared" si="28"/>
        <v>0</v>
      </c>
      <c r="S99" s="579">
        <f t="shared" si="28"/>
        <v>0</v>
      </c>
      <c r="T99" s="584">
        <f t="shared" si="28"/>
        <v>0</v>
      </c>
    </row>
    <row r="100" spans="1:20" s="4" customFormat="1" ht="18.75" customHeight="1">
      <c r="A100" s="1057"/>
      <c r="B100" s="1062"/>
      <c r="C100" s="1068"/>
      <c r="D100" s="1378" t="s">
        <v>218</v>
      </c>
      <c r="E100" s="1079"/>
      <c r="F100" s="1053"/>
      <c r="G100" s="418"/>
      <c r="H100" s="255" t="s">
        <v>56</v>
      </c>
      <c r="I100" s="506">
        <f>J100+L100</f>
        <v>362.1</v>
      </c>
      <c r="J100" s="504"/>
      <c r="K100" s="504"/>
      <c r="L100" s="506">
        <v>362.1</v>
      </c>
      <c r="M100" s="676">
        <f>N100+P100</f>
        <v>362.1</v>
      </c>
      <c r="N100" s="437"/>
      <c r="O100" s="437"/>
      <c r="P100" s="444">
        <v>362.1</v>
      </c>
      <c r="Q100" s="676"/>
      <c r="R100" s="437"/>
      <c r="S100" s="437"/>
      <c r="T100" s="444"/>
    </row>
    <row r="101" spans="1:20" s="4" customFormat="1" ht="18.75" customHeight="1">
      <c r="A101" s="1057"/>
      <c r="B101" s="1062"/>
      <c r="C101" s="1068"/>
      <c r="D101" s="1379"/>
      <c r="E101" s="1079"/>
      <c r="F101" s="1053"/>
      <c r="G101" s="418"/>
      <c r="H101" s="1081" t="s">
        <v>6</v>
      </c>
      <c r="I101" s="506"/>
      <c r="J101" s="497"/>
      <c r="K101" s="497"/>
      <c r="L101" s="498"/>
      <c r="M101" s="676"/>
      <c r="N101" s="408"/>
      <c r="O101" s="408"/>
      <c r="P101" s="1105"/>
      <c r="Q101" s="676"/>
      <c r="R101" s="408"/>
      <c r="S101" s="408"/>
      <c r="T101" s="1105"/>
    </row>
    <row r="102" spans="1:20" s="4" customFormat="1" ht="18.75" customHeight="1">
      <c r="A102" s="1057"/>
      <c r="B102" s="1062"/>
      <c r="C102" s="1068"/>
      <c r="D102" s="1379"/>
      <c r="E102" s="1079"/>
      <c r="F102" s="1053"/>
      <c r="G102" s="418"/>
      <c r="H102" s="1081" t="s">
        <v>194</v>
      </c>
      <c r="I102" s="506">
        <f>J102+L102</f>
        <v>1389.2</v>
      </c>
      <c r="J102" s="497"/>
      <c r="K102" s="497"/>
      <c r="L102" s="498">
        <v>1389.2</v>
      </c>
      <c r="M102" s="676">
        <f>N102+P102</f>
        <v>1389.2</v>
      </c>
      <c r="N102" s="408"/>
      <c r="O102" s="408"/>
      <c r="P102" s="1105">
        <v>1389.2</v>
      </c>
      <c r="Q102" s="676"/>
      <c r="R102" s="408"/>
      <c r="S102" s="408"/>
      <c r="T102" s="1105"/>
    </row>
    <row r="103" spans="1:20" s="4" customFormat="1">
      <c r="A103" s="1195"/>
      <c r="B103" s="1198"/>
      <c r="C103" s="207"/>
      <c r="D103" s="1379"/>
      <c r="E103" s="1218"/>
      <c r="F103" s="1183"/>
      <c r="G103" s="418"/>
      <c r="H103" s="577" t="s">
        <v>26</v>
      </c>
      <c r="I103" s="580">
        <f>SUM(I100:I102)</f>
        <v>1751.3000000000002</v>
      </c>
      <c r="J103" s="579">
        <f>J102+J101+J100+J99</f>
        <v>0</v>
      </c>
      <c r="K103" s="579">
        <f>K102+K101+K100+K99</f>
        <v>0</v>
      </c>
      <c r="L103" s="580">
        <f>SUM(L100:L102)</f>
        <v>1751.3000000000002</v>
      </c>
      <c r="M103" s="578">
        <f>SUM(M100:M102)</f>
        <v>1751.3000000000002</v>
      </c>
      <c r="N103" s="579">
        <f>N102+N101+N100+N99</f>
        <v>0</v>
      </c>
      <c r="O103" s="579">
        <f>O102+O101+O100+O99</f>
        <v>0</v>
      </c>
      <c r="P103" s="584">
        <f>SUM(P100:P102)</f>
        <v>1751.3000000000002</v>
      </c>
      <c r="Q103" s="578">
        <f>SUM(Q100:Q102)</f>
        <v>0</v>
      </c>
      <c r="R103" s="579">
        <f>R102+R101+R100+R99</f>
        <v>0</v>
      </c>
      <c r="S103" s="579">
        <f>S102+S101+S100+S99</f>
        <v>0</v>
      </c>
      <c r="T103" s="584">
        <f>SUM(T100:T102)</f>
        <v>0</v>
      </c>
    </row>
    <row r="104" spans="1:20" ht="13.5" customHeight="1">
      <c r="A104" s="1008"/>
      <c r="B104" s="986"/>
      <c r="C104" s="1011"/>
      <c r="D104" s="1320" t="s">
        <v>208</v>
      </c>
      <c r="E104" s="771"/>
      <c r="F104" s="998"/>
      <c r="G104" s="1005"/>
      <c r="H104" s="13" t="s">
        <v>25</v>
      </c>
      <c r="I104" s="506">
        <f>J104+L104</f>
        <v>100</v>
      </c>
      <c r="J104" s="504"/>
      <c r="K104" s="504"/>
      <c r="L104" s="506">
        <v>100</v>
      </c>
      <c r="M104" s="676">
        <f>N104+P104</f>
        <v>100</v>
      </c>
      <c r="N104" s="437"/>
      <c r="O104" s="437"/>
      <c r="P104" s="444">
        <v>100</v>
      </c>
      <c r="Q104" s="676"/>
      <c r="R104" s="437"/>
      <c r="S104" s="437"/>
      <c r="T104" s="444"/>
    </row>
    <row r="105" spans="1:20">
      <c r="A105" s="1057"/>
      <c r="B105" s="1062"/>
      <c r="C105" s="1043"/>
      <c r="D105" s="1318"/>
      <c r="E105" s="771"/>
      <c r="F105" s="1053"/>
      <c r="G105" s="418"/>
      <c r="H105" s="632" t="s">
        <v>26</v>
      </c>
      <c r="I105" s="855">
        <f>J105+L105</f>
        <v>100</v>
      </c>
      <c r="J105" s="569"/>
      <c r="K105" s="569"/>
      <c r="L105" s="855">
        <f>SUM(L104:L104)</f>
        <v>100</v>
      </c>
      <c r="M105" s="854">
        <f>N105+P105</f>
        <v>100</v>
      </c>
      <c r="N105" s="569"/>
      <c r="O105" s="569"/>
      <c r="P105" s="570">
        <f>SUM(P104:P104)</f>
        <v>100</v>
      </c>
      <c r="Q105" s="854">
        <f>R105+T105</f>
        <v>0</v>
      </c>
      <c r="R105" s="569"/>
      <c r="S105" s="569"/>
      <c r="T105" s="570">
        <f>SUM(T104:T104)</f>
        <v>0</v>
      </c>
    </row>
    <row r="106" spans="1:20" ht="13.5" thickBot="1">
      <c r="A106" s="990"/>
      <c r="B106" s="1003"/>
      <c r="C106" s="424"/>
      <c r="D106" s="1178"/>
      <c r="E106" s="1344" t="s">
        <v>255</v>
      </c>
      <c r="F106" s="1345"/>
      <c r="G106" s="1345"/>
      <c r="H106" s="1346"/>
      <c r="I106" s="552">
        <f t="shared" ref="I106:T106" si="29">I105+I103+I99</f>
        <v>2831.2000000000003</v>
      </c>
      <c r="J106" s="551">
        <f t="shared" si="29"/>
        <v>0</v>
      </c>
      <c r="K106" s="551">
        <f t="shared" si="29"/>
        <v>0</v>
      </c>
      <c r="L106" s="548">
        <f t="shared" si="29"/>
        <v>2831.2000000000003</v>
      </c>
      <c r="M106" s="552">
        <f t="shared" si="29"/>
        <v>2831.2000000000003</v>
      </c>
      <c r="N106" s="551">
        <f t="shared" si="29"/>
        <v>0</v>
      </c>
      <c r="O106" s="551">
        <f t="shared" si="29"/>
        <v>0</v>
      </c>
      <c r="P106" s="547">
        <f t="shared" si="29"/>
        <v>2831.2000000000003</v>
      </c>
      <c r="Q106" s="552">
        <f t="shared" si="29"/>
        <v>0</v>
      </c>
      <c r="R106" s="551">
        <f t="shared" si="29"/>
        <v>0</v>
      </c>
      <c r="S106" s="551">
        <f t="shared" si="29"/>
        <v>0</v>
      </c>
      <c r="T106" s="547">
        <f t="shared" si="29"/>
        <v>0</v>
      </c>
    </row>
    <row r="107" spans="1:20" ht="25.5">
      <c r="A107" s="1008" t="s">
        <v>27</v>
      </c>
      <c r="B107" s="986" t="s">
        <v>23</v>
      </c>
      <c r="C107" s="225" t="s">
        <v>29</v>
      </c>
      <c r="D107" s="180" t="s">
        <v>55</v>
      </c>
      <c r="E107" s="1035"/>
      <c r="F107" s="416"/>
      <c r="G107" s="1013"/>
      <c r="H107" s="1033"/>
      <c r="I107" s="556"/>
      <c r="J107" s="520"/>
      <c r="K107" s="520"/>
      <c r="L107" s="557"/>
      <c r="M107" s="1100"/>
      <c r="N107" s="447"/>
      <c r="O107" s="447"/>
      <c r="P107" s="448"/>
      <c r="Q107" s="1100"/>
      <c r="R107" s="447"/>
      <c r="S107" s="447"/>
      <c r="T107" s="448"/>
    </row>
    <row r="108" spans="1:20" ht="38.25" customHeight="1">
      <c r="A108" s="1008"/>
      <c r="B108" s="986"/>
      <c r="C108" s="225"/>
      <c r="D108" s="1318" t="s">
        <v>219</v>
      </c>
      <c r="E108" s="815" t="s">
        <v>143</v>
      </c>
      <c r="F108" s="1407" t="s">
        <v>24</v>
      </c>
      <c r="G108" s="1525">
        <v>2</v>
      </c>
      <c r="H108" s="1033" t="s">
        <v>25</v>
      </c>
      <c r="I108" s="586">
        <f>J108+L108</f>
        <v>75</v>
      </c>
      <c r="J108" s="587">
        <v>75</v>
      </c>
      <c r="K108" s="587"/>
      <c r="L108" s="588"/>
      <c r="M108" s="1099">
        <f>N108+P108</f>
        <v>75</v>
      </c>
      <c r="N108" s="1091">
        <v>75</v>
      </c>
      <c r="O108" s="1091"/>
      <c r="P108" s="1101"/>
      <c r="Q108" s="1099"/>
      <c r="R108" s="1091"/>
      <c r="S108" s="1091"/>
      <c r="T108" s="1101"/>
    </row>
    <row r="109" spans="1:20" ht="15.75" customHeight="1" thickBot="1">
      <c r="A109" s="1008"/>
      <c r="B109" s="986"/>
      <c r="C109" s="225"/>
      <c r="D109" s="1318"/>
      <c r="E109" s="1162" t="s">
        <v>64</v>
      </c>
      <c r="F109" s="1407"/>
      <c r="G109" s="1525"/>
      <c r="H109" s="577" t="s">
        <v>26</v>
      </c>
      <c r="I109" s="578">
        <f>J109+L109</f>
        <v>75</v>
      </c>
      <c r="J109" s="579">
        <f>J108</f>
        <v>75</v>
      </c>
      <c r="K109" s="579">
        <f>K108</f>
        <v>0</v>
      </c>
      <c r="L109" s="583">
        <f>L108</f>
        <v>0</v>
      </c>
      <c r="M109" s="578">
        <f>N109+P109</f>
        <v>75</v>
      </c>
      <c r="N109" s="579">
        <f>N108</f>
        <v>75</v>
      </c>
      <c r="O109" s="579">
        <f>O108</f>
        <v>0</v>
      </c>
      <c r="P109" s="584">
        <f>P108</f>
        <v>0</v>
      </c>
      <c r="Q109" s="578">
        <f>R109+T109</f>
        <v>0</v>
      </c>
      <c r="R109" s="579">
        <f>R108</f>
        <v>0</v>
      </c>
      <c r="S109" s="579">
        <f>S108</f>
        <v>0</v>
      </c>
      <c r="T109" s="584">
        <f>T108</f>
        <v>0</v>
      </c>
    </row>
    <row r="110" spans="1:20">
      <c r="A110" s="1000" t="s">
        <v>27</v>
      </c>
      <c r="B110" s="1002" t="s">
        <v>23</v>
      </c>
      <c r="C110" s="1010" t="s">
        <v>31</v>
      </c>
      <c r="D110" s="1673" t="s">
        <v>284</v>
      </c>
      <c r="E110" s="1395"/>
      <c r="F110" s="358" t="s">
        <v>24</v>
      </c>
      <c r="G110" s="359">
        <v>6</v>
      </c>
      <c r="H110" s="1031"/>
      <c r="I110" s="553"/>
      <c r="J110" s="554"/>
      <c r="K110" s="554"/>
      <c r="L110" s="555"/>
      <c r="M110" s="1094"/>
      <c r="N110" s="1084"/>
      <c r="O110" s="1084"/>
      <c r="P110" s="810"/>
      <c r="Q110" s="1094"/>
      <c r="R110" s="1084"/>
      <c r="S110" s="1084"/>
      <c r="T110" s="810"/>
    </row>
    <row r="111" spans="1:20" ht="12.75" customHeight="1">
      <c r="A111" s="1008"/>
      <c r="B111" s="986"/>
      <c r="C111" s="1011"/>
      <c r="D111" s="1410"/>
      <c r="E111" s="1408"/>
      <c r="F111" s="174"/>
      <c r="G111" s="1009"/>
      <c r="H111" s="1033" t="s">
        <v>25</v>
      </c>
      <c r="I111" s="556">
        <f>J111+L111</f>
        <v>800</v>
      </c>
      <c r="J111" s="520">
        <v>800</v>
      </c>
      <c r="K111" s="520"/>
      <c r="L111" s="557"/>
      <c r="M111" s="1167">
        <f>N111+P111</f>
        <v>800</v>
      </c>
      <c r="N111" s="1168">
        <v>0</v>
      </c>
      <c r="O111" s="1168"/>
      <c r="P111" s="1169">
        <v>800</v>
      </c>
      <c r="Q111" s="1167">
        <f>M111-I111</f>
        <v>0</v>
      </c>
      <c r="R111" s="1168">
        <f>N111-J111</f>
        <v>-800</v>
      </c>
      <c r="S111" s="1168"/>
      <c r="T111" s="1169">
        <f>P111-L111</f>
        <v>800</v>
      </c>
    </row>
    <row r="112" spans="1:20">
      <c r="A112" s="1008"/>
      <c r="B112" s="986"/>
      <c r="C112" s="1011"/>
      <c r="D112" s="180" t="s">
        <v>239</v>
      </c>
      <c r="E112" s="1408"/>
      <c r="F112" s="174"/>
      <c r="G112" s="1009"/>
      <c r="H112" s="13"/>
      <c r="I112" s="558"/>
      <c r="J112" s="559"/>
      <c r="K112" s="559"/>
      <c r="L112" s="560"/>
      <c r="M112" s="1096"/>
      <c r="N112" s="439"/>
      <c r="O112" s="439"/>
      <c r="P112" s="1102"/>
      <c r="Q112" s="1096"/>
      <c r="R112" s="439"/>
      <c r="S112" s="439"/>
      <c r="T112" s="1102"/>
    </row>
    <row r="113" spans="1:20">
      <c r="A113" s="1008"/>
      <c r="B113" s="986"/>
      <c r="C113" s="1011"/>
      <c r="D113" s="180" t="s">
        <v>240</v>
      </c>
      <c r="E113" s="1408"/>
      <c r="F113" s="174"/>
      <c r="G113" s="1009"/>
      <c r="H113" s="1033"/>
      <c r="I113" s="556"/>
      <c r="J113" s="520"/>
      <c r="K113" s="520"/>
      <c r="L113" s="557"/>
      <c r="M113" s="1100"/>
      <c r="N113" s="447"/>
      <c r="O113" s="447"/>
      <c r="P113" s="448"/>
      <c r="Q113" s="1100"/>
      <c r="R113" s="447"/>
      <c r="S113" s="447"/>
      <c r="T113" s="448"/>
    </row>
    <row r="114" spans="1:20">
      <c r="A114" s="1008"/>
      <c r="B114" s="986"/>
      <c r="C114" s="1011"/>
      <c r="D114" s="180" t="s">
        <v>241</v>
      </c>
      <c r="E114" s="1408"/>
      <c r="F114" s="174"/>
      <c r="G114" s="1009"/>
      <c r="H114" s="13"/>
      <c r="I114" s="558"/>
      <c r="J114" s="559"/>
      <c r="K114" s="559"/>
      <c r="L114" s="560"/>
      <c r="M114" s="1096"/>
      <c r="N114" s="439"/>
      <c r="O114" s="439"/>
      <c r="P114" s="1102"/>
      <c r="Q114" s="1096"/>
      <c r="R114" s="439"/>
      <c r="S114" s="439"/>
      <c r="T114" s="1102"/>
    </row>
    <row r="115" spans="1:20" ht="13.5" thickBot="1">
      <c r="A115" s="1001"/>
      <c r="B115" s="1003"/>
      <c r="C115" s="988"/>
      <c r="D115" s="180" t="s">
        <v>285</v>
      </c>
      <c r="E115" s="1396"/>
      <c r="F115" s="1007"/>
      <c r="G115" s="212"/>
      <c r="H115" s="529" t="s">
        <v>26</v>
      </c>
      <c r="I115" s="530">
        <f>SUM(I111:I114)</f>
        <v>800</v>
      </c>
      <c r="J115" s="523">
        <f>SUM(J111:J114)</f>
        <v>800</v>
      </c>
      <c r="K115" s="551"/>
      <c r="L115" s="547"/>
      <c r="M115" s="530">
        <f>SUM(M111:M114)</f>
        <v>800</v>
      </c>
      <c r="N115" s="523">
        <f>SUM(N111:N114)</f>
        <v>0</v>
      </c>
      <c r="O115" s="551"/>
      <c r="P115" s="547">
        <f>SUM(P111:P114)</f>
        <v>800</v>
      </c>
      <c r="Q115" s="530">
        <f>SUM(Q111:Q114)</f>
        <v>0</v>
      </c>
      <c r="R115" s="523">
        <f>SUM(R111:R114)</f>
        <v>-800</v>
      </c>
      <c r="S115" s="551"/>
      <c r="T115" s="547">
        <f>SUM(T111:T114)</f>
        <v>800</v>
      </c>
    </row>
    <row r="116" spans="1:20" ht="25.5">
      <c r="A116" s="1000" t="s">
        <v>27</v>
      </c>
      <c r="B116" s="1002" t="s">
        <v>23</v>
      </c>
      <c r="C116" s="1010" t="s">
        <v>32</v>
      </c>
      <c r="D116" s="179" t="s">
        <v>220</v>
      </c>
      <c r="E116" s="1395" t="s">
        <v>144</v>
      </c>
      <c r="F116" s="1406" t="s">
        <v>24</v>
      </c>
      <c r="G116" s="257"/>
      <c r="H116" s="14"/>
      <c r="I116" s="561"/>
      <c r="J116" s="518"/>
      <c r="K116" s="518"/>
      <c r="L116" s="635"/>
      <c r="M116" s="1103"/>
      <c r="N116" s="1088"/>
      <c r="O116" s="1088"/>
      <c r="P116" s="1104"/>
      <c r="Q116" s="1103"/>
      <c r="R116" s="1088"/>
      <c r="S116" s="1088"/>
      <c r="T116" s="1104"/>
    </row>
    <row r="117" spans="1:20">
      <c r="A117" s="1008"/>
      <c r="B117" s="986"/>
      <c r="C117" s="1011"/>
      <c r="D117" s="1409" t="s">
        <v>163</v>
      </c>
      <c r="E117" s="1408"/>
      <c r="F117" s="1407"/>
      <c r="G117" s="1034">
        <v>2</v>
      </c>
      <c r="H117" s="1032" t="s">
        <v>25</v>
      </c>
      <c r="I117" s="563">
        <f>J117+L117</f>
        <v>10</v>
      </c>
      <c r="J117" s="497">
        <v>10</v>
      </c>
      <c r="K117" s="497"/>
      <c r="L117" s="686"/>
      <c r="M117" s="407">
        <f>N117+P117</f>
        <v>10</v>
      </c>
      <c r="N117" s="408">
        <v>10</v>
      </c>
      <c r="O117" s="408"/>
      <c r="P117" s="1105"/>
      <c r="Q117" s="407"/>
      <c r="R117" s="408"/>
      <c r="S117" s="408"/>
      <c r="T117" s="1105"/>
    </row>
    <row r="118" spans="1:20">
      <c r="A118" s="1008"/>
      <c r="B118" s="986"/>
      <c r="C118" s="1011"/>
      <c r="D118" s="1410"/>
      <c r="E118" s="1408"/>
      <c r="F118" s="1407"/>
      <c r="G118" s="1034">
        <v>6</v>
      </c>
      <c r="H118" s="976" t="s">
        <v>25</v>
      </c>
      <c r="I118" s="563">
        <f>J118+L118</f>
        <v>450</v>
      </c>
      <c r="J118" s="497">
        <v>450</v>
      </c>
      <c r="K118" s="525"/>
      <c r="L118" s="600"/>
      <c r="M118" s="407">
        <f>N118+P118</f>
        <v>450</v>
      </c>
      <c r="N118" s="408">
        <v>450</v>
      </c>
      <c r="O118" s="1106"/>
      <c r="P118" s="1107"/>
      <c r="Q118" s="407"/>
      <c r="R118" s="408"/>
      <c r="S118" s="1106"/>
      <c r="T118" s="1107"/>
    </row>
    <row r="119" spans="1:20">
      <c r="A119" s="1008"/>
      <c r="B119" s="986"/>
      <c r="C119" s="1011"/>
      <c r="D119" s="1004"/>
      <c r="E119" s="999"/>
      <c r="F119" s="174"/>
      <c r="G119" s="1013"/>
      <c r="H119" s="577" t="s">
        <v>26</v>
      </c>
      <c r="I119" s="599">
        <f>SUM(I117:I118)</f>
        <v>460</v>
      </c>
      <c r="J119" s="525">
        <f t="shared" ref="J119" si="30">SUM(J117:J118)</f>
        <v>460</v>
      </c>
      <c r="K119" s="525"/>
      <c r="L119" s="604"/>
      <c r="M119" s="599">
        <f>SUM(M117:M118)</f>
        <v>460</v>
      </c>
      <c r="N119" s="525">
        <f t="shared" ref="N119" si="31">SUM(N117:N118)</f>
        <v>460</v>
      </c>
      <c r="O119" s="525"/>
      <c r="P119" s="600"/>
      <c r="Q119" s="599">
        <f>SUM(Q117:Q118)</f>
        <v>0</v>
      </c>
      <c r="R119" s="525">
        <f t="shared" ref="R119" si="32">SUM(R117:R118)</f>
        <v>0</v>
      </c>
      <c r="S119" s="525"/>
      <c r="T119" s="600"/>
    </row>
    <row r="120" spans="1:20" ht="12.75" customHeight="1">
      <c r="A120" s="1008"/>
      <c r="B120" s="986"/>
      <c r="C120" s="1011"/>
      <c r="D120" s="1320" t="s">
        <v>223</v>
      </c>
      <c r="E120" s="979" t="s">
        <v>5</v>
      </c>
      <c r="F120" s="1184"/>
      <c r="G120" s="1308">
        <v>5</v>
      </c>
      <c r="H120" s="13" t="s">
        <v>8</v>
      </c>
      <c r="I120" s="689">
        <f>J120+L120</f>
        <v>50</v>
      </c>
      <c r="J120" s="504"/>
      <c r="K120" s="504"/>
      <c r="L120" s="685">
        <v>50</v>
      </c>
      <c r="M120" s="676">
        <f>N120+P120</f>
        <v>50</v>
      </c>
      <c r="N120" s="437"/>
      <c r="O120" s="437"/>
      <c r="P120" s="444">
        <v>50</v>
      </c>
      <c r="Q120" s="676"/>
      <c r="R120" s="437"/>
      <c r="S120" s="437"/>
      <c r="T120" s="444"/>
    </row>
    <row r="121" spans="1:20" ht="12.75" customHeight="1">
      <c r="A121" s="1008"/>
      <c r="B121" s="986"/>
      <c r="C121" s="1011"/>
      <c r="D121" s="1318"/>
      <c r="E121" s="979" t="s">
        <v>265</v>
      </c>
      <c r="F121" s="1183"/>
      <c r="G121" s="1157">
        <v>6</v>
      </c>
      <c r="H121" s="1221" t="s">
        <v>25</v>
      </c>
      <c r="I121" s="563"/>
      <c r="J121" s="497"/>
      <c r="K121" s="497"/>
      <c r="L121" s="686"/>
      <c r="M121" s="407"/>
      <c r="N121" s="408"/>
      <c r="O121" s="408"/>
      <c r="P121" s="1105"/>
      <c r="Q121" s="407"/>
      <c r="R121" s="408"/>
      <c r="S121" s="408"/>
      <c r="T121" s="1105"/>
    </row>
    <row r="122" spans="1:20">
      <c r="A122" s="991"/>
      <c r="B122" s="986"/>
      <c r="C122" s="1011"/>
      <c r="D122" s="1318"/>
      <c r="E122" s="796"/>
      <c r="F122" s="1183"/>
      <c r="G122" s="1203"/>
      <c r="H122" s="980" t="s">
        <v>26</v>
      </c>
      <c r="I122" s="534">
        <f>SUM(I120:I121)</f>
        <v>50</v>
      </c>
      <c r="J122" s="524"/>
      <c r="K122" s="524"/>
      <c r="L122" s="600">
        <f t="shared" ref="L122" si="33">SUM(L117:L121)</f>
        <v>50</v>
      </c>
      <c r="M122" s="534">
        <f>SUM(M120:M121)</f>
        <v>50</v>
      </c>
      <c r="N122" s="524"/>
      <c r="O122" s="524"/>
      <c r="P122" s="600">
        <f t="shared" ref="P122" si="34">SUM(P117:P121)</f>
        <v>50</v>
      </c>
      <c r="Q122" s="534">
        <f>SUM(Q120:Q121)</f>
        <v>0</v>
      </c>
      <c r="R122" s="524"/>
      <c r="S122" s="524"/>
      <c r="T122" s="600">
        <f t="shared" ref="T122" si="35">SUM(T117:T121)</f>
        <v>0</v>
      </c>
    </row>
    <row r="123" spans="1:20" ht="13.5" thickBot="1">
      <c r="A123" s="991"/>
      <c r="B123" s="986"/>
      <c r="C123" s="1011"/>
      <c r="D123" s="1190"/>
      <c r="E123" s="1344" t="s">
        <v>255</v>
      </c>
      <c r="F123" s="1345"/>
      <c r="G123" s="1345"/>
      <c r="H123" s="1346"/>
      <c r="I123" s="530">
        <f>I122+I119</f>
        <v>510</v>
      </c>
      <c r="J123" s="523">
        <f t="shared" ref="J123:L123" si="36">J122+J119</f>
        <v>460</v>
      </c>
      <c r="K123" s="522"/>
      <c r="L123" s="526">
        <f t="shared" si="36"/>
        <v>50</v>
      </c>
      <c r="M123" s="530">
        <f>M122+M119</f>
        <v>510</v>
      </c>
      <c r="N123" s="523">
        <f t="shared" ref="N123" si="37">N122+N119</f>
        <v>460</v>
      </c>
      <c r="O123" s="522"/>
      <c r="P123" s="526">
        <f t="shared" ref="P123" si="38">P122+P119</f>
        <v>50</v>
      </c>
      <c r="Q123" s="530">
        <f>Q122+Q119</f>
        <v>0</v>
      </c>
      <c r="R123" s="523">
        <f t="shared" ref="R123" si="39">R122+R119</f>
        <v>0</v>
      </c>
      <c r="S123" s="522"/>
      <c r="T123" s="526">
        <f t="shared" ref="T123" si="40">T122+T119</f>
        <v>0</v>
      </c>
    </row>
    <row r="124" spans="1:20" ht="13.5" thickBot="1">
      <c r="A124" s="16" t="s">
        <v>27</v>
      </c>
      <c r="B124" s="15" t="s">
        <v>23</v>
      </c>
      <c r="C124" s="1482" t="s">
        <v>30</v>
      </c>
      <c r="D124" s="1375"/>
      <c r="E124" s="1375"/>
      <c r="F124" s="1375"/>
      <c r="G124" s="1375"/>
      <c r="H124" s="1375"/>
      <c r="I124" s="995">
        <f>I123+I115+I109+I106+I94</f>
        <v>6530.5000000000009</v>
      </c>
      <c r="J124" s="892">
        <f t="shared" ref="J124:P124" si="41">J123+J115+J109+J106+J94</f>
        <v>1363</v>
      </c>
      <c r="K124" s="1180">
        <f t="shared" si="41"/>
        <v>22.3</v>
      </c>
      <c r="L124" s="1235">
        <f t="shared" si="41"/>
        <v>5167.5</v>
      </c>
      <c r="M124" s="31">
        <f t="shared" si="41"/>
        <v>7251.5000000000009</v>
      </c>
      <c r="N124" s="1180">
        <f t="shared" si="41"/>
        <v>563</v>
      </c>
      <c r="O124" s="892">
        <f t="shared" si="41"/>
        <v>22.3</v>
      </c>
      <c r="P124" s="1180">
        <f t="shared" si="41"/>
        <v>6688.5</v>
      </c>
      <c r="Q124" s="995">
        <f>Q123+Q115+Q109+Q106+Q94</f>
        <v>721</v>
      </c>
      <c r="R124" s="892">
        <f>R123+R115+R109+R106+R94</f>
        <v>-800</v>
      </c>
      <c r="S124" s="892">
        <f>S123+S115+S109+S106+S94</f>
        <v>0</v>
      </c>
      <c r="T124" s="996">
        <f>T123+T115+T109+T106+T94</f>
        <v>1521</v>
      </c>
    </row>
    <row r="125" spans="1:20" ht="13.5" thickBot="1">
      <c r="A125" s="990" t="s">
        <v>27</v>
      </c>
      <c r="B125" s="15" t="s">
        <v>27</v>
      </c>
      <c r="C125" s="1527" t="s">
        <v>52</v>
      </c>
      <c r="D125" s="1528"/>
      <c r="E125" s="1528"/>
      <c r="F125" s="1528"/>
      <c r="G125" s="93"/>
      <c r="H125" s="154"/>
      <c r="I125" s="93"/>
      <c r="J125" s="93"/>
      <c r="K125" s="93"/>
      <c r="L125" s="93"/>
      <c r="M125" s="1113"/>
      <c r="N125" s="93"/>
      <c r="O125" s="93"/>
      <c r="P125" s="1114"/>
      <c r="Q125" s="1113"/>
      <c r="R125" s="93"/>
      <c r="S125" s="93"/>
      <c r="T125" s="1114"/>
    </row>
    <row r="126" spans="1:20" ht="54" customHeight="1">
      <c r="A126" s="1384" t="s">
        <v>27</v>
      </c>
      <c r="B126" s="1386" t="s">
        <v>27</v>
      </c>
      <c r="C126" s="987" t="s">
        <v>23</v>
      </c>
      <c r="D126" s="1415" t="s">
        <v>165</v>
      </c>
      <c r="E126" s="1395" t="s">
        <v>148</v>
      </c>
      <c r="F126" s="1393" t="s">
        <v>24</v>
      </c>
      <c r="G126" s="1400">
        <v>2</v>
      </c>
      <c r="H126" s="153" t="s">
        <v>25</v>
      </c>
      <c r="I126" s="539">
        <f>J126+L126</f>
        <v>100</v>
      </c>
      <c r="J126" s="501">
        <v>100</v>
      </c>
      <c r="K126" s="501"/>
      <c r="L126" s="540"/>
      <c r="M126" s="1092">
        <f>N126+P126</f>
        <v>100</v>
      </c>
      <c r="N126" s="1093">
        <v>100</v>
      </c>
      <c r="O126" s="1093"/>
      <c r="P126" s="452"/>
      <c r="Q126" s="1092"/>
      <c r="R126" s="1093"/>
      <c r="S126" s="1093"/>
      <c r="T126" s="452"/>
    </row>
    <row r="127" spans="1:20" ht="13.5" thickBot="1">
      <c r="A127" s="1385"/>
      <c r="B127" s="1387"/>
      <c r="C127" s="988"/>
      <c r="D127" s="1321"/>
      <c r="E127" s="1396"/>
      <c r="F127" s="1394"/>
      <c r="G127" s="1401"/>
      <c r="H127" s="529" t="s">
        <v>26</v>
      </c>
      <c r="I127" s="530">
        <f>J127+L127</f>
        <v>100</v>
      </c>
      <c r="J127" s="523">
        <f>SUM(J126)</f>
        <v>100</v>
      </c>
      <c r="K127" s="523"/>
      <c r="L127" s="526"/>
      <c r="M127" s="530">
        <f>N127+P127</f>
        <v>100</v>
      </c>
      <c r="N127" s="523">
        <f>SUM(N126)</f>
        <v>100</v>
      </c>
      <c r="O127" s="523"/>
      <c r="P127" s="526"/>
      <c r="Q127" s="530">
        <f>R127+T127</f>
        <v>0</v>
      </c>
      <c r="R127" s="523">
        <f>SUM(R126)</f>
        <v>0</v>
      </c>
      <c r="S127" s="523"/>
      <c r="T127" s="526"/>
    </row>
    <row r="128" spans="1:20" ht="39.75" customHeight="1">
      <c r="A128" s="1669" t="s">
        <v>27</v>
      </c>
      <c r="B128" s="415" t="s">
        <v>27</v>
      </c>
      <c r="C128" s="1010" t="s">
        <v>27</v>
      </c>
      <c r="D128" s="1673" t="s">
        <v>221</v>
      </c>
      <c r="E128" s="1395"/>
      <c r="F128" s="1393" t="s">
        <v>24</v>
      </c>
      <c r="G128" s="1671" t="s">
        <v>46</v>
      </c>
      <c r="H128" s="163" t="s">
        <v>25</v>
      </c>
      <c r="I128" s="541">
        <f>J128+L128</f>
        <v>150</v>
      </c>
      <c r="J128" s="494">
        <v>150</v>
      </c>
      <c r="K128" s="536"/>
      <c r="L128" s="527"/>
      <c r="M128" s="419">
        <f>N128+P128</f>
        <v>150</v>
      </c>
      <c r="N128" s="420">
        <v>150</v>
      </c>
      <c r="O128" s="421"/>
      <c r="P128" s="422"/>
      <c r="Q128" s="419"/>
      <c r="R128" s="420"/>
      <c r="S128" s="421"/>
      <c r="T128" s="422"/>
    </row>
    <row r="129" spans="1:20" ht="13.5" thickBot="1">
      <c r="A129" s="1670"/>
      <c r="B129" s="1020"/>
      <c r="C129" s="1030"/>
      <c r="D129" s="1674"/>
      <c r="E129" s="1396"/>
      <c r="F129" s="1394"/>
      <c r="G129" s="1672"/>
      <c r="H129" s="543" t="s">
        <v>26</v>
      </c>
      <c r="I129" s="542">
        <f>J129+L129</f>
        <v>150</v>
      </c>
      <c r="J129" s="523">
        <f>J128</f>
        <v>150</v>
      </c>
      <c r="K129" s="523"/>
      <c r="L129" s="526"/>
      <c r="M129" s="542">
        <f>N129+P129</f>
        <v>150</v>
      </c>
      <c r="N129" s="523">
        <f>N128</f>
        <v>150</v>
      </c>
      <c r="O129" s="523"/>
      <c r="P129" s="526"/>
      <c r="Q129" s="542">
        <f>R129+T129</f>
        <v>0</v>
      </c>
      <c r="R129" s="523">
        <f>R128</f>
        <v>0</v>
      </c>
      <c r="S129" s="523"/>
      <c r="T129" s="526"/>
    </row>
    <row r="130" spans="1:20" ht="13.5" thickBot="1">
      <c r="A130" s="16" t="s">
        <v>27</v>
      </c>
      <c r="B130" s="15" t="s">
        <v>27</v>
      </c>
      <c r="C130" s="1482" t="s">
        <v>30</v>
      </c>
      <c r="D130" s="1375"/>
      <c r="E130" s="1375"/>
      <c r="F130" s="1375"/>
      <c r="G130" s="1375"/>
      <c r="H130" s="1375"/>
      <c r="I130" s="995">
        <f t="shared" ref="I130:L130" si="42">I129+I127</f>
        <v>250</v>
      </c>
      <c r="J130" s="892">
        <f t="shared" si="42"/>
        <v>250</v>
      </c>
      <c r="K130" s="892">
        <f t="shared" si="42"/>
        <v>0</v>
      </c>
      <c r="L130" s="891">
        <f t="shared" si="42"/>
        <v>0</v>
      </c>
      <c r="M130" s="995">
        <f t="shared" ref="M130:P130" si="43">M129+M127</f>
        <v>250</v>
      </c>
      <c r="N130" s="892">
        <f t="shared" si="43"/>
        <v>250</v>
      </c>
      <c r="O130" s="892">
        <f t="shared" si="43"/>
        <v>0</v>
      </c>
      <c r="P130" s="996">
        <f t="shared" si="43"/>
        <v>0</v>
      </c>
      <c r="Q130" s="995">
        <f t="shared" ref="Q130:T130" si="44">Q129+Q127</f>
        <v>0</v>
      </c>
      <c r="R130" s="892">
        <f t="shared" si="44"/>
        <v>0</v>
      </c>
      <c r="S130" s="892">
        <f t="shared" si="44"/>
        <v>0</v>
      </c>
      <c r="T130" s="996">
        <f t="shared" si="44"/>
        <v>0</v>
      </c>
    </row>
    <row r="131" spans="1:20" ht="13.5" customHeight="1" thickBot="1">
      <c r="A131" s="989" t="s">
        <v>27</v>
      </c>
      <c r="B131" s="189" t="s">
        <v>29</v>
      </c>
      <c r="C131" s="1825" t="s">
        <v>51</v>
      </c>
      <c r="D131" s="1823"/>
      <c r="E131" s="1823"/>
      <c r="F131" s="1823"/>
      <c r="G131" s="1823"/>
      <c r="H131" s="1823"/>
      <c r="I131" s="1823"/>
      <c r="J131" s="1823"/>
      <c r="K131" s="1823"/>
      <c r="L131" s="1823"/>
      <c r="M131" s="1823"/>
      <c r="N131" s="1823"/>
      <c r="O131" s="1823"/>
      <c r="P131" s="1823"/>
      <c r="Q131" s="1823"/>
      <c r="R131" s="1823"/>
      <c r="S131" s="1823"/>
      <c r="T131" s="1824"/>
    </row>
    <row r="132" spans="1:20" ht="25.5">
      <c r="A132" s="1000" t="s">
        <v>27</v>
      </c>
      <c r="B132" s="1002" t="s">
        <v>29</v>
      </c>
      <c r="C132" s="1010" t="s">
        <v>23</v>
      </c>
      <c r="D132" s="179" t="s">
        <v>53</v>
      </c>
      <c r="E132" s="992"/>
      <c r="F132" s="997" t="s">
        <v>24</v>
      </c>
      <c r="G132" s="164">
        <v>6</v>
      </c>
      <c r="H132" s="1031" t="s">
        <v>25</v>
      </c>
      <c r="I132" s="500">
        <f>J132+L132</f>
        <v>3109.3</v>
      </c>
      <c r="J132" s="501">
        <v>3109.3</v>
      </c>
      <c r="K132" s="535"/>
      <c r="L132" s="502"/>
      <c r="M132" s="1170">
        <f>N132+P132</f>
        <v>3109.3</v>
      </c>
      <c r="N132" s="1171">
        <v>3046.3</v>
      </c>
      <c r="O132" s="1172"/>
      <c r="P132" s="1173">
        <v>63</v>
      </c>
      <c r="Q132" s="1170">
        <f>I132</f>
        <v>3109.3</v>
      </c>
      <c r="R132" s="1171">
        <f>N132-J132</f>
        <v>-63</v>
      </c>
      <c r="S132" s="1172"/>
      <c r="T132" s="1173">
        <f>P132-L132</f>
        <v>63</v>
      </c>
    </row>
    <row r="133" spans="1:20">
      <c r="A133" s="1008"/>
      <c r="B133" s="986"/>
      <c r="C133" s="1011"/>
      <c r="D133" s="822" t="s">
        <v>209</v>
      </c>
      <c r="E133" s="999"/>
      <c r="F133" s="998"/>
      <c r="G133" s="165"/>
      <c r="H133" s="13" t="s">
        <v>28</v>
      </c>
      <c r="I133" s="506">
        <f>J133+L133</f>
        <v>23.7</v>
      </c>
      <c r="J133" s="504">
        <v>23.7</v>
      </c>
      <c r="K133" s="506"/>
      <c r="L133" s="505"/>
      <c r="M133" s="676">
        <f>N133+P133</f>
        <v>23.7</v>
      </c>
      <c r="N133" s="437">
        <v>23.7</v>
      </c>
      <c r="O133" s="425"/>
      <c r="P133" s="434"/>
      <c r="Q133" s="676"/>
      <c r="R133" s="437"/>
      <c r="S133" s="425"/>
      <c r="T133" s="434"/>
    </row>
    <row r="134" spans="1:20" ht="25.5">
      <c r="A134" s="1008"/>
      <c r="B134" s="986"/>
      <c r="C134" s="994"/>
      <c r="D134" s="822" t="s">
        <v>210</v>
      </c>
      <c r="E134" s="999"/>
      <c r="F134" s="998"/>
      <c r="G134" s="165"/>
      <c r="H134" s="1149" t="s">
        <v>270</v>
      </c>
      <c r="I134" s="1150"/>
      <c r="J134" s="1151"/>
      <c r="K134" s="1150"/>
      <c r="L134" s="1152"/>
      <c r="M134" s="1153">
        <f>N134+P134</f>
        <v>49.2</v>
      </c>
      <c r="N134" s="1154">
        <v>49.2</v>
      </c>
      <c r="O134" s="1155"/>
      <c r="P134" s="1124"/>
      <c r="Q134" s="1156">
        <f>M134-I134</f>
        <v>49.2</v>
      </c>
      <c r="R134" s="1120">
        <f>N134-J134</f>
        <v>49.2</v>
      </c>
      <c r="S134" s="1155"/>
      <c r="T134" s="1124"/>
    </row>
    <row r="135" spans="1:20" s="4" customFormat="1" ht="25.5">
      <c r="A135" s="1008"/>
      <c r="B135" s="986"/>
      <c r="C135" s="994"/>
      <c r="D135" s="822" t="s">
        <v>211</v>
      </c>
      <c r="E135" s="999"/>
      <c r="F135" s="998"/>
      <c r="G135" s="633"/>
      <c r="H135" s="1149"/>
      <c r="I135" s="1150"/>
      <c r="J135" s="1151"/>
      <c r="K135" s="1150"/>
      <c r="L135" s="1152"/>
      <c r="M135" s="1156"/>
      <c r="N135" s="1123"/>
      <c r="O135" s="1155"/>
      <c r="P135" s="1124"/>
      <c r="Q135" s="1156"/>
      <c r="R135" s="1123"/>
      <c r="S135" s="1155"/>
      <c r="T135" s="1124"/>
    </row>
    <row r="136" spans="1:20" ht="25.5">
      <c r="A136" s="1008"/>
      <c r="B136" s="986"/>
      <c r="C136" s="207"/>
      <c r="D136" s="1174" t="s">
        <v>212</v>
      </c>
      <c r="E136" s="999"/>
      <c r="F136" s="998"/>
      <c r="G136" s="165"/>
      <c r="H136" s="1072"/>
      <c r="I136" s="536"/>
      <c r="J136" s="494"/>
      <c r="K136" s="536"/>
      <c r="L136" s="495"/>
      <c r="M136" s="419"/>
      <c r="N136" s="420"/>
      <c r="O136" s="421"/>
      <c r="P136" s="422"/>
      <c r="Q136" s="419"/>
      <c r="R136" s="420"/>
      <c r="S136" s="421"/>
      <c r="T136" s="422"/>
    </row>
    <row r="137" spans="1:20" s="4" customFormat="1">
      <c r="A137" s="1008"/>
      <c r="B137" s="986"/>
      <c r="C137" s="994"/>
      <c r="D137" s="822" t="s">
        <v>213</v>
      </c>
      <c r="E137" s="993"/>
      <c r="F137" s="998"/>
      <c r="G137" s="165"/>
      <c r="H137" s="1072"/>
      <c r="I137" s="536"/>
      <c r="J137" s="494"/>
      <c r="K137" s="536"/>
      <c r="L137" s="495"/>
      <c r="M137" s="419"/>
      <c r="N137" s="420"/>
      <c r="O137" s="421"/>
      <c r="P137" s="422"/>
      <c r="Q137" s="419"/>
      <c r="R137" s="420"/>
      <c r="S137" s="421"/>
      <c r="T137" s="422"/>
    </row>
    <row r="138" spans="1:20">
      <c r="A138" s="1008"/>
      <c r="B138" s="986"/>
      <c r="C138" s="207"/>
      <c r="D138" s="822" t="s">
        <v>214</v>
      </c>
      <c r="E138" s="993"/>
      <c r="F138" s="998"/>
      <c r="G138" s="165"/>
      <c r="H138" s="1072"/>
      <c r="I138" s="536"/>
      <c r="J138" s="494"/>
      <c r="K138" s="920"/>
      <c r="L138" s="919"/>
      <c r="M138" s="419"/>
      <c r="N138" s="420"/>
      <c r="O138" s="1108"/>
      <c r="P138" s="1115"/>
      <c r="Q138" s="419"/>
      <c r="R138" s="420"/>
      <c r="S138" s="1108"/>
      <c r="T138" s="1115"/>
    </row>
    <row r="139" spans="1:20" ht="16.5" customHeight="1" thickBot="1">
      <c r="A139" s="1001"/>
      <c r="B139" s="1003"/>
      <c r="C139" s="988"/>
      <c r="D139" s="1163" t="s">
        <v>155</v>
      </c>
      <c r="E139" s="886"/>
      <c r="F139" s="889"/>
      <c r="G139" s="887"/>
      <c r="H139" s="529" t="s">
        <v>26</v>
      </c>
      <c r="I139" s="548">
        <f t="shared" ref="I139:I151" si="45">J139+L139</f>
        <v>3133</v>
      </c>
      <c r="J139" s="551">
        <f>SUM(J132:J138)</f>
        <v>3133</v>
      </c>
      <c r="K139" s="551"/>
      <c r="L139" s="572"/>
      <c r="M139" s="552">
        <f>N139+P139</f>
        <v>3182.2</v>
      </c>
      <c r="N139" s="551">
        <f>SUM(N132:N138)</f>
        <v>3119.2</v>
      </c>
      <c r="O139" s="551"/>
      <c r="P139" s="549">
        <f>SUM(P132:P138)</f>
        <v>63</v>
      </c>
      <c r="Q139" s="552">
        <f t="shared" ref="Q139:Q143" si="46">R139+T139</f>
        <v>49.2</v>
      </c>
      <c r="R139" s="551">
        <f>SUM(R132:R138)</f>
        <v>-13.799999999999997</v>
      </c>
      <c r="S139" s="551"/>
      <c r="T139" s="549">
        <f>SUM(T132:T138)</f>
        <v>63</v>
      </c>
    </row>
    <row r="140" spans="1:20" ht="27.75" customHeight="1">
      <c r="A140" s="1194" t="s">
        <v>27</v>
      </c>
      <c r="B140" s="1197" t="s">
        <v>29</v>
      </c>
      <c r="C140" s="1207" t="s">
        <v>27</v>
      </c>
      <c r="D140" s="1415" t="s">
        <v>222</v>
      </c>
      <c r="E140" s="1467" t="s">
        <v>152</v>
      </c>
      <c r="F140" s="1205" t="s">
        <v>24</v>
      </c>
      <c r="G140" s="1411">
        <v>6</v>
      </c>
      <c r="H140" s="14" t="s">
        <v>25</v>
      </c>
      <c r="I140" s="500">
        <f t="shared" si="45"/>
        <v>75.3</v>
      </c>
      <c r="J140" s="501">
        <v>75.3</v>
      </c>
      <c r="K140" s="500"/>
      <c r="L140" s="502"/>
      <c r="M140" s="1170">
        <f t="shared" ref="M140:M144" si="47">N140+P140</f>
        <v>75.3</v>
      </c>
      <c r="N140" s="1171">
        <v>0</v>
      </c>
      <c r="O140" s="1237"/>
      <c r="P140" s="1173">
        <v>75.3</v>
      </c>
      <c r="Q140" s="1170">
        <f>M140-I140</f>
        <v>0</v>
      </c>
      <c r="R140" s="1171">
        <f>N140-J140</f>
        <v>-75.3</v>
      </c>
      <c r="S140" s="1237"/>
      <c r="T140" s="1173">
        <f>P140-L140</f>
        <v>75.3</v>
      </c>
    </row>
    <row r="141" spans="1:20" ht="13.5" thickBot="1">
      <c r="A141" s="1196"/>
      <c r="B141" s="1199"/>
      <c r="C141" s="1208"/>
      <c r="D141" s="1321"/>
      <c r="E141" s="1469"/>
      <c r="F141" s="1219"/>
      <c r="G141" s="1412"/>
      <c r="H141" s="529" t="s">
        <v>26</v>
      </c>
      <c r="I141" s="522">
        <f t="shared" si="45"/>
        <v>75.3</v>
      </c>
      <c r="J141" s="523">
        <f>J140</f>
        <v>75.3</v>
      </c>
      <c r="K141" s="523">
        <f>K140</f>
        <v>0</v>
      </c>
      <c r="L141" s="523">
        <f>L140</f>
        <v>0</v>
      </c>
      <c r="M141" s="530">
        <f t="shared" si="47"/>
        <v>75.3</v>
      </c>
      <c r="N141" s="523">
        <f>N140</f>
        <v>0</v>
      </c>
      <c r="O141" s="523">
        <f>O140</f>
        <v>0</v>
      </c>
      <c r="P141" s="526">
        <f>P140</f>
        <v>75.3</v>
      </c>
      <c r="Q141" s="530">
        <f t="shared" si="46"/>
        <v>0</v>
      </c>
      <c r="R141" s="523">
        <f>R140</f>
        <v>-75.3</v>
      </c>
      <c r="S141" s="523">
        <f>S140</f>
        <v>0</v>
      </c>
      <c r="T141" s="526">
        <f>T140</f>
        <v>75.3</v>
      </c>
    </row>
    <row r="142" spans="1:20" ht="12.75" customHeight="1">
      <c r="A142" s="1349" t="s">
        <v>27</v>
      </c>
      <c r="B142" s="1322" t="s">
        <v>29</v>
      </c>
      <c r="C142" s="188" t="s">
        <v>29</v>
      </c>
      <c r="D142" s="1464" t="s">
        <v>62</v>
      </c>
      <c r="E142" s="1467"/>
      <c r="F142" s="1205" t="s">
        <v>24</v>
      </c>
      <c r="G142" s="1453">
        <v>2</v>
      </c>
      <c r="H142" s="159" t="s">
        <v>25</v>
      </c>
      <c r="I142" s="511">
        <f t="shared" si="45"/>
        <v>108</v>
      </c>
      <c r="J142" s="484">
        <v>108</v>
      </c>
      <c r="K142" s="484"/>
      <c r="L142" s="485"/>
      <c r="M142" s="413">
        <f t="shared" si="47"/>
        <v>108</v>
      </c>
      <c r="N142" s="411">
        <v>108</v>
      </c>
      <c r="O142" s="411"/>
      <c r="P142" s="412"/>
      <c r="Q142" s="413"/>
      <c r="R142" s="411"/>
      <c r="S142" s="411"/>
      <c r="T142" s="412"/>
    </row>
    <row r="143" spans="1:20" ht="13.5" thickBot="1">
      <c r="A143" s="1350"/>
      <c r="B143" s="1324"/>
      <c r="C143" s="186"/>
      <c r="D143" s="1466"/>
      <c r="E143" s="1469"/>
      <c r="F143" s="1219"/>
      <c r="G143" s="1455"/>
      <c r="H143" s="529" t="s">
        <v>26</v>
      </c>
      <c r="I143" s="524">
        <f t="shared" si="45"/>
        <v>108</v>
      </c>
      <c r="J143" s="525">
        <f>SUM(J142)</f>
        <v>108</v>
      </c>
      <c r="K143" s="525"/>
      <c r="L143" s="526"/>
      <c r="M143" s="534">
        <f t="shared" si="47"/>
        <v>108</v>
      </c>
      <c r="N143" s="525">
        <f>SUM(N142)</f>
        <v>108</v>
      </c>
      <c r="O143" s="525"/>
      <c r="P143" s="526"/>
      <c r="Q143" s="534">
        <f t="shared" si="46"/>
        <v>0</v>
      </c>
      <c r="R143" s="525">
        <f>SUM(R142)</f>
        <v>0</v>
      </c>
      <c r="S143" s="525"/>
      <c r="T143" s="526"/>
    </row>
    <row r="144" spans="1:20" ht="13.5" customHeight="1">
      <c r="A144" s="1349" t="s">
        <v>27</v>
      </c>
      <c r="B144" s="1322" t="s">
        <v>29</v>
      </c>
      <c r="C144" s="188" t="s">
        <v>31</v>
      </c>
      <c r="D144" s="1464" t="s">
        <v>150</v>
      </c>
      <c r="E144" s="1467"/>
      <c r="F144" s="1205" t="s">
        <v>24</v>
      </c>
      <c r="G144" s="1453">
        <v>2</v>
      </c>
      <c r="H144" s="159" t="s">
        <v>25</v>
      </c>
      <c r="I144" s="511">
        <f t="shared" si="45"/>
        <v>50</v>
      </c>
      <c r="J144" s="484">
        <v>42.8</v>
      </c>
      <c r="K144" s="484"/>
      <c r="L144" s="485">
        <v>7.2</v>
      </c>
      <c r="M144" s="413">
        <f t="shared" si="47"/>
        <v>50</v>
      </c>
      <c r="N144" s="411">
        <v>42.8</v>
      </c>
      <c r="O144" s="411"/>
      <c r="P144" s="412">
        <v>7.2</v>
      </c>
      <c r="Q144" s="413"/>
      <c r="R144" s="411"/>
      <c r="S144" s="411"/>
      <c r="T144" s="412"/>
    </row>
    <row r="145" spans="1:20" ht="13.5" thickBot="1">
      <c r="A145" s="1350"/>
      <c r="B145" s="1324"/>
      <c r="C145" s="186"/>
      <c r="D145" s="1466"/>
      <c r="E145" s="1469"/>
      <c r="F145" s="1219"/>
      <c r="G145" s="1455"/>
      <c r="H145" s="529" t="s">
        <v>26</v>
      </c>
      <c r="I145" s="545">
        <f>J145+L145</f>
        <v>50</v>
      </c>
      <c r="J145" s="523">
        <f>SUM(J144)</f>
        <v>42.8</v>
      </c>
      <c r="K145" s="523"/>
      <c r="L145" s="526">
        <f>L144</f>
        <v>7.2</v>
      </c>
      <c r="M145" s="542">
        <f>N145+P145</f>
        <v>50</v>
      </c>
      <c r="N145" s="523">
        <f>SUM(N144)</f>
        <v>42.8</v>
      </c>
      <c r="O145" s="523"/>
      <c r="P145" s="526">
        <f>P144</f>
        <v>7.2</v>
      </c>
      <c r="Q145" s="542">
        <f>R145+T145</f>
        <v>0</v>
      </c>
      <c r="R145" s="523">
        <f>SUM(R144)</f>
        <v>0</v>
      </c>
      <c r="S145" s="523"/>
      <c r="T145" s="526">
        <f>T144</f>
        <v>0</v>
      </c>
    </row>
    <row r="146" spans="1:20" ht="40.5" customHeight="1">
      <c r="A146" s="1384" t="s">
        <v>27</v>
      </c>
      <c r="B146" s="1386" t="s">
        <v>29</v>
      </c>
      <c r="C146" s="188" t="s">
        <v>32</v>
      </c>
      <c r="D146" s="1464" t="s">
        <v>247</v>
      </c>
      <c r="E146" s="1395"/>
      <c r="F146" s="997" t="s">
        <v>24</v>
      </c>
      <c r="G146" s="1479">
        <v>2</v>
      </c>
      <c r="H146" s="159" t="s">
        <v>194</v>
      </c>
      <c r="I146" s="511">
        <f t="shared" si="45"/>
        <v>50</v>
      </c>
      <c r="J146" s="484">
        <v>50</v>
      </c>
      <c r="K146" s="484"/>
      <c r="L146" s="974"/>
      <c r="M146" s="413">
        <f t="shared" ref="M146" si="48">N146+P146</f>
        <v>50</v>
      </c>
      <c r="N146" s="411">
        <v>50</v>
      </c>
      <c r="O146" s="411"/>
      <c r="P146" s="412"/>
      <c r="Q146" s="413"/>
      <c r="R146" s="411"/>
      <c r="S146" s="411"/>
      <c r="T146" s="412"/>
    </row>
    <row r="147" spans="1:20" ht="40.5" customHeight="1">
      <c r="A147" s="1478"/>
      <c r="B147" s="1323"/>
      <c r="C147" s="187"/>
      <c r="D147" s="1465"/>
      <c r="E147" s="1408"/>
      <c r="F147" s="998"/>
      <c r="G147" s="1480"/>
      <c r="H147" s="1037" t="s">
        <v>25</v>
      </c>
      <c r="I147" s="496"/>
      <c r="J147" s="494"/>
      <c r="K147" s="494"/>
      <c r="L147" s="495"/>
      <c r="M147" s="1085"/>
      <c r="N147" s="420"/>
      <c r="O147" s="420"/>
      <c r="P147" s="422"/>
      <c r="Q147" s="1085"/>
      <c r="R147" s="420"/>
      <c r="S147" s="420"/>
      <c r="T147" s="422"/>
    </row>
    <row r="148" spans="1:20" ht="13.5" thickBot="1">
      <c r="A148" s="1385"/>
      <c r="B148" s="1387"/>
      <c r="C148" s="186"/>
      <c r="D148" s="1466"/>
      <c r="E148" s="1396"/>
      <c r="F148" s="1025"/>
      <c r="G148" s="1481"/>
      <c r="H148" s="529" t="s">
        <v>26</v>
      </c>
      <c r="I148" s="524">
        <f t="shared" si="45"/>
        <v>50</v>
      </c>
      <c r="J148" s="525">
        <f>J146</f>
        <v>50</v>
      </c>
      <c r="K148" s="525">
        <f>K146</f>
        <v>0</v>
      </c>
      <c r="L148" s="533">
        <f>L146</f>
        <v>0</v>
      </c>
      <c r="M148" s="534">
        <f t="shared" ref="M148" si="49">N148+P148</f>
        <v>50</v>
      </c>
      <c r="N148" s="525">
        <f>N146</f>
        <v>50</v>
      </c>
      <c r="O148" s="525">
        <f>O146</f>
        <v>0</v>
      </c>
      <c r="P148" s="528">
        <f>P146</f>
        <v>0</v>
      </c>
      <c r="Q148" s="534">
        <f t="shared" ref="Q148" si="50">R148+T148</f>
        <v>0</v>
      </c>
      <c r="R148" s="525">
        <f>R146</f>
        <v>0</v>
      </c>
      <c r="S148" s="525">
        <f>S146</f>
        <v>0</v>
      </c>
      <c r="T148" s="528">
        <f>T146</f>
        <v>0</v>
      </c>
    </row>
    <row r="149" spans="1:20" ht="13.5" thickBot="1">
      <c r="A149" s="32" t="s">
        <v>27</v>
      </c>
      <c r="B149" s="35" t="s">
        <v>29</v>
      </c>
      <c r="C149" s="1482" t="s">
        <v>30</v>
      </c>
      <c r="D149" s="1375"/>
      <c r="E149" s="1375"/>
      <c r="F149" s="1375"/>
      <c r="G149" s="1375"/>
      <c r="H149" s="1375"/>
      <c r="I149" s="1027">
        <f t="shared" ref="I149:S149" si="51">I148+I145+I143+I141+I139</f>
        <v>3416.3</v>
      </c>
      <c r="J149" s="451">
        <f t="shared" si="51"/>
        <v>3409.1</v>
      </c>
      <c r="K149" s="1028">
        <f t="shared" si="51"/>
        <v>0</v>
      </c>
      <c r="L149" s="449">
        <f t="shared" si="51"/>
        <v>7.2</v>
      </c>
      <c r="M149" s="1027">
        <f t="shared" si="51"/>
        <v>3465.5</v>
      </c>
      <c r="N149" s="451">
        <f t="shared" si="51"/>
        <v>3320</v>
      </c>
      <c r="O149" s="1028">
        <f t="shared" si="51"/>
        <v>0</v>
      </c>
      <c r="P149" s="449">
        <f t="shared" si="51"/>
        <v>145.5</v>
      </c>
      <c r="Q149" s="1027">
        <f t="shared" si="51"/>
        <v>49.2</v>
      </c>
      <c r="R149" s="451">
        <f>R148+R145+R143+R141+R139</f>
        <v>-89.1</v>
      </c>
      <c r="S149" s="1028">
        <f t="shared" si="51"/>
        <v>0</v>
      </c>
      <c r="T149" s="449">
        <f>T148+T145+T143+T141+T139</f>
        <v>138.30000000000001</v>
      </c>
    </row>
    <row r="150" spans="1:20" ht="13.5" thickBot="1">
      <c r="A150" s="32" t="s">
        <v>27</v>
      </c>
      <c r="B150" s="1476" t="s">
        <v>12</v>
      </c>
      <c r="C150" s="1476"/>
      <c r="D150" s="1476"/>
      <c r="E150" s="1476"/>
      <c r="F150" s="1476"/>
      <c r="G150" s="1476"/>
      <c r="H150" s="1476"/>
      <c r="I150" s="472">
        <f t="shared" si="45"/>
        <v>10196.799999999999</v>
      </c>
      <c r="J150" s="473">
        <f>J149+J130+J124</f>
        <v>5022.1000000000004</v>
      </c>
      <c r="K150" s="473">
        <f>K149+K130+K124</f>
        <v>22.3</v>
      </c>
      <c r="L150" s="473">
        <f>L149+L130+L124</f>
        <v>5174.7</v>
      </c>
      <c r="M150" s="472">
        <f t="shared" ref="M150:M151" si="52">N150+P150</f>
        <v>10967</v>
      </c>
      <c r="N150" s="473">
        <f>N149+N130+N124</f>
        <v>4133</v>
      </c>
      <c r="O150" s="473">
        <f>O149+O130+O124</f>
        <v>22.3</v>
      </c>
      <c r="P150" s="474">
        <f>P149+P130+P124</f>
        <v>6834</v>
      </c>
      <c r="Q150" s="472">
        <f t="shared" ref="Q150:Q151" si="53">R150+T150</f>
        <v>770.19999999999993</v>
      </c>
      <c r="R150" s="473">
        <f>R149+R130+R124</f>
        <v>-889.1</v>
      </c>
      <c r="S150" s="473">
        <f>S149+S130+S124</f>
        <v>0</v>
      </c>
      <c r="T150" s="474">
        <f>T149+T130+T124</f>
        <v>1659.3</v>
      </c>
    </row>
    <row r="151" spans="1:20" ht="13.5" thickBot="1">
      <c r="A151" s="36" t="s">
        <v>11</v>
      </c>
      <c r="B151" s="1477" t="s">
        <v>13</v>
      </c>
      <c r="C151" s="1477"/>
      <c r="D151" s="1477"/>
      <c r="E151" s="1477"/>
      <c r="F151" s="1477"/>
      <c r="G151" s="1477"/>
      <c r="H151" s="1477"/>
      <c r="I151" s="476">
        <f t="shared" si="45"/>
        <v>199652.6</v>
      </c>
      <c r="J151" s="477">
        <f>J150+J61</f>
        <v>194268.5</v>
      </c>
      <c r="K151" s="477">
        <f>K150+K61</f>
        <v>126947.6</v>
      </c>
      <c r="L151" s="477">
        <f>L150+L61</f>
        <v>5384.0999999999995</v>
      </c>
      <c r="M151" s="476">
        <f t="shared" si="52"/>
        <v>201807.69999999998</v>
      </c>
      <c r="N151" s="477">
        <f>N150+N61</f>
        <v>194685.09999999998</v>
      </c>
      <c r="O151" s="477">
        <f>O150+O61</f>
        <v>127171.90000000001</v>
      </c>
      <c r="P151" s="478">
        <f>P150+P61</f>
        <v>7122.6</v>
      </c>
      <c r="Q151" s="476">
        <f t="shared" si="53"/>
        <v>2155.1</v>
      </c>
      <c r="R151" s="477">
        <f>R150+R61</f>
        <v>416.6</v>
      </c>
      <c r="S151" s="477">
        <f>S150+S61</f>
        <v>224.3</v>
      </c>
      <c r="T151" s="478">
        <f>T150+T61</f>
        <v>1738.5</v>
      </c>
    </row>
    <row r="152" spans="1:20" s="6" customFormat="1" ht="22.5" customHeight="1" thickBot="1">
      <c r="A152" s="1834" t="s">
        <v>3</v>
      </c>
      <c r="B152" s="1834"/>
      <c r="C152" s="1834"/>
      <c r="D152" s="1834"/>
      <c r="E152" s="1834"/>
      <c r="F152" s="1834"/>
      <c r="G152" s="1834"/>
      <c r="H152" s="1834"/>
      <c r="I152" s="1834"/>
      <c r="J152" s="1834"/>
      <c r="K152" s="1834"/>
      <c r="L152" s="1834"/>
      <c r="M152" s="1834"/>
      <c r="N152" s="1834"/>
      <c r="O152" s="1834"/>
      <c r="P152" s="1834"/>
      <c r="Q152" s="1834"/>
      <c r="R152" s="1834"/>
      <c r="S152" s="1834"/>
      <c r="T152" s="1834"/>
    </row>
    <row r="153" spans="1:20" s="7" customFormat="1" ht="29.25" customHeight="1" thickBot="1">
      <c r="A153" s="1473" t="s">
        <v>4</v>
      </c>
      <c r="B153" s="1474"/>
      <c r="C153" s="1474"/>
      <c r="D153" s="1474"/>
      <c r="E153" s="1474"/>
      <c r="F153" s="1474"/>
      <c r="G153" s="1474"/>
      <c r="H153" s="1475"/>
      <c r="I153" s="1470" t="s">
        <v>120</v>
      </c>
      <c r="J153" s="1471"/>
      <c r="K153" s="1471"/>
      <c r="L153" s="1472"/>
      <c r="M153" s="1470" t="s">
        <v>266</v>
      </c>
      <c r="N153" s="1471"/>
      <c r="O153" s="1471"/>
      <c r="P153" s="1472"/>
      <c r="Q153" s="1470" t="s">
        <v>267</v>
      </c>
      <c r="R153" s="1471"/>
      <c r="S153" s="1471"/>
      <c r="T153" s="1472"/>
    </row>
    <row r="154" spans="1:20" s="7" customFormat="1">
      <c r="A154" s="1666" t="s">
        <v>36</v>
      </c>
      <c r="B154" s="1667"/>
      <c r="C154" s="1667"/>
      <c r="D154" s="1667"/>
      <c r="E154" s="1667"/>
      <c r="F154" s="1667"/>
      <c r="G154" s="1667"/>
      <c r="H154" s="1668"/>
      <c r="I154" s="1664">
        <f ca="1">SUM(I155:L163)</f>
        <v>196056.3</v>
      </c>
      <c r="J154" s="1665"/>
      <c r="K154" s="1665"/>
      <c r="L154" s="1665"/>
      <c r="M154" s="1664">
        <f ca="1">SUM(M155:P163)</f>
        <v>197751.4</v>
      </c>
      <c r="N154" s="1665"/>
      <c r="O154" s="1665"/>
      <c r="P154" s="1665"/>
      <c r="Q154" s="1664">
        <f ca="1">SUM(Q155:T163)</f>
        <v>1695.1000000000001</v>
      </c>
      <c r="R154" s="1665"/>
      <c r="S154" s="1665"/>
      <c r="T154" s="1781"/>
    </row>
    <row r="155" spans="1:20" s="7" customFormat="1">
      <c r="A155" s="1447" t="s">
        <v>39</v>
      </c>
      <c r="B155" s="1448"/>
      <c r="C155" s="1448"/>
      <c r="D155" s="1448"/>
      <c r="E155" s="1448"/>
      <c r="F155" s="1448"/>
      <c r="G155" s="1448"/>
      <c r="H155" s="1449"/>
      <c r="I155" s="1498">
        <f>SUMIF(H13:H148,"sb",I13:I148)</f>
        <v>74582.099999999991</v>
      </c>
      <c r="J155" s="1499"/>
      <c r="K155" s="1499"/>
      <c r="L155" s="1499"/>
      <c r="M155" s="1498">
        <f>SUMIF(H13:H148,"sb",M13:M148)</f>
        <v>74582.099999999991</v>
      </c>
      <c r="N155" s="1499"/>
      <c r="O155" s="1499"/>
      <c r="P155" s="1499"/>
      <c r="Q155" s="1498">
        <f>M155-I155</f>
        <v>0</v>
      </c>
      <c r="R155" s="1499"/>
      <c r="S155" s="1499"/>
      <c r="T155" s="1660"/>
    </row>
    <row r="156" spans="1:20" s="7" customFormat="1">
      <c r="A156" s="1447" t="s">
        <v>47</v>
      </c>
      <c r="B156" s="1448"/>
      <c r="C156" s="1448"/>
      <c r="D156" s="1448"/>
      <c r="E156" s="1448"/>
      <c r="F156" s="1448"/>
      <c r="G156" s="1448"/>
      <c r="H156" s="1449"/>
      <c r="I156" s="1498">
        <f>SUMIF(H11:H143,"sb(sp)",I11:I143)</f>
        <v>16236.6</v>
      </c>
      <c r="J156" s="1499"/>
      <c r="K156" s="1499"/>
      <c r="L156" s="1499"/>
      <c r="M156" s="1498">
        <f>SUMIF(H11:H147,"sb(sp)",M11:M147)</f>
        <v>16236.6</v>
      </c>
      <c r="N156" s="1499"/>
      <c r="O156" s="1499"/>
      <c r="P156" s="1499"/>
      <c r="Q156" s="1498">
        <f t="shared" ref="Q156:Q163" si="54">M156-I156</f>
        <v>0</v>
      </c>
      <c r="R156" s="1499"/>
      <c r="S156" s="1499"/>
      <c r="T156" s="1660"/>
    </row>
    <row r="157" spans="1:20" s="7" customFormat="1">
      <c r="A157" s="1447" t="s">
        <v>40</v>
      </c>
      <c r="B157" s="1448"/>
      <c r="C157" s="1448"/>
      <c r="D157" s="1448"/>
      <c r="E157" s="1448"/>
      <c r="F157" s="1448"/>
      <c r="G157" s="1448"/>
      <c r="H157" s="1449"/>
      <c r="I157" s="1498">
        <f>SUMIF(H13:H143,"sb(vb)",I13:I143)</f>
        <v>103971.09999999999</v>
      </c>
      <c r="J157" s="1499"/>
      <c r="K157" s="1499"/>
      <c r="L157" s="1499"/>
      <c r="M157" s="1498">
        <f>SUMIF(H13:H147,"sb(vb)",M13:M147)</f>
        <v>103971.09999999999</v>
      </c>
      <c r="N157" s="1499"/>
      <c r="O157" s="1499"/>
      <c r="P157" s="1499"/>
      <c r="Q157" s="1498">
        <f t="shared" si="54"/>
        <v>0</v>
      </c>
      <c r="R157" s="1499"/>
      <c r="S157" s="1499"/>
      <c r="T157" s="1660"/>
    </row>
    <row r="158" spans="1:20" s="7" customFormat="1">
      <c r="A158" s="1456" t="s">
        <v>271</v>
      </c>
      <c r="B158" s="1457"/>
      <c r="C158" s="1457"/>
      <c r="D158" s="1457"/>
      <c r="E158" s="1457"/>
      <c r="F158" s="1457"/>
      <c r="G158" s="1457"/>
      <c r="H158" s="1458"/>
      <c r="I158" s="1498"/>
      <c r="J158" s="1499"/>
      <c r="K158" s="1499"/>
      <c r="L158" s="1499"/>
      <c r="M158" s="1498">
        <f>SUMIF(H13:H147,"sb(l)",M13:M147)</f>
        <v>176</v>
      </c>
      <c r="N158" s="1499"/>
      <c r="O158" s="1499"/>
      <c r="P158" s="1499"/>
      <c r="Q158" s="1498">
        <f t="shared" si="54"/>
        <v>176</v>
      </c>
      <c r="R158" s="1499"/>
      <c r="S158" s="1499"/>
      <c r="T158" s="1660"/>
    </row>
    <row r="159" spans="1:20" s="7" customFormat="1">
      <c r="A159" s="1456" t="s">
        <v>272</v>
      </c>
      <c r="B159" s="1457"/>
      <c r="C159" s="1457"/>
      <c r="D159" s="1457"/>
      <c r="E159" s="1457"/>
      <c r="F159" s="1457"/>
      <c r="G159" s="1457"/>
      <c r="H159" s="1458"/>
      <c r="I159" s="1498"/>
      <c r="J159" s="1499"/>
      <c r="K159" s="1499"/>
      <c r="L159" s="1499"/>
      <c r="M159" s="1498">
        <f>SUMIF(H13:H147,"sb(spl)",M13:M147)</f>
        <v>1255.2</v>
      </c>
      <c r="N159" s="1499"/>
      <c r="O159" s="1499"/>
      <c r="P159" s="1499"/>
      <c r="Q159" s="1498">
        <f t="shared" si="54"/>
        <v>1255.2</v>
      </c>
      <c r="R159" s="1499"/>
      <c r="S159" s="1499"/>
      <c r="T159" s="1660"/>
    </row>
    <row r="160" spans="1:20" s="7" customFormat="1" ht="27" customHeight="1">
      <c r="A160" s="1456" t="s">
        <v>273</v>
      </c>
      <c r="B160" s="1457"/>
      <c r="C160" s="1457"/>
      <c r="D160" s="1457"/>
      <c r="E160" s="1457"/>
      <c r="F160" s="1457"/>
      <c r="G160" s="1457"/>
      <c r="H160" s="1458"/>
      <c r="I160" s="1498"/>
      <c r="J160" s="1499"/>
      <c r="K160" s="1499"/>
      <c r="L160" s="1660"/>
      <c r="M160" s="1498">
        <f>SUMIF(H13:H147,"sb(mkl)",M13:M147)</f>
        <v>2.9</v>
      </c>
      <c r="N160" s="1499"/>
      <c r="O160" s="1499"/>
      <c r="P160" s="1660"/>
      <c r="Q160" s="1498">
        <f t="shared" ref="Q160" si="55">M160-I160</f>
        <v>2.9</v>
      </c>
      <c r="R160" s="1499"/>
      <c r="S160" s="1499"/>
      <c r="T160" s="1660"/>
    </row>
    <row r="161" spans="1:20" s="7" customFormat="1">
      <c r="A161" s="1447" t="s">
        <v>57</v>
      </c>
      <c r="B161" s="1448"/>
      <c r="C161" s="1448"/>
      <c r="D161" s="1448"/>
      <c r="E161" s="1448"/>
      <c r="F161" s="1448"/>
      <c r="G161" s="1448"/>
      <c r="H161" s="1449"/>
      <c r="I161" s="1485">
        <f>SUMIF(H17:H143,"sb(p)",I17:I143)</f>
        <v>1159.5999999999999</v>
      </c>
      <c r="J161" s="1486"/>
      <c r="K161" s="1486"/>
      <c r="L161" s="1486"/>
      <c r="M161" s="1485">
        <f>SUMIF(H17:H147,"sb(p)",M17:M147)</f>
        <v>1159.5999999999999</v>
      </c>
      <c r="N161" s="1486"/>
      <c r="O161" s="1486"/>
      <c r="P161" s="1486"/>
      <c r="Q161" s="1498">
        <f t="shared" si="54"/>
        <v>0</v>
      </c>
      <c r="R161" s="1499"/>
      <c r="S161" s="1499"/>
      <c r="T161" s="1660"/>
    </row>
    <row r="162" spans="1:20" s="7" customFormat="1">
      <c r="A162" s="1809" t="s">
        <v>283</v>
      </c>
      <c r="B162" s="1810"/>
      <c r="C162" s="1810"/>
      <c r="D162" s="1810"/>
      <c r="E162" s="1810"/>
      <c r="F162" s="1810"/>
      <c r="G162" s="1810"/>
      <c r="H162" s="1811"/>
      <c r="I162" s="1485">
        <f>SUMIF(H13:H146,"sb(vp)",I13:I146)</f>
        <v>0</v>
      </c>
      <c r="J162" s="1486"/>
      <c r="K162" s="1486"/>
      <c r="L162" s="1783"/>
      <c r="M162" s="1485">
        <f>SUMIF(H13:H146,"sb(vp)",M13:M146)</f>
        <v>261</v>
      </c>
      <c r="N162" s="1486"/>
      <c r="O162" s="1486"/>
      <c r="P162" s="1783"/>
      <c r="Q162" s="1498">
        <f>SUMIF(H13:H146,"sb(vp)",Q13:Q146)</f>
        <v>261</v>
      </c>
      <c r="R162" s="1499"/>
      <c r="S162" s="1499"/>
      <c r="T162" s="1660"/>
    </row>
    <row r="163" spans="1:20" s="7" customFormat="1">
      <c r="A163" s="1441" t="s">
        <v>1</v>
      </c>
      <c r="B163" s="1442"/>
      <c r="C163" s="1442"/>
      <c r="D163" s="1442"/>
      <c r="E163" s="1442"/>
      <c r="F163" s="1442"/>
      <c r="G163" s="1442"/>
      <c r="H163" s="1443"/>
      <c r="I163" s="1312">
        <f ca="1">SUMIF(H11:H151,"pf",I11:I143)</f>
        <v>106.9</v>
      </c>
      <c r="J163" s="1313"/>
      <c r="K163" s="1313"/>
      <c r="L163" s="1313"/>
      <c r="M163" s="1312">
        <f ca="1">SUMIF(H11:H151,"pf",M11:M143)</f>
        <v>106.9</v>
      </c>
      <c r="N163" s="1313"/>
      <c r="O163" s="1313"/>
      <c r="P163" s="1313"/>
      <c r="Q163" s="1312">
        <f t="shared" ca="1" si="54"/>
        <v>0</v>
      </c>
      <c r="R163" s="1313"/>
      <c r="S163" s="1313"/>
      <c r="T163" s="1314"/>
    </row>
    <row r="164" spans="1:20" s="7" customFormat="1">
      <c r="A164" s="1435" t="s">
        <v>37</v>
      </c>
      <c r="B164" s="1436"/>
      <c r="C164" s="1436"/>
      <c r="D164" s="1436"/>
      <c r="E164" s="1436"/>
      <c r="F164" s="1436"/>
      <c r="G164" s="1436"/>
      <c r="H164" s="1437"/>
      <c r="I164" s="1493">
        <f>SUM(I165:L167)</f>
        <v>3596.3</v>
      </c>
      <c r="J164" s="1494"/>
      <c r="K164" s="1494"/>
      <c r="L164" s="1494"/>
      <c r="M164" s="1493">
        <f>SUM(M165:P167)</f>
        <v>4056.3</v>
      </c>
      <c r="N164" s="1494"/>
      <c r="O164" s="1494"/>
      <c r="P164" s="1494"/>
      <c r="Q164" s="1493">
        <f>SUM(Q165:T167)</f>
        <v>459.99999999999994</v>
      </c>
      <c r="R164" s="1494"/>
      <c r="S164" s="1494"/>
      <c r="T164" s="1813"/>
    </row>
    <row r="165" spans="1:20" s="7" customFormat="1">
      <c r="A165" s="1438" t="s">
        <v>41</v>
      </c>
      <c r="B165" s="1439"/>
      <c r="C165" s="1439"/>
      <c r="D165" s="1439"/>
      <c r="E165" s="1439"/>
      <c r="F165" s="1439"/>
      <c r="G165" s="1439"/>
      <c r="H165" s="1440"/>
      <c r="I165" s="1495">
        <f>SUMIF(H11:H143,"es",I11:I143)</f>
        <v>2091.3000000000002</v>
      </c>
      <c r="J165" s="1496"/>
      <c r="K165" s="1496"/>
      <c r="L165" s="1496"/>
      <c r="M165" s="1495">
        <f>SUMIF(H11:H143,"es",M11:M143)</f>
        <v>2091.3000000000002</v>
      </c>
      <c r="N165" s="1496"/>
      <c r="O165" s="1496"/>
      <c r="P165" s="1496"/>
      <c r="Q165" s="1495">
        <f>M165-I165</f>
        <v>0</v>
      </c>
      <c r="R165" s="1496"/>
      <c r="S165" s="1496"/>
      <c r="T165" s="1814"/>
    </row>
    <row r="166" spans="1:20" s="7" customFormat="1">
      <c r="A166" s="1444" t="s">
        <v>2</v>
      </c>
      <c r="B166" s="1445"/>
      <c r="C166" s="1445"/>
      <c r="D166" s="1445"/>
      <c r="E166" s="1445"/>
      <c r="F166" s="1445"/>
      <c r="G166" s="1445"/>
      <c r="H166" s="1446"/>
      <c r="I166" s="1498">
        <f>SUMIF(H11:H143,"lrvb",I11:I143)</f>
        <v>65.8</v>
      </c>
      <c r="J166" s="1499"/>
      <c r="K166" s="1499"/>
      <c r="L166" s="1499"/>
      <c r="M166" s="1498">
        <f>SUMIF(H11:H143,"lrvb",M11:M143)</f>
        <v>525.79999999999995</v>
      </c>
      <c r="N166" s="1499"/>
      <c r="O166" s="1499"/>
      <c r="P166" s="1499"/>
      <c r="Q166" s="1485">
        <f t="shared" ref="Q166:Q167" si="56">M166-I166</f>
        <v>459.99999999999994</v>
      </c>
      <c r="R166" s="1486"/>
      <c r="S166" s="1486"/>
      <c r="T166" s="1783"/>
    </row>
    <row r="167" spans="1:20" s="7" customFormat="1" ht="13.5" thickBot="1">
      <c r="A167" s="1794" t="s">
        <v>201</v>
      </c>
      <c r="B167" s="1795"/>
      <c r="C167" s="1795"/>
      <c r="D167" s="1795"/>
      <c r="E167" s="1795"/>
      <c r="F167" s="1795"/>
      <c r="G167" s="1795"/>
      <c r="H167" s="1796"/>
      <c r="I167" s="1784">
        <f>SUMIF(H17:H148,"kt",I17:I148)</f>
        <v>1439.2</v>
      </c>
      <c r="J167" s="1785"/>
      <c r="K167" s="1785"/>
      <c r="L167" s="1786"/>
      <c r="M167" s="1784">
        <f>SUMIF(H13:H148,"kt",M13:M148)</f>
        <v>1439.2</v>
      </c>
      <c r="N167" s="1785"/>
      <c r="O167" s="1785"/>
      <c r="P167" s="1786"/>
      <c r="Q167" s="1485">
        <f t="shared" si="56"/>
        <v>0</v>
      </c>
      <c r="R167" s="1486"/>
      <c r="S167" s="1486"/>
      <c r="T167" s="1783"/>
    </row>
    <row r="168" spans="1:20" ht="13.5" thickBot="1">
      <c r="A168" s="1797" t="s">
        <v>38</v>
      </c>
      <c r="B168" s="1798"/>
      <c r="C168" s="1798"/>
      <c r="D168" s="1798"/>
      <c r="E168" s="1798"/>
      <c r="F168" s="1798"/>
      <c r="G168" s="1798"/>
      <c r="H168" s="1799"/>
      <c r="I168" s="1800">
        <f ca="1">I164+I154</f>
        <v>199652.59999999998</v>
      </c>
      <c r="J168" s="1801"/>
      <c r="K168" s="1801"/>
      <c r="L168" s="1801"/>
      <c r="M168" s="1800">
        <f ca="1">M164+M154</f>
        <v>201807.69999999998</v>
      </c>
      <c r="N168" s="1801"/>
      <c r="O168" s="1801"/>
      <c r="P168" s="1801"/>
      <c r="Q168" s="1800">
        <f ca="1">Q164+Q154</f>
        <v>2155.1</v>
      </c>
      <c r="R168" s="1801"/>
      <c r="S168" s="1801"/>
      <c r="T168" s="1815"/>
    </row>
    <row r="169" spans="1:20">
      <c r="J169" s="379"/>
      <c r="N169" s="379"/>
      <c r="R169" s="379"/>
    </row>
    <row r="170" spans="1:20">
      <c r="D170" s="2"/>
      <c r="E170" s="406"/>
      <c r="F170" s="406"/>
      <c r="G170" s="1026"/>
      <c r="H170" s="155"/>
      <c r="I170" s="228"/>
      <c r="J170" s="2"/>
      <c r="K170" s="2"/>
      <c r="L170" s="2"/>
      <c r="M170" s="228"/>
      <c r="N170" s="2"/>
      <c r="O170" s="2"/>
      <c r="P170" s="2"/>
      <c r="Q170" s="228"/>
      <c r="R170" s="2"/>
      <c r="S170" s="2"/>
      <c r="T170" s="2"/>
    </row>
    <row r="171" spans="1:20">
      <c r="D171" s="2"/>
      <c r="E171" s="406"/>
      <c r="F171" s="406"/>
      <c r="G171" s="1026"/>
      <c r="H171" s="15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>
      <c r="D172" s="2"/>
      <c r="E172" s="406"/>
      <c r="F172" s="406"/>
      <c r="G172" s="1026"/>
      <c r="H172" s="15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>
      <c r="D173" s="2"/>
      <c r="E173" s="406"/>
      <c r="F173" s="406"/>
      <c r="G173" s="1026"/>
      <c r="H173" s="15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>
      <c r="D174" s="2"/>
      <c r="E174" s="406"/>
      <c r="F174" s="406"/>
      <c r="G174" s="1026"/>
      <c r="H174" s="15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>
      <c r="D175" s="2"/>
      <c r="E175" s="406"/>
      <c r="F175" s="406"/>
      <c r="G175" s="1026"/>
      <c r="H175" s="15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>
      <c r="D176" s="2"/>
      <c r="E176" s="406"/>
      <c r="F176" s="406"/>
      <c r="G176" s="1026"/>
      <c r="H176" s="15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>
      <c r="D177" s="2"/>
      <c r="E177" s="406"/>
      <c r="F177" s="406"/>
      <c r="G177" s="1026"/>
      <c r="H177" s="15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>
      <c r="D178" s="2"/>
      <c r="E178" s="406"/>
      <c r="F178" s="406"/>
      <c r="G178" s="1026"/>
      <c r="H178" s="15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>
      <c r="D179" s="2"/>
      <c r="E179" s="406"/>
      <c r="F179" s="406"/>
      <c r="G179" s="1026"/>
      <c r="H179" s="15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>
      <c r="D180" s="2"/>
      <c r="E180" s="406"/>
      <c r="F180" s="406"/>
      <c r="G180" s="1026"/>
      <c r="H180" s="15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>
      <c r="A181" s="2"/>
      <c r="B181" s="2"/>
      <c r="C181" s="2"/>
      <c r="D181" s="2"/>
      <c r="E181" s="406"/>
      <c r="F181" s="406"/>
      <c r="G181" s="1026"/>
      <c r="H181" s="15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>
      <c r="A182" s="2"/>
      <c r="B182" s="2"/>
      <c r="C182" s="2"/>
      <c r="D182" s="2"/>
      <c r="E182" s="406"/>
      <c r="F182" s="406"/>
      <c r="G182" s="1026"/>
      <c r="H182" s="15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>
      <c r="A183" s="2"/>
      <c r="B183" s="2"/>
      <c r="C183" s="2"/>
      <c r="D183" s="2"/>
      <c r="E183" s="406"/>
      <c r="F183" s="406"/>
      <c r="G183" s="1026"/>
      <c r="H183" s="15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>
      <c r="A184" s="2"/>
      <c r="B184" s="2"/>
      <c r="C184" s="2"/>
      <c r="D184" s="2"/>
      <c r="E184" s="406"/>
      <c r="F184" s="406"/>
      <c r="G184" s="1026"/>
      <c r="H184" s="15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>
      <c r="A185" s="2"/>
      <c r="B185" s="2"/>
      <c r="C185" s="2"/>
      <c r="D185" s="2"/>
      <c r="E185" s="406"/>
      <c r="F185" s="406"/>
      <c r="G185" s="1026"/>
      <c r="H185" s="15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>
      <c r="A186" s="2"/>
      <c r="B186" s="2"/>
      <c r="C186" s="2"/>
      <c r="D186" s="2"/>
      <c r="E186" s="406"/>
      <c r="F186" s="406"/>
      <c r="G186" s="1026"/>
      <c r="H186" s="15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>
      <c r="A187" s="2"/>
      <c r="B187" s="2"/>
      <c r="C187" s="2"/>
      <c r="D187" s="2"/>
      <c r="E187" s="406"/>
      <c r="F187" s="406"/>
      <c r="G187" s="1026"/>
      <c r="H187" s="15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>
      <c r="A188" s="2"/>
      <c r="B188" s="2"/>
      <c r="C188" s="2"/>
      <c r="D188" s="2"/>
      <c r="E188" s="406"/>
      <c r="F188" s="406"/>
      <c r="G188" s="1026"/>
      <c r="H188" s="15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>
      <c r="A189" s="2"/>
      <c r="B189" s="2"/>
      <c r="C189" s="2"/>
      <c r="D189" s="2"/>
      <c r="E189" s="406"/>
      <c r="F189" s="406"/>
      <c r="G189" s="1026"/>
      <c r="H189" s="15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>
      <c r="A190" s="2"/>
      <c r="B190" s="2"/>
      <c r="C190" s="2"/>
      <c r="D190" s="2"/>
      <c r="E190" s="406"/>
      <c r="F190" s="406"/>
      <c r="G190" s="1026"/>
      <c r="H190" s="15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>
      <c r="A191" s="2"/>
      <c r="B191" s="2"/>
      <c r="C191" s="2"/>
      <c r="D191" s="2"/>
      <c r="E191" s="406"/>
      <c r="F191" s="406"/>
      <c r="G191" s="1026"/>
      <c r="H191" s="15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>
      <c r="A192" s="2"/>
      <c r="B192" s="2"/>
      <c r="C192" s="2"/>
      <c r="D192" s="2"/>
      <c r="E192" s="406"/>
      <c r="F192" s="406"/>
      <c r="G192" s="1026"/>
      <c r="H192" s="15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>
      <c r="A193" s="2"/>
      <c r="B193" s="2"/>
      <c r="C193" s="2"/>
      <c r="D193" s="2"/>
      <c r="E193" s="406"/>
      <c r="F193" s="406"/>
      <c r="G193" s="1026"/>
      <c r="H193" s="15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</sheetData>
  <mergeCells count="265">
    <mergeCell ref="R1:T1"/>
    <mergeCell ref="A160:H160"/>
    <mergeCell ref="I160:L160"/>
    <mergeCell ref="M160:P160"/>
    <mergeCell ref="Q160:T160"/>
    <mergeCell ref="A152:T152"/>
    <mergeCell ref="A6:A8"/>
    <mergeCell ref="B6:B8"/>
    <mergeCell ref="C6:C8"/>
    <mergeCell ref="D6:D8"/>
    <mergeCell ref="E6:E8"/>
    <mergeCell ref="F6:F8"/>
    <mergeCell ref="A158:H158"/>
    <mergeCell ref="A159:H159"/>
    <mergeCell ref="I158:L158"/>
    <mergeCell ref="I159:L159"/>
    <mergeCell ref="D104:D105"/>
    <mergeCell ref="C13:C14"/>
    <mergeCell ref="D13:D14"/>
    <mergeCell ref="E13:E14"/>
    <mergeCell ref="F13:F14"/>
    <mergeCell ref="G13:G14"/>
    <mergeCell ref="G6:G8"/>
    <mergeCell ref="H6:H8"/>
    <mergeCell ref="I6:L6"/>
    <mergeCell ref="F25:F26"/>
    <mergeCell ref="I7:I8"/>
    <mergeCell ref="J7:K7"/>
    <mergeCell ref="L7:L8"/>
    <mergeCell ref="A22:A24"/>
    <mergeCell ref="C22:C24"/>
    <mergeCell ref="D22:D24"/>
    <mergeCell ref="E22:E24"/>
    <mergeCell ref="F22:F24"/>
    <mergeCell ref="G22:G24"/>
    <mergeCell ref="C19:C21"/>
    <mergeCell ref="D19:D21"/>
    <mergeCell ref="E19:E21"/>
    <mergeCell ref="F19:F21"/>
    <mergeCell ref="G19:G21"/>
    <mergeCell ref="G25:G26"/>
    <mergeCell ref="A25:A26"/>
    <mergeCell ref="C25:C26"/>
    <mergeCell ref="D25:D26"/>
    <mergeCell ref="E25:E26"/>
    <mergeCell ref="D31:D32"/>
    <mergeCell ref="E31:E32"/>
    <mergeCell ref="F31:F32"/>
    <mergeCell ref="G31:G32"/>
    <mergeCell ref="G27:G28"/>
    <mergeCell ref="U27:U28"/>
    <mergeCell ref="A29:A30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D37:D38"/>
    <mergeCell ref="E37:E38"/>
    <mergeCell ref="F37:F38"/>
    <mergeCell ref="G37:G38"/>
    <mergeCell ref="A33:A34"/>
    <mergeCell ref="B33:B34"/>
    <mergeCell ref="C33:C34"/>
    <mergeCell ref="D33:D34"/>
    <mergeCell ref="D35:D36"/>
    <mergeCell ref="E35:E36"/>
    <mergeCell ref="F35:F36"/>
    <mergeCell ref="G35:G36"/>
    <mergeCell ref="B45:B46"/>
    <mergeCell ref="C45:C46"/>
    <mergeCell ref="D45:D46"/>
    <mergeCell ref="E45:E46"/>
    <mergeCell ref="F45:F46"/>
    <mergeCell ref="G45:G46"/>
    <mergeCell ref="C43:H43"/>
    <mergeCell ref="A39:A41"/>
    <mergeCell ref="B39:B41"/>
    <mergeCell ref="C39:C41"/>
    <mergeCell ref="D39:D42"/>
    <mergeCell ref="E39:E42"/>
    <mergeCell ref="F39:F42"/>
    <mergeCell ref="G39:G42"/>
    <mergeCell ref="G47:G48"/>
    <mergeCell ref="A49:A50"/>
    <mergeCell ref="C49:C50"/>
    <mergeCell ref="D49:D50"/>
    <mergeCell ref="E49:E50"/>
    <mergeCell ref="F49:F50"/>
    <mergeCell ref="G49:G50"/>
    <mergeCell ref="A47:A48"/>
    <mergeCell ref="B47:B48"/>
    <mergeCell ref="C47:C48"/>
    <mergeCell ref="D47:D48"/>
    <mergeCell ref="E47:E48"/>
    <mergeCell ref="F47:F48"/>
    <mergeCell ref="G51:G53"/>
    <mergeCell ref="A54:A55"/>
    <mergeCell ref="B54:B55"/>
    <mergeCell ref="C54:C55"/>
    <mergeCell ref="D54:D55"/>
    <mergeCell ref="E54:E55"/>
    <mergeCell ref="F54:F55"/>
    <mergeCell ref="G54:G55"/>
    <mergeCell ref="A51:A53"/>
    <mergeCell ref="B51:B53"/>
    <mergeCell ref="C51:C53"/>
    <mergeCell ref="D51:D53"/>
    <mergeCell ref="E51:E53"/>
    <mergeCell ref="F51:F53"/>
    <mergeCell ref="A58:A59"/>
    <mergeCell ref="C58:C59"/>
    <mergeCell ref="D58:D59"/>
    <mergeCell ref="E58:E59"/>
    <mergeCell ref="F58:F59"/>
    <mergeCell ref="G58:G59"/>
    <mergeCell ref="A56:A57"/>
    <mergeCell ref="C56:C57"/>
    <mergeCell ref="D56:D57"/>
    <mergeCell ref="E56:E57"/>
    <mergeCell ref="F56:F57"/>
    <mergeCell ref="G56:G57"/>
    <mergeCell ref="D74:D76"/>
    <mergeCell ref="D77:D79"/>
    <mergeCell ref="D80:D83"/>
    <mergeCell ref="D65:D68"/>
    <mergeCell ref="D69:D71"/>
    <mergeCell ref="D72:D73"/>
    <mergeCell ref="C63:T63"/>
    <mergeCell ref="C60:H60"/>
    <mergeCell ref="B61:H61"/>
    <mergeCell ref="B62:T62"/>
    <mergeCell ref="D100:D103"/>
    <mergeCell ref="E106:H106"/>
    <mergeCell ref="D108:D109"/>
    <mergeCell ref="F108:F109"/>
    <mergeCell ref="G108:G109"/>
    <mergeCell ref="E94:H94"/>
    <mergeCell ref="D96:D99"/>
    <mergeCell ref="D120:D122"/>
    <mergeCell ref="D84:D86"/>
    <mergeCell ref="D87:D90"/>
    <mergeCell ref="D91:D94"/>
    <mergeCell ref="E123:H123"/>
    <mergeCell ref="D110:D111"/>
    <mergeCell ref="E110:E115"/>
    <mergeCell ref="E116:E118"/>
    <mergeCell ref="F116:F118"/>
    <mergeCell ref="D117:D118"/>
    <mergeCell ref="C124:H124"/>
    <mergeCell ref="C125:F125"/>
    <mergeCell ref="A126:A127"/>
    <mergeCell ref="B126:B127"/>
    <mergeCell ref="D126:D127"/>
    <mergeCell ref="E126:E127"/>
    <mergeCell ref="F126:F127"/>
    <mergeCell ref="G126:G127"/>
    <mergeCell ref="C130:H130"/>
    <mergeCell ref="D140:D141"/>
    <mergeCell ref="E140:E141"/>
    <mergeCell ref="G140:G141"/>
    <mergeCell ref="C131:T131"/>
    <mergeCell ref="A128:A129"/>
    <mergeCell ref="D128:D129"/>
    <mergeCell ref="E128:E129"/>
    <mergeCell ref="F128:F129"/>
    <mergeCell ref="G128:G129"/>
    <mergeCell ref="A144:A145"/>
    <mergeCell ref="B144:B145"/>
    <mergeCell ref="D144:D145"/>
    <mergeCell ref="E144:E145"/>
    <mergeCell ref="G144:G145"/>
    <mergeCell ref="A142:A143"/>
    <mergeCell ref="B142:B143"/>
    <mergeCell ref="D142:D143"/>
    <mergeCell ref="E142:E143"/>
    <mergeCell ref="G142:G143"/>
    <mergeCell ref="G146:G148"/>
    <mergeCell ref="I156:L156"/>
    <mergeCell ref="A153:H153"/>
    <mergeCell ref="I153:L153"/>
    <mergeCell ref="A154:H154"/>
    <mergeCell ref="I154:L154"/>
    <mergeCell ref="C149:H149"/>
    <mergeCell ref="B150:H150"/>
    <mergeCell ref="B151:H151"/>
    <mergeCell ref="A167:H167"/>
    <mergeCell ref="I167:L167"/>
    <mergeCell ref="A168:H168"/>
    <mergeCell ref="I168:L168"/>
    <mergeCell ref="M6:P6"/>
    <mergeCell ref="M7:M8"/>
    <mergeCell ref="N7:O7"/>
    <mergeCell ref="P7:P8"/>
    <mergeCell ref="M153:P153"/>
    <mergeCell ref="A165:H165"/>
    <mergeCell ref="I165:L165"/>
    <mergeCell ref="A166:H166"/>
    <mergeCell ref="I166:L166"/>
    <mergeCell ref="A163:H163"/>
    <mergeCell ref="I163:L163"/>
    <mergeCell ref="A164:H164"/>
    <mergeCell ref="I164:L164"/>
    <mergeCell ref="A157:H157"/>
    <mergeCell ref="I157:L157"/>
    <mergeCell ref="A161:H161"/>
    <mergeCell ref="I161:L161"/>
    <mergeCell ref="A155:H155"/>
    <mergeCell ref="I155:L155"/>
    <mergeCell ref="A156:H156"/>
    <mergeCell ref="Q165:T165"/>
    <mergeCell ref="Q166:T166"/>
    <mergeCell ref="Q167:T167"/>
    <mergeCell ref="Q168:T168"/>
    <mergeCell ref="A9:T9"/>
    <mergeCell ref="A10:T10"/>
    <mergeCell ref="B11:T11"/>
    <mergeCell ref="C12:T12"/>
    <mergeCell ref="C44:T44"/>
    <mergeCell ref="Q154:T154"/>
    <mergeCell ref="Q155:T155"/>
    <mergeCell ref="Q156:T156"/>
    <mergeCell ref="Q157:T157"/>
    <mergeCell ref="Q161:T161"/>
    <mergeCell ref="Q163:T163"/>
    <mergeCell ref="M164:P164"/>
    <mergeCell ref="M165:P165"/>
    <mergeCell ref="M166:P166"/>
    <mergeCell ref="M167:P167"/>
    <mergeCell ref="M168:P168"/>
    <mergeCell ref="Q153:T153"/>
    <mergeCell ref="M154:P154"/>
    <mergeCell ref="M155:P155"/>
    <mergeCell ref="M156:P156"/>
    <mergeCell ref="A162:H162"/>
    <mergeCell ref="I162:L162"/>
    <mergeCell ref="M162:P162"/>
    <mergeCell ref="Q162:T162"/>
    <mergeCell ref="C5:T5"/>
    <mergeCell ref="A4:T4"/>
    <mergeCell ref="A3:T3"/>
    <mergeCell ref="A2:T2"/>
    <mergeCell ref="Q164:T164"/>
    <mergeCell ref="Q6:T6"/>
    <mergeCell ref="Q7:Q8"/>
    <mergeCell ref="R7:S7"/>
    <mergeCell ref="T7:T8"/>
    <mergeCell ref="M157:P157"/>
    <mergeCell ref="M161:P161"/>
    <mergeCell ref="M163:P163"/>
    <mergeCell ref="M158:P158"/>
    <mergeCell ref="M159:P159"/>
    <mergeCell ref="Q158:T158"/>
    <mergeCell ref="Q159:T159"/>
    <mergeCell ref="A146:A148"/>
    <mergeCell ref="B146:B148"/>
    <mergeCell ref="D146:D148"/>
    <mergeCell ref="E146:E148"/>
  </mergeCells>
  <printOptions horizontalCentered="1"/>
  <pageMargins left="0" right="0" top="0" bottom="0" header="0.31496062992125984" footer="0.31496062992125984"/>
  <pageSetup paperSize="9" scale="91" orientation="landscape" r:id="rId1"/>
  <rowBreaks count="5" manualBreakCount="5">
    <brk id="34" max="19" man="1"/>
    <brk id="61" max="19" man="1"/>
    <brk id="94" max="19" man="1"/>
    <brk id="124" max="19" man="1"/>
    <brk id="14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Aiškinamoji lentelė</vt:lpstr>
      <vt:lpstr>Asignavimu valdytojų kodai</vt:lpstr>
      <vt:lpstr>Rengimo medžiaga</vt:lpstr>
      <vt:lpstr>'2014-2016 SVP'!Print_Area</vt:lpstr>
      <vt:lpstr>'Aiškinamoji lentelė'!Print_Area</vt:lpstr>
      <vt:lpstr>'Rengimo medžiaga'!Print_Area</vt:lpstr>
      <vt:lpstr>'2014-2016 SVP'!Print_Titles</vt:lpstr>
      <vt:lpstr>'Aiškinamoji lentelė'!Print_Titles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Virginija Palaimiene</cp:lastModifiedBy>
  <cp:lastPrinted>2014-05-12T12:57:17Z</cp:lastPrinted>
  <dcterms:created xsi:type="dcterms:W3CDTF">2006-05-12T05:50:12Z</dcterms:created>
  <dcterms:modified xsi:type="dcterms:W3CDTF">2014-06-02T12:46:58Z</dcterms:modified>
</cp:coreProperties>
</file>