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125" windowWidth="15480" windowHeight="10260" tabRatio="653"/>
  </bookViews>
  <sheets>
    <sheet name="2014-2016 SVP" sheetId="9" r:id="rId1"/>
    <sheet name="Rengimo medžiaga " sheetId="11" state="hidden" r:id="rId2"/>
  </sheets>
  <definedNames>
    <definedName name="_xlnm.Print_Area" localSheetId="0">'2014-2016 SVP'!$A$1:$R$110</definedName>
    <definedName name="_xlnm.Print_Area" localSheetId="1">'Rengimo medžiaga '!$A$1:$T$112</definedName>
    <definedName name="_xlnm.Print_Titles" localSheetId="0">'2014-2016 SVP'!$5:$7</definedName>
    <definedName name="_xlnm.Print_Titles" localSheetId="1">'Rengimo medžiaga '!$6:$8</definedName>
  </definedNames>
  <calcPr calcId="145621"/>
</workbook>
</file>

<file path=xl/calcChain.xml><?xml version="1.0" encoding="utf-8"?>
<calcChain xmlns="http://schemas.openxmlformats.org/spreadsheetml/2006/main">
  <c r="R69" i="11" l="1"/>
  <c r="Q69" i="11"/>
  <c r="Q90" i="11" l="1"/>
  <c r="M91" i="9"/>
  <c r="M88" i="9"/>
  <c r="J56" i="9" l="1"/>
  <c r="P93" i="11" l="1"/>
  <c r="M90" i="11"/>
  <c r="N92" i="9"/>
  <c r="K92" i="9"/>
  <c r="L92" i="9"/>
  <c r="I104" i="9"/>
  <c r="I103" i="9"/>
  <c r="L91" i="9"/>
  <c r="K91" i="9"/>
  <c r="I89" i="9"/>
  <c r="R92" i="11" l="1"/>
  <c r="N72" i="11"/>
  <c r="M72" i="11" s="1"/>
  <c r="J72" i="11"/>
  <c r="I72" i="11" s="1"/>
  <c r="M71" i="11"/>
  <c r="I71" i="11"/>
  <c r="N71" i="9"/>
  <c r="M71" i="9"/>
  <c r="J71" i="9"/>
  <c r="I70" i="9"/>
  <c r="Q92" i="11" l="1"/>
  <c r="R93" i="11"/>
  <c r="Q93" i="11" s="1"/>
  <c r="R50" i="11"/>
  <c r="L82" i="11" l="1"/>
  <c r="I82" i="11" s="1"/>
  <c r="J67" i="11"/>
  <c r="I67" i="11" s="1"/>
  <c r="J46" i="11"/>
  <c r="I46" i="11" s="1"/>
  <c r="L24" i="11"/>
  <c r="J24" i="11"/>
  <c r="I18" i="11"/>
  <c r="I24" i="11" l="1"/>
  <c r="J22" i="9"/>
  <c r="L22" i="9"/>
  <c r="P24" i="11"/>
  <c r="N24" i="11"/>
  <c r="T33" i="11" l="1"/>
  <c r="S33" i="11"/>
  <c r="R33" i="11"/>
  <c r="J66" i="9" l="1"/>
  <c r="N67" i="11"/>
  <c r="J44" i="9"/>
  <c r="N46" i="11"/>
  <c r="L81" i="9"/>
  <c r="P82" i="11"/>
  <c r="M106" i="11" l="1"/>
  <c r="T93" i="11" l="1"/>
  <c r="S93" i="11"/>
  <c r="S69" i="11"/>
  <c r="T41" i="11"/>
  <c r="S41" i="11"/>
  <c r="R41" i="11"/>
  <c r="P89" i="11"/>
  <c r="O89" i="11"/>
  <c r="N89" i="11"/>
  <c r="N92" i="11" s="1"/>
  <c r="M86" i="11"/>
  <c r="M89" i="11" s="1"/>
  <c r="P84" i="11"/>
  <c r="O84" i="11"/>
  <c r="N84" i="11"/>
  <c r="M82" i="11"/>
  <c r="P81" i="11"/>
  <c r="O81" i="11"/>
  <c r="N81" i="11"/>
  <c r="M77" i="11"/>
  <c r="M76" i="11"/>
  <c r="M75" i="11"/>
  <c r="M74" i="11"/>
  <c r="P68" i="11"/>
  <c r="O68" i="11"/>
  <c r="N68" i="11"/>
  <c r="M67" i="11"/>
  <c r="M66" i="11"/>
  <c r="P64" i="11"/>
  <c r="M64" i="11"/>
  <c r="P61" i="11"/>
  <c r="O61" i="11"/>
  <c r="N61" i="11"/>
  <c r="M60" i="11"/>
  <c r="M59" i="11"/>
  <c r="M101" i="11" s="1"/>
  <c r="M58" i="11"/>
  <c r="N57" i="11"/>
  <c r="M56" i="11"/>
  <c r="M55" i="11"/>
  <c r="M54" i="11"/>
  <c r="M51" i="11"/>
  <c r="M47" i="11"/>
  <c r="M46" i="11"/>
  <c r="P43" i="11"/>
  <c r="P57" i="11" s="1"/>
  <c r="O43" i="11"/>
  <c r="O57" i="11" s="1"/>
  <c r="M43" i="11"/>
  <c r="P40" i="11"/>
  <c r="O40" i="11"/>
  <c r="N40" i="11"/>
  <c r="M39" i="11"/>
  <c r="M40" i="11" s="1"/>
  <c r="P38" i="11"/>
  <c r="O38" i="11"/>
  <c r="N38" i="11"/>
  <c r="M35" i="11"/>
  <c r="M38" i="11" s="1"/>
  <c r="P32" i="11"/>
  <c r="O32" i="11"/>
  <c r="N32" i="11"/>
  <c r="M31" i="11"/>
  <c r="M30" i="11"/>
  <c r="M111" i="11" s="1"/>
  <c r="P29" i="11"/>
  <c r="O29" i="11"/>
  <c r="N29" i="11"/>
  <c r="M28" i="11"/>
  <c r="M27" i="11"/>
  <c r="P26" i="11"/>
  <c r="O26" i="11"/>
  <c r="N26" i="11"/>
  <c r="M25" i="11"/>
  <c r="M24" i="11"/>
  <c r="P23" i="11"/>
  <c r="O23" i="11"/>
  <c r="N23" i="11"/>
  <c r="M22" i="11"/>
  <c r="M23" i="11" s="1"/>
  <c r="P21" i="11"/>
  <c r="O21" i="11"/>
  <c r="N21" i="11"/>
  <c r="M18" i="11"/>
  <c r="M17" i="11"/>
  <c r="P16" i="11"/>
  <c r="O16" i="11"/>
  <c r="N16" i="11"/>
  <c r="M13" i="11"/>
  <c r="I106" i="11"/>
  <c r="L89" i="11"/>
  <c r="K89" i="11"/>
  <c r="J89" i="11"/>
  <c r="J92" i="11" s="1"/>
  <c r="I92" i="11" s="1"/>
  <c r="I86" i="11"/>
  <c r="I89" i="11" s="1"/>
  <c r="L84" i="11"/>
  <c r="K84" i="11"/>
  <c r="J84" i="11"/>
  <c r="I84" i="11"/>
  <c r="L81" i="11"/>
  <c r="K81" i="11"/>
  <c r="J81" i="11"/>
  <c r="I77" i="11"/>
  <c r="I76" i="11"/>
  <c r="I75" i="11"/>
  <c r="I74" i="11"/>
  <c r="L68" i="11"/>
  <c r="K68" i="11"/>
  <c r="J68" i="11"/>
  <c r="I66" i="11"/>
  <c r="L64" i="11"/>
  <c r="I64" i="11"/>
  <c r="L61" i="11"/>
  <c r="K61" i="11"/>
  <c r="J61" i="11"/>
  <c r="I60" i="11"/>
  <c r="I59" i="11"/>
  <c r="I101" i="11" s="1"/>
  <c r="I58" i="11"/>
  <c r="I107" i="11" s="1"/>
  <c r="J57" i="11"/>
  <c r="I56" i="11"/>
  <c r="I55" i="11"/>
  <c r="I54" i="11"/>
  <c r="I51" i="11"/>
  <c r="I50" i="11"/>
  <c r="Q50" i="11" s="1"/>
  <c r="I47" i="11"/>
  <c r="L43" i="11"/>
  <c r="L57" i="11" s="1"/>
  <c r="K43" i="11"/>
  <c r="K57" i="11" s="1"/>
  <c r="I43" i="11"/>
  <c r="L40" i="11"/>
  <c r="K40" i="11"/>
  <c r="J40" i="11"/>
  <c r="I39" i="11"/>
  <c r="I40" i="11" s="1"/>
  <c r="L38" i="11"/>
  <c r="K38" i="11"/>
  <c r="J38" i="11"/>
  <c r="I35" i="11"/>
  <c r="I38" i="11" s="1"/>
  <c r="L32" i="11"/>
  <c r="K32" i="11"/>
  <c r="J32" i="11"/>
  <c r="I31" i="11"/>
  <c r="I30" i="11"/>
  <c r="I111" i="11" s="1"/>
  <c r="L29" i="11"/>
  <c r="K29" i="11"/>
  <c r="J29" i="11"/>
  <c r="I28" i="11"/>
  <c r="I27" i="11"/>
  <c r="L26" i="11"/>
  <c r="K26" i="11"/>
  <c r="J26" i="11"/>
  <c r="I25" i="11"/>
  <c r="L23" i="11"/>
  <c r="K23" i="11"/>
  <c r="J23" i="11"/>
  <c r="I22" i="11"/>
  <c r="I23" i="11" s="1"/>
  <c r="L21" i="11"/>
  <c r="K21" i="11"/>
  <c r="J21" i="11"/>
  <c r="I17" i="11"/>
  <c r="L16" i="11"/>
  <c r="K16" i="11"/>
  <c r="J16" i="11"/>
  <c r="I13" i="11"/>
  <c r="M92" i="11" l="1"/>
  <c r="M93" i="11" s="1"/>
  <c r="N93" i="11"/>
  <c r="M32" i="11"/>
  <c r="I29" i="11"/>
  <c r="K41" i="11"/>
  <c r="M104" i="11"/>
  <c r="I105" i="11"/>
  <c r="L41" i="11"/>
  <c r="I21" i="11"/>
  <c r="I41" i="11"/>
  <c r="I103" i="11"/>
  <c r="I61" i="11"/>
  <c r="M110" i="11"/>
  <c r="M109" i="11"/>
  <c r="M81" i="11"/>
  <c r="M84" i="11"/>
  <c r="I109" i="11"/>
  <c r="M68" i="11"/>
  <c r="O93" i="11"/>
  <c r="P41" i="11"/>
  <c r="M103" i="11"/>
  <c r="M61" i="11"/>
  <c r="M107" i="11"/>
  <c r="O69" i="11"/>
  <c r="L33" i="11"/>
  <c r="P69" i="11"/>
  <c r="J69" i="11"/>
  <c r="M16" i="11"/>
  <c r="M105" i="11"/>
  <c r="M21" i="11"/>
  <c r="M102" i="11"/>
  <c r="M26" i="11"/>
  <c r="M29" i="11"/>
  <c r="N41" i="11"/>
  <c r="I16" i="11"/>
  <c r="I26" i="11"/>
  <c r="O33" i="11"/>
  <c r="O41" i="11"/>
  <c r="M57" i="11"/>
  <c r="N69" i="11"/>
  <c r="P33" i="11"/>
  <c r="N33" i="11"/>
  <c r="R94" i="11"/>
  <c r="R95" i="11" s="1"/>
  <c r="S94" i="11"/>
  <c r="S95" i="11" s="1"/>
  <c r="Q41" i="11"/>
  <c r="T69" i="11"/>
  <c r="T94" i="11" s="1"/>
  <c r="T95" i="11" s="1"/>
  <c r="M41" i="11"/>
  <c r="J41" i="11"/>
  <c r="I68" i="11"/>
  <c r="K93" i="11"/>
  <c r="J93" i="11"/>
  <c r="L93" i="11"/>
  <c r="J33" i="11"/>
  <c r="I102" i="11"/>
  <c r="K33" i="11"/>
  <c r="I81" i="11"/>
  <c r="I93" i="11" s="1"/>
  <c r="I110" i="11"/>
  <c r="I57" i="11"/>
  <c r="L69" i="11"/>
  <c r="K69" i="11"/>
  <c r="I104" i="11"/>
  <c r="I32" i="11"/>
  <c r="M63" i="9"/>
  <c r="L63" i="9"/>
  <c r="I63" i="9"/>
  <c r="Q102" i="11" l="1"/>
  <c r="M69" i="11"/>
  <c r="Q104" i="11"/>
  <c r="Q33" i="11"/>
  <c r="Q110" i="11"/>
  <c r="M33" i="11"/>
  <c r="P94" i="11"/>
  <c r="P95" i="11" s="1"/>
  <c r="Q109" i="11" s="1"/>
  <c r="O94" i="11"/>
  <c r="O95" i="11" s="1"/>
  <c r="M108" i="11"/>
  <c r="I100" i="11"/>
  <c r="N94" i="11"/>
  <c r="N95" i="11" s="1"/>
  <c r="I108" i="11"/>
  <c r="I33" i="11"/>
  <c r="I69" i="11"/>
  <c r="Q94" i="11"/>
  <c r="Q95" i="11" s="1"/>
  <c r="Q103" i="11"/>
  <c r="M100" i="11"/>
  <c r="L94" i="11"/>
  <c r="L95" i="11" s="1"/>
  <c r="J94" i="11"/>
  <c r="J95" i="11" s="1"/>
  <c r="Q101" i="11"/>
  <c r="K94" i="11"/>
  <c r="K95" i="11" s="1"/>
  <c r="M67" i="9"/>
  <c r="N67" i="9"/>
  <c r="K67" i="9"/>
  <c r="L67" i="9"/>
  <c r="J67" i="9"/>
  <c r="I65" i="9"/>
  <c r="I66" i="9"/>
  <c r="I44" i="9"/>
  <c r="Q111" i="11" l="1"/>
  <c r="Q108" i="11" s="1"/>
  <c r="Q107" i="11"/>
  <c r="Q106" i="11"/>
  <c r="I94" i="11"/>
  <c r="I95" i="11" s="1"/>
  <c r="M94" i="11"/>
  <c r="M95" i="11" s="1"/>
  <c r="M112" i="11"/>
  <c r="I112" i="11"/>
  <c r="Q105" i="11"/>
  <c r="I67" i="9"/>
  <c r="Q100" i="11" l="1"/>
  <c r="Q112" i="11" s="1"/>
  <c r="J60" i="9"/>
  <c r="J68" i="9" s="1"/>
  <c r="K60" i="9"/>
  <c r="L60" i="9"/>
  <c r="I55" i="9"/>
  <c r="I54" i="9"/>
  <c r="I50" i="9" l="1"/>
  <c r="I45" i="9"/>
  <c r="L80" i="9"/>
  <c r="J80" i="9"/>
  <c r="K80" i="9"/>
  <c r="M80" i="9"/>
  <c r="N80" i="9"/>
  <c r="I59" i="9" l="1"/>
  <c r="I85" i="9" l="1"/>
  <c r="I26" i="9" l="1"/>
  <c r="I17" i="9"/>
  <c r="N12" i="9" l="1"/>
  <c r="M12" i="9"/>
  <c r="I29" i="9" l="1"/>
  <c r="I28" i="9"/>
  <c r="I58" i="9"/>
  <c r="I57" i="9"/>
  <c r="I75" i="9"/>
  <c r="I60" i="9" l="1"/>
  <c r="M56" i="9" l="1"/>
  <c r="N56" i="9"/>
  <c r="I53" i="9"/>
  <c r="I12" i="9" l="1"/>
  <c r="I15" i="9" s="1"/>
  <c r="I16" i="9"/>
  <c r="I41" i="9"/>
  <c r="I56" i="9" s="1"/>
  <c r="I68" i="9" s="1"/>
  <c r="K41" i="9"/>
  <c r="K56" i="9" s="1"/>
  <c r="K68" i="9" s="1"/>
  <c r="L41" i="9"/>
  <c r="L56" i="9" s="1"/>
  <c r="L68" i="9" s="1"/>
  <c r="M109" i="9" l="1"/>
  <c r="N108" i="9"/>
  <c r="M108" i="9"/>
  <c r="N107" i="9"/>
  <c r="M107" i="9"/>
  <c r="N105" i="9"/>
  <c r="M105" i="9"/>
  <c r="N103" i="9"/>
  <c r="M103" i="9"/>
  <c r="N102" i="9"/>
  <c r="M102" i="9"/>
  <c r="N101" i="9"/>
  <c r="M101" i="9"/>
  <c r="N100" i="9"/>
  <c r="M100" i="9"/>
  <c r="N99" i="9"/>
  <c r="M99" i="9"/>
  <c r="N88" i="9"/>
  <c r="N91" i="9" s="1"/>
  <c r="M92" i="9"/>
  <c r="L88" i="9"/>
  <c r="K88" i="9"/>
  <c r="J88" i="9"/>
  <c r="J91" i="9" s="1"/>
  <c r="I88" i="9"/>
  <c r="N83" i="9"/>
  <c r="M83" i="9"/>
  <c r="L83" i="9"/>
  <c r="K83" i="9"/>
  <c r="J83" i="9"/>
  <c r="I81" i="9"/>
  <c r="I83" i="9" s="1"/>
  <c r="I76" i="9"/>
  <c r="I74" i="9"/>
  <c r="I73" i="9"/>
  <c r="I71" i="9"/>
  <c r="N60" i="9"/>
  <c r="N68" i="9" s="1"/>
  <c r="M60" i="9"/>
  <c r="M68" i="9" s="1"/>
  <c r="N38" i="9"/>
  <c r="M38" i="9"/>
  <c r="L38" i="9"/>
  <c r="K38" i="9"/>
  <c r="J38" i="9"/>
  <c r="I37" i="9"/>
  <c r="I38" i="9" s="1"/>
  <c r="N36" i="9"/>
  <c r="M36" i="9"/>
  <c r="L36" i="9"/>
  <c r="K36" i="9"/>
  <c r="J36" i="9"/>
  <c r="I33" i="9"/>
  <c r="I36" i="9" s="1"/>
  <c r="N30" i="9"/>
  <c r="M30" i="9"/>
  <c r="L30" i="9"/>
  <c r="K30" i="9"/>
  <c r="J30" i="9"/>
  <c r="I109" i="9"/>
  <c r="N27" i="9"/>
  <c r="M27" i="9"/>
  <c r="L27" i="9"/>
  <c r="K27" i="9"/>
  <c r="J27" i="9"/>
  <c r="I25" i="9"/>
  <c r="I27" i="9" s="1"/>
  <c r="N24" i="9"/>
  <c r="M24" i="9"/>
  <c r="L24" i="9"/>
  <c r="K24" i="9"/>
  <c r="J24" i="9"/>
  <c r="I22" i="9"/>
  <c r="N21" i="9"/>
  <c r="M21" i="9"/>
  <c r="L21" i="9"/>
  <c r="K21" i="9"/>
  <c r="J21" i="9"/>
  <c r="I20" i="9"/>
  <c r="I21" i="9" s="1"/>
  <c r="N19" i="9"/>
  <c r="M19" i="9"/>
  <c r="L19" i="9"/>
  <c r="K19" i="9"/>
  <c r="J19" i="9"/>
  <c r="I108" i="9"/>
  <c r="N15" i="9"/>
  <c r="M15" i="9"/>
  <c r="L15" i="9"/>
  <c r="K15" i="9"/>
  <c r="J15" i="9"/>
  <c r="I91" i="9" l="1"/>
  <c r="J92" i="9"/>
  <c r="I92" i="9" s="1"/>
  <c r="I101" i="9"/>
  <c r="I100" i="9"/>
  <c r="J31" i="9"/>
  <c r="N31" i="9"/>
  <c r="M31" i="9"/>
  <c r="K31" i="9"/>
  <c r="L31" i="9"/>
  <c r="I80" i="9"/>
  <c r="I105" i="9"/>
  <c r="I19" i="9"/>
  <c r="M39" i="9"/>
  <c r="I30" i="9"/>
  <c r="J39" i="9"/>
  <c r="N39" i="9"/>
  <c r="L39" i="9"/>
  <c r="I107" i="9"/>
  <c r="M98" i="9"/>
  <c r="M106" i="9"/>
  <c r="I24" i="9"/>
  <c r="K39" i="9"/>
  <c r="I99" i="9"/>
  <c r="N98" i="9"/>
  <c r="N106" i="9"/>
  <c r="I39" i="9"/>
  <c r="I102" i="9"/>
  <c r="L93" i="9" l="1"/>
  <c r="L94" i="9" s="1"/>
  <c r="I31" i="9"/>
  <c r="K93" i="9"/>
  <c r="K94" i="9" s="1"/>
  <c r="M110" i="9"/>
  <c r="N110" i="9"/>
  <c r="I98" i="9"/>
  <c r="M93" i="9"/>
  <c r="M94" i="9" s="1"/>
  <c r="J93" i="9"/>
  <c r="J94" i="9" s="1"/>
  <c r="N93" i="9"/>
  <c r="N94" i="9" s="1"/>
  <c r="I93" i="9" l="1"/>
  <c r="I94" i="9" s="1"/>
  <c r="I106" i="9" l="1"/>
  <c r="I110" i="9" s="1"/>
</calcChain>
</file>

<file path=xl/sharedStrings.xml><?xml version="1.0" encoding="utf-8"?>
<sst xmlns="http://schemas.openxmlformats.org/spreadsheetml/2006/main" count="578" uniqueCount="147">
  <si>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</si>
  <si>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</si>
  <si>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</si>
  <si>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</si>
  <si>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</si>
  <si>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</si>
  <si>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</si>
  <si>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</si>
  <si>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</si>
  <si>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</si>
  <si>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</si>
  <si>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</si>
  <si>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</si>
  <si>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</si>
  <si>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</si>
  <si>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</si>
  <si>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</si>
  <si>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</si>
  <si>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</si>
  <si>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</si>
  <si>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</si>
  <si>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</si>
  <si>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</si>
  <si>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</si>
  <si>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</si>
  <si>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</si>
  <si>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</si>
  <si>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</si>
  <si>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</si>
  <si>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</si>
  <si>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</si>
  <si>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2014-ieji metai</t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</si>
  <si>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</si>
  <si>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</si>
  <si>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</si>
  <si>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</si>
  <si>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</si>
  <si>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</si>
  <si>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</si>
  <si>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</si>
  <si>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</si>
  <si>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</si>
  <si>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</si>
  <si>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</si>
  <si>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</si>
  <si>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</si>
  <si>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</si>
  <si>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</si>
  <si>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1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</si>
  <si>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</si>
  <si>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</si>
  <si>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</si>
  <si>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</si>
  <si>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</si>
  <si>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Mumlaukio ežero išvalymas ir aplinkos sutvarkymas</t>
  </si>
  <si>
    <t>Draugystės parko tvenkinių valymas ir aplinkos sutvarkymas</t>
  </si>
  <si>
    <t>Sutvarkyto kranto ilgis, m</t>
  </si>
  <si>
    <t>Pasodinta medžių, krūmų, vnt.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</si>
  <si>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</si>
  <si>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</si>
  <si>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</si>
  <si>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</si>
  <si>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</si>
  <si>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</si>
  <si>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>Parengta ataskaitų, vnt.</t>
  </si>
  <si>
    <t>05 Aplinkos apsaugos programa</t>
  </si>
  <si>
    <t>Išvalyta Mumlaukio ežero ploto, ha</t>
  </si>
  <si>
    <t>Išvalyta upė, ha</t>
  </si>
  <si>
    <t>Sutvarkyta pakrantė, ha</t>
  </si>
  <si>
    <t>ES</t>
  </si>
  <si>
    <t>LRVB</t>
  </si>
  <si>
    <t>Valoma vandens telkinių (paviršiai ir priekrantė), vnt.</t>
  </si>
  <si>
    <t>SB(P)</t>
  </si>
  <si>
    <t>Įrengta požeminių ar pusiau požeminių konteinerių aikštelių, vnt.</t>
  </si>
  <si>
    <t xml:space="preserve">Visuomenės švietimo atliekų tvarkymo klausimais vykdymas </t>
  </si>
  <si>
    <t>Informuotų asmenų skaičius, tūkst.</t>
  </si>
  <si>
    <t>Asfalto dangos įrengimas suformuojant dviračių taką palei Danės upės krantinę nuo Jono kalnelio tiltelio iki Gluosnių skersgatvio</t>
  </si>
  <si>
    <t>Išvalytas tvenkinio plotas, ha</t>
  </si>
  <si>
    <t>Danės upės valymas ir pakrančių sutvarkymas</t>
  </si>
  <si>
    <t>I</t>
  </si>
  <si>
    <t>Požeminių ar pusiau požeminių konteinerių ir aikštelių įrengimas</t>
  </si>
  <si>
    <t>Komunalinių atliekų tvarkymo organizavimas:</t>
  </si>
  <si>
    <t>Komunalinių atliekų surinkimas ir tvarkymas Lėbartų kapinėse</t>
  </si>
  <si>
    <t>2014-ųjų metų asignavimų planas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</si>
  <si>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</si>
  <si>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</si>
  <si>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</si>
  <si>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</si>
  <si>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</si>
  <si>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</si>
  <si>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</si>
  <si>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>Miesto želdynų tvarkymas ir kūrimas:</t>
  </si>
  <si>
    <t>Dviračių takų priežiūra ir plėtra: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</si>
  <si>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</si>
  <si>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</si>
  <si>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Priimtų į sąvartyną  atliekų kiekis, tūkst. t</t>
  </si>
  <si>
    <t>Išvežta komunalinių, statybinių, biologiškai skaidžių šiukšlių, tūkst. t</t>
  </si>
  <si>
    <t>Suprojektuoti ir pastatyti valymo įrenginiai Klaipėdos regioniniame sąvartyne Dumpiuose, proc.</t>
  </si>
  <si>
    <t>Priimtų į sąvartyną asbesto turinčių atliekų kiekis, t</t>
  </si>
  <si>
    <t>Tiriamų aplinkos komponentų (oro, triukšmo, dirvožemio, vandens, biologinės įvairovės) kiekis, vnt.</t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</si>
  <si>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</si>
  <si>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Įrengtas dviračių ir pėsčiųjų takas (7,237 km). Užbaigtumas, proc.</t>
  </si>
  <si>
    <t>Nutiesta dviračių tako, m</t>
  </si>
  <si>
    <t>08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</si>
  <si>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</si>
  <si>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P2.3.1.4.</t>
  </si>
  <si>
    <t>P2.3.3.2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</si>
  <si>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</si>
  <si>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</si>
  <si>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</si>
  <si>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</si>
  <si>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</si>
  <si>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</si>
  <si>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</si>
  <si>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</si>
  <si>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</si>
  <si>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Konteinerinių tualetų infrastruktūros tinklų (vandens, nuotekų) paplūdimiuose įrengimo darbai</t>
  </si>
  <si>
    <t>Naujų ir esamų želdynų tvarkymas ir kūrimas</t>
  </si>
  <si>
    <r>
      <t>Išvalyta Kuršių marių akvatorija 1,8 ha, iškasta grunto 19000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                             Užbaigtumas, proc.</t>
    </r>
  </si>
  <si>
    <t xml:space="preserve"> 2.3.1.3.</t>
  </si>
  <si>
    <t>Parengtas techninis projektas, vnt.</t>
  </si>
  <si>
    <t>Prengtas techninis projektas, vnt.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</si>
  <si>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</si>
  <si>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Įrengta vandens ir nuotekų tinklų, m</t>
  </si>
  <si>
    <t>Kuršių marių akvatorijos prie Ledų rago (laivų kapinių) išvalymas</t>
  </si>
  <si>
    <t>Dviračių ir pėsčiųjų tako dalies nuo Biržos tilto iki Klaipėdos g. tilto įrengimas Danės upės slėnio teritorijoje</t>
  </si>
  <si>
    <t>Savavališkai užterštų teritorijų sutvarkymas</t>
  </si>
  <si>
    <t>Helofitų (nendrių, švendrių) šalinimas iš Žardės tvenkinio</t>
  </si>
  <si>
    <t>Rekonstruota lietaus nuotekų tinklų – 1625,5 m.
Suorganizuoti 4 pažintiniai vizitai. Suorganizuoti 2 darbiniai susitikimai.  Įvykdymas, proc.</t>
  </si>
  <si>
    <t xml:space="preserve"> 2014–2016 M. KLAIPĖDOS MIESTO SAVIVALDYBĖS</t>
  </si>
  <si>
    <t xml:space="preserve"> Nutiesta dviračių tako, m</t>
  </si>
  <si>
    <r>
      <rPr>
        <b/>
        <sz val="10"/>
        <rFont val="Times New Roman"/>
        <family val="1"/>
        <charset val="186"/>
      </rPr>
      <t xml:space="preserve">I  </t>
    </r>
    <r>
      <rPr>
        <sz val="10"/>
        <rFont val="Times New Roman"/>
        <family val="1"/>
        <charset val="186"/>
      </rPr>
      <t xml:space="preserve">   P1.6.3.4</t>
    </r>
  </si>
  <si>
    <t>Vandens ir nuotekų tinklų įrengimo Smiltynės g. 13 techninio projekto parengimas</t>
  </si>
  <si>
    <t>Bendrojo naudojimo lietaus nuotekų tinklų tiesimas teritorijoje ties Bangų g. 5A, Klaipėdoje</t>
  </si>
  <si>
    <t>Nutiesta lietaus nuotekų tinklų – 100 m, Užbaigtumas proc.</t>
  </si>
  <si>
    <t xml:space="preserve">Sukurta duomenų bazė, vnt. </t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</si>
  <si>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</si>
  <si>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</si>
  <si>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</si>
  <si>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</si>
  <si>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</si>
  <si>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</si>
  <si>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Lyginamasis variantas</t>
  </si>
  <si>
    <t>* pagal KMT 2014 m. gegužės 29 d. sprendimą Nr. T2-113</t>
  </si>
  <si>
    <t xml:space="preserve">Projekto „Aplinkos pritaikymo ir aplinkosaugos priemonių įgyvendinimas Baltijos jūros paplūdimių zonoje“  įgyvendinimas </t>
  </si>
  <si>
    <t>Sutvirtintas kopagūbris žabų klojiniais, tūkst. kv. m</t>
  </si>
  <si>
    <t>Sutvirtintas kopagūbris, pinant tvoreles iš žabų, tūkst.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</si>
</sst>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vertAlign val="superscript"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5"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vertical="top" wrapText="1"/>
    </xf>
    <xf numFmtId="3" fontId="3" fillId="0" borderId="4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0" fontId="3" fillId="3" borderId="25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26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/>
    </xf>
    <xf numFmtId="0" fontId="10" fillId="0" borderId="49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vertical="top"/>
    </xf>
    <xf numFmtId="49" fontId="5" fillId="2" borderId="7" xfId="0" applyNumberFormat="1" applyFont="1" applyFill="1" applyBorder="1" applyAlignment="1">
      <alignment vertical="top"/>
    </xf>
    <xf numFmtId="0" fontId="3" fillId="3" borderId="19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165" fontId="3" fillId="0" borderId="0" xfId="0" applyNumberFormat="1" applyFont="1" applyAlignment="1">
      <alignment vertical="top"/>
    </xf>
    <xf numFmtId="49" fontId="5" fillId="6" borderId="16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vertical="top"/>
    </xf>
    <xf numFmtId="49" fontId="5" fillId="6" borderId="23" xfId="0" applyNumberFormat="1" applyFont="1" applyFill="1" applyBorder="1" applyAlignment="1">
      <alignment vertical="top"/>
    </xf>
    <xf numFmtId="49" fontId="5" fillId="6" borderId="38" xfId="0" applyNumberFormat="1" applyFont="1" applyFill="1" applyBorder="1" applyAlignment="1">
      <alignment horizontal="center" vertical="top"/>
    </xf>
    <xf numFmtId="49" fontId="5" fillId="6" borderId="62" xfId="0" applyNumberFormat="1" applyFont="1" applyFill="1" applyBorder="1" applyAlignment="1">
      <alignment horizontal="center" vertical="top" wrapText="1"/>
    </xf>
    <xf numFmtId="49" fontId="5" fillId="5" borderId="16" xfId="0" applyNumberFormat="1" applyFont="1" applyFill="1" applyBorder="1" applyAlignment="1">
      <alignment horizontal="center" vertical="top"/>
    </xf>
    <xf numFmtId="0" fontId="8" fillId="0" borderId="0" xfId="0" applyFont="1" applyBorder="1"/>
    <xf numFmtId="0" fontId="3" fillId="0" borderId="49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10" fillId="0" borderId="60" xfId="0" applyFont="1" applyFill="1" applyBorder="1" applyAlignment="1">
      <alignment horizontal="center" vertical="top"/>
    </xf>
    <xf numFmtId="0" fontId="10" fillId="0" borderId="61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3" fillId="3" borderId="25" xfId="0" applyNumberFormat="1" applyFont="1" applyFill="1" applyBorder="1" applyAlignment="1">
      <alignment horizontal="center" vertical="top"/>
    </xf>
    <xf numFmtId="0" fontId="3" fillId="3" borderId="42" xfId="0" applyNumberFormat="1" applyFont="1" applyFill="1" applyBorder="1" applyAlignment="1">
      <alignment horizontal="center" vertical="top"/>
    </xf>
    <xf numFmtId="0" fontId="3" fillId="3" borderId="20" xfId="0" applyNumberFormat="1" applyFont="1" applyFill="1" applyBorder="1" applyAlignment="1">
      <alignment horizontal="center" vertical="top"/>
    </xf>
    <xf numFmtId="49" fontId="13" fillId="0" borderId="4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3" fontId="3" fillId="3" borderId="7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3" fillId="0" borderId="3" xfId="0" applyFont="1" applyFill="1" applyBorder="1" applyAlignment="1">
      <alignment horizontal="center" vertical="top" wrapText="1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25" xfId="0" applyNumberFormat="1" applyFont="1" applyFill="1" applyBorder="1" applyAlignment="1">
      <alignment horizontal="center" vertical="top"/>
    </xf>
    <xf numFmtId="165" fontId="3" fillId="0" borderId="25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/>
    </xf>
    <xf numFmtId="165" fontId="3" fillId="0" borderId="65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vertical="top" wrapText="1"/>
    </xf>
    <xf numFmtId="0" fontId="12" fillId="0" borderId="41" xfId="0" applyFont="1" applyFill="1" applyBorder="1" applyAlignment="1">
      <alignment vertical="top" wrapText="1"/>
    </xf>
    <xf numFmtId="0" fontId="10" fillId="0" borderId="28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0" fontId="13" fillId="4" borderId="42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67" xfId="0" applyFont="1" applyFill="1" applyBorder="1" applyAlignment="1">
      <alignment vertical="top" wrapText="1"/>
    </xf>
    <xf numFmtId="3" fontId="3" fillId="0" borderId="3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165" fontId="3" fillId="0" borderId="12" xfId="0" applyNumberFormat="1" applyFont="1" applyFill="1" applyBorder="1" applyAlignment="1">
      <alignment horizontal="center" vertical="top"/>
    </xf>
    <xf numFmtId="3" fontId="3" fillId="0" borderId="64" xfId="0" applyNumberFormat="1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 vertical="top" wrapText="1"/>
    </xf>
    <xf numFmtId="49" fontId="5" fillId="6" borderId="6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164" fontId="17" fillId="3" borderId="44" xfId="0" applyNumberFormat="1" applyFont="1" applyFill="1" applyBorder="1" applyAlignment="1">
      <alignment horizontal="center" vertical="top"/>
    </xf>
    <xf numFmtId="0" fontId="17" fillId="0" borderId="39" xfId="0" applyNumberFormat="1" applyFont="1" applyFill="1" applyBorder="1" applyAlignment="1">
      <alignment horizontal="center" vertical="top"/>
    </xf>
    <xf numFmtId="0" fontId="17" fillId="0" borderId="17" xfId="0" applyNumberFormat="1" applyFont="1" applyFill="1" applyBorder="1" applyAlignment="1">
      <alignment horizontal="center" vertical="top"/>
    </xf>
    <xf numFmtId="164" fontId="17" fillId="3" borderId="49" xfId="0" applyNumberFormat="1" applyFont="1" applyFill="1" applyBorder="1" applyAlignment="1">
      <alignment horizontal="center" vertical="top"/>
    </xf>
    <xf numFmtId="0" fontId="8" fillId="0" borderId="4" xfId="0" applyNumberFormat="1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/>
    </xf>
    <xf numFmtId="0" fontId="17" fillId="0" borderId="19" xfId="0" applyNumberFormat="1" applyFont="1" applyFill="1" applyBorder="1" applyAlignment="1">
      <alignment horizontal="center" vertical="top"/>
    </xf>
    <xf numFmtId="164" fontId="17" fillId="0" borderId="61" xfId="0" applyNumberFormat="1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165" fontId="3" fillId="0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center" vertical="top"/>
    </xf>
    <xf numFmtId="0" fontId="10" fillId="0" borderId="58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64" fontId="17" fillId="3" borderId="28" xfId="0" applyNumberFormat="1" applyFont="1" applyFill="1" applyBorder="1" applyAlignment="1">
      <alignment horizontal="center" vertical="top"/>
    </xf>
    <xf numFmtId="49" fontId="17" fillId="0" borderId="51" xfId="0" applyNumberFormat="1" applyFont="1" applyFill="1" applyBorder="1" applyAlignment="1">
      <alignment horizontal="center" vertical="top"/>
    </xf>
    <xf numFmtId="49" fontId="17" fillId="0" borderId="53" xfId="0" applyNumberFormat="1" applyFont="1" applyFill="1" applyBorder="1" applyAlignment="1">
      <alignment horizontal="center" vertical="top"/>
    </xf>
    <xf numFmtId="164" fontId="17" fillId="7" borderId="2" xfId="0" applyNumberFormat="1" applyFont="1" applyFill="1" applyBorder="1" applyAlignment="1">
      <alignment horizontal="center" vertical="top"/>
    </xf>
    <xf numFmtId="164" fontId="17" fillId="7" borderId="33" xfId="0" applyNumberFormat="1" applyFont="1" applyFill="1" applyBorder="1" applyAlignment="1">
      <alignment horizontal="center" vertical="top"/>
    </xf>
    <xf numFmtId="164" fontId="17" fillId="7" borderId="13" xfId="0" applyNumberFormat="1" applyFont="1" applyFill="1" applyBorder="1" applyAlignment="1">
      <alignment horizontal="center" vertical="top"/>
    </xf>
    <xf numFmtId="164" fontId="17" fillId="7" borderId="63" xfId="0" applyNumberFormat="1" applyFont="1" applyFill="1" applyBorder="1" applyAlignment="1">
      <alignment horizontal="center" vertical="top"/>
    </xf>
    <xf numFmtId="0" fontId="11" fillId="7" borderId="68" xfId="0" applyFont="1" applyFill="1" applyBorder="1" applyAlignment="1">
      <alignment horizontal="center" vertical="top"/>
    </xf>
    <xf numFmtId="0" fontId="11" fillId="7" borderId="47" xfId="0" applyFont="1" applyFill="1" applyBorder="1" applyAlignment="1">
      <alignment horizontal="center" vertical="top"/>
    </xf>
    <xf numFmtId="0" fontId="11" fillId="7" borderId="29" xfId="0" applyFont="1" applyFill="1" applyBorder="1" applyAlignment="1">
      <alignment horizontal="center" vertical="top"/>
    </xf>
    <xf numFmtId="0" fontId="5" fillId="7" borderId="46" xfId="0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0" fontId="18" fillId="7" borderId="47" xfId="0" applyFont="1" applyFill="1" applyBorder="1" applyAlignment="1">
      <alignment horizontal="right" vertical="top"/>
    </xf>
    <xf numFmtId="164" fontId="19" fillId="7" borderId="36" xfId="0" applyNumberFormat="1" applyFont="1" applyFill="1" applyBorder="1" applyAlignment="1">
      <alignment horizontal="center" vertical="top"/>
    </xf>
    <xf numFmtId="164" fontId="19" fillId="7" borderId="5" xfId="0" applyNumberFormat="1" applyFont="1" applyFill="1" applyBorder="1" applyAlignment="1">
      <alignment horizontal="center" vertical="top"/>
    </xf>
    <xf numFmtId="164" fontId="19" fillId="7" borderId="15" xfId="0" applyNumberFormat="1" applyFont="1" applyFill="1" applyBorder="1" applyAlignment="1">
      <alignment horizontal="center" vertical="top"/>
    </xf>
    <xf numFmtId="164" fontId="19" fillId="7" borderId="29" xfId="0" applyNumberFormat="1" applyFont="1" applyFill="1" applyBorder="1" applyAlignment="1">
      <alignment horizontal="center" vertical="top"/>
    </xf>
    <xf numFmtId="49" fontId="5" fillId="4" borderId="25" xfId="0" applyNumberFormat="1" applyFont="1" applyFill="1" applyBorder="1" applyAlignment="1">
      <alignment vertical="top"/>
    </xf>
    <xf numFmtId="49" fontId="5" fillId="4" borderId="42" xfId="0" applyNumberFormat="1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10" fillId="4" borderId="45" xfId="0" applyFont="1" applyFill="1" applyBorder="1" applyAlignment="1">
      <alignment horizontal="center" vertical="top" wrapText="1"/>
    </xf>
    <xf numFmtId="164" fontId="17" fillId="3" borderId="57" xfId="0" applyNumberFormat="1" applyFont="1" applyFill="1" applyBorder="1" applyAlignment="1">
      <alignment horizontal="center" vertical="top"/>
    </xf>
    <xf numFmtId="164" fontId="17" fillId="3" borderId="50" xfId="0" applyNumberFormat="1" applyFont="1" applyFill="1" applyBorder="1" applyAlignment="1">
      <alignment horizontal="center" vertical="top"/>
    </xf>
    <xf numFmtId="164" fontId="17" fillId="3" borderId="76" xfId="0" applyNumberFormat="1" applyFont="1" applyFill="1" applyBorder="1" applyAlignment="1">
      <alignment horizontal="center" vertical="top"/>
    </xf>
    <xf numFmtId="164" fontId="19" fillId="7" borderId="70" xfId="0" applyNumberFormat="1" applyFont="1" applyFill="1" applyBorder="1" applyAlignment="1">
      <alignment horizontal="center" vertical="top"/>
    </xf>
    <xf numFmtId="164" fontId="17" fillId="7" borderId="32" xfId="0" applyNumberFormat="1" applyFont="1" applyFill="1" applyBorder="1" applyAlignment="1">
      <alignment horizontal="center" vertical="top"/>
    </xf>
    <xf numFmtId="164" fontId="17" fillId="7" borderId="62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2" fontId="9" fillId="0" borderId="13" xfId="0" applyNumberFormat="1" applyFont="1" applyBorder="1" applyAlignment="1">
      <alignment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textRotation="90"/>
    </xf>
    <xf numFmtId="165" fontId="3" fillId="0" borderId="7" xfId="0" applyNumberFormat="1" applyFont="1" applyFill="1" applyBorder="1" applyAlignment="1">
      <alignment horizontal="center" vertical="top"/>
    </xf>
    <xf numFmtId="3" fontId="3" fillId="0" borderId="65" xfId="0" applyNumberFormat="1" applyFont="1" applyFill="1" applyBorder="1" applyAlignment="1">
      <alignment horizontal="center" vertical="top"/>
    </xf>
    <xf numFmtId="49" fontId="5" fillId="6" borderId="47" xfId="0" applyNumberFormat="1" applyFont="1" applyFill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/>
    </xf>
    <xf numFmtId="0" fontId="11" fillId="7" borderId="46" xfId="0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3" fontId="3" fillId="0" borderId="43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 wrapText="1"/>
    </xf>
    <xf numFmtId="164" fontId="17" fillId="0" borderId="47" xfId="0" applyNumberFormat="1" applyFont="1" applyFill="1" applyBorder="1" applyAlignment="1">
      <alignment horizontal="center" vertical="top"/>
    </xf>
    <xf numFmtId="0" fontId="17" fillId="0" borderId="7" xfId="0" applyNumberFormat="1" applyFont="1" applyFill="1" applyBorder="1" applyAlignment="1">
      <alignment horizontal="center" vertical="top"/>
    </xf>
    <xf numFmtId="0" fontId="17" fillId="0" borderId="11" xfId="0" applyNumberFormat="1" applyFont="1" applyFill="1" applyBorder="1" applyAlignment="1">
      <alignment horizontal="center" vertical="top"/>
    </xf>
    <xf numFmtId="0" fontId="17" fillId="0" borderId="20" xfId="0" applyNumberFormat="1" applyFont="1" applyFill="1" applyBorder="1" applyAlignment="1">
      <alignment horizontal="center" vertical="top"/>
    </xf>
    <xf numFmtId="0" fontId="10" fillId="4" borderId="61" xfId="0" applyFont="1" applyFill="1" applyBorder="1" applyAlignment="1">
      <alignment horizontal="center" vertical="top" wrapText="1"/>
    </xf>
    <xf numFmtId="0" fontId="10" fillId="4" borderId="58" xfId="0" applyFont="1" applyFill="1" applyBorder="1" applyAlignment="1">
      <alignment horizontal="center" vertical="top" wrapText="1"/>
    </xf>
    <xf numFmtId="0" fontId="10" fillId="4" borderId="27" xfId="0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0" fontId="8" fillId="0" borderId="65" xfId="0" applyFont="1" applyBorder="1" applyAlignment="1">
      <alignment horizontal="center" vertical="center" textRotation="90"/>
    </xf>
    <xf numFmtId="0" fontId="11" fillId="4" borderId="58" xfId="0" applyFont="1" applyFill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0" fontId="11" fillId="4" borderId="27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0" fillId="0" borderId="53" xfId="0" applyFont="1" applyFill="1" applyBorder="1" applyAlignment="1">
      <alignment horizontal="center" vertical="top" wrapText="1"/>
    </xf>
    <xf numFmtId="0" fontId="10" fillId="0" borderId="61" xfId="0" applyFont="1" applyFill="1" applyBorder="1" applyAlignment="1">
      <alignment horizontal="center" vertical="top" wrapText="1"/>
    </xf>
    <xf numFmtId="0" fontId="10" fillId="0" borderId="75" xfId="0" applyFont="1" applyFill="1" applyBorder="1" applyAlignment="1">
      <alignment horizontal="center" vertical="top" wrapText="1"/>
    </xf>
    <xf numFmtId="0" fontId="10" fillId="0" borderId="58" xfId="0" applyFont="1" applyFill="1" applyBorder="1" applyAlignment="1">
      <alignment horizontal="center" vertical="top" wrapText="1"/>
    </xf>
    <xf numFmtId="0" fontId="10" fillId="0" borderId="75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3" fillId="0" borderId="77" xfId="0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0" fontId="3" fillId="4" borderId="13" xfId="0" applyFont="1" applyFill="1" applyBorder="1" applyAlignment="1">
      <alignment vertical="top" wrapText="1"/>
    </xf>
    <xf numFmtId="0" fontId="3" fillId="0" borderId="39" xfId="0" applyNumberFormat="1" applyFont="1" applyBorder="1" applyAlignment="1">
      <alignment vertical="top"/>
    </xf>
    <xf numFmtId="0" fontId="3" fillId="4" borderId="65" xfId="0" applyFont="1" applyFill="1" applyBorder="1" applyAlignment="1">
      <alignment vertical="top" wrapText="1"/>
    </xf>
    <xf numFmtId="0" fontId="13" fillId="4" borderId="12" xfId="0" applyFont="1" applyFill="1" applyBorder="1" applyAlignment="1">
      <alignment horizontal="left" vertical="top" wrapText="1"/>
    </xf>
    <xf numFmtId="0" fontId="3" fillId="0" borderId="7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4" fillId="0" borderId="37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vertical="top" wrapText="1"/>
    </xf>
    <xf numFmtId="164" fontId="17" fillId="4" borderId="32" xfId="0" applyNumberFormat="1" applyFont="1" applyFill="1" applyBorder="1" applyAlignment="1">
      <alignment horizontal="center" vertical="top"/>
    </xf>
    <xf numFmtId="164" fontId="17" fillId="4" borderId="2" xfId="0" applyNumberFormat="1" applyFont="1" applyFill="1" applyBorder="1" applyAlignment="1">
      <alignment horizontal="center" vertical="top"/>
    </xf>
    <xf numFmtId="164" fontId="17" fillId="4" borderId="33" xfId="0" applyNumberFormat="1" applyFont="1" applyFill="1" applyBorder="1" applyAlignment="1">
      <alignment horizontal="center" vertical="top"/>
    </xf>
    <xf numFmtId="164" fontId="17" fillId="4" borderId="62" xfId="0" applyNumberFormat="1" applyFont="1" applyFill="1" applyBorder="1" applyAlignment="1">
      <alignment horizontal="center" vertical="top"/>
    </xf>
    <xf numFmtId="164" fontId="17" fillId="4" borderId="13" xfId="0" applyNumberFormat="1" applyFont="1" applyFill="1" applyBorder="1" applyAlignment="1">
      <alignment horizontal="center" vertical="top"/>
    </xf>
    <xf numFmtId="164" fontId="17" fillId="4" borderId="63" xfId="0" applyNumberFormat="1" applyFont="1" applyFill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164" fontId="17" fillId="4" borderId="51" xfId="0" applyNumberFormat="1" applyFont="1" applyFill="1" applyBorder="1" applyAlignment="1">
      <alignment horizontal="center" vertical="top"/>
    </xf>
    <xf numFmtId="164" fontId="17" fillId="4" borderId="52" xfId="0" applyNumberFormat="1" applyFont="1" applyFill="1" applyBorder="1" applyAlignment="1">
      <alignment horizontal="center" vertical="top"/>
    </xf>
    <xf numFmtId="0" fontId="3" fillId="0" borderId="0" xfId="0" applyNumberFormat="1" applyFont="1" applyBorder="1" applyAlignment="1">
      <alignment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 wrapText="1"/>
    </xf>
    <xf numFmtId="49" fontId="5" fillId="10" borderId="62" xfId="0" applyNumberFormat="1" applyFont="1" applyFill="1" applyBorder="1" applyAlignment="1">
      <alignment horizontal="center" vertical="top"/>
    </xf>
    <xf numFmtId="49" fontId="5" fillId="10" borderId="18" xfId="0" applyNumberFormat="1" applyFont="1" applyFill="1" applyBorder="1" applyAlignment="1">
      <alignment vertical="top"/>
    </xf>
    <xf numFmtId="49" fontId="5" fillId="10" borderId="23" xfId="0" applyNumberFormat="1" applyFont="1" applyFill="1" applyBorder="1" applyAlignment="1">
      <alignment vertical="top"/>
    </xf>
    <xf numFmtId="49" fontId="5" fillId="10" borderId="16" xfId="0" applyNumberFormat="1" applyFont="1" applyFill="1" applyBorder="1" applyAlignment="1">
      <alignment horizontal="center" vertical="top"/>
    </xf>
    <xf numFmtId="49" fontId="5" fillId="10" borderId="38" xfId="0" applyNumberFormat="1" applyFont="1" applyFill="1" applyBorder="1" applyAlignment="1">
      <alignment horizontal="center" vertical="top"/>
    </xf>
    <xf numFmtId="49" fontId="5" fillId="10" borderId="47" xfId="0" applyNumberFormat="1" applyFont="1" applyFill="1" applyBorder="1" applyAlignment="1">
      <alignment horizontal="center" vertical="top"/>
    </xf>
    <xf numFmtId="49" fontId="5" fillId="10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3" fillId="7" borderId="13" xfId="0" applyNumberFormat="1" applyFont="1" applyFill="1" applyBorder="1" applyAlignment="1">
      <alignment horizontal="center" vertical="top"/>
    </xf>
    <xf numFmtId="164" fontId="3" fillId="7" borderId="63" xfId="0" applyNumberFormat="1" applyFont="1" applyFill="1" applyBorder="1" applyAlignment="1">
      <alignment horizontal="center" vertical="top"/>
    </xf>
    <xf numFmtId="164" fontId="3" fillId="4" borderId="62" xfId="0" applyNumberFormat="1" applyFont="1" applyFill="1" applyBorder="1" applyAlignment="1">
      <alignment horizontal="center" vertical="top"/>
    </xf>
    <xf numFmtId="164" fontId="3" fillId="4" borderId="13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/>
    </xf>
    <xf numFmtId="164" fontId="3" fillId="7" borderId="18" xfId="0" applyNumberFormat="1" applyFont="1" applyFill="1" applyBorder="1" applyAlignment="1">
      <alignment horizontal="center" vertical="top"/>
    </xf>
    <xf numFmtId="164" fontId="3" fillId="7" borderId="4" xfId="0" applyNumberFormat="1" applyFont="1" applyFill="1" applyBorder="1" applyAlignment="1">
      <alignment horizontal="center" vertical="top"/>
    </xf>
    <xf numFmtId="164" fontId="3" fillId="7" borderId="19" xfId="0" applyNumberFormat="1" applyFont="1" applyFill="1" applyBorder="1" applyAlignment="1">
      <alignment horizontal="center" vertical="top"/>
    </xf>
    <xf numFmtId="164" fontId="22" fillId="4" borderId="18" xfId="0" applyNumberFormat="1" applyFont="1" applyFill="1" applyBorder="1" applyAlignment="1">
      <alignment horizontal="center" vertical="top"/>
    </xf>
    <xf numFmtId="164" fontId="22" fillId="4" borderId="4" xfId="0" applyNumberFormat="1" applyFont="1" applyFill="1" applyBorder="1" applyAlignment="1">
      <alignment horizontal="center" vertical="top"/>
    </xf>
    <xf numFmtId="164" fontId="22" fillId="4" borderId="19" xfId="0" applyNumberFormat="1" applyFont="1" applyFill="1" applyBorder="1" applyAlignment="1">
      <alignment horizontal="center" vertical="top"/>
    </xf>
    <xf numFmtId="164" fontId="22" fillId="4" borderId="61" xfId="0" applyNumberFormat="1" applyFont="1" applyFill="1" applyBorder="1" applyAlignment="1">
      <alignment horizontal="center" vertical="top"/>
    </xf>
    <xf numFmtId="164" fontId="22" fillId="4" borderId="12" xfId="0" applyNumberFormat="1" applyFont="1" applyFill="1" applyBorder="1" applyAlignment="1">
      <alignment horizontal="center" vertical="top"/>
    </xf>
    <xf numFmtId="164" fontId="22" fillId="4" borderId="48" xfId="0" applyNumberFormat="1" applyFont="1" applyFill="1" applyBorder="1" applyAlignment="1">
      <alignment horizontal="center" vertical="top"/>
    </xf>
    <xf numFmtId="164" fontId="3" fillId="7" borderId="67" xfId="0" applyNumberFormat="1" applyFont="1" applyFill="1" applyBorder="1" applyAlignment="1">
      <alignment horizontal="center" vertical="top"/>
    </xf>
    <xf numFmtId="164" fontId="3" fillId="7" borderId="65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/>
    </xf>
    <xf numFmtId="164" fontId="3" fillId="4" borderId="67" xfId="0" applyNumberFormat="1" applyFont="1" applyFill="1" applyBorder="1" applyAlignment="1">
      <alignment horizontal="center" vertical="top"/>
    </xf>
    <xf numFmtId="164" fontId="3" fillId="4" borderId="65" xfId="0" applyNumberFormat="1" applyFont="1" applyFill="1" applyBorder="1" applyAlignment="1">
      <alignment horizontal="center" vertical="top"/>
    </xf>
    <xf numFmtId="164" fontId="3" fillId="4" borderId="64" xfId="0" applyNumberFormat="1" applyFont="1" applyFill="1" applyBorder="1" applyAlignment="1">
      <alignment horizontal="center" vertical="top"/>
    </xf>
    <xf numFmtId="164" fontId="22" fillId="4" borderId="67" xfId="0" applyNumberFormat="1" applyFont="1" applyFill="1" applyBorder="1" applyAlignment="1">
      <alignment horizontal="center" vertical="top"/>
    </xf>
    <xf numFmtId="164" fontId="22" fillId="4" borderId="66" xfId="0" applyNumberFormat="1" applyFont="1" applyFill="1" applyBorder="1" applyAlignment="1">
      <alignment horizontal="center" vertical="top"/>
    </xf>
    <xf numFmtId="164" fontId="22" fillId="4" borderId="65" xfId="0" applyNumberFormat="1" applyFont="1" applyFill="1" applyBorder="1" applyAlignment="1">
      <alignment horizontal="center" vertical="top"/>
    </xf>
    <xf numFmtId="164" fontId="22" fillId="4" borderId="64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23" fillId="7" borderId="68" xfId="0" applyNumberFormat="1" applyFont="1" applyFill="1" applyBorder="1" applyAlignment="1">
      <alignment horizontal="center" vertical="top"/>
    </xf>
    <xf numFmtId="164" fontId="23" fillId="7" borderId="74" xfId="0" applyNumberFormat="1" applyFont="1" applyFill="1" applyBorder="1" applyAlignment="1">
      <alignment horizontal="center" vertical="top"/>
    </xf>
    <xf numFmtId="164" fontId="23" fillId="7" borderId="5" xfId="0" applyNumberFormat="1" applyFont="1" applyFill="1" applyBorder="1" applyAlignment="1">
      <alignment horizontal="center" vertical="top"/>
    </xf>
    <xf numFmtId="164" fontId="23" fillId="7" borderId="70" xfId="0" applyNumberFormat="1" applyFont="1" applyFill="1" applyBorder="1" applyAlignment="1">
      <alignment horizontal="center" vertical="top"/>
    </xf>
    <xf numFmtId="164" fontId="3" fillId="7" borderId="32" xfId="0" applyNumberFormat="1" applyFont="1" applyFill="1" applyBorder="1" applyAlignment="1">
      <alignment horizontal="center" vertical="top"/>
    </xf>
    <xf numFmtId="164" fontId="3" fillId="7" borderId="2" xfId="0" applyNumberFormat="1" applyFont="1" applyFill="1" applyBorder="1" applyAlignment="1">
      <alignment horizontal="center" vertical="top"/>
    </xf>
    <xf numFmtId="164" fontId="3" fillId="7" borderId="33" xfId="0" applyNumberFormat="1" applyFont="1" applyFill="1" applyBorder="1" applyAlignment="1">
      <alignment horizontal="center" vertical="top"/>
    </xf>
    <xf numFmtId="164" fontId="3" fillId="4" borderId="32" xfId="0" applyNumberFormat="1" applyFont="1" applyFill="1" applyBorder="1" applyAlignment="1">
      <alignment horizontal="center" vertical="top"/>
    </xf>
    <xf numFmtId="164" fontId="3" fillId="4" borderId="2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/>
    </xf>
    <xf numFmtId="164" fontId="3" fillId="4" borderId="51" xfId="0" applyNumberFormat="1" applyFont="1" applyFill="1" applyBorder="1" applyAlignment="1">
      <alignment horizontal="center" vertical="top"/>
    </xf>
    <xf numFmtId="164" fontId="3" fillId="4" borderId="30" xfId="0" applyNumberFormat="1" applyFont="1" applyFill="1" applyBorder="1" applyAlignment="1">
      <alignment horizontal="center" vertical="top"/>
    </xf>
    <xf numFmtId="164" fontId="3" fillId="4" borderId="52" xfId="0" applyNumberFormat="1" applyFont="1" applyFill="1" applyBorder="1" applyAlignment="1">
      <alignment horizontal="center" vertical="top"/>
    </xf>
    <xf numFmtId="0" fontId="3" fillId="7" borderId="4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center" vertical="top"/>
    </xf>
    <xf numFmtId="164" fontId="3" fillId="4" borderId="18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19" xfId="0" applyFont="1" applyFill="1" applyBorder="1" applyAlignment="1">
      <alignment horizontal="center" vertical="top"/>
    </xf>
    <xf numFmtId="164" fontId="22" fillId="4" borderId="25" xfId="0" applyNumberFormat="1" applyFont="1" applyFill="1" applyBorder="1" applyAlignment="1">
      <alignment horizontal="center" vertical="top"/>
    </xf>
    <xf numFmtId="0" fontId="3" fillId="4" borderId="48" xfId="0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top"/>
    </xf>
    <xf numFmtId="164" fontId="3" fillId="4" borderId="48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5" fillId="7" borderId="19" xfId="0" applyNumberFormat="1" applyFont="1" applyFill="1" applyBorder="1" applyAlignment="1">
      <alignment horizontal="center" vertical="top"/>
    </xf>
    <xf numFmtId="164" fontId="5" fillId="4" borderId="4" xfId="0" applyNumberFormat="1" applyFont="1" applyFill="1" applyBorder="1" applyAlignment="1">
      <alignment horizontal="center" vertical="top"/>
    </xf>
    <xf numFmtId="164" fontId="5" fillId="4" borderId="19" xfId="0" applyNumberFormat="1" applyFont="1" applyFill="1" applyBorder="1" applyAlignment="1">
      <alignment horizontal="center" vertical="top"/>
    </xf>
    <xf numFmtId="164" fontId="5" fillId="7" borderId="68" xfId="0" applyNumberFormat="1" applyFont="1" applyFill="1" applyBorder="1" applyAlignment="1">
      <alignment horizontal="center" vertical="top"/>
    </xf>
    <xf numFmtId="164" fontId="5" fillId="7" borderId="70" xfId="0" applyNumberFormat="1" applyFont="1" applyFill="1" applyBorder="1" applyAlignment="1">
      <alignment horizontal="center" vertical="top"/>
    </xf>
    <xf numFmtId="164" fontId="22" fillId="4" borderId="32" xfId="0" applyNumberFormat="1" applyFont="1" applyFill="1" applyBorder="1" applyAlignment="1">
      <alignment horizontal="center" vertical="top"/>
    </xf>
    <xf numFmtId="164" fontId="22" fillId="4" borderId="2" xfId="0" applyNumberFormat="1" applyFont="1" applyFill="1" applyBorder="1" applyAlignment="1">
      <alignment horizontal="center" vertical="top"/>
    </xf>
    <xf numFmtId="164" fontId="23" fillId="7" borderId="36" xfId="0" applyNumberFormat="1" applyFont="1" applyFill="1" applyBorder="1" applyAlignment="1">
      <alignment horizontal="center" vertical="top"/>
    </xf>
    <xf numFmtId="164" fontId="3" fillId="4" borderId="12" xfId="0" applyNumberFormat="1" applyFont="1" applyFill="1" applyBorder="1" applyAlignment="1">
      <alignment horizontal="center" vertical="top"/>
    </xf>
    <xf numFmtId="164" fontId="22" fillId="4" borderId="62" xfId="0" applyNumberFormat="1" applyFont="1" applyFill="1" applyBorder="1" applyAlignment="1">
      <alignment horizontal="center" vertical="top"/>
    </xf>
    <xf numFmtId="164" fontId="22" fillId="4" borderId="13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164" fontId="3" fillId="4" borderId="56" xfId="0" applyNumberFormat="1" applyFont="1" applyFill="1" applyBorder="1" applyAlignment="1">
      <alignment horizontal="center" vertical="top"/>
    </xf>
    <xf numFmtId="164" fontId="22" fillId="4" borderId="56" xfId="0" applyNumberFormat="1" applyFont="1" applyFill="1" applyBorder="1" applyAlignment="1">
      <alignment horizontal="center" vertical="top"/>
    </xf>
    <xf numFmtId="164" fontId="3" fillId="7" borderId="40" xfId="0" applyNumberFormat="1" applyFont="1" applyFill="1" applyBorder="1" applyAlignment="1">
      <alignment horizontal="center" vertical="top"/>
    </xf>
    <xf numFmtId="164" fontId="3" fillId="4" borderId="40" xfId="0" applyNumberFormat="1" applyFont="1" applyFill="1" applyBorder="1" applyAlignment="1">
      <alignment horizontal="center" vertical="top"/>
    </xf>
    <xf numFmtId="164" fontId="22" fillId="4" borderId="40" xfId="0" applyNumberFormat="1" applyFont="1" applyFill="1" applyBorder="1" applyAlignment="1">
      <alignment horizontal="center" vertical="top"/>
    </xf>
    <xf numFmtId="164" fontId="5" fillId="7" borderId="6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15" xfId="0" applyNumberFormat="1" applyFont="1" applyFill="1" applyBorder="1" applyAlignment="1">
      <alignment horizontal="center" vertical="top"/>
    </xf>
    <xf numFmtId="164" fontId="23" fillId="4" borderId="6" xfId="0" applyNumberFormat="1" applyFont="1" applyFill="1" applyBorder="1" applyAlignment="1">
      <alignment horizontal="center" vertical="top"/>
    </xf>
    <xf numFmtId="164" fontId="23" fillId="4" borderId="5" xfId="0" applyNumberFormat="1" applyFont="1" applyFill="1" applyBorder="1" applyAlignment="1">
      <alignment horizontal="center" vertical="top"/>
    </xf>
    <xf numFmtId="164" fontId="5" fillId="2" borderId="14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5" fillId="2" borderId="16" xfId="0" applyNumberFormat="1" applyFont="1" applyFill="1" applyBorder="1" applyAlignment="1">
      <alignment horizontal="center" vertical="top"/>
    </xf>
    <xf numFmtId="164" fontId="5" fillId="2" borderId="21" xfId="0" applyNumberFormat="1" applyFont="1" applyFill="1" applyBorder="1" applyAlignment="1">
      <alignment horizontal="center" vertical="top"/>
    </xf>
    <xf numFmtId="164" fontId="3" fillId="7" borderId="60" xfId="0" applyNumberFormat="1" applyFont="1" applyFill="1" applyBorder="1" applyAlignment="1">
      <alignment horizontal="center" vertical="top"/>
    </xf>
    <xf numFmtId="164" fontId="3" fillId="7" borderId="41" xfId="0" applyNumberFormat="1" applyFont="1" applyFill="1" applyBorder="1" applyAlignment="1">
      <alignment horizontal="center" vertical="top"/>
    </xf>
    <xf numFmtId="164" fontId="3" fillId="7" borderId="17" xfId="0" applyNumberFormat="1" applyFont="1" applyFill="1" applyBorder="1" applyAlignment="1">
      <alignment horizontal="center" vertical="top"/>
    </xf>
    <xf numFmtId="164" fontId="3" fillId="4" borderId="60" xfId="0" applyNumberFormat="1" applyFont="1" applyFill="1" applyBorder="1" applyAlignment="1">
      <alignment horizontal="center" vertical="top"/>
    </xf>
    <xf numFmtId="164" fontId="3" fillId="4" borderId="41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7" borderId="61" xfId="0" applyNumberFormat="1" applyFont="1" applyFill="1" applyBorder="1" applyAlignment="1">
      <alignment horizontal="center" vertical="top"/>
    </xf>
    <xf numFmtId="164" fontId="3" fillId="7" borderId="25" xfId="0" applyNumberFormat="1" applyFont="1" applyFill="1" applyBorder="1" applyAlignment="1">
      <alignment horizontal="center" vertical="top"/>
    </xf>
    <xf numFmtId="164" fontId="3" fillId="4" borderId="61" xfId="0" applyNumberFormat="1" applyFont="1" applyFill="1" applyBorder="1" applyAlignment="1">
      <alignment horizontal="center" vertical="top"/>
    </xf>
    <xf numFmtId="164" fontId="3" fillId="4" borderId="25" xfId="0" applyNumberFormat="1" applyFont="1" applyFill="1" applyBorder="1" applyAlignment="1">
      <alignment horizontal="center" vertical="top"/>
    </xf>
    <xf numFmtId="164" fontId="3" fillId="7" borderId="58" xfId="0" applyNumberFormat="1" applyFont="1" applyFill="1" applyBorder="1" applyAlignment="1">
      <alignment horizontal="center" vertical="top"/>
    </xf>
    <xf numFmtId="164" fontId="3" fillId="7" borderId="66" xfId="0" applyNumberFormat="1" applyFont="1" applyFill="1" applyBorder="1" applyAlignment="1">
      <alignment horizontal="center" vertical="top"/>
    </xf>
    <xf numFmtId="164" fontId="3" fillId="4" borderId="58" xfId="0" applyNumberFormat="1" applyFont="1" applyFill="1" applyBorder="1" applyAlignment="1">
      <alignment horizontal="center" vertical="top"/>
    </xf>
    <xf numFmtId="164" fontId="3" fillId="4" borderId="66" xfId="0" applyNumberFormat="1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center" vertical="top"/>
    </xf>
    <xf numFmtId="164" fontId="5" fillId="7" borderId="42" xfId="0" applyNumberFormat="1" applyFont="1" applyFill="1" applyBorder="1" applyAlignment="1">
      <alignment horizontal="center" vertical="top"/>
    </xf>
    <xf numFmtId="164" fontId="5" fillId="7" borderId="20" xfId="0" applyNumberFormat="1" applyFont="1" applyFill="1" applyBorder="1" applyAlignment="1">
      <alignment horizontal="center" vertical="top"/>
    </xf>
    <xf numFmtId="164" fontId="3" fillId="7" borderId="30" xfId="0" applyNumberFormat="1" applyFont="1" applyFill="1" applyBorder="1" applyAlignment="1">
      <alignment horizontal="center" vertical="top"/>
    </xf>
    <xf numFmtId="164" fontId="3" fillId="7" borderId="55" xfId="0" applyNumberFormat="1" applyFont="1" applyFill="1" applyBorder="1" applyAlignment="1">
      <alignment horizontal="center" vertical="top"/>
    </xf>
    <xf numFmtId="164" fontId="3" fillId="4" borderId="55" xfId="0" applyNumberFormat="1" applyFont="1" applyFill="1" applyBorder="1" applyAlignment="1">
      <alignment horizontal="center" vertical="top"/>
    </xf>
    <xf numFmtId="164" fontId="5" fillId="7" borderId="62" xfId="0" applyNumberFormat="1" applyFont="1" applyFill="1" applyBorder="1" applyAlignment="1">
      <alignment horizontal="center" vertical="top"/>
    </xf>
    <xf numFmtId="164" fontId="5" fillId="7" borderId="13" xfId="0" applyNumberFormat="1" applyFont="1" applyFill="1" applyBorder="1" applyAlignment="1">
      <alignment horizontal="center" vertical="top"/>
    </xf>
    <xf numFmtId="164" fontId="5" fillId="7" borderId="55" xfId="0" applyNumberFormat="1" applyFont="1" applyFill="1" applyBorder="1" applyAlignment="1">
      <alignment horizontal="center" vertical="top"/>
    </xf>
    <xf numFmtId="164" fontId="5" fillId="4" borderId="62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164" fontId="5" fillId="4" borderId="55" xfId="0" applyNumberFormat="1" applyFont="1" applyFill="1" applyBorder="1" applyAlignment="1">
      <alignment horizontal="center" vertical="top"/>
    </xf>
    <xf numFmtId="164" fontId="5" fillId="4" borderId="63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5" fillId="7" borderId="25" xfId="0" applyNumberFormat="1" applyFont="1" applyFill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5" fillId="7" borderId="23" xfId="0" applyNumberFormat="1" applyFont="1" applyFill="1" applyBorder="1" applyAlignment="1">
      <alignment horizontal="center" vertical="top"/>
    </xf>
    <xf numFmtId="164" fontId="3" fillId="7" borderId="22" xfId="0" applyNumberFormat="1" applyFont="1" applyFill="1" applyBorder="1" applyAlignment="1">
      <alignment horizontal="center" vertical="top"/>
    </xf>
    <xf numFmtId="164" fontId="3" fillId="7" borderId="3" xfId="0" applyNumberFormat="1" applyFont="1" applyFill="1" applyBorder="1" applyAlignment="1">
      <alignment horizontal="center" vertical="top"/>
    </xf>
    <xf numFmtId="164" fontId="3" fillId="4" borderId="22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7" borderId="54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/>
    </xf>
    <xf numFmtId="164" fontId="3" fillId="7" borderId="31" xfId="0" applyNumberFormat="1" applyFont="1" applyFill="1" applyBorder="1" applyAlignment="1">
      <alignment horizontal="center" vertical="top"/>
    </xf>
    <xf numFmtId="164" fontId="3" fillId="4" borderId="34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/>
    </xf>
    <xf numFmtId="164" fontId="5" fillId="7" borderId="67" xfId="0" applyNumberFormat="1" applyFont="1" applyFill="1" applyBorder="1" applyAlignment="1">
      <alignment horizontal="center" vertical="top"/>
    </xf>
    <xf numFmtId="164" fontId="5" fillId="7" borderId="65" xfId="0" applyNumberFormat="1" applyFont="1" applyFill="1" applyBorder="1" applyAlignment="1">
      <alignment horizontal="center" vertical="top"/>
    </xf>
    <xf numFmtId="164" fontId="5" fillId="7" borderId="66" xfId="0" applyNumberFormat="1" applyFont="1" applyFill="1" applyBorder="1" applyAlignment="1">
      <alignment horizontal="center" vertical="top"/>
    </xf>
    <xf numFmtId="164" fontId="5" fillId="4" borderId="67" xfId="0" applyNumberFormat="1" applyFont="1" applyFill="1" applyBorder="1" applyAlignment="1">
      <alignment horizontal="center" vertical="top"/>
    </xf>
    <xf numFmtId="164" fontId="5" fillId="4" borderId="65" xfId="0" applyNumberFormat="1" applyFont="1" applyFill="1" applyBorder="1" applyAlignment="1">
      <alignment horizontal="center" vertical="top"/>
    </xf>
    <xf numFmtId="164" fontId="5" fillId="7" borderId="75" xfId="0" applyNumberFormat="1" applyFont="1" applyFill="1" applyBorder="1" applyAlignment="1">
      <alignment horizontal="center" vertical="top"/>
    </xf>
    <xf numFmtId="164" fontId="5" fillId="7" borderId="74" xfId="0" applyNumberFormat="1" applyFont="1" applyFill="1" applyBorder="1" applyAlignment="1">
      <alignment horizontal="center" vertical="top"/>
    </xf>
    <xf numFmtId="164" fontId="5" fillId="7" borderId="77" xfId="0" applyNumberFormat="1" applyFont="1" applyFill="1" applyBorder="1" applyAlignment="1">
      <alignment horizontal="center" vertical="top"/>
    </xf>
    <xf numFmtId="164" fontId="3" fillId="4" borderId="77" xfId="0" applyNumberFormat="1" applyFont="1" applyFill="1" applyBorder="1" applyAlignment="1">
      <alignment horizontal="center" vertical="top"/>
    </xf>
    <xf numFmtId="0" fontId="18" fillId="7" borderId="47" xfId="0" applyFont="1" applyFill="1" applyBorder="1" applyAlignment="1">
      <alignment horizontal="center" vertical="top"/>
    </xf>
    <xf numFmtId="164" fontId="5" fillId="7" borderId="69" xfId="0" applyNumberFormat="1" applyFont="1" applyFill="1" applyBorder="1" applyAlignment="1">
      <alignment horizontal="center" vertical="top"/>
    </xf>
    <xf numFmtId="164" fontId="3" fillId="7" borderId="72" xfId="0" applyNumberFormat="1" applyFont="1" applyFill="1" applyBorder="1" applyAlignment="1">
      <alignment horizontal="center" vertical="top"/>
    </xf>
    <xf numFmtId="164" fontId="3" fillId="4" borderId="72" xfId="0" applyNumberFormat="1" applyFont="1" applyFill="1" applyBorder="1" applyAlignment="1">
      <alignment horizontal="center" vertical="top"/>
    </xf>
    <xf numFmtId="164" fontId="5" fillId="7" borderId="73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2" borderId="73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2" borderId="24" xfId="0" applyNumberFormat="1" applyFont="1" applyFill="1" applyBorder="1" applyAlignment="1">
      <alignment horizontal="center" vertical="top"/>
    </xf>
    <xf numFmtId="0" fontId="3" fillId="3" borderId="25" xfId="0" applyFont="1" applyFill="1" applyBorder="1" applyAlignment="1">
      <alignment horizontal="center" vertical="top" wrapText="1"/>
    </xf>
    <xf numFmtId="0" fontId="3" fillId="3" borderId="42" xfId="0" applyFont="1" applyFill="1" applyBorder="1" applyAlignment="1">
      <alignment horizontal="center" vertical="top" wrapText="1"/>
    </xf>
    <xf numFmtId="164" fontId="5" fillId="7" borderId="32" xfId="0" applyNumberFormat="1" applyFont="1" applyFill="1" applyBorder="1" applyAlignment="1">
      <alignment horizontal="center" vertical="top"/>
    </xf>
    <xf numFmtId="164" fontId="5" fillId="7" borderId="2" xfId="0" applyNumberFormat="1" applyFont="1" applyFill="1" applyBorder="1" applyAlignment="1">
      <alignment horizontal="center" vertical="top"/>
    </xf>
    <xf numFmtId="164" fontId="5" fillId="7" borderId="3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33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164" fontId="22" fillId="4" borderId="58" xfId="0" applyNumberFormat="1" applyFont="1" applyFill="1" applyBorder="1" applyAlignment="1">
      <alignment horizontal="center" vertical="top"/>
    </xf>
    <xf numFmtId="164" fontId="22" fillId="4" borderId="59" xfId="0" applyNumberFormat="1" applyFont="1" applyFill="1" applyBorder="1" applyAlignment="1">
      <alignment horizontal="center" vertical="top"/>
    </xf>
    <xf numFmtId="164" fontId="5" fillId="7" borderId="34" xfId="0" applyNumberFormat="1" applyFont="1" applyFill="1" applyBorder="1" applyAlignment="1">
      <alignment horizontal="center" vertical="top"/>
    </xf>
    <xf numFmtId="164" fontId="5" fillId="7" borderId="76" xfId="0" applyNumberFormat="1" applyFont="1" applyFill="1" applyBorder="1" applyAlignment="1">
      <alignment horizontal="center" vertical="top"/>
    </xf>
    <xf numFmtId="164" fontId="5" fillId="6" borderId="16" xfId="0" applyNumberFormat="1" applyFont="1" applyFill="1" applyBorder="1" applyAlignment="1">
      <alignment horizontal="center" vertical="top"/>
    </xf>
    <xf numFmtId="164" fontId="5" fillId="6" borderId="14" xfId="0" applyNumberFormat="1" applyFont="1" applyFill="1" applyBorder="1" applyAlignment="1">
      <alignment horizontal="center" vertical="top"/>
    </xf>
    <xf numFmtId="164" fontId="5" fillId="6" borderId="21" xfId="0" applyNumberFormat="1" applyFont="1" applyFill="1" applyBorder="1" applyAlignment="1">
      <alignment horizontal="center" vertical="top"/>
    </xf>
    <xf numFmtId="164" fontId="5" fillId="5" borderId="38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21" xfId="0" applyNumberFormat="1" applyFont="1" applyFill="1" applyBorder="1" applyAlignment="1">
      <alignment horizontal="center" vertical="top"/>
    </xf>
    <xf numFmtId="0" fontId="3" fillId="0" borderId="39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5" fillId="7" borderId="24" xfId="0" applyNumberFormat="1" applyFont="1" applyFill="1" applyBorder="1" applyAlignment="1">
      <alignment horizontal="center" vertical="top"/>
    </xf>
    <xf numFmtId="164" fontId="5" fillId="7" borderId="12" xfId="0" applyNumberFormat="1" applyFont="1" applyFill="1" applyBorder="1" applyAlignment="1">
      <alignment horizontal="center" vertical="top"/>
    </xf>
    <xf numFmtId="49" fontId="17" fillId="0" borderId="75" xfId="0" applyNumberFormat="1" applyFont="1" applyFill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center" vertical="top" wrapText="1"/>
    </xf>
    <xf numFmtId="164" fontId="3" fillId="3" borderId="48" xfId="0" applyNumberFormat="1" applyFont="1" applyFill="1" applyBorder="1" applyAlignment="1">
      <alignment horizontal="center" vertical="top" wrapText="1"/>
    </xf>
    <xf numFmtId="164" fontId="3" fillId="3" borderId="61" xfId="0" applyNumberFormat="1" applyFont="1" applyFill="1" applyBorder="1" applyAlignment="1">
      <alignment horizontal="center" vertical="top" wrapText="1"/>
    </xf>
    <xf numFmtId="164" fontId="3" fillId="3" borderId="59" xfId="0" applyNumberFormat="1" applyFont="1" applyFill="1" applyBorder="1" applyAlignment="1">
      <alignment horizontal="center" vertical="top" wrapText="1"/>
    </xf>
    <xf numFmtId="164" fontId="3" fillId="3" borderId="58" xfId="0" applyNumberFormat="1" applyFont="1" applyFill="1" applyBorder="1" applyAlignment="1">
      <alignment horizontal="center" vertical="top" wrapText="1"/>
    </xf>
    <xf numFmtId="164" fontId="3" fillId="3" borderId="52" xfId="0" applyNumberFormat="1" applyFont="1" applyFill="1" applyBorder="1" applyAlignment="1">
      <alignment horizontal="center" vertical="top" wrapText="1"/>
    </xf>
    <xf numFmtId="164" fontId="3" fillId="3" borderId="26" xfId="0" applyNumberFormat="1" applyFont="1" applyFill="1" applyBorder="1" applyAlignment="1">
      <alignment horizontal="center" vertical="top" wrapText="1"/>
    </xf>
    <xf numFmtId="164" fontId="5" fillId="7" borderId="29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center" vertical="top" wrapText="1"/>
    </xf>
    <xf numFmtId="164" fontId="3" fillId="3" borderId="27" xfId="0" applyNumberFormat="1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center" vertical="top"/>
    </xf>
    <xf numFmtId="164" fontId="3" fillId="3" borderId="44" xfId="0" applyNumberFormat="1" applyFont="1" applyFill="1" applyBorder="1" applyAlignment="1">
      <alignment horizontal="center" vertical="top" wrapText="1"/>
    </xf>
    <xf numFmtId="164" fontId="3" fillId="0" borderId="45" xfId="0" applyNumberFormat="1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center" vertical="top"/>
    </xf>
    <xf numFmtId="164" fontId="3" fillId="4" borderId="44" xfId="0" applyNumberFormat="1" applyFont="1" applyFill="1" applyBorder="1" applyAlignment="1">
      <alignment horizontal="center" vertical="top"/>
    </xf>
    <xf numFmtId="164" fontId="3" fillId="4" borderId="57" xfId="0" applyNumberFormat="1" applyFont="1" applyFill="1" applyBorder="1" applyAlignment="1">
      <alignment horizontal="center" vertical="top"/>
    </xf>
    <xf numFmtId="164" fontId="3" fillId="4" borderId="48" xfId="0" applyNumberFormat="1" applyFont="1" applyFill="1" applyBorder="1" applyAlignment="1">
      <alignment horizontal="center" vertical="top" wrapText="1"/>
    </xf>
    <xf numFmtId="164" fontId="5" fillId="4" borderId="27" xfId="0" applyNumberFormat="1" applyFont="1" applyFill="1" applyBorder="1" applyAlignment="1">
      <alignment horizontal="center" vertical="top"/>
    </xf>
    <xf numFmtId="164" fontId="5" fillId="4" borderId="48" xfId="0" applyNumberFormat="1" applyFont="1" applyFill="1" applyBorder="1" applyAlignment="1">
      <alignment horizontal="center" vertical="top"/>
    </xf>
    <xf numFmtId="164" fontId="3" fillId="4" borderId="27" xfId="0" applyNumberFormat="1" applyFont="1" applyFill="1" applyBorder="1" applyAlignment="1">
      <alignment horizontal="center" vertical="top" wrapText="1"/>
    </xf>
    <xf numFmtId="164" fontId="3" fillId="4" borderId="45" xfId="0" applyNumberFormat="1" applyFont="1" applyFill="1" applyBorder="1" applyAlignment="1">
      <alignment horizontal="center" vertical="top" wrapText="1"/>
    </xf>
    <xf numFmtId="164" fontId="3" fillId="4" borderId="49" xfId="0" applyNumberFormat="1" applyFont="1" applyFill="1" applyBorder="1" applyAlignment="1">
      <alignment horizontal="center" vertical="top" wrapText="1"/>
    </xf>
    <xf numFmtId="164" fontId="3" fillId="3" borderId="26" xfId="0" applyNumberFormat="1" applyFont="1" applyFill="1" applyBorder="1" applyAlignment="1">
      <alignment horizontal="center" vertical="top"/>
    </xf>
    <xf numFmtId="164" fontId="3" fillId="3" borderId="27" xfId="0" applyNumberFormat="1" applyFont="1" applyFill="1" applyBorder="1" applyAlignment="1">
      <alignment horizontal="center" vertical="top"/>
    </xf>
    <xf numFmtId="164" fontId="3" fillId="3" borderId="28" xfId="0" applyNumberFormat="1" applyFont="1" applyFill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164" fontId="3" fillId="7" borderId="35" xfId="0" applyNumberFormat="1" applyFont="1" applyFill="1" applyBorder="1" applyAlignment="1">
      <alignment horizontal="center" vertical="top"/>
    </xf>
    <xf numFmtId="164" fontId="3" fillId="3" borderId="76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/>
    </xf>
    <xf numFmtId="164" fontId="3" fillId="3" borderId="60" xfId="0" applyNumberFormat="1" applyFont="1" applyFill="1" applyBorder="1" applyAlignment="1">
      <alignment horizontal="center" vertical="top" wrapText="1"/>
    </xf>
    <xf numFmtId="164" fontId="3" fillId="3" borderId="53" xfId="0" applyNumberFormat="1" applyFont="1" applyFill="1" applyBorder="1" applyAlignment="1">
      <alignment horizontal="center" vertical="top" wrapText="1"/>
    </xf>
    <xf numFmtId="164" fontId="5" fillId="2" borderId="46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/>
    </xf>
    <xf numFmtId="164" fontId="3" fillId="0" borderId="48" xfId="0" applyNumberFormat="1" applyFont="1" applyFill="1" applyBorder="1" applyAlignment="1">
      <alignment horizontal="center" vertical="top" wrapText="1"/>
    </xf>
    <xf numFmtId="164" fontId="3" fillId="3" borderId="45" xfId="0" applyNumberFormat="1" applyFont="1" applyFill="1" applyBorder="1" applyAlignment="1">
      <alignment horizontal="center" vertical="top" wrapText="1"/>
    </xf>
    <xf numFmtId="164" fontId="5" fillId="10" borderId="16" xfId="0" applyNumberFormat="1" applyFont="1" applyFill="1" applyBorder="1" applyAlignment="1">
      <alignment horizontal="center" vertical="top"/>
    </xf>
    <xf numFmtId="164" fontId="5" fillId="10" borderId="14" xfId="0" applyNumberFormat="1" applyFont="1" applyFill="1" applyBorder="1" applyAlignment="1">
      <alignment horizontal="center" vertical="top"/>
    </xf>
    <xf numFmtId="164" fontId="5" fillId="5" borderId="37" xfId="0" applyNumberFormat="1" applyFont="1" applyFill="1" applyBorder="1" applyAlignment="1">
      <alignment horizontal="center" vertical="top"/>
    </xf>
    <xf numFmtId="164" fontId="5" fillId="5" borderId="26" xfId="0" applyNumberFormat="1" applyFont="1" applyFill="1" applyBorder="1" applyAlignment="1">
      <alignment horizontal="center" vertical="top"/>
    </xf>
    <xf numFmtId="164" fontId="3" fillId="0" borderId="45" xfId="0" applyNumberFormat="1" applyFont="1" applyBorder="1" applyAlignment="1">
      <alignment horizontal="center" vertical="top"/>
    </xf>
    <xf numFmtId="164" fontId="5" fillId="5" borderId="45" xfId="0" applyNumberFormat="1" applyFont="1" applyFill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center" vertical="top" wrapText="1"/>
    </xf>
    <xf numFmtId="0" fontId="3" fillId="4" borderId="65" xfId="0" applyNumberFormat="1" applyFont="1" applyFill="1" applyBorder="1" applyAlignment="1">
      <alignment horizontal="center" vertical="top"/>
    </xf>
    <xf numFmtId="0" fontId="3" fillId="4" borderId="64" xfId="0" applyNumberFormat="1" applyFont="1" applyFill="1" applyBorder="1" applyAlignment="1">
      <alignment horizontal="center" vertical="top"/>
    </xf>
    <xf numFmtId="0" fontId="3" fillId="4" borderId="12" xfId="0" applyNumberFormat="1" applyFont="1" applyFill="1" applyBorder="1" applyAlignment="1">
      <alignment horizontal="center" vertical="top"/>
    </xf>
    <xf numFmtId="0" fontId="3" fillId="4" borderId="35" xfId="0" applyNumberFormat="1" applyFont="1" applyFill="1" applyBorder="1" applyAlignment="1">
      <alignment horizontal="center" vertical="top"/>
    </xf>
    <xf numFmtId="0" fontId="3" fillId="4" borderId="7" xfId="0" applyNumberFormat="1" applyFont="1" applyFill="1" applyBorder="1" applyAlignment="1">
      <alignment horizontal="center" vertical="top"/>
    </xf>
    <xf numFmtId="0" fontId="3" fillId="4" borderId="20" xfId="0" applyNumberFormat="1" applyFont="1" applyFill="1" applyBorder="1" applyAlignment="1">
      <alignment horizontal="center" vertical="top"/>
    </xf>
    <xf numFmtId="0" fontId="3" fillId="4" borderId="3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>
      <alignment horizontal="center" vertical="top"/>
    </xf>
    <xf numFmtId="0" fontId="27" fillId="0" borderId="49" xfId="0" applyFont="1" applyBorder="1" applyAlignment="1">
      <alignment horizontal="center" vertical="top" wrapText="1"/>
    </xf>
    <xf numFmtId="164" fontId="22" fillId="7" borderId="56" xfId="0" applyNumberFormat="1" applyFont="1" applyFill="1" applyBorder="1" applyAlignment="1">
      <alignment horizontal="center" vertical="top"/>
    </xf>
    <xf numFmtId="164" fontId="22" fillId="7" borderId="13" xfId="0" applyNumberFormat="1" applyFont="1" applyFill="1" applyBorder="1" applyAlignment="1">
      <alignment horizontal="center" vertical="top"/>
    </xf>
    <xf numFmtId="164" fontId="22" fillId="7" borderId="63" xfId="0" applyNumberFormat="1" applyFont="1" applyFill="1" applyBorder="1" applyAlignment="1">
      <alignment horizontal="center" vertical="top"/>
    </xf>
    <xf numFmtId="164" fontId="22" fillId="4" borderId="63" xfId="0" applyNumberFormat="1" applyFont="1" applyFill="1" applyBorder="1" applyAlignment="1">
      <alignment horizontal="center" vertical="top"/>
    </xf>
    <xf numFmtId="0" fontId="27" fillId="0" borderId="28" xfId="0" applyFont="1" applyBorder="1" applyAlignment="1">
      <alignment horizontal="center" vertical="top" wrapText="1"/>
    </xf>
    <xf numFmtId="164" fontId="22" fillId="7" borderId="77" xfId="0" applyNumberFormat="1" applyFont="1" applyFill="1" applyBorder="1" applyAlignment="1">
      <alignment horizontal="center" vertical="top"/>
    </xf>
    <xf numFmtId="164" fontId="22" fillId="7" borderId="12" xfId="0" applyNumberFormat="1" applyFont="1" applyFill="1" applyBorder="1" applyAlignment="1">
      <alignment horizontal="center" vertical="top"/>
    </xf>
    <xf numFmtId="164" fontId="22" fillId="7" borderId="35" xfId="0" applyNumberFormat="1" applyFont="1" applyFill="1" applyBorder="1" applyAlignment="1">
      <alignment horizontal="center" vertical="top"/>
    </xf>
    <xf numFmtId="164" fontId="22" fillId="4" borderId="77" xfId="0" applyNumberFormat="1" applyFont="1" applyFill="1" applyBorder="1" applyAlignment="1">
      <alignment horizontal="center" vertical="top"/>
    </xf>
    <xf numFmtId="164" fontId="22" fillId="4" borderId="35" xfId="0" applyNumberFormat="1" applyFont="1" applyFill="1" applyBorder="1" applyAlignment="1">
      <alignment horizontal="center" vertical="top"/>
    </xf>
    <xf numFmtId="164" fontId="22" fillId="4" borderId="78" xfId="0" applyNumberFormat="1" applyFont="1" applyFill="1" applyBorder="1" applyAlignment="1">
      <alignment horizontal="center" vertical="top"/>
    </xf>
    <xf numFmtId="0" fontId="27" fillId="4" borderId="53" xfId="0" applyFont="1" applyFill="1" applyBorder="1" applyAlignment="1">
      <alignment horizontal="center" vertical="top"/>
    </xf>
    <xf numFmtId="164" fontId="22" fillId="7" borderId="62" xfId="0" applyNumberFormat="1" applyFont="1" applyFill="1" applyBorder="1" applyAlignment="1">
      <alignment horizontal="center" vertical="top"/>
    </xf>
    <xf numFmtId="0" fontId="22" fillId="0" borderId="5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0" fontId="3" fillId="0" borderId="34" xfId="0" applyFont="1" applyFill="1" applyBorder="1" applyAlignment="1">
      <alignment vertical="top" wrapText="1"/>
    </xf>
    <xf numFmtId="3" fontId="3" fillId="0" borderId="15" xfId="0" applyNumberFormat="1" applyFont="1" applyFill="1" applyBorder="1" applyAlignment="1">
      <alignment horizontal="center" vertical="top"/>
    </xf>
    <xf numFmtId="0" fontId="10" fillId="0" borderId="53" xfId="0" applyFont="1" applyBorder="1" applyAlignment="1">
      <alignment horizontal="center" vertical="top" wrapText="1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35" xfId="0" applyNumberFormat="1" applyFont="1" applyFill="1" applyBorder="1" applyAlignment="1">
      <alignment horizontal="center" vertical="top"/>
    </xf>
    <xf numFmtId="49" fontId="5" fillId="10" borderId="18" xfId="0" applyNumberFormat="1" applyFont="1" applyFill="1" applyBorder="1" applyAlignment="1">
      <alignment vertical="top" wrapText="1"/>
    </xf>
    <xf numFmtId="49" fontId="5" fillId="10" borderId="23" xfId="0" applyNumberFormat="1" applyFont="1" applyFill="1" applyBorder="1" applyAlignment="1">
      <alignment vertical="top" wrapText="1"/>
    </xf>
    <xf numFmtId="49" fontId="5" fillId="2" borderId="4" xfId="0" applyNumberFormat="1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vertical="top" wrapText="1"/>
    </xf>
    <xf numFmtId="164" fontId="3" fillId="4" borderId="28" xfId="0" applyNumberFormat="1" applyFont="1" applyFill="1" applyBorder="1" applyAlignment="1">
      <alignment horizontal="center" vertical="top"/>
    </xf>
    <xf numFmtId="164" fontId="3" fillId="4" borderId="76" xfId="0" applyNumberFormat="1" applyFont="1" applyFill="1" applyBorder="1" applyAlignment="1">
      <alignment horizontal="center" vertical="top" wrapText="1"/>
    </xf>
    <xf numFmtId="164" fontId="5" fillId="6" borderId="8" xfId="0" applyNumberFormat="1" applyFont="1" applyFill="1" applyBorder="1" applyAlignment="1">
      <alignment horizontal="center" vertical="top"/>
    </xf>
    <xf numFmtId="164" fontId="5" fillId="5" borderId="8" xfId="0" applyNumberFormat="1" applyFont="1" applyFill="1" applyBorder="1" applyAlignment="1">
      <alignment horizontal="center" vertical="top"/>
    </xf>
    <xf numFmtId="164" fontId="5" fillId="4" borderId="49" xfId="0" applyNumberFormat="1" applyFont="1" applyFill="1" applyBorder="1" applyAlignment="1">
      <alignment horizontal="center" vertical="top"/>
    </xf>
    <xf numFmtId="164" fontId="5" fillId="4" borderId="50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center" vertical="center" textRotation="90"/>
    </xf>
    <xf numFmtId="0" fontId="10" fillId="4" borderId="75" xfId="0" applyFont="1" applyFill="1" applyBorder="1" applyAlignment="1">
      <alignment horizontal="center" vertical="top"/>
    </xf>
    <xf numFmtId="165" fontId="3" fillId="0" borderId="31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vertical="top" wrapText="1"/>
    </xf>
    <xf numFmtId="165" fontId="3" fillId="0" borderId="66" xfId="0" applyNumberFormat="1" applyFont="1" applyFill="1" applyBorder="1" applyAlignment="1">
      <alignment horizontal="center" vertical="top"/>
    </xf>
    <xf numFmtId="0" fontId="13" fillId="4" borderId="5" xfId="0" applyFont="1" applyFill="1" applyBorder="1" applyAlignment="1">
      <alignment vertical="top" wrapText="1"/>
    </xf>
    <xf numFmtId="0" fontId="10" fillId="0" borderId="44" xfId="0" applyFont="1" applyFill="1" applyBorder="1" applyAlignment="1">
      <alignment horizontal="center" vertical="top"/>
    </xf>
    <xf numFmtId="164" fontId="5" fillId="10" borderId="8" xfId="0" applyNumberFormat="1" applyFont="1" applyFill="1" applyBorder="1" applyAlignment="1">
      <alignment horizontal="center" vertical="top"/>
    </xf>
    <xf numFmtId="164" fontId="5" fillId="2" borderId="37" xfId="0" applyNumberFormat="1" applyFont="1" applyFill="1" applyBorder="1" applyAlignment="1">
      <alignment horizontal="center" vertical="top"/>
    </xf>
    <xf numFmtId="164" fontId="5" fillId="10" borderId="37" xfId="0" applyNumberFormat="1" applyFont="1" applyFill="1" applyBorder="1" applyAlignment="1">
      <alignment horizontal="center" vertical="top"/>
    </xf>
    <xf numFmtId="0" fontId="5" fillId="0" borderId="65" xfId="0" applyFont="1" applyFill="1" applyBorder="1" applyAlignment="1">
      <alignment horizontal="center" vertical="top" wrapText="1"/>
    </xf>
    <xf numFmtId="0" fontId="11" fillId="7" borderId="28" xfId="0" applyFont="1" applyFill="1" applyBorder="1" applyAlignment="1">
      <alignment horizontal="center" vertical="top"/>
    </xf>
    <xf numFmtId="164" fontId="5" fillId="7" borderId="35" xfId="0" applyNumberFormat="1" applyFont="1" applyFill="1" applyBorder="1" applyAlignment="1">
      <alignment horizontal="center" vertical="top"/>
    </xf>
    <xf numFmtId="164" fontId="5" fillId="7" borderId="28" xfId="0" applyNumberFormat="1" applyFont="1" applyFill="1" applyBorder="1" applyAlignment="1">
      <alignment horizontal="center" vertical="top"/>
    </xf>
    <xf numFmtId="164" fontId="3" fillId="3" borderId="45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49" fontId="5" fillId="0" borderId="19" xfId="0" applyNumberFormat="1" applyFont="1" applyBorder="1" applyAlignment="1">
      <alignment vertical="top"/>
    </xf>
    <xf numFmtId="49" fontId="5" fillId="0" borderId="20" xfId="0" applyNumberFormat="1" applyFont="1" applyBorder="1" applyAlignment="1">
      <alignment vertical="top"/>
    </xf>
    <xf numFmtId="0" fontId="8" fillId="0" borderId="4" xfId="0" applyFont="1" applyBorder="1" applyAlignment="1">
      <alignment textRotation="90" wrapText="1"/>
    </xf>
    <xf numFmtId="0" fontId="10" fillId="0" borderId="45" xfId="0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center" vertical="top"/>
    </xf>
    <xf numFmtId="49" fontId="18" fillId="2" borderId="7" xfId="0" applyNumberFormat="1" applyFont="1" applyFill="1" applyBorder="1" applyAlignment="1">
      <alignment horizontal="center" vertical="top"/>
    </xf>
    <xf numFmtId="49" fontId="18" fillId="4" borderId="11" xfId="0" applyNumberFormat="1" applyFont="1" applyFill="1" applyBorder="1" applyAlignment="1">
      <alignment horizontal="center" vertical="top"/>
    </xf>
    <xf numFmtId="49" fontId="18" fillId="0" borderId="11" xfId="0" applyNumberFormat="1" applyFont="1" applyFill="1" applyBorder="1" applyAlignment="1">
      <alignment horizontal="center" vertical="top"/>
    </xf>
    <xf numFmtId="49" fontId="18" fillId="2" borderId="4" xfId="0" applyNumberFormat="1" applyFont="1" applyFill="1" applyBorder="1" applyAlignment="1">
      <alignment horizontal="center" vertical="top"/>
    </xf>
    <xf numFmtId="49" fontId="17" fillId="0" borderId="4" xfId="0" applyNumberFormat="1" applyFont="1" applyFill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10" fillId="0" borderId="61" xfId="0" applyFont="1" applyBorder="1" applyAlignment="1">
      <alignment horizontal="center" vertical="top" wrapText="1"/>
    </xf>
    <xf numFmtId="0" fontId="3" fillId="0" borderId="36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center" vertical="top"/>
    </xf>
    <xf numFmtId="49" fontId="18" fillId="6" borderId="60" xfId="0" applyNumberFormat="1" applyFont="1" applyFill="1" applyBorder="1" applyAlignment="1">
      <alignment horizontal="center" vertical="top"/>
    </xf>
    <xf numFmtId="49" fontId="18" fillId="2" borderId="3" xfId="0" applyNumberFormat="1" applyFont="1" applyFill="1" applyBorder="1" applyAlignment="1">
      <alignment horizontal="center" vertical="top"/>
    </xf>
    <xf numFmtId="49" fontId="18" fillId="4" borderId="71" xfId="0" applyNumberFormat="1" applyFont="1" applyFill="1" applyBorder="1" applyAlignment="1">
      <alignment horizontal="center" vertical="top"/>
    </xf>
    <xf numFmtId="49" fontId="18" fillId="4" borderId="72" xfId="0" applyNumberFormat="1" applyFont="1" applyFill="1" applyBorder="1" applyAlignment="1">
      <alignment horizontal="center" vertical="top"/>
    </xf>
    <xf numFmtId="49" fontId="18" fillId="0" borderId="57" xfId="0" applyNumberFormat="1" applyFont="1" applyFill="1" applyBorder="1" applyAlignment="1">
      <alignment horizontal="center" vertical="top"/>
    </xf>
    <xf numFmtId="49" fontId="18" fillId="0" borderId="48" xfId="0" applyNumberFormat="1" applyFont="1" applyFill="1" applyBorder="1" applyAlignment="1">
      <alignment horizontal="center" vertical="top"/>
    </xf>
    <xf numFmtId="49" fontId="18" fillId="6" borderId="61" xfId="0" applyNumberFormat="1" applyFont="1" applyFill="1" applyBorder="1" applyAlignment="1">
      <alignment horizontal="center" vertical="top"/>
    </xf>
    <xf numFmtId="49" fontId="18" fillId="6" borderId="23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vertical="top" wrapText="1"/>
    </xf>
    <xf numFmtId="49" fontId="5" fillId="6" borderId="23" xfId="0" applyNumberFormat="1" applyFont="1" applyFill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49" fontId="5" fillId="0" borderId="20" xfId="0" applyNumberFormat="1" applyFont="1" applyBorder="1" applyAlignment="1">
      <alignment vertical="top" wrapText="1"/>
    </xf>
    <xf numFmtId="49" fontId="17" fillId="0" borderId="3" xfId="0" applyNumberFormat="1" applyFont="1" applyFill="1" applyBorder="1" applyAlignment="1">
      <alignment horizontal="center" vertical="top"/>
    </xf>
    <xf numFmtId="49" fontId="17" fillId="0" borderId="7" xfId="0" applyNumberFormat="1" applyFont="1" applyFill="1" applyBorder="1" applyAlignment="1">
      <alignment horizontal="center" vertical="top"/>
    </xf>
    <xf numFmtId="0" fontId="3" fillId="3" borderId="75" xfId="0" applyFont="1" applyFill="1" applyBorder="1" applyAlignment="1">
      <alignment vertical="top" wrapText="1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55" xfId="0" applyNumberFormat="1" applyFont="1" applyFill="1" applyBorder="1" applyAlignment="1">
      <alignment horizontal="center" vertical="top"/>
    </xf>
    <xf numFmtId="3" fontId="3" fillId="3" borderId="63" xfId="0" applyNumberFormat="1" applyFont="1" applyFill="1" applyBorder="1" applyAlignment="1">
      <alignment horizontal="center" vertical="top"/>
    </xf>
    <xf numFmtId="3" fontId="3" fillId="4" borderId="5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10" borderId="22" xfId="0" applyNumberFormat="1" applyFont="1" applyFill="1" applyBorder="1" applyAlignment="1">
      <alignment horizontal="center" vertical="top"/>
    </xf>
    <xf numFmtId="49" fontId="5" fillId="10" borderId="23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10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0" fontId="3" fillId="0" borderId="71" xfId="0" applyFont="1" applyFill="1" applyBorder="1" applyAlignment="1">
      <alignment vertical="top" wrapText="1"/>
    </xf>
    <xf numFmtId="0" fontId="3" fillId="0" borderId="72" xfId="0" applyFont="1" applyFill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67" xfId="0" applyFont="1" applyFill="1" applyBorder="1" applyAlignment="1">
      <alignment horizontal="left" vertical="top" wrapText="1"/>
    </xf>
    <xf numFmtId="0" fontId="3" fillId="3" borderId="62" xfId="0" applyFont="1" applyFill="1" applyBorder="1" applyAlignment="1">
      <alignment horizontal="left" vertical="top" wrapText="1"/>
    </xf>
    <xf numFmtId="164" fontId="3" fillId="4" borderId="50" xfId="0" applyNumberFormat="1" applyFont="1" applyFill="1" applyBorder="1" applyAlignment="1">
      <alignment horizontal="center" vertical="top" wrapText="1"/>
    </xf>
    <xf numFmtId="49" fontId="5" fillId="10" borderId="67" xfId="0" applyNumberFormat="1" applyFont="1" applyFill="1" applyBorder="1" applyAlignment="1">
      <alignment horizontal="center" vertical="top"/>
    </xf>
    <xf numFmtId="49" fontId="5" fillId="2" borderId="65" xfId="0" applyNumberFormat="1" applyFont="1" applyFill="1" applyBorder="1" applyAlignment="1">
      <alignment horizontal="center" vertical="top"/>
    </xf>
    <xf numFmtId="49" fontId="5" fillId="4" borderId="65" xfId="0" applyNumberFormat="1" applyFont="1" applyFill="1" applyBorder="1" applyAlignment="1">
      <alignment horizontal="center" vertical="top"/>
    </xf>
    <xf numFmtId="49" fontId="5" fillId="4" borderId="65" xfId="0" applyNumberFormat="1" applyFont="1" applyFill="1" applyBorder="1" applyAlignment="1">
      <alignment horizontal="center" vertical="top" wrapText="1"/>
    </xf>
    <xf numFmtId="49" fontId="3" fillId="0" borderId="65" xfId="0" applyNumberFormat="1" applyFont="1" applyBorder="1" applyAlignment="1">
      <alignment horizontal="center" vertical="top" wrapText="1"/>
    </xf>
    <xf numFmtId="49" fontId="5" fillId="0" borderId="64" xfId="0" applyNumberFormat="1" applyFont="1" applyBorder="1" applyAlignment="1">
      <alignment horizontal="center" vertical="top"/>
    </xf>
    <xf numFmtId="0" fontId="3" fillId="7" borderId="53" xfId="0" applyFont="1" applyFill="1" applyBorder="1" applyAlignment="1">
      <alignment horizontal="center"/>
    </xf>
    <xf numFmtId="164" fontId="3" fillId="7" borderId="53" xfId="0" applyNumberFormat="1" applyFont="1" applyFill="1" applyBorder="1" applyAlignment="1">
      <alignment horizontal="center" vertical="top"/>
    </xf>
    <xf numFmtId="164" fontId="23" fillId="7" borderId="34" xfId="0" applyNumberFormat="1" applyFont="1" applyFill="1" applyBorder="1" applyAlignment="1">
      <alignment horizontal="center" vertical="top"/>
    </xf>
    <xf numFmtId="164" fontId="23" fillId="7" borderId="12" xfId="0" applyNumberFormat="1" applyFont="1" applyFill="1" applyBorder="1" applyAlignment="1">
      <alignment horizontal="center" vertical="top"/>
    </xf>
    <xf numFmtId="164" fontId="22" fillId="4" borderId="33" xfId="0" applyNumberFormat="1" applyFont="1" applyFill="1" applyBorder="1" applyAlignment="1">
      <alignment horizontal="center" vertical="top"/>
    </xf>
    <xf numFmtId="164" fontId="23" fillId="7" borderId="15" xfId="0" applyNumberFormat="1" applyFont="1" applyFill="1" applyBorder="1" applyAlignment="1">
      <alignment horizontal="center" vertical="top"/>
    </xf>
    <xf numFmtId="164" fontId="22" fillId="4" borderId="55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164" fontId="3" fillId="4" borderId="31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top"/>
    </xf>
    <xf numFmtId="164" fontId="23" fillId="4" borderId="13" xfId="0" applyNumberFormat="1" applyFont="1" applyFill="1" applyBorder="1" applyAlignment="1">
      <alignment horizontal="center" vertical="top"/>
    </xf>
    <xf numFmtId="164" fontId="23" fillId="4" borderId="62" xfId="0" applyNumberFormat="1" applyFont="1" applyFill="1" applyBorder="1" applyAlignment="1">
      <alignment horizontal="center" vertical="top"/>
    </xf>
    <xf numFmtId="0" fontId="3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164" fontId="3" fillId="0" borderId="53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164" fontId="3" fillId="4" borderId="53" xfId="0" applyNumberFormat="1" applyFont="1" applyFill="1" applyBorder="1" applyAlignment="1">
      <alignment horizontal="center" vertical="top" wrapText="1"/>
    </xf>
    <xf numFmtId="164" fontId="3" fillId="4" borderId="54" xfId="0" applyNumberFormat="1" applyFont="1" applyFill="1" applyBorder="1" applyAlignment="1">
      <alignment horizontal="center" vertical="top" wrapText="1"/>
    </xf>
    <xf numFmtId="164" fontId="3" fillId="4" borderId="50" xfId="0" applyNumberFormat="1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11" xfId="0" applyFont="1" applyFill="1" applyBorder="1" applyAlignment="1">
      <alignment horizontal="right" vertical="top" wrapText="1"/>
    </xf>
    <xf numFmtId="0" fontId="5" fillId="8" borderId="24" xfId="0" applyFont="1" applyFill="1" applyBorder="1" applyAlignment="1">
      <alignment horizontal="right" vertical="top" wrapText="1"/>
    </xf>
    <xf numFmtId="164" fontId="5" fillId="8" borderId="68" xfId="0" applyNumberFormat="1" applyFont="1" applyFill="1" applyBorder="1" applyAlignment="1">
      <alignment horizontal="center" vertical="top" wrapText="1"/>
    </xf>
    <xf numFmtId="164" fontId="5" fillId="8" borderId="69" xfId="0" applyNumberFormat="1" applyFont="1" applyFill="1" applyBorder="1" applyAlignment="1">
      <alignment horizontal="center" vertical="top" wrapText="1"/>
    </xf>
    <xf numFmtId="164" fontId="5" fillId="8" borderId="70" xfId="0" applyNumberFormat="1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5" fillId="5" borderId="53" xfId="0" applyFont="1" applyFill="1" applyBorder="1" applyAlignment="1">
      <alignment horizontal="right" vertical="top" wrapText="1"/>
    </xf>
    <xf numFmtId="0" fontId="5" fillId="5" borderId="54" xfId="0" applyFont="1" applyFill="1" applyBorder="1" applyAlignment="1">
      <alignment horizontal="right" vertical="top" wrapText="1"/>
    </xf>
    <xf numFmtId="0" fontId="5" fillId="5" borderId="50" xfId="0" applyFont="1" applyFill="1" applyBorder="1" applyAlignment="1">
      <alignment horizontal="right" vertical="top" wrapText="1"/>
    </xf>
    <xf numFmtId="164" fontId="5" fillId="5" borderId="53" xfId="0" applyNumberFormat="1" applyFont="1" applyFill="1" applyBorder="1" applyAlignment="1">
      <alignment horizontal="center" vertical="top" wrapText="1"/>
    </xf>
    <xf numFmtId="164" fontId="5" fillId="5" borderId="54" xfId="0" applyNumberFormat="1" applyFont="1" applyFill="1" applyBorder="1" applyAlignment="1">
      <alignment horizontal="center" vertical="top" wrapText="1"/>
    </xf>
    <xf numFmtId="164" fontId="5" fillId="5" borderId="50" xfId="0" applyNumberFormat="1" applyFont="1" applyFill="1" applyBorder="1" applyAlignment="1">
      <alignment horizontal="center" vertical="top" wrapText="1"/>
    </xf>
    <xf numFmtId="0" fontId="3" fillId="3" borderId="6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right" vertical="top"/>
    </xf>
    <xf numFmtId="49" fontId="5" fillId="2" borderId="8" xfId="0" applyNumberFormat="1" applyFont="1" applyFill="1" applyBorder="1" applyAlignment="1">
      <alignment horizontal="right" vertical="top"/>
    </xf>
    <xf numFmtId="49" fontId="5" fillId="2" borderId="21" xfId="0" applyNumberFormat="1" applyFont="1" applyFill="1" applyBorder="1" applyAlignment="1">
      <alignment horizontal="right" vertical="top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49" fontId="5" fillId="10" borderId="10" xfId="0" applyNumberFormat="1" applyFont="1" applyFill="1" applyBorder="1" applyAlignment="1">
      <alignment horizontal="right" vertical="top"/>
    </xf>
    <xf numFmtId="49" fontId="5" fillId="10" borderId="8" xfId="0" applyNumberFormat="1" applyFont="1" applyFill="1" applyBorder="1" applyAlignment="1">
      <alignment horizontal="right" vertical="top"/>
    </xf>
    <xf numFmtId="49" fontId="5" fillId="10" borderId="21" xfId="0" applyNumberFormat="1" applyFont="1" applyFill="1" applyBorder="1" applyAlignment="1">
      <alignment horizontal="right" vertical="top"/>
    </xf>
    <xf numFmtId="0" fontId="3" fillId="10" borderId="38" xfId="0" applyFont="1" applyFill="1" applyBorder="1" applyAlignment="1">
      <alignment horizontal="center" vertical="top"/>
    </xf>
    <xf numFmtId="0" fontId="3" fillId="10" borderId="8" xfId="0" applyFont="1" applyFill="1" applyBorder="1" applyAlignment="1">
      <alignment horizontal="center" vertical="top"/>
    </xf>
    <xf numFmtId="0" fontId="3" fillId="10" borderId="21" xfId="0" applyFont="1" applyFill="1" applyBorder="1" applyAlignment="1">
      <alignment horizontal="center" vertical="top"/>
    </xf>
    <xf numFmtId="49" fontId="5" fillId="5" borderId="10" xfId="0" applyNumberFormat="1" applyFont="1" applyFill="1" applyBorder="1" applyAlignment="1">
      <alignment horizontal="right" vertical="top"/>
    </xf>
    <xf numFmtId="49" fontId="5" fillId="5" borderId="8" xfId="0" applyNumberFormat="1" applyFont="1" applyFill="1" applyBorder="1" applyAlignment="1">
      <alignment horizontal="right" vertical="top"/>
    </xf>
    <xf numFmtId="49" fontId="5" fillId="5" borderId="21" xfId="0" applyNumberFormat="1" applyFont="1" applyFill="1" applyBorder="1" applyAlignment="1">
      <alignment horizontal="right" vertical="top"/>
    </xf>
    <xf numFmtId="0" fontId="3" fillId="5" borderId="38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49" fontId="18" fillId="10" borderId="51" xfId="0" applyNumberFormat="1" applyFont="1" applyFill="1" applyBorder="1" applyAlignment="1">
      <alignment horizontal="center" vertical="top"/>
    </xf>
    <xf numFmtId="49" fontId="18" fillId="10" borderId="53" xfId="0" applyNumberFormat="1" applyFont="1" applyFill="1" applyBorder="1" applyAlignment="1">
      <alignment horizontal="center" vertical="top"/>
    </xf>
    <xf numFmtId="49" fontId="18" fillId="10" borderId="75" xfId="0" applyNumberFormat="1" applyFont="1" applyFill="1" applyBorder="1" applyAlignment="1">
      <alignment horizontal="center" vertical="top"/>
    </xf>
    <xf numFmtId="49" fontId="18" fillId="10" borderId="68" xfId="0" applyNumberFormat="1" applyFont="1" applyFill="1" applyBorder="1" applyAlignment="1">
      <alignment horizontal="center" vertical="top"/>
    </xf>
    <xf numFmtId="49" fontId="18" fillId="2" borderId="2" xfId="0" applyNumberFormat="1" applyFont="1" applyFill="1" applyBorder="1" applyAlignment="1">
      <alignment horizontal="center" vertical="top"/>
    </xf>
    <xf numFmtId="49" fontId="18" fillId="2" borderId="13" xfId="0" applyNumberFormat="1" applyFont="1" applyFill="1" applyBorder="1" applyAlignment="1">
      <alignment horizontal="center" vertical="top"/>
    </xf>
    <xf numFmtId="49" fontId="18" fillId="2" borderId="12" xfId="0" applyNumberFormat="1" applyFont="1" applyFill="1" applyBorder="1" applyAlignment="1">
      <alignment horizontal="center" vertical="top"/>
    </xf>
    <xf numFmtId="49" fontId="18" fillId="2" borderId="5" xfId="0" applyNumberFormat="1" applyFont="1" applyFill="1" applyBorder="1" applyAlignment="1">
      <alignment horizontal="center" vertical="top"/>
    </xf>
    <xf numFmtId="49" fontId="18" fillId="4" borderId="9" xfId="0" applyNumberFormat="1" applyFont="1" applyFill="1" applyBorder="1" applyAlignment="1">
      <alignment horizontal="center" vertical="top"/>
    </xf>
    <xf numFmtId="49" fontId="18" fillId="4" borderId="54" xfId="0" applyNumberFormat="1" applyFont="1" applyFill="1" applyBorder="1" applyAlignment="1">
      <alignment horizontal="center" vertical="top"/>
    </xf>
    <xf numFmtId="49" fontId="18" fillId="4" borderId="78" xfId="0" applyNumberFormat="1" applyFont="1" applyFill="1" applyBorder="1" applyAlignment="1">
      <alignment horizontal="center" vertical="top"/>
    </xf>
    <xf numFmtId="49" fontId="18" fillId="4" borderId="69" xfId="0" applyNumberFormat="1" applyFont="1" applyFill="1" applyBorder="1" applyAlignment="1">
      <alignment horizontal="center" vertical="top"/>
    </xf>
    <xf numFmtId="0" fontId="5" fillId="4" borderId="30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7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textRotation="90" wrapText="1"/>
    </xf>
    <xf numFmtId="164" fontId="3" fillId="0" borderId="13" xfId="0" applyNumberFormat="1" applyFont="1" applyFill="1" applyBorder="1" applyAlignment="1">
      <alignment horizontal="center" vertical="center" textRotation="90" wrapText="1"/>
    </xf>
    <xf numFmtId="164" fontId="3" fillId="0" borderId="12" xfId="0" applyNumberFormat="1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center" vertical="center" textRotation="90" wrapText="1"/>
    </xf>
    <xf numFmtId="49" fontId="17" fillId="0" borderId="2" xfId="0" applyNumberFormat="1" applyFont="1" applyFill="1" applyBorder="1" applyAlignment="1">
      <alignment horizontal="center" vertical="top"/>
    </xf>
    <xf numFmtId="49" fontId="17" fillId="0" borderId="13" xfId="0" applyNumberFormat="1" applyFont="1" applyFill="1" applyBorder="1" applyAlignment="1">
      <alignment horizontal="center" vertical="top"/>
    </xf>
    <xf numFmtId="49" fontId="17" fillId="0" borderId="12" xfId="0" applyNumberFormat="1" applyFont="1" applyFill="1" applyBorder="1" applyAlignment="1">
      <alignment horizontal="center" vertical="top"/>
    </xf>
    <xf numFmtId="49" fontId="17" fillId="0" borderId="5" xfId="0" applyNumberFormat="1" applyFont="1" applyFill="1" applyBorder="1" applyAlignment="1">
      <alignment horizontal="center" vertical="top"/>
    </xf>
    <xf numFmtId="49" fontId="18" fillId="0" borderId="2" xfId="0" applyNumberFormat="1" applyFont="1" applyFill="1" applyBorder="1" applyAlignment="1">
      <alignment horizontal="center" vertical="top"/>
    </xf>
    <xf numFmtId="49" fontId="18" fillId="0" borderId="13" xfId="0" applyNumberFormat="1" applyFont="1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/>
    </xf>
    <xf numFmtId="49" fontId="18" fillId="0" borderId="5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5" fillId="5" borderId="51" xfId="0" applyFont="1" applyFill="1" applyBorder="1" applyAlignment="1">
      <alignment horizontal="right" vertical="top" wrapText="1"/>
    </xf>
    <xf numFmtId="0" fontId="5" fillId="5" borderId="9" xfId="0" applyFont="1" applyFill="1" applyBorder="1" applyAlignment="1">
      <alignment horizontal="right" vertical="top" wrapText="1"/>
    </xf>
    <xf numFmtId="0" fontId="5" fillId="5" borderId="52" xfId="0" applyFont="1" applyFill="1" applyBorder="1" applyAlignment="1">
      <alignment horizontal="right" vertical="top" wrapText="1"/>
    </xf>
    <xf numFmtId="165" fontId="5" fillId="5" borderId="51" xfId="0" applyNumberFormat="1" applyFont="1" applyFill="1" applyBorder="1" applyAlignment="1">
      <alignment horizontal="center" vertical="top" wrapText="1"/>
    </xf>
    <xf numFmtId="165" fontId="5" fillId="5" borderId="9" xfId="0" applyNumberFormat="1" applyFont="1" applyFill="1" applyBorder="1" applyAlignment="1">
      <alignment horizontal="center" vertical="top" wrapText="1"/>
    </xf>
    <xf numFmtId="165" fontId="5" fillId="5" borderId="52" xfId="0" applyNumberFormat="1" applyFont="1" applyFill="1" applyBorder="1" applyAlignment="1">
      <alignment horizontal="center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10" borderId="18" xfId="0" applyNumberFormat="1" applyFont="1" applyFill="1" applyBorder="1" applyAlignment="1">
      <alignment horizontal="center" vertical="top" wrapText="1"/>
    </xf>
    <xf numFmtId="49" fontId="5" fillId="10" borderId="2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10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left" vertical="top" wrapText="1"/>
    </xf>
    <xf numFmtId="0" fontId="5" fillId="4" borderId="65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5" fillId="4" borderId="42" xfId="0" applyFont="1" applyFill="1" applyBorder="1" applyAlignment="1">
      <alignment horizontal="left" vertical="top" wrapText="1"/>
    </xf>
    <xf numFmtId="49" fontId="5" fillId="10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right" vertical="top"/>
    </xf>
    <xf numFmtId="49" fontId="5" fillId="2" borderId="24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3" fillId="0" borderId="12" xfId="0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0" fontId="3" fillId="0" borderId="65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20" xfId="0" applyNumberFormat="1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left" vertical="top" wrapText="1"/>
    </xf>
    <xf numFmtId="0" fontId="3" fillId="0" borderId="73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49" fontId="5" fillId="0" borderId="42" xfId="0" applyNumberFormat="1" applyFont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49" fontId="5" fillId="10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vertical="top" wrapText="1"/>
    </xf>
    <xf numFmtId="0" fontId="3" fillId="4" borderId="66" xfId="0" applyFont="1" applyFill="1" applyBorder="1" applyAlignment="1">
      <alignment vertical="top" wrapText="1"/>
    </xf>
    <xf numFmtId="49" fontId="3" fillId="0" borderId="31" xfId="0" applyNumberFormat="1" applyFont="1" applyBorder="1" applyAlignment="1">
      <alignment horizontal="center" vertical="top" wrapText="1"/>
    </xf>
    <xf numFmtId="49" fontId="3" fillId="0" borderId="6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/>
    </xf>
    <xf numFmtId="49" fontId="5" fillId="0" borderId="66" xfId="0" applyNumberFormat="1" applyFont="1" applyBorder="1" applyAlignment="1">
      <alignment horizontal="center" vertical="top"/>
    </xf>
    <xf numFmtId="0" fontId="3" fillId="4" borderId="66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65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8" fillId="0" borderId="72" xfId="0" applyFont="1" applyBorder="1" applyAlignment="1">
      <alignment horizontal="left" vertical="top" wrapText="1"/>
    </xf>
    <xf numFmtId="0" fontId="3" fillId="4" borderId="25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0" xfId="0" applyNumberFormat="1" applyFont="1" applyFill="1" applyBorder="1" applyAlignment="1">
      <alignment horizontal="left" vertical="top"/>
    </xf>
    <xf numFmtId="49" fontId="5" fillId="2" borderId="8" xfId="0" applyNumberFormat="1" applyFont="1" applyFill="1" applyBorder="1" applyAlignment="1">
      <alignment horizontal="left" vertical="top"/>
    </xf>
    <xf numFmtId="49" fontId="5" fillId="2" borderId="21" xfId="0" applyNumberFormat="1" applyFont="1" applyFill="1" applyBorder="1" applyAlignment="1">
      <alignment horizontal="left" vertical="top"/>
    </xf>
    <xf numFmtId="49" fontId="5" fillId="2" borderId="39" xfId="0" applyNumberFormat="1" applyFont="1" applyFill="1" applyBorder="1" applyAlignment="1">
      <alignment horizontal="left" vertical="top"/>
    </xf>
    <xf numFmtId="0" fontId="3" fillId="0" borderId="71" xfId="0" applyFont="1" applyFill="1" applyBorder="1" applyAlignment="1">
      <alignment vertical="top" wrapText="1"/>
    </xf>
    <xf numFmtId="0" fontId="3" fillId="0" borderId="72" xfId="0" applyFont="1" applyFill="1" applyBorder="1" applyAlignment="1">
      <alignment vertical="top" wrapText="1"/>
    </xf>
    <xf numFmtId="49" fontId="5" fillId="4" borderId="3" xfId="0" applyNumberFormat="1" applyFont="1" applyFill="1" applyBorder="1" applyAlignment="1">
      <alignment horizontal="center" vertical="top"/>
    </xf>
    <xf numFmtId="0" fontId="3" fillId="4" borderId="41" xfId="0" applyFont="1" applyFill="1" applyBorder="1" applyAlignment="1">
      <alignment vertical="top" wrapText="1"/>
    </xf>
    <xf numFmtId="0" fontId="3" fillId="4" borderId="4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textRotation="90" wrapText="1"/>
    </xf>
    <xf numFmtId="0" fontId="2" fillId="0" borderId="7" xfId="0" applyFont="1" applyFill="1" applyBorder="1" applyAlignment="1">
      <alignment horizontal="center" vertical="top" textRotation="90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textRotation="90" wrapText="1"/>
    </xf>
    <xf numFmtId="49" fontId="5" fillId="0" borderId="4" xfId="0" applyNumberFormat="1" applyFont="1" applyBorder="1" applyAlignment="1">
      <alignment horizontal="center" vertical="top"/>
    </xf>
    <xf numFmtId="0" fontId="8" fillId="0" borderId="23" xfId="0" applyFont="1" applyBorder="1" applyAlignment="1">
      <alignment vertical="top" wrapText="1"/>
    </xf>
    <xf numFmtId="0" fontId="9" fillId="0" borderId="4" xfId="0" applyFont="1" applyFill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center" vertical="top" wrapText="1"/>
    </xf>
    <xf numFmtId="49" fontId="9" fillId="0" borderId="25" xfId="0" applyNumberFormat="1" applyFont="1" applyBorder="1" applyAlignment="1">
      <alignment horizontal="center" vertical="top"/>
    </xf>
    <xf numFmtId="0" fontId="20" fillId="0" borderId="12" xfId="0" applyFont="1" applyFill="1" applyBorder="1" applyAlignment="1">
      <alignment horizontal="center" vertical="top" textRotation="90" wrapText="1"/>
    </xf>
    <xf numFmtId="0" fontId="21" fillId="0" borderId="4" xfId="0" applyFont="1" applyBorder="1" applyAlignment="1">
      <alignment horizontal="center" vertical="top" textRotation="90" wrapText="1"/>
    </xf>
    <xf numFmtId="0" fontId="3" fillId="4" borderId="4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0" fontId="5" fillId="4" borderId="41" xfId="0" applyFont="1" applyFill="1" applyBorder="1" applyAlignment="1">
      <alignment vertical="top" wrapText="1"/>
    </xf>
    <xf numFmtId="0" fontId="5" fillId="4" borderId="25" xfId="0" applyFont="1" applyFill="1" applyBorder="1" applyAlignment="1">
      <alignment vertical="top" wrapText="1"/>
    </xf>
    <xf numFmtId="49" fontId="5" fillId="9" borderId="51" xfId="0" applyNumberFormat="1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left" vertical="top" wrapText="1"/>
    </xf>
    <xf numFmtId="49" fontId="5" fillId="9" borderId="5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57" xfId="0" applyNumberFormat="1" applyFont="1" applyBorder="1" applyAlignment="1">
      <alignment horizontal="center" vertical="center" textRotation="90" wrapText="1"/>
    </xf>
    <xf numFmtId="0" fontId="10" fillId="0" borderId="48" xfId="0" applyNumberFormat="1" applyFont="1" applyBorder="1" applyAlignment="1">
      <alignment horizontal="center" vertical="center" textRotation="90" wrapText="1"/>
    </xf>
    <xf numFmtId="0" fontId="10" fillId="0" borderId="24" xfId="0" applyNumberFormat="1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4" borderId="34" xfId="0" applyFont="1" applyFill="1" applyBorder="1" applyAlignment="1">
      <alignment vertical="top" wrapText="1"/>
    </xf>
    <xf numFmtId="0" fontId="5" fillId="5" borderId="53" xfId="0" applyFont="1" applyFill="1" applyBorder="1" applyAlignment="1">
      <alignment horizontal="left" vertical="top" wrapText="1"/>
    </xf>
    <xf numFmtId="0" fontId="5" fillId="5" borderId="54" xfId="0" applyFont="1" applyFill="1" applyBorder="1" applyAlignment="1">
      <alignment horizontal="left" vertical="top" wrapText="1"/>
    </xf>
    <xf numFmtId="0" fontId="5" fillId="5" borderId="50" xfId="0" applyFont="1" applyFill="1" applyBorder="1" applyAlignment="1">
      <alignment horizontal="left" vertical="top" wrapText="1"/>
    </xf>
    <xf numFmtId="0" fontId="5" fillId="10" borderId="55" xfId="0" applyFont="1" applyFill="1" applyBorder="1" applyAlignment="1">
      <alignment horizontal="left" vertical="top"/>
    </xf>
    <xf numFmtId="0" fontId="5" fillId="10" borderId="54" xfId="0" applyFont="1" applyFill="1" applyBorder="1" applyAlignment="1">
      <alignment horizontal="left" vertical="top"/>
    </xf>
    <xf numFmtId="0" fontId="5" fillId="10" borderId="50" xfId="0" applyFont="1" applyFill="1" applyBorder="1" applyAlignment="1">
      <alignment horizontal="left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textRotation="90" wrapText="1"/>
    </xf>
    <xf numFmtId="0" fontId="5" fillId="6" borderId="55" xfId="0" applyFont="1" applyFill="1" applyBorder="1" applyAlignment="1">
      <alignment horizontal="left" vertical="top"/>
    </xf>
    <xf numFmtId="0" fontId="5" fillId="6" borderId="54" xfId="0" applyFont="1" applyFill="1" applyBorder="1" applyAlignment="1">
      <alignment horizontal="left" vertical="top"/>
    </xf>
    <xf numFmtId="0" fontId="5" fillId="6" borderId="50" xfId="0" applyFont="1" applyFill="1" applyBorder="1" applyAlignment="1">
      <alignment horizontal="left" vertical="top"/>
    </xf>
    <xf numFmtId="0" fontId="5" fillId="2" borderId="50" xfId="0" applyFont="1" applyFill="1" applyBorder="1" applyAlignment="1">
      <alignment horizontal="left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top" textRotation="90" wrapText="1"/>
    </xf>
    <xf numFmtId="0" fontId="21" fillId="0" borderId="7" xfId="0" applyFont="1" applyBorder="1" applyAlignment="1">
      <alignment horizontal="center" vertical="top" textRotation="90" wrapText="1"/>
    </xf>
    <xf numFmtId="49" fontId="5" fillId="2" borderId="41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42" xfId="0" applyNumberFormat="1" applyFont="1" applyFill="1" applyBorder="1" applyAlignment="1">
      <alignment horizontal="center" vertical="top"/>
    </xf>
    <xf numFmtId="0" fontId="5" fillId="4" borderId="42" xfId="0" applyFont="1" applyFill="1" applyBorder="1" applyAlignment="1">
      <alignment vertical="top" wrapText="1"/>
    </xf>
    <xf numFmtId="0" fontId="5" fillId="4" borderId="41" xfId="0" applyFont="1" applyFill="1" applyBorder="1" applyAlignment="1">
      <alignment horizontal="left" vertical="top" wrapText="1"/>
    </xf>
    <xf numFmtId="49" fontId="5" fillId="2" borderId="57" xfId="0" applyNumberFormat="1" applyFont="1" applyFill="1" applyBorder="1" applyAlignment="1">
      <alignment horizontal="left" vertical="top"/>
    </xf>
    <xf numFmtId="0" fontId="0" fillId="0" borderId="4" xfId="0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left" vertical="top" wrapText="1"/>
    </xf>
    <xf numFmtId="0" fontId="22" fillId="4" borderId="12" xfId="0" applyFont="1" applyFill="1" applyBorder="1" applyAlignment="1">
      <alignment vertical="top" wrapText="1"/>
    </xf>
    <xf numFmtId="0" fontId="22" fillId="4" borderId="65" xfId="0" applyFont="1" applyFill="1" applyBorder="1" applyAlignment="1">
      <alignment vertical="top" wrapText="1"/>
    </xf>
    <xf numFmtId="0" fontId="3" fillId="4" borderId="31" xfId="0" applyFont="1" applyFill="1" applyBorder="1" applyAlignment="1">
      <alignment horizontal="left" vertical="top" wrapText="1"/>
    </xf>
    <xf numFmtId="49" fontId="5" fillId="6" borderId="18" xfId="0" applyNumberFormat="1" applyFont="1" applyFill="1" applyBorder="1" applyAlignment="1">
      <alignment horizontal="center" vertical="top" wrapText="1"/>
    </xf>
    <xf numFmtId="49" fontId="5" fillId="6" borderId="23" xfId="0" applyNumberFormat="1" applyFont="1" applyFill="1" applyBorder="1" applyAlignment="1">
      <alignment horizontal="center" vertical="top" wrapText="1"/>
    </xf>
    <xf numFmtId="2" fontId="5" fillId="8" borderId="68" xfId="0" applyNumberFormat="1" applyFont="1" applyFill="1" applyBorder="1" applyAlignment="1">
      <alignment horizontal="center" vertical="top" wrapText="1"/>
    </xf>
    <xf numFmtId="2" fontId="5" fillId="8" borderId="69" xfId="0" applyNumberFormat="1" applyFont="1" applyFill="1" applyBorder="1" applyAlignment="1">
      <alignment horizontal="center" vertical="top" wrapText="1"/>
    </xf>
    <xf numFmtId="2" fontId="5" fillId="8" borderId="70" xfId="0" applyNumberFormat="1" applyFont="1" applyFill="1" applyBorder="1" applyAlignment="1">
      <alignment horizontal="center" vertical="top" wrapText="1"/>
    </xf>
    <xf numFmtId="2" fontId="3" fillId="0" borderId="53" xfId="0" applyNumberFormat="1" applyFont="1" applyBorder="1" applyAlignment="1">
      <alignment horizontal="center" vertical="top" wrapText="1"/>
    </xf>
    <xf numFmtId="2" fontId="3" fillId="0" borderId="54" xfId="0" applyNumberFormat="1" applyFont="1" applyBorder="1" applyAlignment="1">
      <alignment horizontal="center" vertical="top" wrapText="1"/>
    </xf>
    <xf numFmtId="2" fontId="3" fillId="0" borderId="50" xfId="0" applyNumberFormat="1" applyFont="1" applyBorder="1" applyAlignment="1">
      <alignment horizontal="center" vertical="top" wrapText="1"/>
    </xf>
    <xf numFmtId="2" fontId="3" fillId="4" borderId="53" xfId="0" applyNumberFormat="1" applyFont="1" applyFill="1" applyBorder="1" applyAlignment="1">
      <alignment horizontal="center" vertical="top" wrapText="1"/>
    </xf>
    <xf numFmtId="2" fontId="3" fillId="4" borderId="54" xfId="0" applyNumberFormat="1" applyFont="1" applyFill="1" applyBorder="1" applyAlignment="1">
      <alignment horizontal="center" vertical="top" wrapText="1"/>
    </xf>
    <xf numFmtId="2" fontId="3" fillId="4" borderId="50" xfId="0" applyNumberFormat="1" applyFont="1" applyFill="1" applyBorder="1" applyAlignment="1">
      <alignment horizontal="center" vertical="top" wrapText="1"/>
    </xf>
    <xf numFmtId="2" fontId="5" fillId="5" borderId="53" xfId="0" applyNumberFormat="1" applyFont="1" applyFill="1" applyBorder="1" applyAlignment="1">
      <alignment horizontal="center" vertical="top" wrapText="1"/>
    </xf>
    <xf numFmtId="2" fontId="5" fillId="5" borderId="54" xfId="0" applyNumberFormat="1" applyFont="1" applyFill="1" applyBorder="1" applyAlignment="1">
      <alignment horizontal="center" vertical="top" wrapText="1"/>
    </xf>
    <xf numFmtId="2" fontId="5" fillId="5" borderId="50" xfId="0" applyNumberFormat="1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top" wrapText="1"/>
    </xf>
    <xf numFmtId="0" fontId="22" fillId="4" borderId="12" xfId="0" applyFont="1" applyFill="1" applyBorder="1" applyAlignment="1">
      <alignment horizontal="left" vertical="top" wrapText="1"/>
    </xf>
    <xf numFmtId="0" fontId="22" fillId="4" borderId="4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2" fontId="5" fillId="5" borderId="51" xfId="0" applyNumberFormat="1" applyFont="1" applyFill="1" applyBorder="1" applyAlignment="1">
      <alignment horizontal="center" vertical="top" wrapText="1"/>
    </xf>
    <xf numFmtId="2" fontId="5" fillId="5" borderId="9" xfId="0" applyNumberFormat="1" applyFont="1" applyFill="1" applyBorder="1" applyAlignment="1">
      <alignment horizontal="center" vertical="top" wrapText="1"/>
    </xf>
    <xf numFmtId="2" fontId="5" fillId="5" borderId="52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textRotation="90" wrapText="1"/>
    </xf>
    <xf numFmtId="49" fontId="5" fillId="6" borderId="10" xfId="0" applyNumberFormat="1" applyFont="1" applyFill="1" applyBorder="1" applyAlignment="1">
      <alignment horizontal="right" vertical="top"/>
    </xf>
    <xf numFmtId="49" fontId="5" fillId="6" borderId="8" xfId="0" applyNumberFormat="1" applyFont="1" applyFill="1" applyBorder="1" applyAlignment="1">
      <alignment horizontal="right" vertical="top"/>
    </xf>
    <xf numFmtId="49" fontId="5" fillId="6" borderId="21" xfId="0" applyNumberFormat="1" applyFont="1" applyFill="1" applyBorder="1" applyAlignment="1">
      <alignment horizontal="right" vertical="top"/>
    </xf>
    <xf numFmtId="49" fontId="18" fillId="6" borderId="51" xfId="0" applyNumberFormat="1" applyFont="1" applyFill="1" applyBorder="1" applyAlignment="1">
      <alignment horizontal="center" vertical="top"/>
    </xf>
    <xf numFmtId="49" fontId="18" fillId="6" borderId="53" xfId="0" applyNumberFormat="1" applyFont="1" applyFill="1" applyBorder="1" applyAlignment="1">
      <alignment horizontal="center" vertical="top"/>
    </xf>
    <xf numFmtId="49" fontId="18" fillId="6" borderId="75" xfId="0" applyNumberFormat="1" applyFont="1" applyFill="1" applyBorder="1" applyAlignment="1">
      <alignment horizontal="center" vertical="top"/>
    </xf>
    <xf numFmtId="49" fontId="18" fillId="6" borderId="68" xfId="0" applyNumberFormat="1" applyFont="1" applyFill="1" applyBorder="1" applyAlignment="1">
      <alignment horizontal="center" vertical="top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CCCCFF"/>
      <color rgb="FFFFFF99"/>
      <color rgb="FFFFFFCC"/>
      <color rgb="FFCCEC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2"/>
  <sheetViews>
    <sheetView tabSelected="1" zoomScaleNormal="100" zoomScaleSheetLayoutView="90" workbookViewId="0">
      <selection activeCell="W28" sqref="W28"/>
    </sheetView>
  </sheetViews>
  <sheetFormatPr defaultRowHeight="12.75"/>
  <cols>
    <col min="1" max="3" width="2.7109375" style="5" customWidth="1"/>
    <col min="4" max="4" width="36.5703125" style="5" customWidth="1"/>
    <col min="5" max="5" width="3.5703125" style="5" customWidth="1"/>
    <col min="6" max="6" width="3.85546875" style="46" customWidth="1"/>
    <col min="7" max="7" width="3.85546875" style="220" customWidth="1"/>
    <col min="8" max="8" width="7.5703125" style="13" customWidth="1"/>
    <col min="9" max="9" width="7.85546875" style="46" customWidth="1"/>
    <col min="10" max="10" width="7.7109375" style="46" customWidth="1"/>
    <col min="11" max="11" width="6.85546875" style="46" customWidth="1"/>
    <col min="12" max="12" width="7.85546875" style="46" customWidth="1"/>
    <col min="13" max="13" width="7.7109375" style="46" customWidth="1"/>
    <col min="14" max="14" width="8.140625" style="46" customWidth="1"/>
    <col min="15" max="15" width="30.42578125" style="5" customWidth="1"/>
    <col min="16" max="16" width="4.7109375" style="46" customWidth="1"/>
    <col min="17" max="17" width="3.7109375" style="46" customWidth="1"/>
    <col min="18" max="18" width="3.42578125" style="46" customWidth="1"/>
    <col min="19" max="16384" width="9.140625" style="2"/>
  </cols>
  <sheetData>
    <row r="1" spans="1:26" ht="15.75">
      <c r="A1" s="814" t="s">
        <v>129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</row>
    <row r="2" spans="1:26" ht="16.5" customHeight="1">
      <c r="A2" s="815" t="s">
        <v>37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</row>
    <row r="3" spans="1:26" ht="15.75">
      <c r="A3" s="816" t="s">
        <v>23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816"/>
    </row>
    <row r="4" spans="1:26" ht="13.5" thickBot="1">
      <c r="P4" s="817" t="s">
        <v>0</v>
      </c>
      <c r="Q4" s="817"/>
      <c r="R4" s="817"/>
    </row>
    <row r="5" spans="1:26" ht="31.5" customHeight="1">
      <c r="A5" s="818" t="s">
        <v>24</v>
      </c>
      <c r="B5" s="821" t="s">
        <v>1</v>
      </c>
      <c r="C5" s="821" t="s">
        <v>2</v>
      </c>
      <c r="D5" s="824" t="s">
        <v>16</v>
      </c>
      <c r="E5" s="827" t="s">
        <v>3</v>
      </c>
      <c r="F5" s="848" t="s">
        <v>122</v>
      </c>
      <c r="G5" s="851" t="s">
        <v>4</v>
      </c>
      <c r="H5" s="854" t="s">
        <v>5</v>
      </c>
      <c r="I5" s="839" t="s">
        <v>83</v>
      </c>
      <c r="J5" s="840"/>
      <c r="K5" s="840"/>
      <c r="L5" s="841"/>
      <c r="M5" s="842" t="s">
        <v>136</v>
      </c>
      <c r="N5" s="842" t="s">
        <v>137</v>
      </c>
      <c r="O5" s="845" t="s">
        <v>15</v>
      </c>
      <c r="P5" s="846"/>
      <c r="Q5" s="846"/>
      <c r="R5" s="847"/>
    </row>
    <row r="6" spans="1:26" ht="20.25" customHeight="1">
      <c r="A6" s="819"/>
      <c r="B6" s="822"/>
      <c r="C6" s="822"/>
      <c r="D6" s="825"/>
      <c r="E6" s="828"/>
      <c r="F6" s="849"/>
      <c r="G6" s="852"/>
      <c r="H6" s="855"/>
      <c r="I6" s="830" t="s">
        <v>6</v>
      </c>
      <c r="J6" s="831" t="s">
        <v>7</v>
      </c>
      <c r="K6" s="832"/>
      <c r="L6" s="833" t="s">
        <v>22</v>
      </c>
      <c r="M6" s="843"/>
      <c r="N6" s="843"/>
      <c r="O6" s="835" t="s">
        <v>16</v>
      </c>
      <c r="P6" s="831" t="s">
        <v>8</v>
      </c>
      <c r="Q6" s="837"/>
      <c r="R6" s="838"/>
    </row>
    <row r="7" spans="1:26" ht="92.25" customHeight="1" thickBot="1">
      <c r="A7" s="820"/>
      <c r="B7" s="823"/>
      <c r="C7" s="823"/>
      <c r="D7" s="826"/>
      <c r="E7" s="829"/>
      <c r="F7" s="850"/>
      <c r="G7" s="853"/>
      <c r="H7" s="856"/>
      <c r="I7" s="820"/>
      <c r="J7" s="4" t="s">
        <v>6</v>
      </c>
      <c r="K7" s="3" t="s">
        <v>17</v>
      </c>
      <c r="L7" s="834"/>
      <c r="M7" s="844"/>
      <c r="N7" s="844"/>
      <c r="O7" s="836"/>
      <c r="P7" s="118" t="s">
        <v>31</v>
      </c>
      <c r="Q7" s="118" t="s">
        <v>32</v>
      </c>
      <c r="R7" s="119" t="s">
        <v>109</v>
      </c>
    </row>
    <row r="8" spans="1:26" s="29" customFormat="1" ht="15.6" customHeight="1">
      <c r="A8" s="811" t="s">
        <v>84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3"/>
    </row>
    <row r="9" spans="1:26" s="29" customFormat="1" ht="15.6" customHeight="1">
      <c r="A9" s="858" t="s">
        <v>65</v>
      </c>
      <c r="B9" s="859"/>
      <c r="C9" s="859"/>
      <c r="D9" s="859"/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60"/>
    </row>
    <row r="10" spans="1:26" ht="15.6" customHeight="1">
      <c r="A10" s="211" t="s">
        <v>9</v>
      </c>
      <c r="B10" s="861" t="s">
        <v>60</v>
      </c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3"/>
    </row>
    <row r="11" spans="1:26" ht="15.6" customHeight="1">
      <c r="A11" s="212" t="s">
        <v>9</v>
      </c>
      <c r="B11" s="69" t="s">
        <v>9</v>
      </c>
      <c r="C11" s="864" t="s">
        <v>52</v>
      </c>
      <c r="D11" s="865"/>
      <c r="E11" s="865"/>
      <c r="F11" s="865"/>
      <c r="G11" s="865"/>
      <c r="H11" s="865"/>
      <c r="I11" s="865"/>
      <c r="J11" s="865"/>
      <c r="K11" s="865"/>
      <c r="L11" s="865"/>
      <c r="M11" s="865"/>
      <c r="N11" s="865"/>
      <c r="O11" s="866"/>
      <c r="P11" s="866"/>
      <c r="Q11" s="866"/>
      <c r="R11" s="867"/>
    </row>
    <row r="12" spans="1:26" ht="27" customHeight="1">
      <c r="A12" s="213" t="s">
        <v>9</v>
      </c>
      <c r="B12" s="17" t="s">
        <v>9</v>
      </c>
      <c r="C12" s="103" t="s">
        <v>9</v>
      </c>
      <c r="D12" s="120" t="s">
        <v>81</v>
      </c>
      <c r="E12" s="806" t="s">
        <v>85</v>
      </c>
      <c r="F12" s="724" t="s">
        <v>39</v>
      </c>
      <c r="G12" s="797" t="s">
        <v>35</v>
      </c>
      <c r="H12" s="138" t="s">
        <v>110</v>
      </c>
      <c r="I12" s="223">
        <f>J12</f>
        <v>17200</v>
      </c>
      <c r="J12" s="224">
        <v>17200</v>
      </c>
      <c r="K12" s="224"/>
      <c r="L12" s="225"/>
      <c r="M12" s="388">
        <f>17453-100</f>
        <v>17353</v>
      </c>
      <c r="N12" s="388">
        <f>17353-100</f>
        <v>17253</v>
      </c>
      <c r="O12" s="537"/>
      <c r="P12" s="538"/>
      <c r="Q12" s="538"/>
      <c r="R12" s="133"/>
    </row>
    <row r="13" spans="1:26" ht="25.5">
      <c r="A13" s="213"/>
      <c r="B13" s="17"/>
      <c r="C13" s="103"/>
      <c r="D13" s="168" t="s">
        <v>38</v>
      </c>
      <c r="E13" s="806"/>
      <c r="F13" s="724"/>
      <c r="G13" s="797"/>
      <c r="H13" s="180"/>
      <c r="I13" s="229"/>
      <c r="J13" s="230"/>
      <c r="K13" s="230"/>
      <c r="L13" s="231"/>
      <c r="M13" s="389"/>
      <c r="N13" s="390"/>
      <c r="O13" s="580" t="s">
        <v>95</v>
      </c>
      <c r="P13" s="539">
        <v>67</v>
      </c>
      <c r="Q13" s="539">
        <v>67</v>
      </c>
      <c r="R13" s="540">
        <v>67</v>
      </c>
      <c r="S13" s="117"/>
      <c r="T13" s="117"/>
      <c r="U13" s="117"/>
      <c r="V13" s="117"/>
      <c r="W13" s="117"/>
      <c r="X13" s="117"/>
      <c r="Y13" s="117"/>
      <c r="Z13" s="117"/>
    </row>
    <row r="14" spans="1:26" ht="12.75" customHeight="1">
      <c r="A14" s="213"/>
      <c r="B14" s="17"/>
      <c r="C14" s="103"/>
      <c r="D14" s="699" t="s">
        <v>82</v>
      </c>
      <c r="E14" s="806"/>
      <c r="F14" s="724"/>
      <c r="G14" s="797"/>
      <c r="H14" s="78"/>
      <c r="I14" s="238"/>
      <c r="J14" s="239"/>
      <c r="K14" s="239"/>
      <c r="L14" s="240"/>
      <c r="M14" s="391"/>
      <c r="N14" s="392"/>
      <c r="O14" s="868" t="s">
        <v>95</v>
      </c>
      <c r="P14" s="36">
        <v>1.2</v>
      </c>
      <c r="Q14" s="36">
        <v>1.2</v>
      </c>
      <c r="R14" s="19">
        <v>1.2</v>
      </c>
      <c r="S14" s="117"/>
      <c r="T14" s="117"/>
      <c r="U14" s="117"/>
      <c r="V14" s="117"/>
      <c r="W14" s="117"/>
      <c r="X14" s="117"/>
      <c r="Y14" s="117"/>
      <c r="Z14" s="117"/>
    </row>
    <row r="15" spans="1:26" ht="13.5" thickBot="1">
      <c r="A15" s="214"/>
      <c r="B15" s="18"/>
      <c r="C15" s="104"/>
      <c r="D15" s="700"/>
      <c r="E15" s="807"/>
      <c r="F15" s="725"/>
      <c r="G15" s="795"/>
      <c r="H15" s="92" t="s">
        <v>10</v>
      </c>
      <c r="I15" s="248">
        <f t="shared" ref="I15:N15" si="0">SUM(I12:I14)</f>
        <v>17200</v>
      </c>
      <c r="J15" s="249">
        <f t="shared" si="0"/>
        <v>17200</v>
      </c>
      <c r="K15" s="249">
        <f t="shared" si="0"/>
        <v>0</v>
      </c>
      <c r="L15" s="250">
        <f t="shared" si="0"/>
        <v>0</v>
      </c>
      <c r="M15" s="357">
        <f t="shared" si="0"/>
        <v>17353</v>
      </c>
      <c r="N15" s="316">
        <f t="shared" si="0"/>
        <v>17253</v>
      </c>
      <c r="O15" s="869"/>
      <c r="P15" s="37"/>
      <c r="Q15" s="37"/>
      <c r="R15" s="38"/>
      <c r="S15" s="117"/>
      <c r="T15" s="117"/>
      <c r="U15" s="117"/>
      <c r="V15" s="117"/>
      <c r="W15" s="117"/>
      <c r="X15" s="117"/>
      <c r="Y15" s="117"/>
      <c r="Z15" s="117"/>
    </row>
    <row r="16" spans="1:26" ht="17.25" customHeight="1">
      <c r="A16" s="213" t="s">
        <v>9</v>
      </c>
      <c r="B16" s="17" t="s">
        <v>9</v>
      </c>
      <c r="C16" s="105" t="s">
        <v>11</v>
      </c>
      <c r="D16" s="870" t="s">
        <v>86</v>
      </c>
      <c r="E16" s="47" t="s">
        <v>85</v>
      </c>
      <c r="F16" s="39" t="s">
        <v>39</v>
      </c>
      <c r="G16" s="127" t="s">
        <v>35</v>
      </c>
      <c r="H16" s="137" t="s">
        <v>44</v>
      </c>
      <c r="I16" s="255">
        <f>J16</f>
        <v>200.1</v>
      </c>
      <c r="J16" s="256">
        <v>200.1</v>
      </c>
      <c r="K16" s="256"/>
      <c r="L16" s="257"/>
      <c r="M16" s="393">
        <v>258.3</v>
      </c>
      <c r="N16" s="393">
        <v>258.3</v>
      </c>
      <c r="O16" s="20" t="s">
        <v>50</v>
      </c>
      <c r="P16" s="60">
        <v>130</v>
      </c>
      <c r="Q16" s="60">
        <v>130</v>
      </c>
      <c r="R16" s="62">
        <v>130</v>
      </c>
      <c r="S16" s="117"/>
      <c r="T16" s="117"/>
      <c r="U16" s="117"/>
      <c r="V16" s="117"/>
      <c r="W16" s="117"/>
      <c r="X16" s="117"/>
      <c r="Y16" s="117"/>
      <c r="Z16" s="117"/>
    </row>
    <row r="17" spans="1:26" ht="23.25" customHeight="1">
      <c r="A17" s="705"/>
      <c r="B17" s="706"/>
      <c r="C17" s="714"/>
      <c r="D17" s="871"/>
      <c r="E17" s="799"/>
      <c r="F17" s="800"/>
      <c r="G17" s="801"/>
      <c r="H17" s="82" t="s">
        <v>70</v>
      </c>
      <c r="I17" s="229">
        <f>J17</f>
        <v>14.7</v>
      </c>
      <c r="J17" s="230">
        <v>14.7</v>
      </c>
      <c r="K17" s="264"/>
      <c r="L17" s="265"/>
      <c r="M17" s="42"/>
      <c r="N17" s="42"/>
      <c r="O17" s="709" t="s">
        <v>96</v>
      </c>
      <c r="P17" s="40">
        <v>0.3</v>
      </c>
      <c r="Q17" s="41">
        <v>2</v>
      </c>
      <c r="R17" s="42">
        <v>2</v>
      </c>
      <c r="S17" s="117"/>
      <c r="T17" s="117"/>
      <c r="U17" s="117"/>
      <c r="V17" s="117"/>
      <c r="W17" s="117"/>
      <c r="X17" s="117"/>
      <c r="Y17" s="117"/>
      <c r="Z17" s="117"/>
    </row>
    <row r="18" spans="1:26" ht="18.75" customHeight="1">
      <c r="A18" s="705"/>
      <c r="B18" s="706"/>
      <c r="C18" s="714"/>
      <c r="D18" s="169" t="s">
        <v>126</v>
      </c>
      <c r="E18" s="799"/>
      <c r="F18" s="800"/>
      <c r="G18" s="801"/>
      <c r="H18" s="82"/>
      <c r="I18" s="229"/>
      <c r="J18" s="230"/>
      <c r="K18" s="230"/>
      <c r="L18" s="231"/>
      <c r="M18" s="389"/>
      <c r="N18" s="389"/>
      <c r="O18" s="709"/>
      <c r="P18" s="151"/>
      <c r="Q18" s="151"/>
      <c r="R18" s="152"/>
      <c r="S18" s="117"/>
      <c r="T18" s="117"/>
      <c r="U18" s="117"/>
      <c r="V18" s="117"/>
      <c r="W18" s="117"/>
      <c r="X18" s="117"/>
      <c r="Y18" s="117"/>
      <c r="Z18" s="117"/>
    </row>
    <row r="19" spans="1:26" ht="17.25" customHeight="1" thickBot="1">
      <c r="A19" s="547"/>
      <c r="B19" s="549"/>
      <c r="C19" s="551"/>
      <c r="D19" s="494" t="s">
        <v>49</v>
      </c>
      <c r="E19" s="543"/>
      <c r="F19" s="545"/>
      <c r="G19" s="558"/>
      <c r="H19" s="94" t="s">
        <v>10</v>
      </c>
      <c r="I19" s="278">
        <f t="shared" ref="I19:N19" si="1">SUM(I16:I18)</f>
        <v>214.79999999999998</v>
      </c>
      <c r="J19" s="249">
        <f t="shared" si="1"/>
        <v>214.79999999999998</v>
      </c>
      <c r="K19" s="249">
        <f t="shared" si="1"/>
        <v>0</v>
      </c>
      <c r="L19" s="279">
        <f t="shared" si="1"/>
        <v>0</v>
      </c>
      <c r="M19" s="248">
        <f t="shared" si="1"/>
        <v>258.3</v>
      </c>
      <c r="N19" s="395">
        <f t="shared" si="1"/>
        <v>258.3</v>
      </c>
      <c r="O19" s="559" t="s">
        <v>51</v>
      </c>
      <c r="P19" s="8">
        <v>50</v>
      </c>
      <c r="Q19" s="8">
        <v>50</v>
      </c>
      <c r="R19" s="79">
        <v>50</v>
      </c>
      <c r="S19" s="117"/>
      <c r="T19" s="117"/>
      <c r="U19" s="117"/>
      <c r="V19" s="117"/>
      <c r="W19" s="117"/>
      <c r="X19" s="117"/>
      <c r="Y19" s="117"/>
      <c r="Z19" s="117"/>
    </row>
    <row r="20" spans="1:26" ht="12.75" customHeight="1">
      <c r="A20" s="751" t="s">
        <v>9</v>
      </c>
      <c r="B20" s="752" t="s">
        <v>9</v>
      </c>
      <c r="C20" s="788" t="s">
        <v>34</v>
      </c>
      <c r="D20" s="804" t="s">
        <v>74</v>
      </c>
      <c r="E20" s="805" t="s">
        <v>85</v>
      </c>
      <c r="F20" s="793" t="s">
        <v>39</v>
      </c>
      <c r="G20" s="808" t="s">
        <v>35</v>
      </c>
      <c r="H20" s="14" t="s">
        <v>110</v>
      </c>
      <c r="I20" s="255">
        <f>J20+L20</f>
        <v>300</v>
      </c>
      <c r="J20" s="256">
        <v>300</v>
      </c>
      <c r="K20" s="256"/>
      <c r="L20" s="257"/>
      <c r="M20" s="394">
        <v>200</v>
      </c>
      <c r="N20" s="394">
        <v>200</v>
      </c>
      <c r="O20" s="872" t="s">
        <v>75</v>
      </c>
      <c r="P20" s="121">
        <v>100</v>
      </c>
      <c r="Q20" s="121">
        <v>100</v>
      </c>
      <c r="R20" s="122">
        <v>100</v>
      </c>
      <c r="S20" s="117"/>
      <c r="T20" s="117"/>
      <c r="U20" s="117"/>
      <c r="V20" s="117"/>
      <c r="W20" s="117"/>
      <c r="X20" s="117"/>
      <c r="Y20" s="117"/>
      <c r="Z20" s="117"/>
    </row>
    <row r="21" spans="1:26" ht="17.25" customHeight="1" thickBot="1">
      <c r="A21" s="712"/>
      <c r="B21" s="713"/>
      <c r="C21" s="715"/>
      <c r="D21" s="700"/>
      <c r="E21" s="807"/>
      <c r="F21" s="725"/>
      <c r="G21" s="727"/>
      <c r="H21" s="94" t="s">
        <v>10</v>
      </c>
      <c r="I21" s="248">
        <f t="shared" ref="I21:N21" si="2">SUM(I20:I20)</f>
        <v>300</v>
      </c>
      <c r="J21" s="249">
        <f t="shared" si="2"/>
        <v>300</v>
      </c>
      <c r="K21" s="249">
        <f t="shared" si="2"/>
        <v>0</v>
      </c>
      <c r="L21" s="250">
        <f t="shared" si="2"/>
        <v>0</v>
      </c>
      <c r="M21" s="395">
        <f t="shared" si="2"/>
        <v>200</v>
      </c>
      <c r="N21" s="395">
        <f t="shared" si="2"/>
        <v>200</v>
      </c>
      <c r="O21" s="873"/>
      <c r="P21" s="114"/>
      <c r="Q21" s="114"/>
      <c r="R21" s="116"/>
      <c r="S21" s="117"/>
      <c r="T21" s="117"/>
      <c r="U21" s="117"/>
      <c r="V21" s="117"/>
      <c r="W21" s="117"/>
      <c r="X21" s="117"/>
      <c r="Y21" s="117"/>
      <c r="Z21" s="117"/>
    </row>
    <row r="22" spans="1:26" ht="12" customHeight="1">
      <c r="A22" s="751" t="s">
        <v>9</v>
      </c>
      <c r="B22" s="752" t="s">
        <v>9</v>
      </c>
      <c r="C22" s="788" t="s">
        <v>40</v>
      </c>
      <c r="D22" s="809" t="s">
        <v>80</v>
      </c>
      <c r="E22" s="577" t="s">
        <v>79</v>
      </c>
      <c r="F22" s="793" t="s">
        <v>39</v>
      </c>
      <c r="G22" s="808" t="s">
        <v>35</v>
      </c>
      <c r="H22" s="495" t="s">
        <v>112</v>
      </c>
      <c r="I22" s="334">
        <f>J22+L22</f>
        <v>3160</v>
      </c>
      <c r="J22" s="335">
        <f>60+40</f>
        <v>100</v>
      </c>
      <c r="K22" s="335"/>
      <c r="L22" s="304">
        <f>1800+1260</f>
        <v>3060</v>
      </c>
      <c r="M22" s="399">
        <v>1750</v>
      </c>
      <c r="N22" s="399">
        <v>5000</v>
      </c>
      <c r="O22" s="732" t="s">
        <v>73</v>
      </c>
      <c r="P22" s="60">
        <v>77</v>
      </c>
      <c r="Q22" s="60">
        <v>50</v>
      </c>
      <c r="R22" s="62">
        <v>50</v>
      </c>
      <c r="S22" s="117"/>
      <c r="T22" s="117"/>
      <c r="U22" s="117"/>
      <c r="V22" s="117"/>
      <c r="W22" s="117"/>
      <c r="X22" s="117"/>
      <c r="Y22" s="117"/>
      <c r="Z22" s="117"/>
    </row>
    <row r="23" spans="1:26">
      <c r="A23" s="705"/>
      <c r="B23" s="706"/>
      <c r="C23" s="714"/>
      <c r="D23" s="810"/>
      <c r="E23" s="802" t="s">
        <v>115</v>
      </c>
      <c r="F23" s="724"/>
      <c r="G23" s="726"/>
      <c r="H23" s="129"/>
      <c r="I23" s="238"/>
      <c r="J23" s="230"/>
      <c r="K23" s="230"/>
      <c r="L23" s="231"/>
      <c r="M23" s="396"/>
      <c r="N23" s="396"/>
      <c r="O23" s="709"/>
      <c r="P23" s="8"/>
      <c r="Q23" s="8"/>
      <c r="R23" s="79"/>
      <c r="S23" s="117"/>
      <c r="T23" s="117"/>
      <c r="U23" s="117"/>
      <c r="V23" s="117"/>
      <c r="W23" s="117"/>
      <c r="X23" s="117"/>
      <c r="Y23" s="117"/>
      <c r="Z23" s="117"/>
    </row>
    <row r="24" spans="1:26" ht="13.5" thickBot="1">
      <c r="A24" s="705"/>
      <c r="B24" s="706"/>
      <c r="C24" s="714"/>
      <c r="D24" s="810"/>
      <c r="E24" s="803"/>
      <c r="F24" s="724"/>
      <c r="G24" s="726"/>
      <c r="H24" s="500" t="s">
        <v>10</v>
      </c>
      <c r="I24" s="374">
        <f t="shared" ref="I24:N24" si="3">SUM(I22:I23)</f>
        <v>3160</v>
      </c>
      <c r="J24" s="386">
        <f t="shared" si="3"/>
        <v>100</v>
      </c>
      <c r="K24" s="386">
        <f t="shared" si="3"/>
        <v>0</v>
      </c>
      <c r="L24" s="501">
        <f t="shared" si="3"/>
        <v>3060</v>
      </c>
      <c r="M24" s="502">
        <f t="shared" si="3"/>
        <v>1750</v>
      </c>
      <c r="N24" s="502">
        <f t="shared" si="3"/>
        <v>5000</v>
      </c>
      <c r="O24" s="709"/>
      <c r="P24" s="8"/>
      <c r="Q24" s="8"/>
      <c r="R24" s="79"/>
      <c r="S24" s="117"/>
      <c r="T24" s="117"/>
      <c r="U24" s="117"/>
      <c r="V24" s="117"/>
      <c r="W24" s="117"/>
      <c r="X24" s="117"/>
      <c r="Y24" s="117"/>
      <c r="Z24" s="117"/>
    </row>
    <row r="25" spans="1:26" ht="12.75" customHeight="1">
      <c r="A25" s="751" t="s">
        <v>9</v>
      </c>
      <c r="B25" s="752" t="s">
        <v>9</v>
      </c>
      <c r="C25" s="788" t="s">
        <v>39</v>
      </c>
      <c r="D25" s="804" t="s">
        <v>41</v>
      </c>
      <c r="E25" s="805"/>
      <c r="F25" s="793" t="s">
        <v>39</v>
      </c>
      <c r="G25" s="808" t="s">
        <v>35</v>
      </c>
      <c r="H25" s="14" t="s">
        <v>44</v>
      </c>
      <c r="I25" s="255">
        <f>J25+L25</f>
        <v>9.9</v>
      </c>
      <c r="J25" s="256">
        <v>9.9</v>
      </c>
      <c r="K25" s="256"/>
      <c r="L25" s="257"/>
      <c r="M25" s="393"/>
      <c r="N25" s="394"/>
      <c r="O25" s="872" t="s">
        <v>98</v>
      </c>
      <c r="P25" s="505">
        <v>589</v>
      </c>
      <c r="Q25" s="505"/>
      <c r="R25" s="506"/>
      <c r="S25" s="117"/>
      <c r="T25" s="117"/>
      <c r="U25" s="117"/>
      <c r="V25" s="117"/>
      <c r="W25" s="117"/>
      <c r="X25" s="117"/>
      <c r="Y25" s="117"/>
      <c r="Z25" s="117"/>
    </row>
    <row r="26" spans="1:26">
      <c r="A26" s="705"/>
      <c r="B26" s="706"/>
      <c r="C26" s="714"/>
      <c r="D26" s="699"/>
      <c r="E26" s="806"/>
      <c r="F26" s="724"/>
      <c r="G26" s="726"/>
      <c r="H26" s="55" t="s">
        <v>70</v>
      </c>
      <c r="I26" s="223">
        <f>J26</f>
        <v>23.1</v>
      </c>
      <c r="J26" s="224">
        <v>23.1</v>
      </c>
      <c r="K26" s="224"/>
      <c r="L26" s="225"/>
      <c r="M26" s="389"/>
      <c r="N26" s="397"/>
      <c r="O26" s="868"/>
      <c r="P26" s="113"/>
      <c r="Q26" s="113"/>
      <c r="R26" s="115"/>
      <c r="S26" s="117"/>
      <c r="T26" s="117"/>
      <c r="U26" s="117"/>
      <c r="V26" s="117"/>
      <c r="W26" s="117"/>
      <c r="X26" s="117"/>
      <c r="Y26" s="117"/>
      <c r="Z26" s="117"/>
    </row>
    <row r="27" spans="1:26" ht="17.25" customHeight="1" thickBot="1">
      <c r="A27" s="712"/>
      <c r="B27" s="713"/>
      <c r="C27" s="715"/>
      <c r="D27" s="700"/>
      <c r="E27" s="807"/>
      <c r="F27" s="725"/>
      <c r="G27" s="727"/>
      <c r="H27" s="94" t="s">
        <v>10</v>
      </c>
      <c r="I27" s="248">
        <f t="shared" ref="I27:N27" si="4">SUM(I25:I26)</f>
        <v>33</v>
      </c>
      <c r="J27" s="249">
        <f t="shared" si="4"/>
        <v>33</v>
      </c>
      <c r="K27" s="249">
        <f t="shared" si="4"/>
        <v>0</v>
      </c>
      <c r="L27" s="250">
        <f t="shared" si="4"/>
        <v>0</v>
      </c>
      <c r="M27" s="292">
        <f t="shared" si="4"/>
        <v>0</v>
      </c>
      <c r="N27" s="248">
        <f t="shared" si="4"/>
        <v>0</v>
      </c>
      <c r="O27" s="873"/>
      <c r="P27" s="114"/>
      <c r="Q27" s="114"/>
      <c r="R27" s="116"/>
      <c r="S27" s="117"/>
      <c r="T27" s="117"/>
      <c r="U27" s="117"/>
      <c r="V27" s="117"/>
      <c r="W27" s="117"/>
      <c r="X27" s="117"/>
      <c r="Y27" s="117"/>
      <c r="Z27" s="117"/>
    </row>
    <row r="28" spans="1:26" ht="12.75" customHeight="1">
      <c r="A28" s="705" t="s">
        <v>9</v>
      </c>
      <c r="B28" s="706" t="s">
        <v>9</v>
      </c>
      <c r="C28" s="697" t="s">
        <v>36</v>
      </c>
      <c r="D28" s="710" t="s">
        <v>87</v>
      </c>
      <c r="E28" s="758" t="s">
        <v>79</v>
      </c>
      <c r="F28" s="701" t="s">
        <v>39</v>
      </c>
      <c r="G28" s="797" t="s">
        <v>46</v>
      </c>
      <c r="H28" s="31" t="s">
        <v>88</v>
      </c>
      <c r="I28" s="289">
        <f>J28+L28</f>
        <v>473</v>
      </c>
      <c r="J28" s="239"/>
      <c r="K28" s="239"/>
      <c r="L28" s="240">
        <v>473</v>
      </c>
      <c r="M28" s="503"/>
      <c r="N28" s="423"/>
      <c r="O28" s="709" t="s">
        <v>97</v>
      </c>
      <c r="P28" s="8"/>
      <c r="Q28" s="504"/>
      <c r="R28" s="79"/>
      <c r="S28" s="117"/>
      <c r="T28" s="117"/>
      <c r="U28" s="117"/>
      <c r="V28" s="117"/>
      <c r="W28" s="117"/>
      <c r="X28" s="117"/>
      <c r="Y28" s="117"/>
      <c r="Z28" s="117"/>
    </row>
    <row r="29" spans="1:26">
      <c r="A29" s="705"/>
      <c r="B29" s="706"/>
      <c r="C29" s="697"/>
      <c r="D29" s="710"/>
      <c r="E29" s="758"/>
      <c r="F29" s="701"/>
      <c r="G29" s="797"/>
      <c r="H29" s="31" t="s">
        <v>69</v>
      </c>
      <c r="I29" s="289">
        <f>J29+L29</f>
        <v>4257.6000000000004</v>
      </c>
      <c r="J29" s="230"/>
      <c r="K29" s="230"/>
      <c r="L29" s="231">
        <v>4257.6000000000004</v>
      </c>
      <c r="M29" s="397"/>
      <c r="N29" s="398"/>
      <c r="O29" s="709"/>
      <c r="P29" s="8"/>
      <c r="Q29" s="10"/>
      <c r="R29" s="79"/>
      <c r="S29" s="117"/>
      <c r="T29" s="117"/>
      <c r="U29" s="117"/>
      <c r="V29" s="117"/>
      <c r="W29" s="117"/>
      <c r="X29" s="117"/>
      <c r="Y29" s="117"/>
      <c r="Z29" s="117"/>
    </row>
    <row r="30" spans="1:26" ht="13.5" thickBot="1">
      <c r="A30" s="712"/>
      <c r="B30" s="713"/>
      <c r="C30" s="698"/>
      <c r="D30" s="711"/>
      <c r="E30" s="759"/>
      <c r="F30" s="702"/>
      <c r="G30" s="795"/>
      <c r="H30" s="95" t="s">
        <v>10</v>
      </c>
      <c r="I30" s="292">
        <f t="shared" ref="I30:N30" si="5">SUM(I28:I29)</f>
        <v>4730.6000000000004</v>
      </c>
      <c r="J30" s="249">
        <f t="shared" si="5"/>
        <v>0</v>
      </c>
      <c r="K30" s="249">
        <f t="shared" si="5"/>
        <v>0</v>
      </c>
      <c r="L30" s="250">
        <f t="shared" si="5"/>
        <v>4730.6000000000004</v>
      </c>
      <c r="M30" s="395">
        <f>SUM(M28:M29)</f>
        <v>0</v>
      </c>
      <c r="N30" s="395">
        <f t="shared" si="5"/>
        <v>0</v>
      </c>
      <c r="O30" s="733"/>
      <c r="P30" s="43">
        <v>100</v>
      </c>
      <c r="Q30" s="44"/>
      <c r="R30" s="45"/>
    </row>
    <row r="31" spans="1:26" ht="13.5" thickBot="1">
      <c r="A31" s="215" t="s">
        <v>9</v>
      </c>
      <c r="B31" s="6" t="s">
        <v>9</v>
      </c>
      <c r="C31" s="631" t="s">
        <v>12</v>
      </c>
      <c r="D31" s="631"/>
      <c r="E31" s="631"/>
      <c r="F31" s="631"/>
      <c r="G31" s="631"/>
      <c r="H31" s="632"/>
      <c r="I31" s="298">
        <f t="shared" ref="I31:N31" si="6">I30+I27+I24+I21+I19+I15</f>
        <v>25638.400000000001</v>
      </c>
      <c r="J31" s="298">
        <f t="shared" si="6"/>
        <v>17847.8</v>
      </c>
      <c r="K31" s="298">
        <f t="shared" si="6"/>
        <v>0</v>
      </c>
      <c r="L31" s="298">
        <f t="shared" si="6"/>
        <v>7790.6</v>
      </c>
      <c r="M31" s="298">
        <f t="shared" si="6"/>
        <v>19561.3</v>
      </c>
      <c r="N31" s="298">
        <f t="shared" si="6"/>
        <v>22711.3</v>
      </c>
      <c r="O31" s="570"/>
      <c r="P31" s="571"/>
      <c r="Q31" s="571"/>
      <c r="R31" s="572"/>
    </row>
    <row r="32" spans="1:26" ht="13.5" thickBot="1">
      <c r="A32" s="215" t="s">
        <v>9</v>
      </c>
      <c r="B32" s="6" t="s">
        <v>11</v>
      </c>
      <c r="C32" s="782" t="s">
        <v>61</v>
      </c>
      <c r="D32" s="783"/>
      <c r="E32" s="783"/>
      <c r="F32" s="783"/>
      <c r="G32" s="783"/>
      <c r="H32" s="783"/>
      <c r="I32" s="783"/>
      <c r="J32" s="783"/>
      <c r="K32" s="783"/>
      <c r="L32" s="783"/>
      <c r="M32" s="783"/>
      <c r="N32" s="783"/>
      <c r="O32" s="783"/>
      <c r="P32" s="783"/>
      <c r="Q32" s="783"/>
      <c r="R32" s="784"/>
    </row>
    <row r="33" spans="1:18" ht="12.75" customHeight="1">
      <c r="A33" s="751" t="s">
        <v>9</v>
      </c>
      <c r="B33" s="752" t="s">
        <v>11</v>
      </c>
      <c r="C33" s="788" t="s">
        <v>9</v>
      </c>
      <c r="D33" s="789" t="s">
        <v>42</v>
      </c>
      <c r="E33" s="791" t="s">
        <v>107</v>
      </c>
      <c r="F33" s="793" t="s">
        <v>39</v>
      </c>
      <c r="G33" s="794" t="s">
        <v>35</v>
      </c>
      <c r="H33" s="32" t="s">
        <v>44</v>
      </c>
      <c r="I33" s="302">
        <f>J33+L33</f>
        <v>140</v>
      </c>
      <c r="J33" s="303">
        <v>140</v>
      </c>
      <c r="K33" s="303"/>
      <c r="L33" s="304"/>
      <c r="M33" s="399">
        <v>165</v>
      </c>
      <c r="N33" s="399">
        <v>108</v>
      </c>
      <c r="O33" s="786" t="s">
        <v>99</v>
      </c>
      <c r="P33" s="60">
        <v>2</v>
      </c>
      <c r="Q33" s="60" t="s">
        <v>46</v>
      </c>
      <c r="R33" s="62">
        <v>4</v>
      </c>
    </row>
    <row r="34" spans="1:18">
      <c r="A34" s="705"/>
      <c r="B34" s="706"/>
      <c r="C34" s="714"/>
      <c r="D34" s="778"/>
      <c r="E34" s="796"/>
      <c r="F34" s="724"/>
      <c r="G34" s="797"/>
      <c r="H34" s="33"/>
      <c r="I34" s="308"/>
      <c r="J34" s="309"/>
      <c r="K34" s="309"/>
      <c r="L34" s="231"/>
      <c r="M34" s="397"/>
      <c r="N34" s="397"/>
      <c r="O34" s="787"/>
      <c r="P34" s="8"/>
      <c r="Q34" s="8"/>
      <c r="R34" s="79"/>
    </row>
    <row r="35" spans="1:18">
      <c r="A35" s="705"/>
      <c r="B35" s="706"/>
      <c r="C35" s="714"/>
      <c r="D35" s="778"/>
      <c r="E35" s="796"/>
      <c r="F35" s="724"/>
      <c r="G35" s="797"/>
      <c r="H35" s="33"/>
      <c r="I35" s="312"/>
      <c r="J35" s="313"/>
      <c r="K35" s="313"/>
      <c r="L35" s="240"/>
      <c r="M35" s="400"/>
      <c r="N35" s="400"/>
      <c r="O35" s="787"/>
      <c r="P35" s="8"/>
      <c r="Q35" s="8"/>
      <c r="R35" s="79"/>
    </row>
    <row r="36" spans="1:18" ht="13.5" thickBot="1">
      <c r="A36" s="712"/>
      <c r="B36" s="713"/>
      <c r="C36" s="715"/>
      <c r="D36" s="790"/>
      <c r="E36" s="792"/>
      <c r="F36" s="725"/>
      <c r="G36" s="795"/>
      <c r="H36" s="92" t="s">
        <v>10</v>
      </c>
      <c r="I36" s="316">
        <f t="shared" ref="I36:N36" si="7">SUM(I33:I35)</f>
        <v>140</v>
      </c>
      <c r="J36" s="317">
        <f t="shared" si="7"/>
        <v>140</v>
      </c>
      <c r="K36" s="317">
        <f t="shared" si="7"/>
        <v>0</v>
      </c>
      <c r="L36" s="318">
        <f t="shared" si="7"/>
        <v>0</v>
      </c>
      <c r="M36" s="401">
        <f t="shared" si="7"/>
        <v>165</v>
      </c>
      <c r="N36" s="401">
        <f t="shared" si="7"/>
        <v>108</v>
      </c>
      <c r="O36" s="53" t="s">
        <v>64</v>
      </c>
      <c r="P36" s="125">
        <v>1</v>
      </c>
      <c r="Q36" s="125">
        <v>1</v>
      </c>
      <c r="R36" s="66">
        <v>1</v>
      </c>
    </row>
    <row r="37" spans="1:18" ht="21.75" customHeight="1">
      <c r="A37" s="751" t="s">
        <v>9</v>
      </c>
      <c r="B37" s="752" t="s">
        <v>11</v>
      </c>
      <c r="C37" s="788" t="s">
        <v>11</v>
      </c>
      <c r="D37" s="789" t="s">
        <v>43</v>
      </c>
      <c r="E37" s="791" t="s">
        <v>106</v>
      </c>
      <c r="F37" s="793" t="s">
        <v>39</v>
      </c>
      <c r="G37" s="794" t="s">
        <v>35</v>
      </c>
      <c r="H37" s="83" t="s">
        <v>44</v>
      </c>
      <c r="I37" s="238">
        <f>J37+L37</f>
        <v>7.5</v>
      </c>
      <c r="J37" s="239">
        <v>7.5</v>
      </c>
      <c r="K37" s="239"/>
      <c r="L37" s="240"/>
      <c r="M37" s="394">
        <v>40</v>
      </c>
      <c r="N37" s="394">
        <v>40</v>
      </c>
      <c r="O37" s="709" t="s">
        <v>47</v>
      </c>
      <c r="P37" s="8" t="s">
        <v>48</v>
      </c>
      <c r="Q37" s="8" t="s">
        <v>46</v>
      </c>
      <c r="R37" s="79" t="s">
        <v>46</v>
      </c>
    </row>
    <row r="38" spans="1:18" ht="13.5" thickBot="1">
      <c r="A38" s="712"/>
      <c r="B38" s="713"/>
      <c r="C38" s="715"/>
      <c r="D38" s="790"/>
      <c r="E38" s="792"/>
      <c r="F38" s="725"/>
      <c r="G38" s="795"/>
      <c r="H38" s="92" t="s">
        <v>10</v>
      </c>
      <c r="I38" s="248">
        <f t="shared" ref="I38:N38" si="8">SUM(I37:I37)</f>
        <v>7.5</v>
      </c>
      <c r="J38" s="249">
        <f t="shared" si="8"/>
        <v>7.5</v>
      </c>
      <c r="K38" s="249">
        <f t="shared" si="8"/>
        <v>0</v>
      </c>
      <c r="L38" s="250">
        <f t="shared" si="8"/>
        <v>0</v>
      </c>
      <c r="M38" s="395">
        <f t="shared" si="8"/>
        <v>40</v>
      </c>
      <c r="N38" s="395">
        <f t="shared" si="8"/>
        <v>40</v>
      </c>
      <c r="O38" s="798"/>
      <c r="P38" s="61"/>
      <c r="Q38" s="61"/>
      <c r="R38" s="63"/>
    </row>
    <row r="39" spans="1:18" ht="13.5" thickBot="1">
      <c r="A39" s="216" t="s">
        <v>9</v>
      </c>
      <c r="B39" s="6" t="s">
        <v>11</v>
      </c>
      <c r="C39" s="631" t="s">
        <v>12</v>
      </c>
      <c r="D39" s="631"/>
      <c r="E39" s="631"/>
      <c r="F39" s="631"/>
      <c r="G39" s="631"/>
      <c r="H39" s="632"/>
      <c r="I39" s="298">
        <f t="shared" ref="I39:N39" si="9">I38+I36</f>
        <v>147.5</v>
      </c>
      <c r="J39" s="298">
        <f t="shared" si="9"/>
        <v>147.5</v>
      </c>
      <c r="K39" s="298">
        <f t="shared" si="9"/>
        <v>0</v>
      </c>
      <c r="L39" s="298">
        <f t="shared" si="9"/>
        <v>0</v>
      </c>
      <c r="M39" s="298">
        <f t="shared" si="9"/>
        <v>205</v>
      </c>
      <c r="N39" s="298">
        <f t="shared" si="9"/>
        <v>148</v>
      </c>
      <c r="O39" s="633"/>
      <c r="P39" s="634"/>
      <c r="Q39" s="634"/>
      <c r="R39" s="635"/>
    </row>
    <row r="40" spans="1:18" ht="13.5" thickBot="1">
      <c r="A40" s="215" t="s">
        <v>9</v>
      </c>
      <c r="B40" s="6" t="s">
        <v>34</v>
      </c>
      <c r="C40" s="782" t="s">
        <v>62</v>
      </c>
      <c r="D40" s="783"/>
      <c r="E40" s="783"/>
      <c r="F40" s="783"/>
      <c r="G40" s="783"/>
      <c r="H40" s="785"/>
      <c r="I40" s="785"/>
      <c r="J40" s="785"/>
      <c r="K40" s="785"/>
      <c r="L40" s="785"/>
      <c r="M40" s="785"/>
      <c r="N40" s="785"/>
      <c r="O40" s="783"/>
      <c r="P40" s="783"/>
      <c r="Q40" s="783"/>
      <c r="R40" s="784"/>
    </row>
    <row r="41" spans="1:18" ht="12.75" customHeight="1">
      <c r="A41" s="546" t="s">
        <v>9</v>
      </c>
      <c r="B41" s="548" t="s">
        <v>34</v>
      </c>
      <c r="C41" s="550" t="s">
        <v>9</v>
      </c>
      <c r="D41" s="54" t="s">
        <v>89</v>
      </c>
      <c r="E41" s="552"/>
      <c r="F41" s="553" t="s">
        <v>39</v>
      </c>
      <c r="G41" s="557" t="s">
        <v>35</v>
      </c>
      <c r="H41" s="15" t="s">
        <v>44</v>
      </c>
      <c r="I41" s="255">
        <f>J41</f>
        <v>105.4</v>
      </c>
      <c r="J41" s="256">
        <v>105.4</v>
      </c>
      <c r="K41" s="256">
        <f>K42+K51+K55</f>
        <v>0</v>
      </c>
      <c r="L41" s="319">
        <f>L42+L51+L55</f>
        <v>0</v>
      </c>
      <c r="M41" s="402">
        <v>55</v>
      </c>
      <c r="N41" s="403">
        <v>55</v>
      </c>
      <c r="O41" s="567"/>
      <c r="P41" s="48"/>
      <c r="Q41" s="60"/>
      <c r="R41" s="62"/>
    </row>
    <row r="42" spans="1:18" ht="19.5" customHeight="1">
      <c r="A42" s="554"/>
      <c r="B42" s="555"/>
      <c r="C42" s="556"/>
      <c r="D42" s="765" t="s">
        <v>53</v>
      </c>
      <c r="E42" s="779" t="s">
        <v>105</v>
      </c>
      <c r="F42" s="767"/>
      <c r="G42" s="769"/>
      <c r="H42" s="16" t="s">
        <v>45</v>
      </c>
      <c r="I42" s="223"/>
      <c r="J42" s="224"/>
      <c r="K42" s="224"/>
      <c r="L42" s="320"/>
      <c r="M42" s="483"/>
      <c r="N42" s="484"/>
      <c r="O42" s="774" t="s">
        <v>71</v>
      </c>
      <c r="P42" s="96">
        <v>17</v>
      </c>
      <c r="Q42" s="97">
        <v>17</v>
      </c>
      <c r="R42" s="64">
        <v>17</v>
      </c>
    </row>
    <row r="43" spans="1:18" ht="19.5" customHeight="1">
      <c r="A43" s="554"/>
      <c r="B43" s="555"/>
      <c r="C43" s="556"/>
      <c r="D43" s="778"/>
      <c r="E43" s="781"/>
      <c r="F43" s="724"/>
      <c r="G43" s="726"/>
      <c r="H43" s="155" t="s">
        <v>69</v>
      </c>
      <c r="I43" s="322"/>
      <c r="J43" s="323"/>
      <c r="K43" s="323"/>
      <c r="L43" s="324"/>
      <c r="M43" s="487"/>
      <c r="N43" s="488"/>
      <c r="O43" s="777"/>
      <c r="P43" s="49"/>
      <c r="Q43" s="80"/>
      <c r="R43" s="79"/>
    </row>
    <row r="44" spans="1:18" ht="12.75" customHeight="1">
      <c r="A44" s="554"/>
      <c r="B44" s="555"/>
      <c r="C44" s="556"/>
      <c r="D44" s="765" t="s">
        <v>54</v>
      </c>
      <c r="E44" s="779" t="s">
        <v>105</v>
      </c>
      <c r="F44" s="767"/>
      <c r="G44" s="769"/>
      <c r="H44" s="155" t="s">
        <v>45</v>
      </c>
      <c r="I44" s="223">
        <f>J44</f>
        <v>56.9</v>
      </c>
      <c r="J44" s="224">
        <f>58.1-1.2</f>
        <v>56.9</v>
      </c>
      <c r="K44" s="224"/>
      <c r="L44" s="320"/>
      <c r="M44" s="407"/>
      <c r="N44" s="404"/>
      <c r="O44" s="774" t="s">
        <v>66</v>
      </c>
      <c r="P44" s="96"/>
      <c r="Q44" s="65"/>
      <c r="R44" s="64"/>
    </row>
    <row r="45" spans="1:18">
      <c r="A45" s="554"/>
      <c r="B45" s="555"/>
      <c r="C45" s="556"/>
      <c r="D45" s="778"/>
      <c r="E45" s="780"/>
      <c r="F45" s="724"/>
      <c r="G45" s="726"/>
      <c r="H45" s="155" t="s">
        <v>69</v>
      </c>
      <c r="I45" s="223">
        <f>J45</f>
        <v>329</v>
      </c>
      <c r="J45" s="224">
        <v>329</v>
      </c>
      <c r="K45" s="224"/>
      <c r="L45" s="320"/>
      <c r="M45" s="409"/>
      <c r="N45" s="581"/>
      <c r="O45" s="738"/>
      <c r="P45" s="50">
        <v>1.7</v>
      </c>
      <c r="Q45" s="80"/>
      <c r="R45" s="79"/>
    </row>
    <row r="46" spans="1:18" ht="15.75" customHeight="1">
      <c r="A46" s="554"/>
      <c r="B46" s="555"/>
      <c r="C46" s="556"/>
      <c r="D46" s="778"/>
      <c r="E46" s="780"/>
      <c r="F46" s="724"/>
      <c r="G46" s="726"/>
      <c r="H46" s="156"/>
      <c r="I46" s="329"/>
      <c r="J46" s="274"/>
      <c r="K46" s="274"/>
      <c r="L46" s="330"/>
      <c r="M46" s="405"/>
      <c r="N46" s="406"/>
      <c r="O46" s="164" t="s">
        <v>56</v>
      </c>
      <c r="P46" s="97">
        <v>500</v>
      </c>
      <c r="Q46" s="65"/>
      <c r="R46" s="64"/>
    </row>
    <row r="47" spans="1:18" ht="12.75" customHeight="1">
      <c r="A47" s="554"/>
      <c r="B47" s="555"/>
      <c r="C47" s="556"/>
      <c r="D47" s="775" t="s">
        <v>55</v>
      </c>
      <c r="E47" s="780"/>
      <c r="F47" s="701"/>
      <c r="G47" s="726"/>
      <c r="H47" s="150"/>
      <c r="I47" s="229"/>
      <c r="J47" s="230"/>
      <c r="K47" s="230"/>
      <c r="L47" s="309"/>
      <c r="M47" s="407"/>
      <c r="N47" s="404"/>
      <c r="O47" s="738"/>
      <c r="P47" s="80"/>
      <c r="Q47" s="80"/>
      <c r="R47" s="79"/>
    </row>
    <row r="48" spans="1:18" ht="17.25" customHeight="1">
      <c r="A48" s="554"/>
      <c r="B48" s="555"/>
      <c r="C48" s="556"/>
      <c r="D48" s="776"/>
      <c r="E48" s="123"/>
      <c r="F48" s="701"/>
      <c r="G48" s="726"/>
      <c r="H48" s="156"/>
      <c r="I48" s="329"/>
      <c r="J48" s="274"/>
      <c r="K48" s="274"/>
      <c r="L48" s="330"/>
      <c r="M48" s="407"/>
      <c r="N48" s="404"/>
      <c r="O48" s="738"/>
      <c r="P48" s="8"/>
      <c r="Q48" s="80"/>
      <c r="R48" s="79"/>
    </row>
    <row r="49" spans="1:21">
      <c r="A49" s="554"/>
      <c r="B49" s="555"/>
      <c r="C49" s="556"/>
      <c r="D49" s="765" t="s">
        <v>78</v>
      </c>
      <c r="E49" s="489"/>
      <c r="F49" s="767"/>
      <c r="G49" s="769"/>
      <c r="H49" s="490" t="s">
        <v>69</v>
      </c>
      <c r="I49" s="588">
        <v>417.4</v>
      </c>
      <c r="J49" s="224">
        <v>417.4</v>
      </c>
      <c r="K49" s="340"/>
      <c r="L49" s="341"/>
      <c r="M49" s="409"/>
      <c r="N49" s="409"/>
      <c r="O49" s="164" t="s">
        <v>67</v>
      </c>
      <c r="P49" s="491">
        <v>44.3</v>
      </c>
      <c r="Q49" s="65"/>
      <c r="R49" s="64"/>
    </row>
    <row r="50" spans="1:21" ht="15" customHeight="1">
      <c r="A50" s="554"/>
      <c r="B50" s="555"/>
      <c r="C50" s="556"/>
      <c r="D50" s="766"/>
      <c r="E50" s="153"/>
      <c r="F50" s="768"/>
      <c r="G50" s="770"/>
      <c r="H50" s="155" t="s">
        <v>70</v>
      </c>
      <c r="I50" s="223">
        <f>J50+L50</f>
        <v>87.7</v>
      </c>
      <c r="J50" s="224">
        <v>87.7</v>
      </c>
      <c r="K50" s="224"/>
      <c r="L50" s="338"/>
      <c r="M50" s="409"/>
      <c r="N50" s="409"/>
      <c r="O50" s="492" t="s">
        <v>68</v>
      </c>
      <c r="P50" s="493">
        <v>5.2</v>
      </c>
      <c r="Q50" s="52"/>
      <c r="R50" s="66"/>
    </row>
    <row r="51" spans="1:21" ht="12.75" customHeight="1">
      <c r="A51" s="554"/>
      <c r="B51" s="555"/>
      <c r="C51" s="556"/>
      <c r="D51" s="699" t="s">
        <v>127</v>
      </c>
      <c r="E51" s="123"/>
      <c r="F51" s="772"/>
      <c r="G51" s="726"/>
      <c r="H51" s="148"/>
      <c r="I51" s="229"/>
      <c r="J51" s="230"/>
      <c r="K51" s="230"/>
      <c r="L51" s="309"/>
      <c r="M51" s="407"/>
      <c r="N51" s="407"/>
      <c r="O51" s="738" t="s">
        <v>77</v>
      </c>
      <c r="P51" s="50">
        <v>1.3</v>
      </c>
      <c r="Q51" s="80"/>
      <c r="R51" s="79"/>
    </row>
    <row r="52" spans="1:21" ht="15" customHeight="1">
      <c r="A52" s="582"/>
      <c r="B52" s="583"/>
      <c r="C52" s="584"/>
      <c r="D52" s="771"/>
      <c r="E52" s="153"/>
      <c r="F52" s="773"/>
      <c r="G52" s="770"/>
      <c r="H52" s="154"/>
      <c r="I52" s="344"/>
      <c r="J52" s="345"/>
      <c r="K52" s="345"/>
      <c r="L52" s="346"/>
      <c r="M52" s="408"/>
      <c r="N52" s="408"/>
      <c r="O52" s="764"/>
      <c r="P52" s="51"/>
      <c r="Q52" s="52"/>
      <c r="R52" s="66"/>
    </row>
    <row r="53" spans="1:21" ht="15" customHeight="1">
      <c r="A53" s="554"/>
      <c r="B53" s="555"/>
      <c r="C53" s="556"/>
      <c r="D53" s="707" t="s">
        <v>124</v>
      </c>
      <c r="E53" s="562" t="s">
        <v>79</v>
      </c>
      <c r="F53" s="701"/>
      <c r="G53" s="509"/>
      <c r="H53" s="83" t="s">
        <v>44</v>
      </c>
      <c r="I53" s="238">
        <f>J53</f>
        <v>329.3</v>
      </c>
      <c r="J53" s="239">
        <v>329.3</v>
      </c>
      <c r="K53" s="239"/>
      <c r="L53" s="313"/>
      <c r="M53" s="408"/>
      <c r="N53" s="408"/>
      <c r="O53" s="709" t="s">
        <v>118</v>
      </c>
      <c r="P53" s="542"/>
      <c r="Q53" s="80"/>
      <c r="R53" s="79"/>
    </row>
    <row r="54" spans="1:21" ht="15" customHeight="1">
      <c r="A54" s="554"/>
      <c r="B54" s="555"/>
      <c r="C54" s="556"/>
      <c r="D54" s="707"/>
      <c r="E54" s="562"/>
      <c r="F54" s="701"/>
      <c r="G54" s="509"/>
      <c r="H54" s="83" t="s">
        <v>45</v>
      </c>
      <c r="I54" s="223">
        <f>J54+L54</f>
        <v>68.5</v>
      </c>
      <c r="J54" s="224">
        <v>68.5</v>
      </c>
      <c r="K54" s="224"/>
      <c r="L54" s="320"/>
      <c r="M54" s="409"/>
      <c r="N54" s="409"/>
      <c r="O54" s="709"/>
      <c r="P54" s="542"/>
      <c r="Q54" s="80"/>
      <c r="R54" s="79"/>
    </row>
    <row r="55" spans="1:21" ht="15.75" customHeight="1">
      <c r="A55" s="554"/>
      <c r="B55" s="555"/>
      <c r="C55" s="556"/>
      <c r="D55" s="507"/>
      <c r="E55" s="562"/>
      <c r="F55" s="701"/>
      <c r="G55" s="509"/>
      <c r="H55" s="149" t="s">
        <v>69</v>
      </c>
      <c r="I55" s="223">
        <f>J55</f>
        <v>2280.5</v>
      </c>
      <c r="J55" s="224">
        <v>2280.5</v>
      </c>
      <c r="K55" s="224"/>
      <c r="L55" s="320"/>
      <c r="M55" s="407"/>
      <c r="N55" s="407"/>
      <c r="O55" s="709"/>
      <c r="P55" s="542">
        <v>100</v>
      </c>
      <c r="Q55" s="80"/>
      <c r="R55" s="79"/>
    </row>
    <row r="56" spans="1:21" ht="17.25" customHeight="1" thickBot="1">
      <c r="A56" s="547"/>
      <c r="B56" s="549"/>
      <c r="C56" s="551"/>
      <c r="D56" s="508"/>
      <c r="E56" s="563"/>
      <c r="F56" s="702"/>
      <c r="G56" s="510"/>
      <c r="H56" s="93" t="s">
        <v>10</v>
      </c>
      <c r="I56" s="278">
        <f>SUM(I41:I55)</f>
        <v>3674.7</v>
      </c>
      <c r="J56" s="350">
        <f>SUM(J41:J55)</f>
        <v>3674.7</v>
      </c>
      <c r="K56" s="249">
        <f>SUM(K41:K55)</f>
        <v>0</v>
      </c>
      <c r="L56" s="292">
        <f>SUM(L41:L55)</f>
        <v>0</v>
      </c>
      <c r="M56" s="395">
        <f>M55+M53+M41</f>
        <v>55</v>
      </c>
      <c r="N56" s="395">
        <f>N55+N53+N41</f>
        <v>55</v>
      </c>
      <c r="O56" s="7"/>
      <c r="P56" s="543"/>
      <c r="Q56" s="124"/>
      <c r="R56" s="63"/>
    </row>
    <row r="57" spans="1:21" ht="17.25" customHeight="1">
      <c r="A57" s="693" t="s">
        <v>9</v>
      </c>
      <c r="B57" s="695" t="s">
        <v>34</v>
      </c>
      <c r="C57" s="697" t="s">
        <v>11</v>
      </c>
      <c r="D57" s="710" t="s">
        <v>90</v>
      </c>
      <c r="E57" s="745" t="s">
        <v>79</v>
      </c>
      <c r="F57" s="724" t="s">
        <v>39</v>
      </c>
      <c r="G57" s="747" t="s">
        <v>46</v>
      </c>
      <c r="H57" s="141" t="s">
        <v>72</v>
      </c>
      <c r="I57" s="255">
        <f>J57+L57</f>
        <v>3540.6</v>
      </c>
      <c r="J57" s="256"/>
      <c r="K57" s="256"/>
      <c r="L57" s="319">
        <v>3540.6</v>
      </c>
      <c r="M57" s="410"/>
      <c r="N57" s="394"/>
      <c r="O57" s="738" t="s">
        <v>128</v>
      </c>
      <c r="P57" s="740"/>
      <c r="Q57" s="740"/>
      <c r="R57" s="741"/>
      <c r="U57" s="165"/>
    </row>
    <row r="58" spans="1:21" ht="16.5" customHeight="1">
      <c r="A58" s="693"/>
      <c r="B58" s="695"/>
      <c r="C58" s="697"/>
      <c r="D58" s="710"/>
      <c r="E58" s="745"/>
      <c r="F58" s="724"/>
      <c r="G58" s="747"/>
      <c r="H58" s="142" t="s">
        <v>33</v>
      </c>
      <c r="I58" s="223">
        <f>J58+L58</f>
        <v>55.3</v>
      </c>
      <c r="J58" s="224">
        <v>55.3</v>
      </c>
      <c r="K58" s="224"/>
      <c r="L58" s="320"/>
      <c r="M58" s="411"/>
      <c r="N58" s="412"/>
      <c r="O58" s="738"/>
      <c r="P58" s="740"/>
      <c r="Q58" s="740"/>
      <c r="R58" s="741"/>
    </row>
    <row r="59" spans="1:21" ht="14.25" customHeight="1">
      <c r="A59" s="693"/>
      <c r="B59" s="695"/>
      <c r="C59" s="697"/>
      <c r="D59" s="710"/>
      <c r="E59" s="745"/>
      <c r="F59" s="724"/>
      <c r="G59" s="747"/>
      <c r="H59" s="143" t="s">
        <v>69</v>
      </c>
      <c r="I59" s="223">
        <f>J59+L59</f>
        <v>1290.4000000000001</v>
      </c>
      <c r="J59" s="224"/>
      <c r="K59" s="224"/>
      <c r="L59" s="320">
        <v>1290.4000000000001</v>
      </c>
      <c r="M59" s="413">
        <v>3177.5</v>
      </c>
      <c r="N59" s="412"/>
      <c r="O59" s="738"/>
      <c r="P59" s="740"/>
      <c r="Q59" s="740"/>
      <c r="R59" s="741"/>
    </row>
    <row r="60" spans="1:21" ht="21.75" customHeight="1" thickBot="1">
      <c r="A60" s="694"/>
      <c r="B60" s="696"/>
      <c r="C60" s="698"/>
      <c r="D60" s="711"/>
      <c r="E60" s="746"/>
      <c r="F60" s="725"/>
      <c r="G60" s="748"/>
      <c r="H60" s="94" t="s">
        <v>10</v>
      </c>
      <c r="I60" s="248">
        <f>I59+I58+I57</f>
        <v>4886.3</v>
      </c>
      <c r="J60" s="249">
        <f>J59+J58+J57</f>
        <v>55.3</v>
      </c>
      <c r="K60" s="249">
        <f>K59+K58+K57</f>
        <v>0</v>
      </c>
      <c r="L60" s="350">
        <f>L59+L58+L57</f>
        <v>4831</v>
      </c>
      <c r="M60" s="395">
        <f>SUM(M57:M59)</f>
        <v>3177.5</v>
      </c>
      <c r="N60" s="395">
        <f>SUM(N57:N59)</f>
        <v>0</v>
      </c>
      <c r="O60" s="739"/>
      <c r="P60" s="61">
        <v>29</v>
      </c>
      <c r="Q60" s="61">
        <v>100</v>
      </c>
      <c r="R60" s="63"/>
    </row>
    <row r="61" spans="1:21" ht="12.75" customHeight="1">
      <c r="A61" s="751" t="s">
        <v>9</v>
      </c>
      <c r="B61" s="752" t="s">
        <v>34</v>
      </c>
      <c r="C61" s="753" t="s">
        <v>34</v>
      </c>
      <c r="D61" s="754" t="s">
        <v>133</v>
      </c>
      <c r="E61" s="757" t="s">
        <v>79</v>
      </c>
      <c r="F61" s="760" t="s">
        <v>39</v>
      </c>
      <c r="G61" s="761" t="s">
        <v>46</v>
      </c>
      <c r="H61" s="387" t="s">
        <v>45</v>
      </c>
      <c r="I61" s="339">
        <v>200</v>
      </c>
      <c r="J61" s="340"/>
      <c r="K61" s="340"/>
      <c r="L61" s="414">
        <v>200</v>
      </c>
      <c r="M61" s="415">
        <v>100</v>
      </c>
      <c r="N61" s="415"/>
      <c r="O61" s="732" t="s">
        <v>134</v>
      </c>
      <c r="P61" s="97"/>
      <c r="Q61" s="97"/>
      <c r="R61" s="64"/>
      <c r="U61" s="171"/>
    </row>
    <row r="62" spans="1:21" ht="11.25" customHeight="1">
      <c r="A62" s="705"/>
      <c r="B62" s="706"/>
      <c r="C62" s="697"/>
      <c r="D62" s="755"/>
      <c r="E62" s="758"/>
      <c r="F62" s="701"/>
      <c r="G62" s="762"/>
      <c r="H62" s="31"/>
      <c r="I62" s="238"/>
      <c r="J62" s="230"/>
      <c r="K62" s="230"/>
      <c r="L62" s="231"/>
      <c r="M62" s="416"/>
      <c r="N62" s="416"/>
      <c r="O62" s="709"/>
      <c r="P62" s="8"/>
      <c r="Q62" s="10"/>
      <c r="R62" s="79"/>
      <c r="U62" s="171"/>
    </row>
    <row r="63" spans="1:21" ht="15.75" customHeight="1" thickBot="1">
      <c r="A63" s="712"/>
      <c r="B63" s="713"/>
      <c r="C63" s="698"/>
      <c r="D63" s="756"/>
      <c r="E63" s="759"/>
      <c r="F63" s="702"/>
      <c r="G63" s="763"/>
      <c r="H63" s="98" t="s">
        <v>10</v>
      </c>
      <c r="I63" s="248">
        <f>I61</f>
        <v>200</v>
      </c>
      <c r="J63" s="292"/>
      <c r="K63" s="292"/>
      <c r="L63" s="279">
        <f>L61</f>
        <v>200</v>
      </c>
      <c r="M63" s="279">
        <f>M61</f>
        <v>100</v>
      </c>
      <c r="N63" s="279"/>
      <c r="O63" s="733"/>
      <c r="P63" s="61">
        <v>50</v>
      </c>
      <c r="Q63" s="9">
        <v>50</v>
      </c>
      <c r="R63" s="63"/>
      <c r="U63" s="171"/>
    </row>
    <row r="64" spans="1:21" ht="18" customHeight="1">
      <c r="A64" s="546" t="s">
        <v>9</v>
      </c>
      <c r="B64" s="548" t="s">
        <v>34</v>
      </c>
      <c r="C64" s="550" t="s">
        <v>40</v>
      </c>
      <c r="D64" s="84" t="s">
        <v>91</v>
      </c>
      <c r="E64" s="742" t="s">
        <v>119</v>
      </c>
      <c r="F64" s="553" t="s">
        <v>39</v>
      </c>
      <c r="G64" s="557" t="s">
        <v>35</v>
      </c>
      <c r="H64" s="163"/>
      <c r="I64" s="355"/>
      <c r="J64" s="230"/>
      <c r="K64" s="230"/>
      <c r="L64" s="309"/>
      <c r="M64" s="417"/>
      <c r="N64" s="399"/>
      <c r="O64" s="170"/>
      <c r="P64" s="60"/>
      <c r="Q64" s="60"/>
      <c r="R64" s="62"/>
    </row>
    <row r="65" spans="1:18" ht="16.5" customHeight="1">
      <c r="A65" s="554"/>
      <c r="B65" s="555"/>
      <c r="C65" s="556"/>
      <c r="D65" s="166" t="s">
        <v>117</v>
      </c>
      <c r="E65" s="743"/>
      <c r="F65" s="544"/>
      <c r="G65" s="566"/>
      <c r="H65" s="163" t="s">
        <v>44</v>
      </c>
      <c r="I65" s="355">
        <f>J65+L65</f>
        <v>263.29999999999995</v>
      </c>
      <c r="J65" s="230">
        <v>162.69999999999999</v>
      </c>
      <c r="K65" s="230"/>
      <c r="L65" s="309">
        <v>100.6</v>
      </c>
      <c r="M65" s="390">
        <v>263</v>
      </c>
      <c r="N65" s="397">
        <v>263</v>
      </c>
      <c r="O65" s="568" t="s">
        <v>57</v>
      </c>
      <c r="P65" s="8">
        <v>137</v>
      </c>
      <c r="Q65" s="8">
        <v>137</v>
      </c>
      <c r="R65" s="79">
        <v>137</v>
      </c>
    </row>
    <row r="66" spans="1:18" ht="27" customHeight="1">
      <c r="A66" s="554"/>
      <c r="B66" s="555"/>
      <c r="C66" s="556"/>
      <c r="D66" s="749" t="s">
        <v>58</v>
      </c>
      <c r="E66" s="743"/>
      <c r="F66" s="544"/>
      <c r="G66" s="566"/>
      <c r="H66" s="16" t="s">
        <v>45</v>
      </c>
      <c r="I66" s="286">
        <f>J66</f>
        <v>62.2</v>
      </c>
      <c r="J66" s="224">
        <f>44.7+17.5</f>
        <v>62.2</v>
      </c>
      <c r="K66" s="224"/>
      <c r="L66" s="320"/>
      <c r="M66" s="418"/>
      <c r="N66" s="388"/>
      <c r="O66" s="472" t="s">
        <v>135</v>
      </c>
      <c r="P66" s="97">
        <v>1</v>
      </c>
      <c r="Q66" s="97"/>
      <c r="R66" s="64"/>
    </row>
    <row r="67" spans="1:18" ht="26.25" customHeight="1" thickBot="1">
      <c r="A67" s="547"/>
      <c r="B67" s="549"/>
      <c r="C67" s="551"/>
      <c r="D67" s="750"/>
      <c r="E67" s="744"/>
      <c r="F67" s="545"/>
      <c r="G67" s="558"/>
      <c r="H67" s="128" t="s">
        <v>10</v>
      </c>
      <c r="I67" s="357">
        <f t="shared" ref="I67:N67" si="10">SUM(I65:I66)</f>
        <v>325.49999999999994</v>
      </c>
      <c r="J67" s="357">
        <f t="shared" si="10"/>
        <v>224.89999999999998</v>
      </c>
      <c r="K67" s="357">
        <f t="shared" si="10"/>
        <v>0</v>
      </c>
      <c r="L67" s="358">
        <f t="shared" si="10"/>
        <v>100.6</v>
      </c>
      <c r="M67" s="316">
        <f t="shared" si="10"/>
        <v>263</v>
      </c>
      <c r="N67" s="401">
        <f t="shared" si="10"/>
        <v>263</v>
      </c>
      <c r="O67" s="569"/>
      <c r="P67" s="61"/>
      <c r="Q67" s="61"/>
      <c r="R67" s="63"/>
    </row>
    <row r="68" spans="1:18" ht="13.5" thickBot="1">
      <c r="A68" s="217" t="s">
        <v>9</v>
      </c>
      <c r="B68" s="549" t="s">
        <v>34</v>
      </c>
      <c r="C68" s="716" t="s">
        <v>12</v>
      </c>
      <c r="D68" s="716"/>
      <c r="E68" s="716"/>
      <c r="F68" s="716"/>
      <c r="G68" s="716"/>
      <c r="H68" s="717"/>
      <c r="I68" s="359">
        <f t="shared" ref="I68:N68" si="11">I67+I60+I56+I63</f>
        <v>9086.5</v>
      </c>
      <c r="J68" s="359">
        <f t="shared" si="11"/>
        <v>3954.8999999999996</v>
      </c>
      <c r="K68" s="359">
        <f t="shared" si="11"/>
        <v>0</v>
      </c>
      <c r="L68" s="359">
        <f t="shared" si="11"/>
        <v>5131.6000000000004</v>
      </c>
      <c r="M68" s="360">
        <f t="shared" si="11"/>
        <v>3595.5</v>
      </c>
      <c r="N68" s="419">
        <f t="shared" si="11"/>
        <v>318</v>
      </c>
      <c r="O68" s="718"/>
      <c r="P68" s="718"/>
      <c r="Q68" s="718"/>
      <c r="R68" s="719"/>
    </row>
    <row r="69" spans="1:18" ht="17.25" customHeight="1" thickBot="1">
      <c r="A69" s="215" t="s">
        <v>9</v>
      </c>
      <c r="B69" s="6" t="s">
        <v>40</v>
      </c>
      <c r="C69" s="720" t="s">
        <v>63</v>
      </c>
      <c r="D69" s="721"/>
      <c r="E69" s="721"/>
      <c r="F69" s="721"/>
      <c r="G69" s="721"/>
      <c r="H69" s="721"/>
      <c r="I69" s="721"/>
      <c r="J69" s="721"/>
      <c r="K69" s="721"/>
      <c r="L69" s="721"/>
      <c r="M69" s="721"/>
      <c r="N69" s="721"/>
      <c r="O69" s="721"/>
      <c r="P69" s="721"/>
      <c r="Q69" s="721"/>
      <c r="R69" s="722"/>
    </row>
    <row r="70" spans="1:18" ht="16.5" customHeight="1">
      <c r="A70" s="477" t="s">
        <v>9</v>
      </c>
      <c r="B70" s="479" t="s">
        <v>40</v>
      </c>
      <c r="C70" s="481" t="s">
        <v>9</v>
      </c>
      <c r="D70" s="731" t="s">
        <v>59</v>
      </c>
      <c r="E70" s="11"/>
      <c r="F70" s="564" t="s">
        <v>40</v>
      </c>
      <c r="G70" s="469" t="s">
        <v>35</v>
      </c>
      <c r="H70" s="474" t="s">
        <v>44</v>
      </c>
      <c r="I70" s="223">
        <f>J70+L70</f>
        <v>96.5</v>
      </c>
      <c r="J70" s="224">
        <v>96.5</v>
      </c>
      <c r="K70" s="224"/>
      <c r="L70" s="225"/>
      <c r="M70" s="388">
        <v>96.5</v>
      </c>
      <c r="N70" s="388">
        <v>96.5</v>
      </c>
      <c r="O70" s="732" t="s">
        <v>100</v>
      </c>
      <c r="P70" s="734">
        <v>1.8</v>
      </c>
      <c r="Q70" s="734">
        <v>1.8</v>
      </c>
      <c r="R70" s="736">
        <v>1.8</v>
      </c>
    </row>
    <row r="71" spans="1:18" ht="16.5" customHeight="1" thickBot="1">
      <c r="A71" s="478"/>
      <c r="B71" s="480"/>
      <c r="C71" s="482"/>
      <c r="D71" s="677"/>
      <c r="E71" s="12"/>
      <c r="F71" s="565"/>
      <c r="G71" s="470"/>
      <c r="H71" s="92" t="s">
        <v>10</v>
      </c>
      <c r="I71" s="248">
        <f>J71+L71</f>
        <v>96.5</v>
      </c>
      <c r="J71" s="249">
        <f>SUM(J70:J70)</f>
        <v>96.5</v>
      </c>
      <c r="K71" s="249"/>
      <c r="L71" s="250"/>
      <c r="M71" s="395">
        <f>SUM(M70:M70)</f>
        <v>96.5</v>
      </c>
      <c r="N71" s="395">
        <f>SUM(N70:N70)</f>
        <v>96.5</v>
      </c>
      <c r="O71" s="733"/>
      <c r="P71" s="735"/>
      <c r="Q71" s="735"/>
      <c r="R71" s="737"/>
    </row>
    <row r="72" spans="1:18" ht="19.5" customHeight="1">
      <c r="A72" s="218" t="s">
        <v>9</v>
      </c>
      <c r="B72" s="219" t="s">
        <v>40</v>
      </c>
      <c r="C72" s="576" t="s">
        <v>11</v>
      </c>
      <c r="D72" s="81" t="s">
        <v>92</v>
      </c>
      <c r="E72" s="577" t="s">
        <v>79</v>
      </c>
      <c r="F72" s="578" t="s">
        <v>40</v>
      </c>
      <c r="G72" s="557" t="s">
        <v>46</v>
      </c>
      <c r="H72" s="157"/>
      <c r="I72" s="365"/>
      <c r="J72" s="366"/>
      <c r="K72" s="366"/>
      <c r="L72" s="367"/>
      <c r="M72" s="420"/>
      <c r="N72" s="421"/>
      <c r="O72" s="560"/>
      <c r="P72" s="60"/>
      <c r="Q72" s="60"/>
      <c r="R72" s="62"/>
    </row>
    <row r="73" spans="1:18" ht="12.75" customHeight="1">
      <c r="A73" s="554"/>
      <c r="B73" s="555"/>
      <c r="C73" s="561"/>
      <c r="D73" s="707" t="s">
        <v>125</v>
      </c>
      <c r="E73" s="728" t="s">
        <v>114</v>
      </c>
      <c r="F73" s="41"/>
      <c r="G73" s="371"/>
      <c r="H73" s="158" t="s">
        <v>72</v>
      </c>
      <c r="I73" s="223">
        <f>J73+L73</f>
        <v>1197.5999999999999</v>
      </c>
      <c r="J73" s="224">
        <v>0</v>
      </c>
      <c r="K73" s="224"/>
      <c r="L73" s="225">
        <v>1197.5999999999999</v>
      </c>
      <c r="M73" s="432"/>
      <c r="N73" s="432"/>
      <c r="O73" s="723" t="s">
        <v>101</v>
      </c>
      <c r="P73" s="134"/>
      <c r="Q73" s="132"/>
      <c r="R73" s="133"/>
    </row>
    <row r="74" spans="1:18" ht="18.75" customHeight="1">
      <c r="A74" s="554"/>
      <c r="B74" s="555"/>
      <c r="C74" s="561"/>
      <c r="D74" s="707"/>
      <c r="E74" s="729"/>
      <c r="F74" s="564"/>
      <c r="G74" s="566"/>
      <c r="H74" s="159" t="s">
        <v>45</v>
      </c>
      <c r="I74" s="223">
        <f>J74+L74</f>
        <v>275.39999999999998</v>
      </c>
      <c r="J74" s="224">
        <v>0</v>
      </c>
      <c r="K74" s="224"/>
      <c r="L74" s="225">
        <v>275.39999999999998</v>
      </c>
      <c r="M74" s="422"/>
      <c r="N74" s="396"/>
      <c r="O74" s="629"/>
      <c r="P74" s="135">
        <v>100</v>
      </c>
      <c r="Q74" s="10"/>
      <c r="R74" s="79"/>
    </row>
    <row r="75" spans="1:18" ht="12" customHeight="1">
      <c r="A75" s="582"/>
      <c r="B75" s="583"/>
      <c r="C75" s="585"/>
      <c r="D75" s="708"/>
      <c r="E75" s="730"/>
      <c r="F75" s="586"/>
      <c r="G75" s="587"/>
      <c r="H75" s="158" t="s">
        <v>69</v>
      </c>
      <c r="I75" s="223">
        <f>J75+L75</f>
        <v>3380.7</v>
      </c>
      <c r="J75" s="224">
        <v>0</v>
      </c>
      <c r="K75" s="224"/>
      <c r="L75" s="225">
        <v>3380.7</v>
      </c>
      <c r="M75" s="398"/>
      <c r="N75" s="432"/>
      <c r="O75" s="579"/>
      <c r="P75" s="125"/>
      <c r="Q75" s="131"/>
      <c r="R75" s="66"/>
    </row>
    <row r="76" spans="1:18">
      <c r="A76" s="705"/>
      <c r="B76" s="706"/>
      <c r="C76" s="697"/>
      <c r="D76" s="707" t="s">
        <v>76</v>
      </c>
      <c r="E76" s="511"/>
      <c r="F76" s="564"/>
      <c r="G76" s="566"/>
      <c r="H76" s="512" t="s">
        <v>44</v>
      </c>
      <c r="I76" s="238">
        <f>J76+L76</f>
        <v>120</v>
      </c>
      <c r="J76" s="239"/>
      <c r="K76" s="239"/>
      <c r="L76" s="240">
        <v>120</v>
      </c>
      <c r="M76" s="423">
        <v>0</v>
      </c>
      <c r="N76" s="423"/>
      <c r="O76" s="709" t="s">
        <v>102</v>
      </c>
      <c r="P76" s="504">
        <v>360</v>
      </c>
      <c r="Q76" s="504"/>
      <c r="R76" s="513"/>
    </row>
    <row r="77" spans="1:18" ht="42" customHeight="1">
      <c r="A77" s="705"/>
      <c r="B77" s="706"/>
      <c r="C77" s="697"/>
      <c r="D77" s="708"/>
      <c r="E77" s="499"/>
      <c r="F77" s="564"/>
      <c r="G77" s="566"/>
      <c r="H77" s="161"/>
      <c r="I77" s="223"/>
      <c r="J77" s="224"/>
      <c r="K77" s="224"/>
      <c r="L77" s="225"/>
      <c r="M77" s="391"/>
      <c r="N77" s="423"/>
      <c r="O77" s="679"/>
      <c r="P77" s="125"/>
      <c r="Q77" s="131"/>
      <c r="R77" s="66"/>
    </row>
    <row r="78" spans="1:18" ht="14.25" customHeight="1">
      <c r="A78" s="554"/>
      <c r="B78" s="555"/>
      <c r="C78" s="561"/>
      <c r="D78" s="710" t="s">
        <v>108</v>
      </c>
      <c r="E78" s="56" t="s">
        <v>79</v>
      </c>
      <c r="F78" s="564"/>
      <c r="G78" s="573"/>
      <c r="H78" s="162" t="s">
        <v>44</v>
      </c>
      <c r="I78" s="223"/>
      <c r="J78" s="224"/>
      <c r="K78" s="224"/>
      <c r="L78" s="225"/>
      <c r="M78" s="415">
        <v>125.9</v>
      </c>
      <c r="N78" s="412">
        <v>125.9</v>
      </c>
      <c r="O78" s="139" t="s">
        <v>130</v>
      </c>
      <c r="P78" s="140"/>
      <c r="Q78" s="140">
        <v>967</v>
      </c>
      <c r="R78" s="136">
        <v>968</v>
      </c>
    </row>
    <row r="79" spans="1:18">
      <c r="A79" s="705"/>
      <c r="B79" s="706"/>
      <c r="C79" s="714"/>
      <c r="D79" s="710"/>
      <c r="E79" s="56"/>
      <c r="F79" s="724"/>
      <c r="G79" s="726"/>
      <c r="H79" s="16" t="s">
        <v>69</v>
      </c>
      <c r="I79" s="223"/>
      <c r="J79" s="224">
        <v>0</v>
      </c>
      <c r="K79" s="224"/>
      <c r="L79" s="225"/>
      <c r="M79" s="388">
        <v>713.1</v>
      </c>
      <c r="N79" s="388">
        <v>713.1</v>
      </c>
      <c r="O79" s="21"/>
      <c r="P79" s="8"/>
      <c r="Q79" s="8"/>
      <c r="R79" s="79"/>
    </row>
    <row r="80" spans="1:18" ht="13.5" thickBot="1">
      <c r="A80" s="712"/>
      <c r="B80" s="713"/>
      <c r="C80" s="715"/>
      <c r="D80" s="711"/>
      <c r="E80" s="130"/>
      <c r="F80" s="725"/>
      <c r="G80" s="727"/>
      <c r="H80" s="92" t="s">
        <v>10</v>
      </c>
      <c r="I80" s="248">
        <f>I78+I76+I75+I74+I73</f>
        <v>4973.7</v>
      </c>
      <c r="J80" s="249">
        <f>J79+J78+J77+J75+J74+J73</f>
        <v>0</v>
      </c>
      <c r="K80" s="249">
        <f>K79+K78+K77+K75+K74+K73</f>
        <v>0</v>
      </c>
      <c r="L80" s="250">
        <f>L76+L75+L74+L73</f>
        <v>4973.7</v>
      </c>
      <c r="M80" s="354">
        <f>M79+M78+M77+M75+M74+M73</f>
        <v>839</v>
      </c>
      <c r="N80" s="278">
        <f>N79+N78+N77+N75+N74+N73</f>
        <v>839</v>
      </c>
      <c r="O80" s="7"/>
      <c r="P80" s="61"/>
      <c r="Q80" s="61"/>
      <c r="R80" s="63"/>
    </row>
    <row r="81" spans="1:43" ht="18.75" customHeight="1">
      <c r="A81" s="693" t="s">
        <v>9</v>
      </c>
      <c r="B81" s="695" t="s">
        <v>40</v>
      </c>
      <c r="C81" s="697" t="s">
        <v>34</v>
      </c>
      <c r="D81" s="699" t="s">
        <v>116</v>
      </c>
      <c r="E81" s="11"/>
      <c r="F81" s="701" t="s">
        <v>39</v>
      </c>
      <c r="G81" s="703" t="s">
        <v>46</v>
      </c>
      <c r="H81" s="106" t="s">
        <v>45</v>
      </c>
      <c r="I81" s="238">
        <f>J81+L81</f>
        <v>163.69999999999999</v>
      </c>
      <c r="J81" s="239"/>
      <c r="K81" s="239"/>
      <c r="L81" s="240">
        <f>180-16.3</f>
        <v>163.69999999999999</v>
      </c>
      <c r="M81" s="423">
        <v>0</v>
      </c>
      <c r="N81" s="423">
        <v>0</v>
      </c>
      <c r="O81" s="59" t="s">
        <v>121</v>
      </c>
      <c r="P81" s="433">
        <v>1</v>
      </c>
      <c r="Q81" s="433"/>
      <c r="R81" s="434"/>
    </row>
    <row r="82" spans="1:43" ht="15.75" customHeight="1">
      <c r="A82" s="693"/>
      <c r="B82" s="695"/>
      <c r="C82" s="697"/>
      <c r="D82" s="699"/>
      <c r="E82" s="11"/>
      <c r="F82" s="701"/>
      <c r="G82" s="703"/>
      <c r="H82" s="67"/>
      <c r="I82" s="229"/>
      <c r="J82" s="230"/>
      <c r="K82" s="230"/>
      <c r="L82" s="231"/>
      <c r="M82" s="397"/>
      <c r="N82" s="397"/>
      <c r="O82" s="857" t="s">
        <v>123</v>
      </c>
      <c r="P82" s="435">
        <v>300</v>
      </c>
      <c r="Q82" s="435"/>
      <c r="R82" s="436"/>
    </row>
    <row r="83" spans="1:43" ht="15" customHeight="1" thickBot="1">
      <c r="A83" s="694"/>
      <c r="B83" s="696"/>
      <c r="C83" s="698"/>
      <c r="D83" s="700"/>
      <c r="E83" s="12"/>
      <c r="F83" s="702"/>
      <c r="G83" s="704"/>
      <c r="H83" s="94" t="s">
        <v>10</v>
      </c>
      <c r="I83" s="374">
        <f t="shared" ref="I83:N83" si="12">I82+I81</f>
        <v>163.69999999999999</v>
      </c>
      <c r="J83" s="351">
        <f t="shared" si="12"/>
        <v>0</v>
      </c>
      <c r="K83" s="351">
        <f t="shared" si="12"/>
        <v>0</v>
      </c>
      <c r="L83" s="375">
        <f t="shared" si="12"/>
        <v>163.69999999999999</v>
      </c>
      <c r="M83" s="395">
        <f t="shared" si="12"/>
        <v>0</v>
      </c>
      <c r="N83" s="395">
        <f t="shared" si="12"/>
        <v>0</v>
      </c>
      <c r="O83" s="798"/>
      <c r="P83" s="437"/>
      <c r="Q83" s="437"/>
      <c r="R83" s="438"/>
    </row>
    <row r="84" spans="1:43">
      <c r="A84" s="648" t="s">
        <v>9</v>
      </c>
      <c r="B84" s="652" t="s">
        <v>40</v>
      </c>
      <c r="C84" s="656" t="s">
        <v>40</v>
      </c>
      <c r="D84" s="660" t="s">
        <v>132</v>
      </c>
      <c r="E84" s="664" t="s">
        <v>131</v>
      </c>
      <c r="F84" s="668" t="s">
        <v>103</v>
      </c>
      <c r="G84" s="672" t="s">
        <v>46</v>
      </c>
      <c r="H84" s="86" t="s">
        <v>69</v>
      </c>
      <c r="I84" s="111"/>
      <c r="J84" s="88"/>
      <c r="K84" s="88"/>
      <c r="L84" s="89"/>
      <c r="M84" s="107">
        <v>1994.7</v>
      </c>
      <c r="N84" s="70"/>
      <c r="O84" s="58"/>
      <c r="P84" s="439"/>
      <c r="Q84" s="71"/>
      <c r="R84" s="72"/>
    </row>
    <row r="85" spans="1:43">
      <c r="A85" s="649"/>
      <c r="B85" s="653"/>
      <c r="C85" s="657"/>
      <c r="D85" s="661"/>
      <c r="E85" s="665"/>
      <c r="F85" s="669"/>
      <c r="G85" s="673"/>
      <c r="H85" s="87" t="s">
        <v>45</v>
      </c>
      <c r="I85" s="112">
        <f>L85</f>
        <v>20</v>
      </c>
      <c r="J85" s="90"/>
      <c r="K85" s="90"/>
      <c r="L85" s="91">
        <v>20</v>
      </c>
      <c r="M85" s="108"/>
      <c r="N85" s="73"/>
      <c r="O85" s="629" t="s">
        <v>120</v>
      </c>
      <c r="P85" s="440">
        <v>1</v>
      </c>
      <c r="Q85" s="75"/>
      <c r="R85" s="76"/>
    </row>
    <row r="86" spans="1:43">
      <c r="A86" s="650"/>
      <c r="B86" s="654"/>
      <c r="C86" s="658"/>
      <c r="D86" s="662"/>
      <c r="E86" s="666"/>
      <c r="F86" s="670"/>
      <c r="G86" s="674"/>
      <c r="H86" s="87" t="s">
        <v>72</v>
      </c>
      <c r="I86" s="112"/>
      <c r="J86" s="90"/>
      <c r="K86" s="90"/>
      <c r="L86" s="91"/>
      <c r="M86" s="109">
        <v>352</v>
      </c>
      <c r="N86" s="85"/>
      <c r="O86" s="629"/>
      <c r="P86" s="74"/>
      <c r="Q86" s="75"/>
      <c r="R86" s="76"/>
    </row>
    <row r="87" spans="1:43">
      <c r="A87" s="650"/>
      <c r="B87" s="654"/>
      <c r="C87" s="658"/>
      <c r="D87" s="662"/>
      <c r="E87" s="666"/>
      <c r="F87" s="670"/>
      <c r="G87" s="674"/>
      <c r="H87" s="87" t="s">
        <v>33</v>
      </c>
      <c r="I87" s="112"/>
      <c r="J87" s="90"/>
      <c r="K87" s="90"/>
      <c r="L87" s="91"/>
      <c r="M87" s="109">
        <v>30</v>
      </c>
      <c r="N87" s="85"/>
      <c r="O87" s="77"/>
      <c r="P87" s="74"/>
      <c r="Q87" s="75"/>
      <c r="R87" s="76"/>
    </row>
    <row r="88" spans="1:43" ht="13.5" thickBot="1">
      <c r="A88" s="651"/>
      <c r="B88" s="655"/>
      <c r="C88" s="659"/>
      <c r="D88" s="663"/>
      <c r="E88" s="667"/>
      <c r="F88" s="671"/>
      <c r="G88" s="675"/>
      <c r="H88" s="98" t="s">
        <v>10</v>
      </c>
      <c r="I88" s="99">
        <f>I85</f>
        <v>20</v>
      </c>
      <c r="J88" s="100">
        <f>J85</f>
        <v>0</v>
      </c>
      <c r="K88" s="100">
        <f>K85</f>
        <v>0</v>
      </c>
      <c r="L88" s="101">
        <f>L85</f>
        <v>20</v>
      </c>
      <c r="M88" s="110">
        <f>SUM(M84:M87)</f>
        <v>2376.6999999999998</v>
      </c>
      <c r="N88" s="102">
        <f>SUM(N84:N85)</f>
        <v>0</v>
      </c>
      <c r="O88" s="144"/>
      <c r="P88" s="145"/>
      <c r="Q88" s="146"/>
      <c r="R88" s="147"/>
    </row>
    <row r="89" spans="1:43" ht="15" customHeight="1">
      <c r="A89" s="477" t="s">
        <v>9</v>
      </c>
      <c r="B89" s="479" t="s">
        <v>40</v>
      </c>
      <c r="C89" s="481" t="s">
        <v>39</v>
      </c>
      <c r="D89" s="676" t="s">
        <v>144</v>
      </c>
      <c r="E89" s="11"/>
      <c r="F89" s="564"/>
      <c r="G89" s="469"/>
      <c r="H89" s="519" t="s">
        <v>70</v>
      </c>
      <c r="I89" s="589">
        <f>J89+L89</f>
        <v>100</v>
      </c>
      <c r="J89" s="224">
        <v>100</v>
      </c>
      <c r="K89" s="224"/>
      <c r="L89" s="225"/>
      <c r="M89" s="388"/>
      <c r="N89" s="388"/>
      <c r="O89" s="678" t="s">
        <v>146</v>
      </c>
      <c r="P89" s="475">
        <v>2</v>
      </c>
      <c r="Q89" s="435"/>
      <c r="R89" s="476"/>
    </row>
    <row r="90" spans="1:43" ht="15" customHeight="1">
      <c r="A90" s="477"/>
      <c r="B90" s="479"/>
      <c r="C90" s="481"/>
      <c r="D90" s="676"/>
      <c r="E90" s="11"/>
      <c r="F90" s="564"/>
      <c r="G90" s="469"/>
      <c r="H90" s="520"/>
      <c r="I90" s="229"/>
      <c r="J90" s="230"/>
      <c r="K90" s="230"/>
      <c r="L90" s="231"/>
      <c r="M90" s="397"/>
      <c r="N90" s="397"/>
      <c r="O90" s="679"/>
      <c r="P90" s="574"/>
      <c r="Q90" s="440"/>
      <c r="R90" s="575"/>
    </row>
    <row r="91" spans="1:43" ht="28.5" customHeight="1" thickBot="1">
      <c r="A91" s="478"/>
      <c r="B91" s="480"/>
      <c r="C91" s="482"/>
      <c r="D91" s="677"/>
      <c r="E91" s="12"/>
      <c r="F91" s="565"/>
      <c r="G91" s="470"/>
      <c r="H91" s="92" t="s">
        <v>10</v>
      </c>
      <c r="I91" s="248">
        <f>J91+L91</f>
        <v>100</v>
      </c>
      <c r="J91" s="249">
        <f>SUM(J88:J90)</f>
        <v>100</v>
      </c>
      <c r="K91" s="249">
        <f>SUM(K87:K87)</f>
        <v>0</v>
      </c>
      <c r="L91" s="250">
        <f>SUM(L87:L87)</f>
        <v>0</v>
      </c>
      <c r="M91" s="395">
        <f>SUM(M89:M90)</f>
        <v>0</v>
      </c>
      <c r="N91" s="395">
        <f>SUM(N88:N90)</f>
        <v>0</v>
      </c>
      <c r="O91" s="521" t="s">
        <v>145</v>
      </c>
      <c r="P91" s="522">
        <v>8.4</v>
      </c>
      <c r="Q91" s="541"/>
      <c r="R91" s="473"/>
    </row>
    <row r="92" spans="1:43" ht="13.5" thickBot="1">
      <c r="A92" s="547" t="s">
        <v>11</v>
      </c>
      <c r="B92" s="549" t="s">
        <v>40</v>
      </c>
      <c r="C92" s="630" t="s">
        <v>12</v>
      </c>
      <c r="D92" s="631"/>
      <c r="E92" s="631"/>
      <c r="F92" s="631"/>
      <c r="G92" s="631"/>
      <c r="H92" s="632"/>
      <c r="I92" s="359">
        <f>J92+L92</f>
        <v>5353.9</v>
      </c>
      <c r="J92" s="359">
        <f>J88+J83+J80+J71+J91</f>
        <v>196.5</v>
      </c>
      <c r="K92" s="359">
        <f t="shared" ref="K92:L92" si="13">K88+K83+K80+K71+K91</f>
        <v>0</v>
      </c>
      <c r="L92" s="359">
        <f t="shared" si="13"/>
        <v>5157.3999999999996</v>
      </c>
      <c r="M92" s="497">
        <f>M88+M83+M80+M71+M91</f>
        <v>3312.2</v>
      </c>
      <c r="N92" s="359">
        <f>N88+N83+N80+N71+N91</f>
        <v>935.5</v>
      </c>
      <c r="O92" s="633"/>
      <c r="P92" s="634"/>
      <c r="Q92" s="634"/>
      <c r="R92" s="635"/>
    </row>
    <row r="93" spans="1:43" ht="13.5" thickBot="1">
      <c r="A93" s="216" t="s">
        <v>9</v>
      </c>
      <c r="B93" s="636" t="s">
        <v>13</v>
      </c>
      <c r="C93" s="637"/>
      <c r="D93" s="637"/>
      <c r="E93" s="637"/>
      <c r="F93" s="637"/>
      <c r="G93" s="637"/>
      <c r="H93" s="638"/>
      <c r="I93" s="424">
        <f t="shared" ref="I93:N93" si="14">SUM(I92,I68,I39,I31)</f>
        <v>40226.300000000003</v>
      </c>
      <c r="J93" s="425">
        <f t="shared" si="14"/>
        <v>22146.699999999997</v>
      </c>
      <c r="K93" s="425">
        <f t="shared" si="14"/>
        <v>0</v>
      </c>
      <c r="L93" s="496">
        <f t="shared" si="14"/>
        <v>18079.599999999999</v>
      </c>
      <c r="M93" s="498">
        <f t="shared" si="14"/>
        <v>26674</v>
      </c>
      <c r="N93" s="425">
        <f t="shared" si="14"/>
        <v>24112.799999999999</v>
      </c>
      <c r="O93" s="639"/>
      <c r="P93" s="640"/>
      <c r="Q93" s="640"/>
      <c r="R93" s="641"/>
    </row>
    <row r="94" spans="1:43" ht="13.5" thickBot="1">
      <c r="A94" s="28" t="s">
        <v>39</v>
      </c>
      <c r="B94" s="642" t="s">
        <v>93</v>
      </c>
      <c r="C94" s="643"/>
      <c r="D94" s="643"/>
      <c r="E94" s="643"/>
      <c r="F94" s="643"/>
      <c r="G94" s="643"/>
      <c r="H94" s="644"/>
      <c r="I94" s="379">
        <f t="shared" ref="I94:N94" si="15">I93</f>
        <v>40226.300000000003</v>
      </c>
      <c r="J94" s="380">
        <f t="shared" si="15"/>
        <v>22146.699999999997</v>
      </c>
      <c r="K94" s="380">
        <f t="shared" si="15"/>
        <v>0</v>
      </c>
      <c r="L94" s="486">
        <f t="shared" si="15"/>
        <v>18079.599999999999</v>
      </c>
      <c r="M94" s="426">
        <f t="shared" si="15"/>
        <v>26674</v>
      </c>
      <c r="N94" s="381">
        <f t="shared" si="15"/>
        <v>24112.799999999999</v>
      </c>
      <c r="O94" s="645"/>
      <c r="P94" s="646"/>
      <c r="Q94" s="646"/>
      <c r="R94" s="64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</row>
    <row r="95" spans="1:43" s="34" customFormat="1">
      <c r="A95" s="167"/>
      <c r="B95" s="167"/>
      <c r="C95" s="167"/>
      <c r="D95" s="167"/>
      <c r="E95" s="167"/>
      <c r="F95" s="382"/>
      <c r="G95" s="382"/>
      <c r="H95" s="167"/>
      <c r="I95" s="382"/>
      <c r="J95" s="382"/>
      <c r="K95" s="382"/>
      <c r="L95" s="382"/>
      <c r="M95" s="382"/>
      <c r="N95" s="382"/>
      <c r="O95" s="167"/>
      <c r="P95" s="382"/>
      <c r="Q95" s="382"/>
      <c r="R95" s="382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</row>
    <row r="96" spans="1:43" s="34" customFormat="1" ht="13.5" thickBot="1">
      <c r="A96" s="689" t="s">
        <v>18</v>
      </c>
      <c r="B96" s="689"/>
      <c r="C96" s="689"/>
      <c r="D96" s="689"/>
      <c r="E96" s="689"/>
      <c r="F96" s="689"/>
      <c r="G96" s="689"/>
      <c r="H96" s="689"/>
      <c r="I96" s="689"/>
      <c r="J96" s="689"/>
      <c r="K96" s="689"/>
      <c r="L96" s="689"/>
      <c r="M96" s="689"/>
      <c r="N96" s="689"/>
      <c r="O96" s="1"/>
      <c r="P96" s="1"/>
      <c r="Q96" s="1"/>
      <c r="R96" s="1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</row>
    <row r="97" spans="1:43" ht="36.75" customHeight="1" thickBot="1">
      <c r="A97" s="690" t="s">
        <v>14</v>
      </c>
      <c r="B97" s="691"/>
      <c r="C97" s="691"/>
      <c r="D97" s="691"/>
      <c r="E97" s="691"/>
      <c r="F97" s="691"/>
      <c r="G97" s="691"/>
      <c r="H97" s="692"/>
      <c r="I97" s="690" t="s">
        <v>83</v>
      </c>
      <c r="J97" s="691"/>
      <c r="K97" s="691"/>
      <c r="L97" s="692"/>
      <c r="M97" s="172" t="s">
        <v>138</v>
      </c>
      <c r="N97" s="172" t="s">
        <v>139</v>
      </c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</row>
    <row r="98" spans="1:43">
      <c r="A98" s="680" t="s">
        <v>19</v>
      </c>
      <c r="B98" s="681"/>
      <c r="C98" s="681"/>
      <c r="D98" s="681"/>
      <c r="E98" s="681"/>
      <c r="F98" s="681"/>
      <c r="G98" s="681"/>
      <c r="H98" s="682"/>
      <c r="I98" s="683">
        <f>SUM(I99:L105)</f>
        <v>27572.2</v>
      </c>
      <c r="J98" s="684"/>
      <c r="K98" s="684"/>
      <c r="L98" s="685"/>
      <c r="M98" s="427">
        <f>SUM(M99:M105)</f>
        <v>20788.7</v>
      </c>
      <c r="N98" s="427">
        <f>SUM(N99:N105)</f>
        <v>23399.7</v>
      </c>
      <c r="O98" s="22"/>
    </row>
    <row r="99" spans="1:43">
      <c r="A99" s="686" t="s">
        <v>25</v>
      </c>
      <c r="B99" s="687"/>
      <c r="C99" s="687"/>
      <c r="D99" s="687"/>
      <c r="E99" s="687"/>
      <c r="F99" s="687"/>
      <c r="G99" s="687"/>
      <c r="H99" s="688"/>
      <c r="I99" s="603">
        <f>SUMIF(H12:H94,"SB",I12:I94)</f>
        <v>55.3</v>
      </c>
      <c r="J99" s="604"/>
      <c r="K99" s="604"/>
      <c r="L99" s="605"/>
      <c r="M99" s="428">
        <f>SUMIF(H12:H94,"SB",M12:M94)</f>
        <v>30</v>
      </c>
      <c r="N99" s="428">
        <f>SUMIF(H12:H94,"SB",N12:N94)</f>
        <v>0</v>
      </c>
    </row>
    <row r="100" spans="1:43" ht="16.5" customHeight="1">
      <c r="A100" s="600" t="s">
        <v>26</v>
      </c>
      <c r="B100" s="606"/>
      <c r="C100" s="606"/>
      <c r="D100" s="606"/>
      <c r="E100" s="606"/>
      <c r="F100" s="606"/>
      <c r="G100" s="606"/>
      <c r="H100" s="607"/>
      <c r="I100" s="608">
        <f>SUMIF(H12:H94,"SB(AA)",I12:I94)</f>
        <v>1272</v>
      </c>
      <c r="J100" s="609"/>
      <c r="K100" s="609"/>
      <c r="L100" s="610"/>
      <c r="M100" s="428">
        <f>SUMIF(H12:H94,"SB(AA)",M12:M94)</f>
        <v>1003.6999999999999</v>
      </c>
      <c r="N100" s="428">
        <f>SUMIF(H12:H94,"SB(AA)",N12:N94)</f>
        <v>946.69999999999993</v>
      </c>
      <c r="O100" s="22"/>
    </row>
    <row r="101" spans="1:43" ht="28.5" customHeight="1">
      <c r="A101" s="600" t="s">
        <v>27</v>
      </c>
      <c r="B101" s="606"/>
      <c r="C101" s="606"/>
      <c r="D101" s="606"/>
      <c r="E101" s="606"/>
      <c r="F101" s="606"/>
      <c r="G101" s="606"/>
      <c r="H101" s="607"/>
      <c r="I101" s="608">
        <f>SUMIF(H12:H94,"SB(AAL)",I12:I94)</f>
        <v>846.7</v>
      </c>
      <c r="J101" s="609"/>
      <c r="K101" s="609"/>
      <c r="L101" s="610"/>
      <c r="M101" s="428">
        <f>SUMIF(H12:H94,"SB(AAL)",M12:M94)</f>
        <v>100</v>
      </c>
      <c r="N101" s="428">
        <f>SUMIF(H12:H94,"SB(AAL)",N12:N94)</f>
        <v>0</v>
      </c>
    </row>
    <row r="102" spans="1:43" ht="16.5" customHeight="1">
      <c r="A102" s="600" t="s">
        <v>113</v>
      </c>
      <c r="B102" s="606"/>
      <c r="C102" s="606"/>
      <c r="D102" s="606"/>
      <c r="E102" s="606"/>
      <c r="F102" s="606"/>
      <c r="G102" s="606"/>
      <c r="H102" s="607"/>
      <c r="I102" s="603">
        <f>SUMIF(H12:H94,"SB(VRL)",I12:I94)</f>
        <v>3160</v>
      </c>
      <c r="J102" s="604"/>
      <c r="K102" s="604"/>
      <c r="L102" s="605"/>
      <c r="M102" s="428">
        <f>SUMIF(H12:H95,"SB(VRL)",M12:M95)</f>
        <v>1750</v>
      </c>
      <c r="N102" s="428">
        <f>SUMIF(H12:H95,"SB(VRL)",N12:N95)</f>
        <v>5000</v>
      </c>
    </row>
    <row r="103" spans="1:43">
      <c r="A103" s="600" t="s">
        <v>111</v>
      </c>
      <c r="B103" s="606"/>
      <c r="C103" s="606"/>
      <c r="D103" s="606"/>
      <c r="E103" s="606"/>
      <c r="F103" s="606"/>
      <c r="G103" s="606"/>
      <c r="H103" s="607"/>
      <c r="I103" s="603">
        <f>SUMIF(H12:H94,"SB(VR)",I12:I94)</f>
        <v>17500</v>
      </c>
      <c r="J103" s="604"/>
      <c r="K103" s="604"/>
      <c r="L103" s="605"/>
      <c r="M103" s="428">
        <f>SUMIF(H12:H77,"SB(VR)",M12:M77)</f>
        <v>17553</v>
      </c>
      <c r="N103" s="428">
        <f>SUMIF(H12:H77,"SB(VR)",N12:N77)</f>
        <v>17453</v>
      </c>
    </row>
    <row r="104" spans="1:43">
      <c r="A104" s="600" t="s">
        <v>104</v>
      </c>
      <c r="B104" s="601"/>
      <c r="C104" s="601"/>
      <c r="D104" s="601"/>
      <c r="E104" s="601"/>
      <c r="F104" s="601"/>
      <c r="G104" s="601"/>
      <c r="H104" s="602"/>
      <c r="I104" s="603">
        <f>SUMIF(H12:H94,"SB(VB)",I12:I94)</f>
        <v>0</v>
      </c>
      <c r="J104" s="604"/>
      <c r="K104" s="604"/>
      <c r="L104" s="605"/>
      <c r="M104" s="428"/>
      <c r="N104" s="428"/>
    </row>
    <row r="105" spans="1:43">
      <c r="A105" s="600" t="s">
        <v>28</v>
      </c>
      <c r="B105" s="606"/>
      <c r="C105" s="606"/>
      <c r="D105" s="606"/>
      <c r="E105" s="606"/>
      <c r="F105" s="606"/>
      <c r="G105" s="606"/>
      <c r="H105" s="607"/>
      <c r="I105" s="603">
        <f>SUMIF(H12:H94,"SB(P)",I12:I94)</f>
        <v>4738.2</v>
      </c>
      <c r="J105" s="604"/>
      <c r="K105" s="604"/>
      <c r="L105" s="605"/>
      <c r="M105" s="428">
        <f>SUMIF(H12:H94,"SB(P)",M12:M94)</f>
        <v>352</v>
      </c>
      <c r="N105" s="428">
        <f>SUMIF(H12:H94,"SB(P)",N12:N94)</f>
        <v>0</v>
      </c>
      <c r="O105" s="22"/>
    </row>
    <row r="106" spans="1:43">
      <c r="A106" s="620" t="s">
        <v>20</v>
      </c>
      <c r="B106" s="621"/>
      <c r="C106" s="621"/>
      <c r="D106" s="621"/>
      <c r="E106" s="621"/>
      <c r="F106" s="621"/>
      <c r="G106" s="621"/>
      <c r="H106" s="622"/>
      <c r="I106" s="623">
        <f ca="1">SUM(I107:L109)</f>
        <v>12654.099999999999</v>
      </c>
      <c r="J106" s="624"/>
      <c r="K106" s="624"/>
      <c r="L106" s="625"/>
      <c r="M106" s="429">
        <f>SUM(M107:M109)</f>
        <v>5885.3</v>
      </c>
      <c r="N106" s="429">
        <f>SUM(N107:N108)</f>
        <v>713.1</v>
      </c>
      <c r="O106" s="35"/>
    </row>
    <row r="107" spans="1:43">
      <c r="A107" s="626" t="s">
        <v>29</v>
      </c>
      <c r="B107" s="627"/>
      <c r="C107" s="627"/>
      <c r="D107" s="627"/>
      <c r="E107" s="627"/>
      <c r="F107" s="627"/>
      <c r="G107" s="627"/>
      <c r="H107" s="628"/>
      <c r="I107" s="603">
        <f ca="1">SUMIF(H12:H94,"ES",I12:I77)</f>
        <v>11955.599999999999</v>
      </c>
      <c r="J107" s="604"/>
      <c r="K107" s="604"/>
      <c r="L107" s="605"/>
      <c r="M107" s="430">
        <f>SUMIF(H12:H94,"ES",M12:M94)</f>
        <v>5885.3</v>
      </c>
      <c r="N107" s="430">
        <f>SUMIF(H12:H94,"ES",N12:N94)</f>
        <v>713.1</v>
      </c>
    </row>
    <row r="108" spans="1:43">
      <c r="A108" s="617" t="s">
        <v>30</v>
      </c>
      <c r="B108" s="618"/>
      <c r="C108" s="618"/>
      <c r="D108" s="618"/>
      <c r="E108" s="618"/>
      <c r="F108" s="618"/>
      <c r="G108" s="618"/>
      <c r="H108" s="619"/>
      <c r="I108" s="603">
        <f>SUMIF(H13:H94,"LRVB",I13:I94)</f>
        <v>225.5</v>
      </c>
      <c r="J108" s="604"/>
      <c r="K108" s="604"/>
      <c r="L108" s="605"/>
      <c r="M108" s="430">
        <f>SUMIF(H12:H94,"LRVB",M12:M94)</f>
        <v>0</v>
      </c>
      <c r="N108" s="430">
        <f>SUMIF(H12:H94,"LRVB",N12:N94)</f>
        <v>0</v>
      </c>
    </row>
    <row r="109" spans="1:43">
      <c r="A109" s="617" t="s">
        <v>94</v>
      </c>
      <c r="B109" s="618"/>
      <c r="C109" s="618"/>
      <c r="D109" s="618"/>
      <c r="E109" s="618"/>
      <c r="F109" s="618"/>
      <c r="G109" s="618"/>
      <c r="H109" s="619"/>
      <c r="I109" s="603">
        <f>SUMIF(H12:H94,"Kt",I12:I94)</f>
        <v>473</v>
      </c>
      <c r="J109" s="604"/>
      <c r="K109" s="604"/>
      <c r="L109" s="605"/>
      <c r="M109" s="430">
        <f>SUMIF(H14:H95,"Kt",M14:M95)</f>
        <v>0</v>
      </c>
      <c r="N109" s="430"/>
    </row>
    <row r="110" spans="1:43" ht="13.5" thickBot="1">
      <c r="A110" s="611" t="s">
        <v>21</v>
      </c>
      <c r="B110" s="612"/>
      <c r="C110" s="612"/>
      <c r="D110" s="612"/>
      <c r="E110" s="612"/>
      <c r="F110" s="612"/>
      <c r="G110" s="612"/>
      <c r="H110" s="613"/>
      <c r="I110" s="614">
        <f ca="1">SUM(I98,I106)</f>
        <v>40226.300000000003</v>
      </c>
      <c r="J110" s="615"/>
      <c r="K110" s="615"/>
      <c r="L110" s="616"/>
      <c r="M110" s="431">
        <f>SUM(M98,M106)</f>
        <v>26674</v>
      </c>
      <c r="N110" s="431">
        <f>SUM(N98,N106)</f>
        <v>24112.799999999999</v>
      </c>
      <c r="O110" s="2"/>
      <c r="P110" s="40"/>
      <c r="Q110" s="40"/>
      <c r="R110" s="40"/>
    </row>
    <row r="112" spans="1:43">
      <c r="A112" s="2"/>
      <c r="B112" s="2"/>
      <c r="C112" s="2"/>
      <c r="D112" s="2"/>
      <c r="E112" s="2"/>
      <c r="F112" s="40"/>
      <c r="G112" s="40"/>
      <c r="H112" s="2"/>
      <c r="I112" s="40"/>
      <c r="J112" s="384"/>
      <c r="M112" s="384"/>
      <c r="N112" s="40"/>
      <c r="O112" s="2"/>
      <c r="P112" s="40"/>
      <c r="Q112" s="40"/>
      <c r="R112" s="40"/>
    </row>
  </sheetData>
  <mergeCells count="210">
    <mergeCell ref="O82:O83"/>
    <mergeCell ref="A9:R9"/>
    <mergeCell ref="B10:R10"/>
    <mergeCell ref="C11:R11"/>
    <mergeCell ref="E12:E15"/>
    <mergeCell ref="F12:F15"/>
    <mergeCell ref="G12:G15"/>
    <mergeCell ref="D14:D15"/>
    <mergeCell ref="O14:O15"/>
    <mergeCell ref="A20:A21"/>
    <mergeCell ref="B20:B21"/>
    <mergeCell ref="C20:C21"/>
    <mergeCell ref="D20:D21"/>
    <mergeCell ref="E20:E21"/>
    <mergeCell ref="F20:F21"/>
    <mergeCell ref="D16:D17"/>
    <mergeCell ref="A17:A18"/>
    <mergeCell ref="B17:B18"/>
    <mergeCell ref="C17:C18"/>
    <mergeCell ref="G20:G21"/>
    <mergeCell ref="O20:O21"/>
    <mergeCell ref="O17:O18"/>
    <mergeCell ref="O25:O27"/>
    <mergeCell ref="O22:O24"/>
    <mergeCell ref="A8:R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E17:E18"/>
    <mergeCell ref="F17:F18"/>
    <mergeCell ref="G17:G18"/>
    <mergeCell ref="A28:A30"/>
    <mergeCell ref="B28:B30"/>
    <mergeCell ref="C28:C30"/>
    <mergeCell ref="D28:D30"/>
    <mergeCell ref="E28:E30"/>
    <mergeCell ref="F28:F30"/>
    <mergeCell ref="G28:G30"/>
    <mergeCell ref="E23:E24"/>
    <mergeCell ref="A25:A27"/>
    <mergeCell ref="B25:B27"/>
    <mergeCell ref="C25:C27"/>
    <mergeCell ref="D25:D27"/>
    <mergeCell ref="E25:E27"/>
    <mergeCell ref="F25:F27"/>
    <mergeCell ref="G25:G27"/>
    <mergeCell ref="A22:A24"/>
    <mergeCell ref="B22:B24"/>
    <mergeCell ref="C22:C24"/>
    <mergeCell ref="D22:D24"/>
    <mergeCell ref="F22:F24"/>
    <mergeCell ref="G22:G24"/>
    <mergeCell ref="O28:O30"/>
    <mergeCell ref="C31:H31"/>
    <mergeCell ref="C32:R32"/>
    <mergeCell ref="C40:R40"/>
    <mergeCell ref="D42:D43"/>
    <mergeCell ref="F42:F43"/>
    <mergeCell ref="O33:O35"/>
    <mergeCell ref="A37:A38"/>
    <mergeCell ref="B37:B38"/>
    <mergeCell ref="C37:C38"/>
    <mergeCell ref="D37:D38"/>
    <mergeCell ref="E37:E38"/>
    <mergeCell ref="F37:F38"/>
    <mergeCell ref="G37:G38"/>
    <mergeCell ref="A33:A36"/>
    <mergeCell ref="B33:B36"/>
    <mergeCell ref="C33:C36"/>
    <mergeCell ref="D33:D36"/>
    <mergeCell ref="E33:E36"/>
    <mergeCell ref="F33:F36"/>
    <mergeCell ref="G33:G36"/>
    <mergeCell ref="O37:O38"/>
    <mergeCell ref="C39:H39"/>
    <mergeCell ref="O39:R39"/>
    <mergeCell ref="O44:O45"/>
    <mergeCell ref="D47:D48"/>
    <mergeCell ref="F47:F48"/>
    <mergeCell ref="G47:G48"/>
    <mergeCell ref="O47:O48"/>
    <mergeCell ref="G42:G43"/>
    <mergeCell ref="O42:O43"/>
    <mergeCell ref="D44:D46"/>
    <mergeCell ref="F44:F46"/>
    <mergeCell ref="G44:G46"/>
    <mergeCell ref="E44:E47"/>
    <mergeCell ref="E42:E43"/>
    <mergeCell ref="O51:O52"/>
    <mergeCell ref="F53:F56"/>
    <mergeCell ref="D49:D50"/>
    <mergeCell ref="F49:F50"/>
    <mergeCell ref="G49:G50"/>
    <mergeCell ref="D51:D52"/>
    <mergeCell ref="F51:F52"/>
    <mergeCell ref="G51:G52"/>
    <mergeCell ref="O53:O55"/>
    <mergeCell ref="D53:D54"/>
    <mergeCell ref="O57:O60"/>
    <mergeCell ref="P57:P59"/>
    <mergeCell ref="Q57:Q59"/>
    <mergeCell ref="R57:R59"/>
    <mergeCell ref="E64:E67"/>
    <mergeCell ref="A57:A60"/>
    <mergeCell ref="B57:B60"/>
    <mergeCell ref="C57:C60"/>
    <mergeCell ref="D57:D60"/>
    <mergeCell ref="E57:E60"/>
    <mergeCell ref="F57:F60"/>
    <mergeCell ref="G57:G60"/>
    <mergeCell ref="D66:D67"/>
    <mergeCell ref="A61:A63"/>
    <mergeCell ref="B61:B63"/>
    <mergeCell ref="C61:C63"/>
    <mergeCell ref="D61:D63"/>
    <mergeCell ref="E61:E63"/>
    <mergeCell ref="F61:F63"/>
    <mergeCell ref="G61:G63"/>
    <mergeCell ref="O61:O63"/>
    <mergeCell ref="C68:H68"/>
    <mergeCell ref="O68:R68"/>
    <mergeCell ref="C69:R69"/>
    <mergeCell ref="D73:D75"/>
    <mergeCell ref="O73:O74"/>
    <mergeCell ref="F79:F80"/>
    <mergeCell ref="G79:G80"/>
    <mergeCell ref="E73:E75"/>
    <mergeCell ref="D70:D71"/>
    <mergeCell ref="O70:O71"/>
    <mergeCell ref="P70:P71"/>
    <mergeCell ref="Q70:Q71"/>
    <mergeCell ref="R70:R71"/>
    <mergeCell ref="A76:A77"/>
    <mergeCell ref="B76:B77"/>
    <mergeCell ref="C76:C77"/>
    <mergeCell ref="D76:D77"/>
    <mergeCell ref="O76:O77"/>
    <mergeCell ref="D78:D80"/>
    <mergeCell ref="A79:A80"/>
    <mergeCell ref="B79:B80"/>
    <mergeCell ref="C79:C80"/>
    <mergeCell ref="A98:H98"/>
    <mergeCell ref="I98:L98"/>
    <mergeCell ref="A99:H99"/>
    <mergeCell ref="I99:L99"/>
    <mergeCell ref="A96:N96"/>
    <mergeCell ref="A97:H97"/>
    <mergeCell ref="I97:L97"/>
    <mergeCell ref="A81:A83"/>
    <mergeCell ref="B81:B83"/>
    <mergeCell ref="C81:C83"/>
    <mergeCell ref="D81:D83"/>
    <mergeCell ref="F81:F83"/>
    <mergeCell ref="G81:G83"/>
    <mergeCell ref="O85:O86"/>
    <mergeCell ref="C92:H92"/>
    <mergeCell ref="O92:R92"/>
    <mergeCell ref="B93:H93"/>
    <mergeCell ref="O93:R93"/>
    <mergeCell ref="B94:H94"/>
    <mergeCell ref="O94:R94"/>
    <mergeCell ref="A84:A88"/>
    <mergeCell ref="B84:B88"/>
    <mergeCell ref="C84:C88"/>
    <mergeCell ref="D84:D88"/>
    <mergeCell ref="E84:E88"/>
    <mergeCell ref="F84:F88"/>
    <mergeCell ref="G84:G88"/>
    <mergeCell ref="D89:D91"/>
    <mergeCell ref="O89:O90"/>
    <mergeCell ref="A110:H110"/>
    <mergeCell ref="I110:L110"/>
    <mergeCell ref="A108:H108"/>
    <mergeCell ref="I108:L108"/>
    <mergeCell ref="A109:H109"/>
    <mergeCell ref="I109:L109"/>
    <mergeCell ref="A106:H106"/>
    <mergeCell ref="I106:L106"/>
    <mergeCell ref="A107:H107"/>
    <mergeCell ref="I107:L107"/>
    <mergeCell ref="A104:H104"/>
    <mergeCell ref="I104:L104"/>
    <mergeCell ref="A105:H105"/>
    <mergeCell ref="I105:L105"/>
    <mergeCell ref="A102:H102"/>
    <mergeCell ref="I102:L102"/>
    <mergeCell ref="A103:H103"/>
    <mergeCell ref="I103:L103"/>
    <mergeCell ref="A100:H100"/>
    <mergeCell ref="I100:L100"/>
    <mergeCell ref="A101:H101"/>
    <mergeCell ref="I101:L101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96" orientation="landscape" r:id="rId1"/>
  <rowBreaks count="4" manualBreakCount="4">
    <brk id="27" max="17" man="1"/>
    <brk id="52" max="17" man="1"/>
    <brk id="75" max="17" man="1"/>
    <brk id="9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4"/>
  <sheetViews>
    <sheetView zoomScaleNormal="100" zoomScaleSheetLayoutView="100" workbookViewId="0">
      <selection activeCell="D90" sqref="D90:D92"/>
    </sheetView>
  </sheetViews>
  <sheetFormatPr defaultRowHeight="12.75"/>
  <cols>
    <col min="1" max="3" width="2.7109375" style="5" customWidth="1"/>
    <col min="4" max="4" width="30.7109375" style="5" customWidth="1"/>
    <col min="5" max="5" width="3.5703125" style="46" customWidth="1"/>
    <col min="6" max="6" width="3.85546875" style="46" customWidth="1"/>
    <col min="7" max="7" width="3.85546875" style="220" customWidth="1"/>
    <col min="8" max="8" width="7.5703125" style="13" customWidth="1"/>
    <col min="9" max="9" width="7.85546875" style="46" customWidth="1"/>
    <col min="10" max="10" width="7.7109375" style="46" customWidth="1"/>
    <col min="11" max="11" width="6.85546875" style="46" customWidth="1"/>
    <col min="12" max="13" width="7.85546875" style="46" customWidth="1"/>
    <col min="14" max="14" width="7.7109375" style="46" customWidth="1"/>
    <col min="15" max="15" width="6.85546875" style="46" customWidth="1"/>
    <col min="16" max="17" width="7.85546875" style="46" customWidth="1"/>
    <col min="18" max="18" width="7.7109375" style="46" customWidth="1"/>
    <col min="19" max="19" width="6.85546875" style="46" customWidth="1"/>
    <col min="20" max="20" width="7.85546875" style="46" customWidth="1"/>
    <col min="21" max="16384" width="9.140625" style="2"/>
  </cols>
  <sheetData>
    <row r="1" spans="1:20" ht="15.75">
      <c r="S1" s="221" t="s">
        <v>142</v>
      </c>
      <c r="T1" s="222"/>
    </row>
    <row r="2" spans="1:20" ht="15.75">
      <c r="A2" s="814" t="s">
        <v>129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</row>
    <row r="3" spans="1:20" ht="15.75">
      <c r="A3" s="815" t="s">
        <v>37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</row>
    <row r="4" spans="1:20" ht="15.75">
      <c r="A4" s="816" t="s">
        <v>23</v>
      </c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</row>
    <row r="5" spans="1:20" ht="15.75" customHeight="1" thickBot="1">
      <c r="T5" s="210" t="s">
        <v>0</v>
      </c>
    </row>
    <row r="6" spans="1:20" ht="33" customHeight="1">
      <c r="A6" s="818" t="s">
        <v>24</v>
      </c>
      <c r="B6" s="821" t="s">
        <v>1</v>
      </c>
      <c r="C6" s="821" t="s">
        <v>2</v>
      </c>
      <c r="D6" s="824" t="s">
        <v>16</v>
      </c>
      <c r="E6" s="827" t="s">
        <v>3</v>
      </c>
      <c r="F6" s="848" t="s">
        <v>122</v>
      </c>
      <c r="G6" s="851" t="s">
        <v>4</v>
      </c>
      <c r="H6" s="854" t="s">
        <v>5</v>
      </c>
      <c r="I6" s="839" t="s">
        <v>83</v>
      </c>
      <c r="J6" s="840"/>
      <c r="K6" s="840"/>
      <c r="L6" s="841"/>
      <c r="M6" s="839" t="s">
        <v>140</v>
      </c>
      <c r="N6" s="840"/>
      <c r="O6" s="840"/>
      <c r="P6" s="841"/>
      <c r="Q6" s="839" t="s">
        <v>141</v>
      </c>
      <c r="R6" s="840"/>
      <c r="S6" s="840"/>
      <c r="T6" s="841"/>
    </row>
    <row r="7" spans="1:20" ht="20.25" customHeight="1">
      <c r="A7" s="819"/>
      <c r="B7" s="822"/>
      <c r="C7" s="822"/>
      <c r="D7" s="825"/>
      <c r="E7" s="828"/>
      <c r="F7" s="849"/>
      <c r="G7" s="852"/>
      <c r="H7" s="855"/>
      <c r="I7" s="830" t="s">
        <v>6</v>
      </c>
      <c r="J7" s="831" t="s">
        <v>7</v>
      </c>
      <c r="K7" s="832"/>
      <c r="L7" s="833" t="s">
        <v>22</v>
      </c>
      <c r="M7" s="830" t="s">
        <v>6</v>
      </c>
      <c r="N7" s="831" t="s">
        <v>7</v>
      </c>
      <c r="O7" s="832"/>
      <c r="P7" s="874" t="s">
        <v>22</v>
      </c>
      <c r="Q7" s="830" t="s">
        <v>6</v>
      </c>
      <c r="R7" s="831" t="s">
        <v>7</v>
      </c>
      <c r="S7" s="832"/>
      <c r="T7" s="874" t="s">
        <v>22</v>
      </c>
    </row>
    <row r="8" spans="1:20" ht="110.25" customHeight="1" thickBot="1">
      <c r="A8" s="820"/>
      <c r="B8" s="823"/>
      <c r="C8" s="823"/>
      <c r="D8" s="826"/>
      <c r="E8" s="829"/>
      <c r="F8" s="850"/>
      <c r="G8" s="853"/>
      <c r="H8" s="856"/>
      <c r="I8" s="820"/>
      <c r="J8" s="4" t="s">
        <v>6</v>
      </c>
      <c r="K8" s="3" t="s">
        <v>17</v>
      </c>
      <c r="L8" s="834"/>
      <c r="M8" s="820"/>
      <c r="N8" s="4" t="s">
        <v>6</v>
      </c>
      <c r="O8" s="3" t="s">
        <v>17</v>
      </c>
      <c r="P8" s="875"/>
      <c r="Q8" s="820"/>
      <c r="R8" s="4" t="s">
        <v>6</v>
      </c>
      <c r="S8" s="3" t="s">
        <v>17</v>
      </c>
      <c r="T8" s="875"/>
    </row>
    <row r="9" spans="1:20" s="29" customFormat="1">
      <c r="A9" s="811" t="s">
        <v>84</v>
      </c>
      <c r="B9" s="812"/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812"/>
      <c r="N9" s="812"/>
      <c r="O9" s="812"/>
      <c r="P9" s="812"/>
      <c r="Q9" s="812"/>
      <c r="R9" s="812"/>
      <c r="S9" s="812"/>
      <c r="T9" s="813"/>
    </row>
    <row r="10" spans="1:20" s="29" customFormat="1">
      <c r="A10" s="858" t="s">
        <v>65</v>
      </c>
      <c r="B10" s="859"/>
      <c r="C10" s="859"/>
      <c r="D10" s="859"/>
      <c r="E10" s="859"/>
      <c r="F10" s="859"/>
      <c r="G10" s="859"/>
      <c r="H10" s="859"/>
      <c r="I10" s="859"/>
      <c r="J10" s="859"/>
      <c r="K10" s="859"/>
      <c r="L10" s="859"/>
      <c r="M10" s="859"/>
      <c r="N10" s="859"/>
      <c r="O10" s="859"/>
      <c r="P10" s="859"/>
      <c r="Q10" s="859"/>
      <c r="R10" s="859"/>
      <c r="S10" s="859"/>
      <c r="T10" s="860"/>
    </row>
    <row r="11" spans="1:20" ht="15.75" customHeight="1">
      <c r="A11" s="27" t="s">
        <v>9</v>
      </c>
      <c r="B11" s="876" t="s">
        <v>60</v>
      </c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8"/>
    </row>
    <row r="12" spans="1:20">
      <c r="A12" s="68" t="s">
        <v>9</v>
      </c>
      <c r="B12" s="69" t="s">
        <v>9</v>
      </c>
      <c r="C12" s="864" t="s">
        <v>52</v>
      </c>
      <c r="D12" s="865"/>
      <c r="E12" s="865"/>
      <c r="F12" s="865"/>
      <c r="G12" s="865"/>
      <c r="H12" s="865"/>
      <c r="I12" s="865"/>
      <c r="J12" s="865"/>
      <c r="K12" s="865"/>
      <c r="L12" s="865"/>
      <c r="M12" s="865"/>
      <c r="N12" s="865"/>
      <c r="O12" s="865"/>
      <c r="P12" s="865"/>
      <c r="Q12" s="865"/>
      <c r="R12" s="865"/>
      <c r="S12" s="865"/>
      <c r="T12" s="879"/>
    </row>
    <row r="13" spans="1:20" ht="25.5">
      <c r="A13" s="24" t="s">
        <v>9</v>
      </c>
      <c r="B13" s="17" t="s">
        <v>9</v>
      </c>
      <c r="C13" s="103" t="s">
        <v>9</v>
      </c>
      <c r="D13" s="120" t="s">
        <v>81</v>
      </c>
      <c r="E13" s="806" t="s">
        <v>85</v>
      </c>
      <c r="F13" s="724" t="s">
        <v>39</v>
      </c>
      <c r="G13" s="797" t="s">
        <v>35</v>
      </c>
      <c r="H13" s="138" t="s">
        <v>110</v>
      </c>
      <c r="I13" s="223">
        <f>J13</f>
        <v>17200</v>
      </c>
      <c r="J13" s="224">
        <v>17200</v>
      </c>
      <c r="K13" s="224"/>
      <c r="L13" s="225"/>
      <c r="M13" s="226">
        <f>N13</f>
        <v>17200</v>
      </c>
      <c r="N13" s="227">
        <v>17200</v>
      </c>
      <c r="O13" s="227"/>
      <c r="P13" s="228"/>
      <c r="Q13" s="226"/>
      <c r="R13" s="227"/>
      <c r="S13" s="227"/>
      <c r="T13" s="228"/>
    </row>
    <row r="14" spans="1:20" ht="25.5" customHeight="1">
      <c r="A14" s="24"/>
      <c r="B14" s="17"/>
      <c r="C14" s="103"/>
      <c r="D14" s="168" t="s">
        <v>38</v>
      </c>
      <c r="E14" s="806"/>
      <c r="F14" s="724"/>
      <c r="G14" s="797"/>
      <c r="H14" s="180" t="s">
        <v>112</v>
      </c>
      <c r="I14" s="229"/>
      <c r="J14" s="230"/>
      <c r="K14" s="230"/>
      <c r="L14" s="231"/>
      <c r="M14" s="232"/>
      <c r="N14" s="233"/>
      <c r="O14" s="233"/>
      <c r="P14" s="234"/>
      <c r="Q14" s="235"/>
      <c r="R14" s="236"/>
      <c r="S14" s="236"/>
      <c r="T14" s="237"/>
    </row>
    <row r="15" spans="1:20" ht="12.75" customHeight="1">
      <c r="A15" s="24"/>
      <c r="B15" s="17"/>
      <c r="C15" s="103"/>
      <c r="D15" s="699" t="s">
        <v>82</v>
      </c>
      <c r="E15" s="806"/>
      <c r="F15" s="724"/>
      <c r="G15" s="797"/>
      <c r="H15" s="78"/>
      <c r="I15" s="238"/>
      <c r="J15" s="239"/>
      <c r="K15" s="239"/>
      <c r="L15" s="240"/>
      <c r="M15" s="241"/>
      <c r="N15" s="242"/>
      <c r="O15" s="242"/>
      <c r="P15" s="243"/>
      <c r="Q15" s="244"/>
      <c r="R15" s="245"/>
      <c r="S15" s="246"/>
      <c r="T15" s="247"/>
    </row>
    <row r="16" spans="1:20" ht="13.5" thickBot="1">
      <c r="A16" s="25"/>
      <c r="B16" s="18"/>
      <c r="C16" s="104"/>
      <c r="D16" s="700"/>
      <c r="E16" s="807"/>
      <c r="F16" s="725"/>
      <c r="G16" s="795"/>
      <c r="H16" s="92" t="s">
        <v>10</v>
      </c>
      <c r="I16" s="248">
        <f t="shared" ref="I16:P16" si="0">SUM(I13:I15)</f>
        <v>17200</v>
      </c>
      <c r="J16" s="249">
        <f t="shared" si="0"/>
        <v>17200</v>
      </c>
      <c r="K16" s="249">
        <f t="shared" si="0"/>
        <v>0</v>
      </c>
      <c r="L16" s="250">
        <f t="shared" si="0"/>
        <v>0</v>
      </c>
      <c r="M16" s="248">
        <f t="shared" si="0"/>
        <v>17200</v>
      </c>
      <c r="N16" s="249">
        <f t="shared" si="0"/>
        <v>17200</v>
      </c>
      <c r="O16" s="249">
        <f t="shared" si="0"/>
        <v>0</v>
      </c>
      <c r="P16" s="250">
        <f t="shared" si="0"/>
        <v>0</v>
      </c>
      <c r="Q16" s="251"/>
      <c r="R16" s="252"/>
      <c r="S16" s="253"/>
      <c r="T16" s="254"/>
    </row>
    <row r="17" spans="1:20" ht="12.75" customHeight="1">
      <c r="A17" s="24" t="s">
        <v>9</v>
      </c>
      <c r="B17" s="17" t="s">
        <v>9</v>
      </c>
      <c r="C17" s="105" t="s">
        <v>11</v>
      </c>
      <c r="D17" s="870" t="s">
        <v>86</v>
      </c>
      <c r="E17" s="47" t="s">
        <v>85</v>
      </c>
      <c r="F17" s="39" t="s">
        <v>39</v>
      </c>
      <c r="G17" s="127" t="s">
        <v>35</v>
      </c>
      <c r="H17" s="137" t="s">
        <v>44</v>
      </c>
      <c r="I17" s="255">
        <f>J17</f>
        <v>200.1</v>
      </c>
      <c r="J17" s="256">
        <v>200.1</v>
      </c>
      <c r="K17" s="256"/>
      <c r="L17" s="257"/>
      <c r="M17" s="258">
        <f>N17</f>
        <v>200.1</v>
      </c>
      <c r="N17" s="259">
        <v>200.1</v>
      </c>
      <c r="O17" s="259"/>
      <c r="P17" s="260"/>
      <c r="Q17" s="261"/>
      <c r="R17" s="262"/>
      <c r="S17" s="259"/>
      <c r="T17" s="263"/>
    </row>
    <row r="18" spans="1:20" ht="12.75" customHeight="1">
      <c r="A18" s="882"/>
      <c r="B18" s="706"/>
      <c r="C18" s="714"/>
      <c r="D18" s="871"/>
      <c r="E18" s="799"/>
      <c r="F18" s="800"/>
      <c r="G18" s="801"/>
      <c r="H18" s="82" t="s">
        <v>70</v>
      </c>
      <c r="I18" s="229">
        <f>J18</f>
        <v>14.7</v>
      </c>
      <c r="J18" s="230">
        <v>14.7</v>
      </c>
      <c r="K18" s="264"/>
      <c r="L18" s="265"/>
      <c r="M18" s="266">
        <f>N18</f>
        <v>14.7</v>
      </c>
      <c r="N18" s="267">
        <v>14.7</v>
      </c>
      <c r="O18" s="268"/>
      <c r="P18" s="269"/>
      <c r="Q18" s="235"/>
      <c r="R18" s="270"/>
      <c r="S18" s="268"/>
      <c r="T18" s="271"/>
    </row>
    <row r="19" spans="1:20" ht="25.5">
      <c r="A19" s="882"/>
      <c r="B19" s="706"/>
      <c r="C19" s="714"/>
      <c r="D19" s="169" t="s">
        <v>126</v>
      </c>
      <c r="E19" s="799"/>
      <c r="F19" s="800"/>
      <c r="G19" s="801"/>
      <c r="H19" s="82"/>
      <c r="I19" s="229"/>
      <c r="J19" s="230"/>
      <c r="K19" s="230"/>
      <c r="L19" s="231"/>
      <c r="M19" s="266"/>
      <c r="N19" s="267"/>
      <c r="O19" s="267"/>
      <c r="P19" s="272"/>
      <c r="Q19" s="235"/>
      <c r="R19" s="270"/>
      <c r="S19" s="267"/>
      <c r="T19" s="273"/>
    </row>
    <row r="20" spans="1:20">
      <c r="A20" s="882"/>
      <c r="B20" s="706"/>
      <c r="C20" s="714"/>
      <c r="D20" s="173" t="s">
        <v>49</v>
      </c>
      <c r="E20" s="799"/>
      <c r="F20" s="800"/>
      <c r="G20" s="801"/>
      <c r="H20" s="82"/>
      <c r="I20" s="229"/>
      <c r="J20" s="230"/>
      <c r="K20" s="274"/>
      <c r="L20" s="275"/>
      <c r="M20" s="266"/>
      <c r="N20" s="267"/>
      <c r="O20" s="276"/>
      <c r="P20" s="277"/>
      <c r="Q20" s="232"/>
      <c r="R20" s="233"/>
      <c r="S20" s="276"/>
      <c r="T20" s="277"/>
    </row>
    <row r="21" spans="1:20" ht="13.5" customHeight="1" thickBot="1">
      <c r="A21" s="193"/>
      <c r="B21" s="194"/>
      <c r="C21" s="196"/>
      <c r="D21" s="57"/>
      <c r="E21" s="209"/>
      <c r="F21" s="188"/>
      <c r="G21" s="190"/>
      <c r="H21" s="128" t="s">
        <v>10</v>
      </c>
      <c r="I21" s="278">
        <f t="shared" ref="I21:P21" si="1">SUM(I17:I20)</f>
        <v>214.79999999999998</v>
      </c>
      <c r="J21" s="249">
        <f t="shared" si="1"/>
        <v>214.79999999999998</v>
      </c>
      <c r="K21" s="249">
        <f t="shared" si="1"/>
        <v>0</v>
      </c>
      <c r="L21" s="279">
        <f t="shared" si="1"/>
        <v>0</v>
      </c>
      <c r="M21" s="278">
        <f t="shared" si="1"/>
        <v>214.79999999999998</v>
      </c>
      <c r="N21" s="249">
        <f t="shared" si="1"/>
        <v>214.79999999999998</v>
      </c>
      <c r="O21" s="249">
        <f t="shared" si="1"/>
        <v>0</v>
      </c>
      <c r="P21" s="279">
        <f t="shared" si="1"/>
        <v>0</v>
      </c>
      <c r="Q21" s="251"/>
      <c r="R21" s="253"/>
      <c r="S21" s="249"/>
      <c r="T21" s="279"/>
    </row>
    <row r="22" spans="1:20" ht="12.75" customHeight="1">
      <c r="A22" s="880" t="s">
        <v>9</v>
      </c>
      <c r="B22" s="752" t="s">
        <v>9</v>
      </c>
      <c r="C22" s="788" t="s">
        <v>34</v>
      </c>
      <c r="D22" s="804" t="s">
        <v>74</v>
      </c>
      <c r="E22" s="805" t="s">
        <v>85</v>
      </c>
      <c r="F22" s="793" t="s">
        <v>39</v>
      </c>
      <c r="G22" s="808" t="s">
        <v>35</v>
      </c>
      <c r="H22" s="14" t="s">
        <v>110</v>
      </c>
      <c r="I22" s="255">
        <f>J22+L22</f>
        <v>300</v>
      </c>
      <c r="J22" s="256">
        <v>300</v>
      </c>
      <c r="K22" s="256"/>
      <c r="L22" s="257"/>
      <c r="M22" s="258">
        <f>N22+P22</f>
        <v>300</v>
      </c>
      <c r="N22" s="259">
        <v>300</v>
      </c>
      <c r="O22" s="259"/>
      <c r="P22" s="260"/>
      <c r="Q22" s="280"/>
      <c r="R22" s="281"/>
      <c r="S22" s="259"/>
      <c r="T22" s="260"/>
    </row>
    <row r="23" spans="1:20" ht="13.5" customHeight="1" thickBot="1">
      <c r="A23" s="881"/>
      <c r="B23" s="713"/>
      <c r="C23" s="715"/>
      <c r="D23" s="700"/>
      <c r="E23" s="807"/>
      <c r="F23" s="725"/>
      <c r="G23" s="727"/>
      <c r="H23" s="94" t="s">
        <v>10</v>
      </c>
      <c r="I23" s="248">
        <f t="shared" ref="I23:P23" si="2">SUM(I22:I22)</f>
        <v>300</v>
      </c>
      <c r="J23" s="249">
        <f t="shared" si="2"/>
        <v>300</v>
      </c>
      <c r="K23" s="249">
        <f t="shared" si="2"/>
        <v>0</v>
      </c>
      <c r="L23" s="250">
        <f t="shared" si="2"/>
        <v>0</v>
      </c>
      <c r="M23" s="248">
        <f t="shared" si="2"/>
        <v>300</v>
      </c>
      <c r="N23" s="249">
        <f t="shared" si="2"/>
        <v>300</v>
      </c>
      <c r="O23" s="249">
        <f t="shared" si="2"/>
        <v>0</v>
      </c>
      <c r="P23" s="250">
        <f t="shared" si="2"/>
        <v>0</v>
      </c>
      <c r="Q23" s="590"/>
      <c r="R23" s="591"/>
      <c r="S23" s="386"/>
      <c r="T23" s="501"/>
    </row>
    <row r="24" spans="1:20" ht="12.75" customHeight="1">
      <c r="A24" s="880" t="s">
        <v>9</v>
      </c>
      <c r="B24" s="752" t="s">
        <v>9</v>
      </c>
      <c r="C24" s="788" t="s">
        <v>40</v>
      </c>
      <c r="D24" s="809" t="s">
        <v>80</v>
      </c>
      <c r="E24" s="203" t="s">
        <v>79</v>
      </c>
      <c r="F24" s="793" t="s">
        <v>39</v>
      </c>
      <c r="G24" s="808" t="s">
        <v>35</v>
      </c>
      <c r="H24" s="15" t="s">
        <v>112</v>
      </c>
      <c r="I24" s="255">
        <f>J24+L24</f>
        <v>3160</v>
      </c>
      <c r="J24" s="256">
        <f>60+40</f>
        <v>100</v>
      </c>
      <c r="K24" s="256"/>
      <c r="L24" s="257">
        <f>1800+1260</f>
        <v>3060</v>
      </c>
      <c r="M24" s="258">
        <f>N24+P24</f>
        <v>3160</v>
      </c>
      <c r="N24" s="259">
        <f>60+40</f>
        <v>100</v>
      </c>
      <c r="O24" s="259"/>
      <c r="P24" s="262">
        <f>1800+1260</f>
        <v>3060</v>
      </c>
      <c r="Q24" s="280"/>
      <c r="R24" s="281"/>
      <c r="S24" s="281"/>
      <c r="T24" s="592"/>
    </row>
    <row r="25" spans="1:20">
      <c r="A25" s="882"/>
      <c r="B25" s="706"/>
      <c r="C25" s="714"/>
      <c r="D25" s="810"/>
      <c r="E25" s="883" t="s">
        <v>115</v>
      </c>
      <c r="F25" s="724"/>
      <c r="G25" s="726"/>
      <c r="H25" s="129"/>
      <c r="I25" s="223">
        <f>J25+L25</f>
        <v>0</v>
      </c>
      <c r="J25" s="230"/>
      <c r="K25" s="230"/>
      <c r="L25" s="231"/>
      <c r="M25" s="226">
        <f>N25+P25</f>
        <v>0</v>
      </c>
      <c r="N25" s="267"/>
      <c r="O25" s="267"/>
      <c r="P25" s="311"/>
      <c r="Q25" s="284"/>
      <c r="R25" s="285"/>
      <c r="S25" s="227"/>
      <c r="T25" s="228"/>
    </row>
    <row r="26" spans="1:20" ht="13.5" customHeight="1" thickBot="1">
      <c r="A26" s="881"/>
      <c r="B26" s="713"/>
      <c r="C26" s="715"/>
      <c r="D26" s="888"/>
      <c r="E26" s="884"/>
      <c r="F26" s="725"/>
      <c r="G26" s="727"/>
      <c r="H26" s="94" t="s">
        <v>10</v>
      </c>
      <c r="I26" s="248">
        <f t="shared" ref="I26:P26" si="3">SUM(I24:I25)</f>
        <v>3160</v>
      </c>
      <c r="J26" s="249">
        <f t="shared" si="3"/>
        <v>100</v>
      </c>
      <c r="K26" s="249">
        <f t="shared" si="3"/>
        <v>0</v>
      </c>
      <c r="L26" s="250">
        <f t="shared" si="3"/>
        <v>3060</v>
      </c>
      <c r="M26" s="248">
        <f t="shared" si="3"/>
        <v>3160</v>
      </c>
      <c r="N26" s="249">
        <f t="shared" si="3"/>
        <v>100</v>
      </c>
      <c r="O26" s="249">
        <f t="shared" si="3"/>
        <v>0</v>
      </c>
      <c r="P26" s="350">
        <f t="shared" si="3"/>
        <v>3060</v>
      </c>
      <c r="Q26" s="282"/>
      <c r="R26" s="253"/>
      <c r="S26" s="253"/>
      <c r="T26" s="593"/>
    </row>
    <row r="27" spans="1:20" ht="12.75" customHeight="1">
      <c r="A27" s="882" t="s">
        <v>9</v>
      </c>
      <c r="B27" s="885" t="s">
        <v>9</v>
      </c>
      <c r="C27" s="788" t="s">
        <v>39</v>
      </c>
      <c r="D27" s="804" t="s">
        <v>41</v>
      </c>
      <c r="E27" s="805"/>
      <c r="F27" s="793" t="s">
        <v>39</v>
      </c>
      <c r="G27" s="808" t="s">
        <v>35</v>
      </c>
      <c r="H27" s="14" t="s">
        <v>44</v>
      </c>
      <c r="I27" s="255">
        <f>J27+L27</f>
        <v>9.9</v>
      </c>
      <c r="J27" s="256">
        <v>9.9</v>
      </c>
      <c r="K27" s="256"/>
      <c r="L27" s="257"/>
      <c r="M27" s="258">
        <f>N27+P27</f>
        <v>9.9</v>
      </c>
      <c r="N27" s="259">
        <v>9.9</v>
      </c>
      <c r="O27" s="259"/>
      <c r="P27" s="260"/>
      <c r="Q27" s="244"/>
      <c r="R27" s="246"/>
      <c r="S27" s="242"/>
      <c r="T27" s="243"/>
    </row>
    <row r="28" spans="1:20">
      <c r="A28" s="882"/>
      <c r="B28" s="886"/>
      <c r="C28" s="714"/>
      <c r="D28" s="699"/>
      <c r="E28" s="806"/>
      <c r="F28" s="724"/>
      <c r="G28" s="726"/>
      <c r="H28" s="55" t="s">
        <v>70</v>
      </c>
      <c r="I28" s="223">
        <f>J28</f>
        <v>23.1</v>
      </c>
      <c r="J28" s="224">
        <v>23.1</v>
      </c>
      <c r="K28" s="224"/>
      <c r="L28" s="225"/>
      <c r="M28" s="226">
        <f>N28</f>
        <v>23.1</v>
      </c>
      <c r="N28" s="227">
        <v>23.1</v>
      </c>
      <c r="O28" s="227"/>
      <c r="P28" s="228"/>
      <c r="Q28" s="284"/>
      <c r="R28" s="285"/>
      <c r="S28" s="227"/>
      <c r="T28" s="228"/>
    </row>
    <row r="29" spans="1:20" ht="13.5" customHeight="1" thickBot="1">
      <c r="A29" s="881"/>
      <c r="B29" s="887"/>
      <c r="C29" s="715"/>
      <c r="D29" s="700"/>
      <c r="E29" s="807"/>
      <c r="F29" s="725"/>
      <c r="G29" s="727"/>
      <c r="H29" s="94" t="s">
        <v>10</v>
      </c>
      <c r="I29" s="248">
        <f t="shared" ref="I29:P29" si="4">SUM(I27:I28)</f>
        <v>33</v>
      </c>
      <c r="J29" s="249">
        <f t="shared" si="4"/>
        <v>33</v>
      </c>
      <c r="K29" s="249">
        <f t="shared" si="4"/>
        <v>0</v>
      </c>
      <c r="L29" s="250">
        <f t="shared" si="4"/>
        <v>0</v>
      </c>
      <c r="M29" s="248">
        <f t="shared" si="4"/>
        <v>33</v>
      </c>
      <c r="N29" s="249">
        <f t="shared" si="4"/>
        <v>33</v>
      </c>
      <c r="O29" s="249">
        <f t="shared" si="4"/>
        <v>0</v>
      </c>
      <c r="P29" s="250">
        <f t="shared" si="4"/>
        <v>0</v>
      </c>
      <c r="Q29" s="282"/>
      <c r="R29" s="253"/>
      <c r="S29" s="249"/>
      <c r="T29" s="250"/>
    </row>
    <row r="30" spans="1:20" ht="12.75" customHeight="1">
      <c r="A30" s="880" t="s">
        <v>9</v>
      </c>
      <c r="B30" s="885" t="s">
        <v>9</v>
      </c>
      <c r="C30" s="753" t="s">
        <v>36</v>
      </c>
      <c r="D30" s="889" t="s">
        <v>87</v>
      </c>
      <c r="E30" s="757" t="s">
        <v>79</v>
      </c>
      <c r="F30" s="760" t="s">
        <v>39</v>
      </c>
      <c r="G30" s="794" t="s">
        <v>46</v>
      </c>
      <c r="H30" s="30" t="s">
        <v>88</v>
      </c>
      <c r="I30" s="286">
        <f>J30+L30</f>
        <v>473</v>
      </c>
      <c r="J30" s="224"/>
      <c r="K30" s="224"/>
      <c r="L30" s="225">
        <v>473</v>
      </c>
      <c r="M30" s="287">
        <f>N30+P30</f>
        <v>473</v>
      </c>
      <c r="N30" s="227"/>
      <c r="O30" s="227"/>
      <c r="P30" s="228">
        <v>473</v>
      </c>
      <c r="Q30" s="288"/>
      <c r="R30" s="285"/>
      <c r="S30" s="227"/>
      <c r="T30" s="228"/>
    </row>
    <row r="31" spans="1:20">
      <c r="A31" s="882"/>
      <c r="B31" s="886"/>
      <c r="C31" s="697"/>
      <c r="D31" s="710"/>
      <c r="E31" s="758"/>
      <c r="F31" s="701"/>
      <c r="G31" s="797"/>
      <c r="H31" s="31" t="s">
        <v>69</v>
      </c>
      <c r="I31" s="289">
        <f>J31+L31</f>
        <v>4257.6000000000004</v>
      </c>
      <c r="J31" s="230"/>
      <c r="K31" s="230"/>
      <c r="L31" s="231">
        <v>4257.6000000000004</v>
      </c>
      <c r="M31" s="290">
        <f>N31+P31</f>
        <v>4257.6000000000004</v>
      </c>
      <c r="N31" s="267"/>
      <c r="O31" s="267"/>
      <c r="P31" s="272">
        <v>4257.6000000000004</v>
      </c>
      <c r="Q31" s="291"/>
      <c r="R31" s="233"/>
      <c r="S31" s="267"/>
      <c r="T31" s="272"/>
    </row>
    <row r="32" spans="1:20" ht="13.5" thickBot="1">
      <c r="A32" s="881"/>
      <c r="B32" s="887"/>
      <c r="C32" s="698"/>
      <c r="D32" s="711"/>
      <c r="E32" s="759"/>
      <c r="F32" s="702"/>
      <c r="G32" s="795"/>
      <c r="H32" s="95" t="s">
        <v>10</v>
      </c>
      <c r="I32" s="292">
        <f t="shared" ref="I32:P32" si="5">SUM(I30:I31)</f>
        <v>4730.6000000000004</v>
      </c>
      <c r="J32" s="249">
        <f t="shared" si="5"/>
        <v>0</v>
      </c>
      <c r="K32" s="249">
        <f t="shared" si="5"/>
        <v>0</v>
      </c>
      <c r="L32" s="250">
        <f t="shared" si="5"/>
        <v>4730.6000000000004</v>
      </c>
      <c r="M32" s="293">
        <f t="shared" si="5"/>
        <v>4730.6000000000004</v>
      </c>
      <c r="N32" s="294">
        <f t="shared" si="5"/>
        <v>0</v>
      </c>
      <c r="O32" s="294">
        <f t="shared" si="5"/>
        <v>0</v>
      </c>
      <c r="P32" s="295">
        <f t="shared" si="5"/>
        <v>4730.6000000000004</v>
      </c>
      <c r="Q32" s="296"/>
      <c r="R32" s="297"/>
      <c r="S32" s="294"/>
      <c r="T32" s="295"/>
    </row>
    <row r="33" spans="1:20" ht="13.5" thickBot="1">
      <c r="A33" s="23" t="s">
        <v>9</v>
      </c>
      <c r="B33" s="184" t="s">
        <v>9</v>
      </c>
      <c r="C33" s="630" t="s">
        <v>12</v>
      </c>
      <c r="D33" s="631"/>
      <c r="E33" s="631"/>
      <c r="F33" s="631"/>
      <c r="G33" s="631"/>
      <c r="H33" s="632"/>
      <c r="I33" s="298">
        <f>I32+I29+I26+I23+I21+I16</f>
        <v>25638.400000000001</v>
      </c>
      <c r="J33" s="298">
        <f>J32+J29+J26+J23+J21+J16</f>
        <v>17847.8</v>
      </c>
      <c r="K33" s="298">
        <f>K32+K29+K26+K23+K21+K16</f>
        <v>0</v>
      </c>
      <c r="L33" s="299">
        <f>L32+L29+L26+L23+L21+L16</f>
        <v>7790.6</v>
      </c>
      <c r="M33" s="300">
        <f t="shared" ref="M33:P33" si="6">M32+M29+M26+M23+M21+M16</f>
        <v>25638.400000000001</v>
      </c>
      <c r="N33" s="298">
        <f t="shared" si="6"/>
        <v>17847.8</v>
      </c>
      <c r="O33" s="298">
        <f t="shared" si="6"/>
        <v>0</v>
      </c>
      <c r="P33" s="301">
        <f t="shared" si="6"/>
        <v>7790.6</v>
      </c>
      <c r="Q33" s="298">
        <f>Q18+Q24</f>
        <v>0</v>
      </c>
      <c r="R33" s="298">
        <f t="shared" ref="R33:T33" si="7">R18+R24</f>
        <v>0</v>
      </c>
      <c r="S33" s="298">
        <f t="shared" si="7"/>
        <v>0</v>
      </c>
      <c r="T33" s="301">
        <f t="shared" si="7"/>
        <v>0</v>
      </c>
    </row>
    <row r="34" spans="1:20" ht="13.5" customHeight="1" thickBot="1">
      <c r="A34" s="23" t="s">
        <v>9</v>
      </c>
      <c r="B34" s="184" t="s">
        <v>11</v>
      </c>
      <c r="C34" s="782" t="s">
        <v>61</v>
      </c>
      <c r="D34" s="783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  <c r="Q34" s="783"/>
      <c r="R34" s="783"/>
      <c r="S34" s="783"/>
      <c r="T34" s="784"/>
    </row>
    <row r="35" spans="1:20" ht="12.75" customHeight="1">
      <c r="A35" s="880" t="s">
        <v>9</v>
      </c>
      <c r="B35" s="885" t="s">
        <v>11</v>
      </c>
      <c r="C35" s="788" t="s">
        <v>9</v>
      </c>
      <c r="D35" s="789" t="s">
        <v>42</v>
      </c>
      <c r="E35" s="791" t="s">
        <v>107</v>
      </c>
      <c r="F35" s="793" t="s">
        <v>39</v>
      </c>
      <c r="G35" s="794" t="s">
        <v>35</v>
      </c>
      <c r="H35" s="32" t="s">
        <v>44</v>
      </c>
      <c r="I35" s="302">
        <f>J35+L35</f>
        <v>140</v>
      </c>
      <c r="J35" s="303">
        <v>140</v>
      </c>
      <c r="K35" s="303"/>
      <c r="L35" s="304"/>
      <c r="M35" s="305">
        <f>N35+P35</f>
        <v>140</v>
      </c>
      <c r="N35" s="306">
        <v>140</v>
      </c>
      <c r="O35" s="306"/>
      <c r="P35" s="307"/>
      <c r="Q35" s="305"/>
      <c r="R35" s="306"/>
      <c r="S35" s="306"/>
      <c r="T35" s="307"/>
    </row>
    <row r="36" spans="1:20">
      <c r="A36" s="882"/>
      <c r="B36" s="886"/>
      <c r="C36" s="714"/>
      <c r="D36" s="778"/>
      <c r="E36" s="796"/>
      <c r="F36" s="724"/>
      <c r="G36" s="797"/>
      <c r="H36" s="33"/>
      <c r="I36" s="308"/>
      <c r="J36" s="309"/>
      <c r="K36" s="309"/>
      <c r="L36" s="231"/>
      <c r="M36" s="310"/>
      <c r="N36" s="311"/>
      <c r="O36" s="311"/>
      <c r="P36" s="272"/>
      <c r="Q36" s="310"/>
      <c r="R36" s="311"/>
      <c r="S36" s="311"/>
      <c r="T36" s="272"/>
    </row>
    <row r="37" spans="1:20">
      <c r="A37" s="882"/>
      <c r="B37" s="886"/>
      <c r="C37" s="714"/>
      <c r="D37" s="778"/>
      <c r="E37" s="796"/>
      <c r="F37" s="724"/>
      <c r="G37" s="797"/>
      <c r="H37" s="33"/>
      <c r="I37" s="312"/>
      <c r="J37" s="313"/>
      <c r="K37" s="313"/>
      <c r="L37" s="240"/>
      <c r="M37" s="314"/>
      <c r="N37" s="315"/>
      <c r="O37" s="315"/>
      <c r="P37" s="243"/>
      <c r="Q37" s="314"/>
      <c r="R37" s="315"/>
      <c r="S37" s="315"/>
      <c r="T37" s="243"/>
    </row>
    <row r="38" spans="1:20" ht="13.5" customHeight="1" thickBot="1">
      <c r="A38" s="881"/>
      <c r="B38" s="887"/>
      <c r="C38" s="715"/>
      <c r="D38" s="790"/>
      <c r="E38" s="792"/>
      <c r="F38" s="725"/>
      <c r="G38" s="795"/>
      <c r="H38" s="92" t="s">
        <v>10</v>
      </c>
      <c r="I38" s="316">
        <f t="shared" ref="I38:P38" si="8">SUM(I35:I37)</f>
        <v>140</v>
      </c>
      <c r="J38" s="317">
        <f t="shared" si="8"/>
        <v>140</v>
      </c>
      <c r="K38" s="317">
        <f t="shared" si="8"/>
        <v>0</v>
      </c>
      <c r="L38" s="318">
        <f t="shared" si="8"/>
        <v>0</v>
      </c>
      <c r="M38" s="316">
        <f t="shared" si="8"/>
        <v>140</v>
      </c>
      <c r="N38" s="317">
        <f t="shared" si="8"/>
        <v>140</v>
      </c>
      <c r="O38" s="317">
        <f t="shared" si="8"/>
        <v>0</v>
      </c>
      <c r="P38" s="318">
        <f t="shared" si="8"/>
        <v>0</v>
      </c>
      <c r="Q38" s="316"/>
      <c r="R38" s="317"/>
      <c r="S38" s="317"/>
      <c r="T38" s="318"/>
    </row>
    <row r="39" spans="1:20" ht="25.5" customHeight="1">
      <c r="A39" s="880" t="s">
        <v>9</v>
      </c>
      <c r="B39" s="885" t="s">
        <v>11</v>
      </c>
      <c r="C39" s="788" t="s">
        <v>11</v>
      </c>
      <c r="D39" s="789" t="s">
        <v>43</v>
      </c>
      <c r="E39" s="791" t="s">
        <v>106</v>
      </c>
      <c r="F39" s="793" t="s">
        <v>39</v>
      </c>
      <c r="G39" s="794" t="s">
        <v>35</v>
      </c>
      <c r="H39" s="83" t="s">
        <v>44</v>
      </c>
      <c r="I39" s="238">
        <f>J39+L39</f>
        <v>7.5</v>
      </c>
      <c r="J39" s="239">
        <v>7.5</v>
      </c>
      <c r="K39" s="239"/>
      <c r="L39" s="240"/>
      <c r="M39" s="241">
        <f>N39+P39</f>
        <v>7.5</v>
      </c>
      <c r="N39" s="242">
        <v>7.5</v>
      </c>
      <c r="O39" s="242"/>
      <c r="P39" s="243"/>
      <c r="Q39" s="241"/>
      <c r="R39" s="242"/>
      <c r="S39" s="242"/>
      <c r="T39" s="243"/>
    </row>
    <row r="40" spans="1:20" ht="13.5" thickBot="1">
      <c r="A40" s="881"/>
      <c r="B40" s="887"/>
      <c r="C40" s="715"/>
      <c r="D40" s="790"/>
      <c r="E40" s="792"/>
      <c r="F40" s="725"/>
      <c r="G40" s="795"/>
      <c r="H40" s="92" t="s">
        <v>10</v>
      </c>
      <c r="I40" s="248">
        <f t="shared" ref="I40:P40" si="9">SUM(I39:I39)</f>
        <v>7.5</v>
      </c>
      <c r="J40" s="249">
        <f t="shared" si="9"/>
        <v>7.5</v>
      </c>
      <c r="K40" s="249">
        <f t="shared" si="9"/>
        <v>0</v>
      </c>
      <c r="L40" s="250">
        <f t="shared" si="9"/>
        <v>0</v>
      </c>
      <c r="M40" s="248">
        <f t="shared" si="9"/>
        <v>7.5</v>
      </c>
      <c r="N40" s="249">
        <f t="shared" si="9"/>
        <v>7.5</v>
      </c>
      <c r="O40" s="249">
        <f t="shared" si="9"/>
        <v>0</v>
      </c>
      <c r="P40" s="250">
        <f t="shared" si="9"/>
        <v>0</v>
      </c>
      <c r="Q40" s="248"/>
      <c r="R40" s="249"/>
      <c r="S40" s="249"/>
      <c r="T40" s="250"/>
    </row>
    <row r="41" spans="1:20" ht="13.5" thickBot="1">
      <c r="A41" s="26" t="s">
        <v>9</v>
      </c>
      <c r="B41" s="184" t="s">
        <v>11</v>
      </c>
      <c r="C41" s="630" t="s">
        <v>12</v>
      </c>
      <c r="D41" s="631"/>
      <c r="E41" s="631"/>
      <c r="F41" s="631"/>
      <c r="G41" s="631"/>
      <c r="H41" s="632"/>
      <c r="I41" s="298">
        <f>I40+I38</f>
        <v>147.5</v>
      </c>
      <c r="J41" s="298">
        <f>J40+J38</f>
        <v>147.5</v>
      </c>
      <c r="K41" s="298">
        <f>K40+K38</f>
        <v>0</v>
      </c>
      <c r="L41" s="298">
        <f>L40+L38</f>
        <v>0</v>
      </c>
      <c r="M41" s="298">
        <f t="shared" ref="M41:T41" si="10">M40+M38</f>
        <v>147.5</v>
      </c>
      <c r="N41" s="298">
        <f t="shared" si="10"/>
        <v>147.5</v>
      </c>
      <c r="O41" s="298">
        <f t="shared" si="10"/>
        <v>0</v>
      </c>
      <c r="P41" s="298">
        <f t="shared" si="10"/>
        <v>0</v>
      </c>
      <c r="Q41" s="298">
        <f t="shared" si="10"/>
        <v>0</v>
      </c>
      <c r="R41" s="298">
        <f t="shared" si="10"/>
        <v>0</v>
      </c>
      <c r="S41" s="298">
        <f t="shared" si="10"/>
        <v>0</v>
      </c>
      <c r="T41" s="301">
        <f t="shared" si="10"/>
        <v>0</v>
      </c>
    </row>
    <row r="42" spans="1:20" ht="13.5" thickBot="1">
      <c r="A42" s="23" t="s">
        <v>9</v>
      </c>
      <c r="B42" s="184" t="s">
        <v>34</v>
      </c>
      <c r="C42" s="782" t="s">
        <v>62</v>
      </c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3"/>
      <c r="O42" s="783"/>
      <c r="P42" s="783"/>
      <c r="Q42" s="785"/>
      <c r="R42" s="785"/>
      <c r="S42" s="785"/>
      <c r="T42" s="890"/>
    </row>
    <row r="43" spans="1:20" ht="12.75" customHeight="1">
      <c r="A43" s="466" t="s">
        <v>9</v>
      </c>
      <c r="B43" s="462" t="s">
        <v>34</v>
      </c>
      <c r="C43" s="464" t="s">
        <v>9</v>
      </c>
      <c r="D43" s="54" t="s">
        <v>89</v>
      </c>
      <c r="E43" s="465"/>
      <c r="F43" s="461" t="s">
        <v>39</v>
      </c>
      <c r="G43" s="463" t="s">
        <v>35</v>
      </c>
      <c r="H43" s="15" t="s">
        <v>44</v>
      </c>
      <c r="I43" s="255">
        <f>J43</f>
        <v>105.4</v>
      </c>
      <c r="J43" s="256">
        <v>105.4</v>
      </c>
      <c r="K43" s="256">
        <f>K44+K52+K56</f>
        <v>0</v>
      </c>
      <c r="L43" s="319">
        <f>L44+L52+L56</f>
        <v>0</v>
      </c>
      <c r="M43" s="258">
        <f>N43</f>
        <v>105.4</v>
      </c>
      <c r="N43" s="259">
        <v>105.4</v>
      </c>
      <c r="O43" s="259">
        <f>O44+O52+O56</f>
        <v>0</v>
      </c>
      <c r="P43" s="262">
        <f>P44+P52+P56</f>
        <v>0</v>
      </c>
      <c r="Q43" s="258"/>
      <c r="R43" s="259"/>
      <c r="S43" s="259"/>
      <c r="T43" s="260"/>
    </row>
    <row r="44" spans="1:20" ht="19.5" customHeight="1">
      <c r="A44" s="468"/>
      <c r="B44" s="457"/>
      <c r="C44" s="459"/>
      <c r="D44" s="765" t="s">
        <v>53</v>
      </c>
      <c r="E44" s="779" t="s">
        <v>105</v>
      </c>
      <c r="F44" s="767"/>
      <c r="G44" s="769"/>
      <c r="H44" s="16" t="s">
        <v>45</v>
      </c>
      <c r="I44" s="223"/>
      <c r="J44" s="224"/>
      <c r="K44" s="224"/>
      <c r="L44" s="320"/>
      <c r="M44" s="226"/>
      <c r="N44" s="227"/>
      <c r="O44" s="227"/>
      <c r="P44" s="321"/>
      <c r="Q44" s="226"/>
      <c r="R44" s="227"/>
      <c r="S44" s="227"/>
      <c r="T44" s="228"/>
    </row>
    <row r="45" spans="1:20" ht="19.5" customHeight="1">
      <c r="A45" s="468"/>
      <c r="B45" s="457"/>
      <c r="C45" s="459"/>
      <c r="D45" s="778"/>
      <c r="E45" s="781"/>
      <c r="F45" s="724"/>
      <c r="G45" s="726"/>
      <c r="H45" s="155" t="s">
        <v>69</v>
      </c>
      <c r="I45" s="322"/>
      <c r="J45" s="323"/>
      <c r="K45" s="323"/>
      <c r="L45" s="324"/>
      <c r="M45" s="325"/>
      <c r="N45" s="326"/>
      <c r="O45" s="326"/>
      <c r="P45" s="327"/>
      <c r="Q45" s="325"/>
      <c r="R45" s="326"/>
      <c r="S45" s="326"/>
      <c r="T45" s="328"/>
    </row>
    <row r="46" spans="1:20" ht="12.75" customHeight="1">
      <c r="A46" s="468"/>
      <c r="B46" s="457"/>
      <c r="C46" s="459"/>
      <c r="D46" s="765" t="s">
        <v>54</v>
      </c>
      <c r="E46" s="779" t="s">
        <v>105</v>
      </c>
      <c r="F46" s="767"/>
      <c r="G46" s="769"/>
      <c r="H46" s="155" t="s">
        <v>45</v>
      </c>
      <c r="I46" s="223">
        <f>J46</f>
        <v>56.9</v>
      </c>
      <c r="J46" s="224">
        <f>58.1-1.2</f>
        <v>56.9</v>
      </c>
      <c r="K46" s="224"/>
      <c r="L46" s="320"/>
      <c r="M46" s="226">
        <f>N46</f>
        <v>56.9</v>
      </c>
      <c r="N46" s="227">
        <f>58.1-1.2</f>
        <v>56.9</v>
      </c>
      <c r="O46" s="227"/>
      <c r="P46" s="321"/>
      <c r="Q46" s="284"/>
      <c r="R46" s="285"/>
      <c r="S46" s="227"/>
      <c r="T46" s="228"/>
    </row>
    <row r="47" spans="1:20">
      <c r="A47" s="468"/>
      <c r="B47" s="457"/>
      <c r="C47" s="459"/>
      <c r="D47" s="778"/>
      <c r="E47" s="891"/>
      <c r="F47" s="724"/>
      <c r="G47" s="726"/>
      <c r="H47" s="155" t="s">
        <v>69</v>
      </c>
      <c r="I47" s="223">
        <f>J47</f>
        <v>329</v>
      </c>
      <c r="J47" s="224">
        <v>329</v>
      </c>
      <c r="K47" s="224"/>
      <c r="L47" s="320"/>
      <c r="M47" s="226">
        <f>N47</f>
        <v>329</v>
      </c>
      <c r="N47" s="227">
        <v>329</v>
      </c>
      <c r="O47" s="227"/>
      <c r="P47" s="321"/>
      <c r="Q47" s="284"/>
      <c r="R47" s="285"/>
      <c r="S47" s="227"/>
      <c r="T47" s="228"/>
    </row>
    <row r="48" spans="1:20">
      <c r="A48" s="468"/>
      <c r="B48" s="457"/>
      <c r="C48" s="459"/>
      <c r="D48" s="775" t="s">
        <v>55</v>
      </c>
      <c r="E48" s="891"/>
      <c r="F48" s="701"/>
      <c r="G48" s="726"/>
      <c r="H48" s="150"/>
      <c r="I48" s="229"/>
      <c r="J48" s="230"/>
      <c r="K48" s="230"/>
      <c r="L48" s="309"/>
      <c r="M48" s="266"/>
      <c r="N48" s="267"/>
      <c r="O48" s="267"/>
      <c r="P48" s="311"/>
      <c r="Q48" s="284"/>
      <c r="R48" s="285"/>
      <c r="S48" s="227"/>
      <c r="T48" s="228"/>
    </row>
    <row r="49" spans="1:20">
      <c r="A49" s="468"/>
      <c r="B49" s="457"/>
      <c r="C49" s="459"/>
      <c r="D49" s="776"/>
      <c r="E49" s="123"/>
      <c r="F49" s="701"/>
      <c r="G49" s="726"/>
      <c r="H49" s="156"/>
      <c r="I49" s="329"/>
      <c r="J49" s="274"/>
      <c r="K49" s="274"/>
      <c r="L49" s="330"/>
      <c r="M49" s="331"/>
      <c r="N49" s="276"/>
      <c r="O49" s="276"/>
      <c r="P49" s="332"/>
      <c r="Q49" s="599"/>
      <c r="R49" s="598"/>
      <c r="S49" s="326"/>
      <c r="T49" s="328"/>
    </row>
    <row r="50" spans="1:20">
      <c r="A50" s="468"/>
      <c r="B50" s="457"/>
      <c r="C50" s="459"/>
      <c r="D50" s="893" t="s">
        <v>78</v>
      </c>
      <c r="E50" s="123"/>
      <c r="F50" s="724"/>
      <c r="G50" s="726"/>
      <c r="H50" s="453" t="s">
        <v>69</v>
      </c>
      <c r="I50" s="454">
        <f>J50+L50</f>
        <v>441.6</v>
      </c>
      <c r="J50" s="443">
        <v>441.6</v>
      </c>
      <c r="K50" s="224"/>
      <c r="L50" s="320"/>
      <c r="M50" s="455">
        <v>417.4</v>
      </c>
      <c r="N50" s="285">
        <v>417.4</v>
      </c>
      <c r="O50" s="285"/>
      <c r="P50" s="594"/>
      <c r="Q50" s="284">
        <f>M50-I50</f>
        <v>-24.200000000000045</v>
      </c>
      <c r="R50" s="285">
        <f>N50-J50</f>
        <v>-24.200000000000045</v>
      </c>
      <c r="S50" s="285"/>
      <c r="T50" s="445"/>
    </row>
    <row r="51" spans="1:20" ht="12.75" customHeight="1">
      <c r="A51" s="468"/>
      <c r="B51" s="457"/>
      <c r="C51" s="459"/>
      <c r="D51" s="894"/>
      <c r="E51" s="123"/>
      <c r="F51" s="724"/>
      <c r="G51" s="726"/>
      <c r="H51" s="155" t="s">
        <v>70</v>
      </c>
      <c r="I51" s="223">
        <f>J51+L51</f>
        <v>87.7</v>
      </c>
      <c r="J51" s="224">
        <v>87.7</v>
      </c>
      <c r="K51" s="224"/>
      <c r="L51" s="338"/>
      <c r="M51" s="226">
        <f>N51+P51</f>
        <v>87.7</v>
      </c>
      <c r="N51" s="227">
        <v>87.7</v>
      </c>
      <c r="O51" s="227"/>
      <c r="P51" s="595"/>
      <c r="Q51" s="284"/>
      <c r="R51" s="285"/>
      <c r="S51" s="227"/>
      <c r="T51" s="228"/>
    </row>
    <row r="52" spans="1:20" ht="12.75" customHeight="1">
      <c r="A52" s="468"/>
      <c r="B52" s="457"/>
      <c r="C52" s="459"/>
      <c r="D52" s="895" t="s">
        <v>127</v>
      </c>
      <c r="E52" s="123"/>
      <c r="F52" s="772"/>
      <c r="G52" s="726"/>
      <c r="H52" s="148"/>
      <c r="I52" s="339"/>
      <c r="J52" s="340"/>
      <c r="K52" s="340"/>
      <c r="L52" s="341"/>
      <c r="M52" s="342"/>
      <c r="N52" s="283"/>
      <c r="O52" s="283"/>
      <c r="P52" s="596"/>
      <c r="Q52" s="284"/>
      <c r="R52" s="285"/>
      <c r="S52" s="227"/>
      <c r="T52" s="228"/>
    </row>
    <row r="53" spans="1:20" ht="12.75" customHeight="1">
      <c r="A53" s="468"/>
      <c r="B53" s="457"/>
      <c r="C53" s="459"/>
      <c r="D53" s="771"/>
      <c r="E53" s="153"/>
      <c r="F53" s="773"/>
      <c r="G53" s="770"/>
      <c r="H53" s="154"/>
      <c r="I53" s="344"/>
      <c r="J53" s="345"/>
      <c r="K53" s="345"/>
      <c r="L53" s="346"/>
      <c r="M53" s="347"/>
      <c r="N53" s="348"/>
      <c r="O53" s="348"/>
      <c r="P53" s="597"/>
      <c r="Q53" s="599"/>
      <c r="R53" s="598"/>
      <c r="S53" s="326"/>
      <c r="T53" s="328"/>
    </row>
    <row r="54" spans="1:20" ht="12.75" customHeight="1">
      <c r="A54" s="468"/>
      <c r="B54" s="457"/>
      <c r="C54" s="459"/>
      <c r="D54" s="707" t="s">
        <v>124</v>
      </c>
      <c r="E54" s="758" t="s">
        <v>79</v>
      </c>
      <c r="F54" s="701"/>
      <c r="G54" s="726"/>
      <c r="H54" s="83" t="s">
        <v>44</v>
      </c>
      <c r="I54" s="238">
        <f>J54</f>
        <v>329.3</v>
      </c>
      <c r="J54" s="239">
        <v>329.3</v>
      </c>
      <c r="K54" s="239"/>
      <c r="L54" s="313"/>
      <c r="M54" s="241">
        <f>N54</f>
        <v>329.3</v>
      </c>
      <c r="N54" s="242">
        <v>329.3</v>
      </c>
      <c r="O54" s="242"/>
      <c r="P54" s="315"/>
      <c r="Q54" s="284"/>
      <c r="R54" s="285"/>
      <c r="S54" s="227"/>
      <c r="T54" s="228"/>
    </row>
    <row r="55" spans="1:20">
      <c r="A55" s="468"/>
      <c r="B55" s="457"/>
      <c r="C55" s="459"/>
      <c r="D55" s="707"/>
      <c r="E55" s="758"/>
      <c r="F55" s="701"/>
      <c r="G55" s="726"/>
      <c r="H55" s="83" t="s">
        <v>45</v>
      </c>
      <c r="I55" s="223">
        <f>J55+L55</f>
        <v>68.5</v>
      </c>
      <c r="J55" s="224">
        <v>68.5</v>
      </c>
      <c r="K55" s="224"/>
      <c r="L55" s="320"/>
      <c r="M55" s="226">
        <f>N55+P55</f>
        <v>68.5</v>
      </c>
      <c r="N55" s="227">
        <v>68.5</v>
      </c>
      <c r="O55" s="227"/>
      <c r="P55" s="321"/>
      <c r="Q55" s="284"/>
      <c r="R55" s="285"/>
      <c r="S55" s="227"/>
      <c r="T55" s="228"/>
    </row>
    <row r="56" spans="1:20">
      <c r="A56" s="468"/>
      <c r="B56" s="457"/>
      <c r="C56" s="459"/>
      <c r="D56" s="707"/>
      <c r="E56" s="758"/>
      <c r="F56" s="701"/>
      <c r="G56" s="726"/>
      <c r="H56" s="149" t="s">
        <v>69</v>
      </c>
      <c r="I56" s="223">
        <f>J56</f>
        <v>2280.5</v>
      </c>
      <c r="J56" s="224">
        <v>2280.5</v>
      </c>
      <c r="K56" s="224"/>
      <c r="L56" s="320"/>
      <c r="M56" s="226">
        <f>N56</f>
        <v>2280.5</v>
      </c>
      <c r="N56" s="227">
        <v>2280.5</v>
      </c>
      <c r="O56" s="227"/>
      <c r="P56" s="321"/>
      <c r="Q56" s="284"/>
      <c r="R56" s="285"/>
      <c r="S56" s="227"/>
      <c r="T56" s="228"/>
    </row>
    <row r="57" spans="1:20" ht="13.5" customHeight="1" thickBot="1">
      <c r="A57" s="467"/>
      <c r="B57" s="458"/>
      <c r="C57" s="460"/>
      <c r="D57" s="892"/>
      <c r="E57" s="759"/>
      <c r="F57" s="702"/>
      <c r="G57" s="727"/>
      <c r="H57" s="93" t="s">
        <v>10</v>
      </c>
      <c r="I57" s="278">
        <f t="shared" ref="I57:P57" si="11">SUM(I43:I56)</f>
        <v>3698.9</v>
      </c>
      <c r="J57" s="350">
        <f t="shared" si="11"/>
        <v>3698.9</v>
      </c>
      <c r="K57" s="249">
        <f t="shared" si="11"/>
        <v>0</v>
      </c>
      <c r="L57" s="354">
        <f t="shared" si="11"/>
        <v>0</v>
      </c>
      <c r="M57" s="278">
        <f t="shared" si="11"/>
        <v>3674.7</v>
      </c>
      <c r="N57" s="350">
        <f t="shared" si="11"/>
        <v>3674.7</v>
      </c>
      <c r="O57" s="249">
        <f t="shared" si="11"/>
        <v>0</v>
      </c>
      <c r="P57" s="354">
        <f t="shared" si="11"/>
        <v>0</v>
      </c>
      <c r="Q57" s="282"/>
      <c r="R57" s="253"/>
      <c r="S57" s="249"/>
      <c r="T57" s="250"/>
    </row>
    <row r="58" spans="1:20" ht="12.75" customHeight="1">
      <c r="A58" s="896" t="s">
        <v>9</v>
      </c>
      <c r="B58" s="695" t="s">
        <v>34</v>
      </c>
      <c r="C58" s="697" t="s">
        <v>11</v>
      </c>
      <c r="D58" s="710" t="s">
        <v>90</v>
      </c>
      <c r="E58" s="745" t="s">
        <v>79</v>
      </c>
      <c r="F58" s="724" t="s">
        <v>39</v>
      </c>
      <c r="G58" s="747" t="s">
        <v>46</v>
      </c>
      <c r="H58" s="141" t="s">
        <v>72</v>
      </c>
      <c r="I58" s="255">
        <f>J58+L58</f>
        <v>3540.6</v>
      </c>
      <c r="J58" s="256"/>
      <c r="K58" s="256"/>
      <c r="L58" s="319">
        <v>3540.6</v>
      </c>
      <c r="M58" s="258">
        <f>N58+P58</f>
        <v>3540.6</v>
      </c>
      <c r="N58" s="259"/>
      <c r="O58" s="259"/>
      <c r="P58" s="262">
        <v>3540.6</v>
      </c>
      <c r="Q58" s="241"/>
      <c r="R58" s="242"/>
      <c r="S58" s="242"/>
      <c r="T58" s="243"/>
    </row>
    <row r="59" spans="1:20">
      <c r="A59" s="896"/>
      <c r="B59" s="695"/>
      <c r="C59" s="697"/>
      <c r="D59" s="710"/>
      <c r="E59" s="745"/>
      <c r="F59" s="724"/>
      <c r="G59" s="747"/>
      <c r="H59" s="142" t="s">
        <v>33</v>
      </c>
      <c r="I59" s="223">
        <f>J59+L59</f>
        <v>55.3</v>
      </c>
      <c r="J59" s="224">
        <v>55.3</v>
      </c>
      <c r="K59" s="224"/>
      <c r="L59" s="320"/>
      <c r="M59" s="226">
        <f>N59+P59</f>
        <v>55.3</v>
      </c>
      <c r="N59" s="227">
        <v>55.3</v>
      </c>
      <c r="O59" s="227"/>
      <c r="P59" s="321"/>
      <c r="Q59" s="226"/>
      <c r="R59" s="227"/>
      <c r="S59" s="227"/>
      <c r="T59" s="228"/>
    </row>
    <row r="60" spans="1:20">
      <c r="A60" s="896"/>
      <c r="B60" s="695"/>
      <c r="C60" s="697"/>
      <c r="D60" s="710"/>
      <c r="E60" s="745"/>
      <c r="F60" s="724"/>
      <c r="G60" s="747"/>
      <c r="H60" s="143" t="s">
        <v>69</v>
      </c>
      <c r="I60" s="223">
        <f>J60+L60</f>
        <v>1290.4000000000001</v>
      </c>
      <c r="J60" s="224"/>
      <c r="K60" s="224"/>
      <c r="L60" s="320">
        <v>1290.4000000000001</v>
      </c>
      <c r="M60" s="226">
        <f>N60+P60</f>
        <v>1290.4000000000001</v>
      </c>
      <c r="N60" s="227"/>
      <c r="O60" s="227"/>
      <c r="P60" s="321">
        <v>1290.4000000000001</v>
      </c>
      <c r="Q60" s="226"/>
      <c r="R60" s="227"/>
      <c r="S60" s="227"/>
      <c r="T60" s="228"/>
    </row>
    <row r="61" spans="1:20" ht="13.5" customHeight="1" thickBot="1">
      <c r="A61" s="897"/>
      <c r="B61" s="696"/>
      <c r="C61" s="698"/>
      <c r="D61" s="711"/>
      <c r="E61" s="746"/>
      <c r="F61" s="725"/>
      <c r="G61" s="748"/>
      <c r="H61" s="94" t="s">
        <v>10</v>
      </c>
      <c r="I61" s="248">
        <f t="shared" ref="I61:P61" si="12">I60+I59+I58</f>
        <v>4886.3</v>
      </c>
      <c r="J61" s="249">
        <f t="shared" si="12"/>
        <v>55.3</v>
      </c>
      <c r="K61" s="249">
        <f t="shared" si="12"/>
        <v>0</v>
      </c>
      <c r="L61" s="350">
        <f t="shared" si="12"/>
        <v>4831</v>
      </c>
      <c r="M61" s="248">
        <f t="shared" si="12"/>
        <v>4886.3</v>
      </c>
      <c r="N61" s="249">
        <f t="shared" si="12"/>
        <v>55.3</v>
      </c>
      <c r="O61" s="249">
        <f t="shared" si="12"/>
        <v>0</v>
      </c>
      <c r="P61" s="350">
        <f t="shared" si="12"/>
        <v>4831</v>
      </c>
      <c r="Q61" s="248"/>
      <c r="R61" s="249"/>
      <c r="S61" s="249"/>
      <c r="T61" s="250"/>
    </row>
    <row r="62" spans="1:20" ht="13.5" customHeight="1">
      <c r="A62" s="880" t="s">
        <v>9</v>
      </c>
      <c r="B62" s="752" t="s">
        <v>34</v>
      </c>
      <c r="C62" s="753" t="s">
        <v>34</v>
      </c>
      <c r="D62" s="754" t="s">
        <v>133</v>
      </c>
      <c r="E62" s="757" t="s">
        <v>79</v>
      </c>
      <c r="F62" s="760" t="s">
        <v>39</v>
      </c>
      <c r="G62" s="761" t="s">
        <v>46</v>
      </c>
      <c r="H62" s="387" t="s">
        <v>45</v>
      </c>
      <c r="I62" s="339">
        <v>200</v>
      </c>
      <c r="J62" s="340"/>
      <c r="K62" s="340"/>
      <c r="L62" s="341">
        <v>200</v>
      </c>
      <c r="M62" s="336">
        <v>200</v>
      </c>
      <c r="N62" s="337"/>
      <c r="O62" s="337"/>
      <c r="P62" s="307">
        <v>200</v>
      </c>
      <c r="Q62" s="352"/>
      <c r="R62" s="283"/>
      <c r="S62" s="283"/>
      <c r="T62" s="343"/>
    </row>
    <row r="63" spans="1:20" ht="13.5" customHeight="1">
      <c r="A63" s="882"/>
      <c r="B63" s="706"/>
      <c r="C63" s="697"/>
      <c r="D63" s="755"/>
      <c r="E63" s="758"/>
      <c r="F63" s="701"/>
      <c r="G63" s="762"/>
      <c r="H63" s="31"/>
      <c r="I63" s="238"/>
      <c r="J63" s="230"/>
      <c r="K63" s="230"/>
      <c r="L63" s="309"/>
      <c r="M63" s="241"/>
      <c r="N63" s="267"/>
      <c r="O63" s="267"/>
      <c r="P63" s="272"/>
      <c r="Q63" s="290"/>
      <c r="R63" s="267"/>
      <c r="S63" s="267"/>
      <c r="T63" s="272"/>
    </row>
    <row r="64" spans="1:20" ht="13.5" thickBot="1">
      <c r="A64" s="881"/>
      <c r="B64" s="713"/>
      <c r="C64" s="698"/>
      <c r="D64" s="756"/>
      <c r="E64" s="759"/>
      <c r="F64" s="702"/>
      <c r="G64" s="763"/>
      <c r="H64" s="353" t="s">
        <v>10</v>
      </c>
      <c r="I64" s="248">
        <f>I62</f>
        <v>200</v>
      </c>
      <c r="J64" s="292"/>
      <c r="K64" s="292"/>
      <c r="L64" s="354">
        <f>L62</f>
        <v>200</v>
      </c>
      <c r="M64" s="248">
        <f>M62</f>
        <v>200</v>
      </c>
      <c r="N64" s="292"/>
      <c r="O64" s="292"/>
      <c r="P64" s="279">
        <f>P62</f>
        <v>200</v>
      </c>
      <c r="Q64" s="292"/>
      <c r="R64" s="292"/>
      <c r="S64" s="292"/>
      <c r="T64" s="279"/>
    </row>
    <row r="65" spans="1:20" ht="25.5">
      <c r="A65" s="201" t="s">
        <v>9</v>
      </c>
      <c r="B65" s="202" t="s">
        <v>34</v>
      </c>
      <c r="C65" s="208" t="s">
        <v>40</v>
      </c>
      <c r="D65" s="84" t="s">
        <v>91</v>
      </c>
      <c r="E65" s="742" t="s">
        <v>119</v>
      </c>
      <c r="F65" s="200" t="s">
        <v>39</v>
      </c>
      <c r="G65" s="206" t="s">
        <v>35</v>
      </c>
      <c r="H65" s="163"/>
      <c r="I65" s="355"/>
      <c r="J65" s="230"/>
      <c r="K65" s="230"/>
      <c r="L65" s="309"/>
      <c r="M65" s="266"/>
      <c r="N65" s="267"/>
      <c r="O65" s="267"/>
      <c r="P65" s="272"/>
      <c r="Q65" s="356"/>
      <c r="R65" s="267"/>
      <c r="S65" s="267"/>
      <c r="T65" s="272"/>
    </row>
    <row r="66" spans="1:20" ht="25.5">
      <c r="A66" s="191"/>
      <c r="B66" s="192"/>
      <c r="C66" s="195"/>
      <c r="D66" s="166" t="s">
        <v>117</v>
      </c>
      <c r="E66" s="743"/>
      <c r="F66" s="187"/>
      <c r="G66" s="189"/>
      <c r="H66" s="16" t="s">
        <v>44</v>
      </c>
      <c r="I66" s="286">
        <f>J66+L66</f>
        <v>263.29999999999995</v>
      </c>
      <c r="J66" s="224">
        <v>162.69999999999999</v>
      </c>
      <c r="K66" s="224"/>
      <c r="L66" s="320">
        <v>100.6</v>
      </c>
      <c r="M66" s="226">
        <f>N66+P66</f>
        <v>263.29999999999995</v>
      </c>
      <c r="N66" s="227">
        <v>162.69999999999999</v>
      </c>
      <c r="O66" s="227"/>
      <c r="P66" s="228">
        <v>100.6</v>
      </c>
      <c r="Q66" s="287"/>
      <c r="R66" s="227"/>
      <c r="S66" s="227"/>
      <c r="T66" s="228"/>
    </row>
    <row r="67" spans="1:20" ht="21.75" customHeight="1">
      <c r="A67" s="191"/>
      <c r="B67" s="192"/>
      <c r="C67" s="195"/>
      <c r="D67" s="749" t="s">
        <v>58</v>
      </c>
      <c r="E67" s="743"/>
      <c r="F67" s="187"/>
      <c r="G67" s="189"/>
      <c r="H67" s="16" t="s">
        <v>45</v>
      </c>
      <c r="I67" s="223">
        <f>J67</f>
        <v>62.2</v>
      </c>
      <c r="J67" s="224">
        <f>44.7+17.5</f>
        <v>62.2</v>
      </c>
      <c r="K67" s="224"/>
      <c r="L67" s="320"/>
      <c r="M67" s="226">
        <f>N67</f>
        <v>62.2</v>
      </c>
      <c r="N67" s="227">
        <f>44.7+17.5</f>
        <v>62.2</v>
      </c>
      <c r="O67" s="227"/>
      <c r="P67" s="228"/>
      <c r="Q67" s="288"/>
      <c r="R67" s="288"/>
      <c r="S67" s="227"/>
      <c r="T67" s="228"/>
    </row>
    <row r="68" spans="1:20" ht="33" customHeight="1" thickBot="1">
      <c r="A68" s="193"/>
      <c r="B68" s="194"/>
      <c r="C68" s="196"/>
      <c r="D68" s="750"/>
      <c r="E68" s="744"/>
      <c r="F68" s="188"/>
      <c r="G68" s="190"/>
      <c r="H68" s="128" t="s">
        <v>10</v>
      </c>
      <c r="I68" s="357">
        <f t="shared" ref="I68:P68" si="13">SUM(I66:I67)</f>
        <v>325.49999999999994</v>
      </c>
      <c r="J68" s="357">
        <f t="shared" si="13"/>
        <v>224.89999999999998</v>
      </c>
      <c r="K68" s="357">
        <f t="shared" si="13"/>
        <v>0</v>
      </c>
      <c r="L68" s="358">
        <f t="shared" si="13"/>
        <v>100.6</v>
      </c>
      <c r="M68" s="333">
        <f t="shared" si="13"/>
        <v>325.49999999999994</v>
      </c>
      <c r="N68" s="357">
        <f t="shared" si="13"/>
        <v>224.89999999999998</v>
      </c>
      <c r="O68" s="357">
        <f t="shared" si="13"/>
        <v>0</v>
      </c>
      <c r="P68" s="385">
        <f t="shared" si="13"/>
        <v>100.6</v>
      </c>
      <c r="Q68" s="357"/>
      <c r="R68" s="357"/>
      <c r="S68" s="357"/>
      <c r="T68" s="385"/>
    </row>
    <row r="69" spans="1:20" ht="13.5" thickBot="1">
      <c r="A69" s="126" t="s">
        <v>9</v>
      </c>
      <c r="B69" s="194" t="s">
        <v>34</v>
      </c>
      <c r="C69" s="716" t="s">
        <v>12</v>
      </c>
      <c r="D69" s="716"/>
      <c r="E69" s="716"/>
      <c r="F69" s="716"/>
      <c r="G69" s="716"/>
      <c r="H69" s="717"/>
      <c r="I69" s="359">
        <f>I68+I61+I57+I64</f>
        <v>9110.7000000000007</v>
      </c>
      <c r="J69" s="359">
        <f>J68+J61+J57+J64</f>
        <v>3979.1</v>
      </c>
      <c r="K69" s="359">
        <f>K68+K61+K57+K64</f>
        <v>0</v>
      </c>
      <c r="L69" s="360">
        <f>L68+L61+L57+L64</f>
        <v>5131.6000000000004</v>
      </c>
      <c r="M69" s="361">
        <f t="shared" ref="M69:T69" si="14">M68+M61+M57+M64</f>
        <v>9086.5</v>
      </c>
      <c r="N69" s="359">
        <f t="shared" si="14"/>
        <v>3954.8999999999996</v>
      </c>
      <c r="O69" s="359">
        <f t="shared" si="14"/>
        <v>0</v>
      </c>
      <c r="P69" s="362">
        <f t="shared" si="14"/>
        <v>5131.6000000000004</v>
      </c>
      <c r="Q69" s="359">
        <f>Q50</f>
        <v>-24.200000000000045</v>
      </c>
      <c r="R69" s="359">
        <f>R50</f>
        <v>-24.200000000000045</v>
      </c>
      <c r="S69" s="359">
        <f t="shared" si="14"/>
        <v>0</v>
      </c>
      <c r="T69" s="362">
        <f t="shared" si="14"/>
        <v>0</v>
      </c>
    </row>
    <row r="70" spans="1:20" ht="13.5" customHeight="1" thickBot="1">
      <c r="A70" s="23" t="s">
        <v>9</v>
      </c>
      <c r="B70" s="6" t="s">
        <v>40</v>
      </c>
      <c r="C70" s="720" t="s">
        <v>63</v>
      </c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2"/>
    </row>
    <row r="71" spans="1:20" ht="16.5" customHeight="1">
      <c r="A71" s="531" t="s">
        <v>9</v>
      </c>
      <c r="B71" s="479" t="s">
        <v>40</v>
      </c>
      <c r="C71" s="481" t="s">
        <v>9</v>
      </c>
      <c r="D71" s="731" t="s">
        <v>59</v>
      </c>
      <c r="E71" s="363"/>
      <c r="F71" s="456" t="s">
        <v>40</v>
      </c>
      <c r="G71" s="469" t="s">
        <v>35</v>
      </c>
      <c r="H71" s="471" t="s">
        <v>44</v>
      </c>
      <c r="I71" s="286">
        <f>J71+L71</f>
        <v>96.5</v>
      </c>
      <c r="J71" s="224">
        <v>96.5</v>
      </c>
      <c r="K71" s="224"/>
      <c r="L71" s="225"/>
      <c r="M71" s="287">
        <f>N71+P71</f>
        <v>96.5</v>
      </c>
      <c r="N71" s="227">
        <v>96.5</v>
      </c>
      <c r="O71" s="285"/>
      <c r="P71" s="445"/>
      <c r="Q71" s="284"/>
      <c r="R71" s="288"/>
      <c r="S71" s="227"/>
      <c r="T71" s="228"/>
    </row>
    <row r="72" spans="1:20" ht="16.5" customHeight="1" thickBot="1">
      <c r="A72" s="532"/>
      <c r="B72" s="480"/>
      <c r="C72" s="482"/>
      <c r="D72" s="677"/>
      <c r="E72" s="364"/>
      <c r="F72" s="533"/>
      <c r="G72" s="534"/>
      <c r="H72" s="94" t="s">
        <v>10</v>
      </c>
      <c r="I72" s="292">
        <f>J72+L72</f>
        <v>96.5</v>
      </c>
      <c r="J72" s="249">
        <f>SUM(J71:J71)</f>
        <v>96.5</v>
      </c>
      <c r="K72" s="249"/>
      <c r="L72" s="250"/>
      <c r="M72" s="292">
        <f>N72+P72</f>
        <v>96.5</v>
      </c>
      <c r="N72" s="249">
        <f>SUM(N71:N71)</f>
        <v>96.5</v>
      </c>
      <c r="O72" s="249"/>
      <c r="P72" s="250"/>
      <c r="Q72" s="278"/>
      <c r="R72" s="249"/>
      <c r="S72" s="249"/>
      <c r="T72" s="250"/>
    </row>
    <row r="73" spans="1:20" ht="15" customHeight="1">
      <c r="A73" s="197" t="s">
        <v>9</v>
      </c>
      <c r="B73" s="198" t="s">
        <v>40</v>
      </c>
      <c r="C73" s="199" t="s">
        <v>11</v>
      </c>
      <c r="D73" s="81" t="s">
        <v>92</v>
      </c>
      <c r="E73" s="203" t="s">
        <v>79</v>
      </c>
      <c r="F73" s="205" t="s">
        <v>40</v>
      </c>
      <c r="G73" s="206" t="s">
        <v>46</v>
      </c>
      <c r="H73" s="157"/>
      <c r="I73" s="365"/>
      <c r="J73" s="366"/>
      <c r="K73" s="366"/>
      <c r="L73" s="367"/>
      <c r="M73" s="368"/>
      <c r="N73" s="369"/>
      <c r="O73" s="369"/>
      <c r="P73" s="370"/>
      <c r="Q73" s="368"/>
      <c r="R73" s="369"/>
      <c r="S73" s="369"/>
      <c r="T73" s="370"/>
    </row>
    <row r="74" spans="1:20" ht="12.75" customHeight="1">
      <c r="A74" s="191"/>
      <c r="B74" s="192"/>
      <c r="C74" s="185"/>
      <c r="D74" s="707" t="s">
        <v>125</v>
      </c>
      <c r="E74" s="729" t="s">
        <v>114</v>
      </c>
      <c r="F74" s="41"/>
      <c r="G74" s="371"/>
      <c r="H74" s="158" t="s">
        <v>72</v>
      </c>
      <c r="I74" s="223">
        <f>J74+L74</f>
        <v>1197.5999999999999</v>
      </c>
      <c r="J74" s="224">
        <v>0</v>
      </c>
      <c r="K74" s="224"/>
      <c r="L74" s="225">
        <v>1197.5999999999999</v>
      </c>
      <c r="M74" s="226">
        <f>N74+P74</f>
        <v>1197.5999999999999</v>
      </c>
      <c r="N74" s="227">
        <v>0</v>
      </c>
      <c r="O74" s="227"/>
      <c r="P74" s="228">
        <v>1197.5999999999999</v>
      </c>
      <c r="Q74" s="226"/>
      <c r="R74" s="227"/>
      <c r="S74" s="227"/>
      <c r="T74" s="228"/>
    </row>
    <row r="75" spans="1:20" ht="24">
      <c r="A75" s="191"/>
      <c r="B75" s="192"/>
      <c r="C75" s="185"/>
      <c r="D75" s="707"/>
      <c r="E75" s="917"/>
      <c r="F75" s="186"/>
      <c r="G75" s="189"/>
      <c r="H75" s="159" t="s">
        <v>45</v>
      </c>
      <c r="I75" s="223">
        <f>J75+L75</f>
        <v>275.39999999999998</v>
      </c>
      <c r="J75" s="224">
        <v>0</v>
      </c>
      <c r="K75" s="224"/>
      <c r="L75" s="225">
        <v>275.39999999999998</v>
      </c>
      <c r="M75" s="226">
        <f>N75+P75</f>
        <v>275.39999999999998</v>
      </c>
      <c r="N75" s="227">
        <v>0</v>
      </c>
      <c r="O75" s="227"/>
      <c r="P75" s="228">
        <v>275.39999999999998</v>
      </c>
      <c r="Q75" s="226"/>
      <c r="R75" s="227"/>
      <c r="S75" s="227"/>
      <c r="T75" s="228"/>
    </row>
    <row r="76" spans="1:20">
      <c r="A76" s="191"/>
      <c r="B76" s="192"/>
      <c r="C76" s="185"/>
      <c r="D76" s="708"/>
      <c r="E76" s="917"/>
      <c r="F76" s="186"/>
      <c r="G76" s="189"/>
      <c r="H76" s="158" t="s">
        <v>69</v>
      </c>
      <c r="I76" s="223">
        <f>J76+L76</f>
        <v>3380.7</v>
      </c>
      <c r="J76" s="224">
        <v>0</v>
      </c>
      <c r="K76" s="224"/>
      <c r="L76" s="225">
        <v>3380.7</v>
      </c>
      <c r="M76" s="226">
        <f>N76+P76</f>
        <v>3380.7</v>
      </c>
      <c r="N76" s="227">
        <v>0</v>
      </c>
      <c r="O76" s="227"/>
      <c r="P76" s="228">
        <v>3380.7</v>
      </c>
      <c r="Q76" s="226"/>
      <c r="R76" s="227"/>
      <c r="S76" s="227"/>
      <c r="T76" s="228"/>
    </row>
    <row r="77" spans="1:20">
      <c r="A77" s="882"/>
      <c r="B77" s="706"/>
      <c r="C77" s="697"/>
      <c r="D77" s="910" t="s">
        <v>76</v>
      </c>
      <c r="E77" s="917"/>
      <c r="F77" s="186"/>
      <c r="G77" s="189"/>
      <c r="H77" s="160" t="s">
        <v>44</v>
      </c>
      <c r="I77" s="223">
        <f>J77+L77</f>
        <v>120</v>
      </c>
      <c r="J77" s="224"/>
      <c r="K77" s="224"/>
      <c r="L77" s="225">
        <v>120</v>
      </c>
      <c r="M77" s="226">
        <f>N77+P77</f>
        <v>120</v>
      </c>
      <c r="N77" s="227"/>
      <c r="O77" s="227"/>
      <c r="P77" s="228">
        <v>120</v>
      </c>
      <c r="Q77" s="226"/>
      <c r="R77" s="227"/>
      <c r="S77" s="227"/>
      <c r="T77" s="228"/>
    </row>
    <row r="78" spans="1:20">
      <c r="A78" s="882"/>
      <c r="B78" s="706"/>
      <c r="C78" s="697"/>
      <c r="D78" s="708"/>
      <c r="E78" s="204"/>
      <c r="F78" s="186"/>
      <c r="G78" s="189"/>
      <c r="H78" s="161"/>
      <c r="I78" s="223"/>
      <c r="J78" s="224"/>
      <c r="K78" s="224"/>
      <c r="L78" s="225"/>
      <c r="M78" s="226"/>
      <c r="N78" s="227"/>
      <c r="O78" s="227"/>
      <c r="P78" s="228"/>
      <c r="Q78" s="226"/>
      <c r="R78" s="227"/>
      <c r="S78" s="227"/>
      <c r="T78" s="228"/>
    </row>
    <row r="79" spans="1:20" hidden="1">
      <c r="A79" s="191"/>
      <c r="B79" s="192"/>
      <c r="C79" s="185"/>
      <c r="D79" s="710" t="s">
        <v>108</v>
      </c>
      <c r="E79" s="56" t="s">
        <v>79</v>
      </c>
      <c r="F79" s="186" t="s">
        <v>40</v>
      </c>
      <c r="G79" s="207" t="s">
        <v>46</v>
      </c>
      <c r="H79" s="162" t="s">
        <v>44</v>
      </c>
      <c r="I79" s="223"/>
      <c r="J79" s="224"/>
      <c r="K79" s="224"/>
      <c r="L79" s="225"/>
      <c r="M79" s="226"/>
      <c r="N79" s="227"/>
      <c r="O79" s="227"/>
      <c r="P79" s="228"/>
      <c r="Q79" s="226"/>
      <c r="R79" s="227"/>
      <c r="S79" s="227"/>
      <c r="T79" s="228"/>
    </row>
    <row r="80" spans="1:20" ht="12.75" hidden="1" customHeight="1">
      <c r="A80" s="882"/>
      <c r="B80" s="706"/>
      <c r="C80" s="714"/>
      <c r="D80" s="710"/>
      <c r="E80" s="56"/>
      <c r="F80" s="724"/>
      <c r="G80" s="726"/>
      <c r="H80" s="83" t="s">
        <v>69</v>
      </c>
      <c r="I80" s="223"/>
      <c r="J80" s="224">
        <v>0</v>
      </c>
      <c r="K80" s="224"/>
      <c r="L80" s="225"/>
      <c r="M80" s="226"/>
      <c r="N80" s="227">
        <v>0</v>
      </c>
      <c r="O80" s="227"/>
      <c r="P80" s="228"/>
      <c r="Q80" s="226"/>
      <c r="R80" s="227"/>
      <c r="S80" s="227"/>
      <c r="T80" s="228"/>
    </row>
    <row r="81" spans="1:37" ht="13.5" thickBot="1">
      <c r="A81" s="881"/>
      <c r="B81" s="713"/>
      <c r="C81" s="715"/>
      <c r="D81" s="711"/>
      <c r="E81" s="130"/>
      <c r="F81" s="725"/>
      <c r="G81" s="727"/>
      <c r="H81" s="92" t="s">
        <v>10</v>
      </c>
      <c r="I81" s="248">
        <f>I79+I77+I76+I75+I74</f>
        <v>4973.7</v>
      </c>
      <c r="J81" s="249">
        <f>J80+J79+J78+J76+J75+J74</f>
        <v>0</v>
      </c>
      <c r="K81" s="249">
        <f>K80+K79+K78+K76+K75+K74</f>
        <v>0</v>
      </c>
      <c r="L81" s="250">
        <f>L77+L76+L75+L74</f>
        <v>4973.7</v>
      </c>
      <c r="M81" s="248">
        <f>M79+M77+M76+M75+M74</f>
        <v>4973.7</v>
      </c>
      <c r="N81" s="249">
        <f>N80+N79+N78+N76+N75+N74</f>
        <v>0</v>
      </c>
      <c r="O81" s="249">
        <f>O80+O79+O78+O76+O75+O74</f>
        <v>0</v>
      </c>
      <c r="P81" s="250">
        <f>P77+P76+P75+P74</f>
        <v>4973.7</v>
      </c>
      <c r="Q81" s="248"/>
      <c r="R81" s="249"/>
      <c r="S81" s="249"/>
      <c r="T81" s="250"/>
    </row>
    <row r="82" spans="1:37" ht="27" customHeight="1">
      <c r="A82" s="896" t="s">
        <v>9</v>
      </c>
      <c r="B82" s="695" t="s">
        <v>40</v>
      </c>
      <c r="C82" s="697" t="s">
        <v>34</v>
      </c>
      <c r="D82" s="699" t="s">
        <v>116</v>
      </c>
      <c r="E82" s="363"/>
      <c r="F82" s="701" t="s">
        <v>39</v>
      </c>
      <c r="G82" s="703" t="s">
        <v>46</v>
      </c>
      <c r="H82" s="106" t="s">
        <v>45</v>
      </c>
      <c r="I82" s="238">
        <f>J82+L82</f>
        <v>163.69999999999999</v>
      </c>
      <c r="J82" s="239"/>
      <c r="K82" s="239"/>
      <c r="L82" s="240">
        <f>180-16.3</f>
        <v>163.69999999999999</v>
      </c>
      <c r="M82" s="241">
        <f>N82+P82</f>
        <v>163.69999999999999</v>
      </c>
      <c r="N82" s="242"/>
      <c r="O82" s="242"/>
      <c r="P82" s="243">
        <f>180-16.3</f>
        <v>163.69999999999999</v>
      </c>
      <c r="Q82" s="372"/>
      <c r="R82" s="281"/>
      <c r="S82" s="281"/>
      <c r="T82" s="373"/>
    </row>
    <row r="83" spans="1:37" ht="15.75" customHeight="1">
      <c r="A83" s="896"/>
      <c r="B83" s="695"/>
      <c r="C83" s="697"/>
      <c r="D83" s="699"/>
      <c r="E83" s="363"/>
      <c r="F83" s="701"/>
      <c r="G83" s="703"/>
      <c r="H83" s="67" t="s">
        <v>33</v>
      </c>
      <c r="I83" s="229"/>
      <c r="J83" s="230"/>
      <c r="K83" s="230"/>
      <c r="L83" s="231"/>
      <c r="M83" s="266"/>
      <c r="N83" s="267"/>
      <c r="O83" s="267"/>
      <c r="P83" s="272"/>
      <c r="Q83" s="235"/>
      <c r="R83" s="233"/>
      <c r="S83" s="233"/>
      <c r="T83" s="237"/>
    </row>
    <row r="84" spans="1:37" ht="15" customHeight="1" thickBot="1">
      <c r="A84" s="897"/>
      <c r="B84" s="696"/>
      <c r="C84" s="698"/>
      <c r="D84" s="700"/>
      <c r="E84" s="364"/>
      <c r="F84" s="702"/>
      <c r="G84" s="704"/>
      <c r="H84" s="94" t="s">
        <v>10</v>
      </c>
      <c r="I84" s="374">
        <f t="shared" ref="I84:P84" si="15">I83+I82</f>
        <v>163.69999999999999</v>
      </c>
      <c r="J84" s="351">
        <f t="shared" si="15"/>
        <v>0</v>
      </c>
      <c r="K84" s="351">
        <f t="shared" si="15"/>
        <v>0</v>
      </c>
      <c r="L84" s="375">
        <f t="shared" si="15"/>
        <v>163.69999999999999</v>
      </c>
      <c r="M84" s="374">
        <f t="shared" si="15"/>
        <v>163.69999999999999</v>
      </c>
      <c r="N84" s="351">
        <f t="shared" si="15"/>
        <v>0</v>
      </c>
      <c r="O84" s="351">
        <f t="shared" si="15"/>
        <v>0</v>
      </c>
      <c r="P84" s="375">
        <f t="shared" si="15"/>
        <v>163.69999999999999</v>
      </c>
      <c r="Q84" s="349"/>
      <c r="R84" s="386"/>
      <c r="S84" s="386"/>
      <c r="T84" s="375"/>
    </row>
    <row r="85" spans="1:37">
      <c r="A85" s="921" t="s">
        <v>9</v>
      </c>
      <c r="B85" s="652" t="s">
        <v>40</v>
      </c>
      <c r="C85" s="656" t="s">
        <v>40</v>
      </c>
      <c r="D85" s="660" t="s">
        <v>132</v>
      </c>
      <c r="E85" s="664" t="s">
        <v>131</v>
      </c>
      <c r="F85" s="668" t="s">
        <v>103</v>
      </c>
      <c r="G85" s="672" t="s">
        <v>46</v>
      </c>
      <c r="H85" s="86" t="s">
        <v>69</v>
      </c>
      <c r="I85" s="111"/>
      <c r="J85" s="88"/>
      <c r="K85" s="88"/>
      <c r="L85" s="89"/>
      <c r="M85" s="174"/>
      <c r="N85" s="175"/>
      <c r="O85" s="175"/>
      <c r="P85" s="176"/>
      <c r="Q85" s="181"/>
      <c r="R85" s="175"/>
      <c r="S85" s="175"/>
      <c r="T85" s="182"/>
    </row>
    <row r="86" spans="1:37" ht="12.75" customHeight="1">
      <c r="A86" s="922"/>
      <c r="B86" s="653"/>
      <c r="C86" s="657"/>
      <c r="D86" s="661"/>
      <c r="E86" s="665"/>
      <c r="F86" s="669"/>
      <c r="G86" s="673"/>
      <c r="H86" s="87" t="s">
        <v>45</v>
      </c>
      <c r="I86" s="112">
        <f>L86</f>
        <v>20</v>
      </c>
      <c r="J86" s="90"/>
      <c r="K86" s="90"/>
      <c r="L86" s="91">
        <v>20</v>
      </c>
      <c r="M86" s="177">
        <f>P86</f>
        <v>20</v>
      </c>
      <c r="N86" s="178"/>
      <c r="O86" s="178"/>
      <c r="P86" s="179">
        <v>20</v>
      </c>
      <c r="Q86" s="177"/>
      <c r="R86" s="178"/>
      <c r="S86" s="178"/>
      <c r="T86" s="179"/>
    </row>
    <row r="87" spans="1:37">
      <c r="A87" s="923"/>
      <c r="B87" s="654"/>
      <c r="C87" s="658"/>
      <c r="D87" s="662"/>
      <c r="E87" s="666"/>
      <c r="F87" s="670"/>
      <c r="G87" s="674"/>
      <c r="H87" s="87" t="s">
        <v>72</v>
      </c>
      <c r="I87" s="112"/>
      <c r="J87" s="90"/>
      <c r="K87" s="90"/>
      <c r="L87" s="91"/>
      <c r="M87" s="177"/>
      <c r="N87" s="178"/>
      <c r="O87" s="178"/>
      <c r="P87" s="179"/>
      <c r="Q87" s="177"/>
      <c r="R87" s="178"/>
      <c r="S87" s="178"/>
      <c r="T87" s="179"/>
    </row>
    <row r="88" spans="1:37">
      <c r="A88" s="923"/>
      <c r="B88" s="654"/>
      <c r="C88" s="658"/>
      <c r="D88" s="662"/>
      <c r="E88" s="666"/>
      <c r="F88" s="670"/>
      <c r="G88" s="674"/>
      <c r="H88" s="87" t="s">
        <v>33</v>
      </c>
      <c r="I88" s="112"/>
      <c r="J88" s="90"/>
      <c r="K88" s="90"/>
      <c r="L88" s="91"/>
      <c r="M88" s="177"/>
      <c r="N88" s="178"/>
      <c r="O88" s="178"/>
      <c r="P88" s="179"/>
      <c r="Q88" s="177"/>
      <c r="R88" s="178"/>
      <c r="S88" s="178"/>
      <c r="T88" s="179"/>
    </row>
    <row r="89" spans="1:37" ht="13.5" thickBot="1">
      <c r="A89" s="924"/>
      <c r="B89" s="655"/>
      <c r="C89" s="659"/>
      <c r="D89" s="663"/>
      <c r="E89" s="667"/>
      <c r="F89" s="671"/>
      <c r="G89" s="675"/>
      <c r="H89" s="353" t="s">
        <v>10</v>
      </c>
      <c r="I89" s="99">
        <f t="shared" ref="I89:P89" si="16">I86</f>
        <v>20</v>
      </c>
      <c r="J89" s="100">
        <f t="shared" si="16"/>
        <v>0</v>
      </c>
      <c r="K89" s="100">
        <f t="shared" si="16"/>
        <v>0</v>
      </c>
      <c r="L89" s="101">
        <f t="shared" si="16"/>
        <v>20</v>
      </c>
      <c r="M89" s="99">
        <f t="shared" si="16"/>
        <v>20</v>
      </c>
      <c r="N89" s="100">
        <f t="shared" si="16"/>
        <v>0</v>
      </c>
      <c r="O89" s="100">
        <f t="shared" si="16"/>
        <v>0</v>
      </c>
      <c r="P89" s="101">
        <f t="shared" si="16"/>
        <v>20</v>
      </c>
      <c r="Q89" s="99"/>
      <c r="R89" s="100"/>
      <c r="S89" s="100"/>
      <c r="T89" s="101"/>
    </row>
    <row r="90" spans="1:37" ht="18.75" customHeight="1">
      <c r="A90" s="523" t="s">
        <v>9</v>
      </c>
      <c r="B90" s="524" t="s">
        <v>40</v>
      </c>
      <c r="C90" s="525" t="s">
        <v>39</v>
      </c>
      <c r="D90" s="911" t="s">
        <v>144</v>
      </c>
      <c r="E90" s="363"/>
      <c r="F90" s="535"/>
      <c r="G90" s="527"/>
      <c r="H90" s="441" t="s">
        <v>70</v>
      </c>
      <c r="I90" s="442"/>
      <c r="J90" s="443"/>
      <c r="K90" s="443"/>
      <c r="L90" s="444"/>
      <c r="M90" s="288">
        <f>N90+P90</f>
        <v>100</v>
      </c>
      <c r="N90" s="285">
        <v>100</v>
      </c>
      <c r="O90" s="285"/>
      <c r="P90" s="445"/>
      <c r="Q90" s="284">
        <f>R90</f>
        <v>100</v>
      </c>
      <c r="R90" s="288">
        <v>100</v>
      </c>
      <c r="S90" s="227"/>
      <c r="T90" s="343"/>
    </row>
    <row r="91" spans="1:37" ht="18.75" customHeight="1">
      <c r="A91" s="529"/>
      <c r="B91" s="517"/>
      <c r="C91" s="526"/>
      <c r="D91" s="912"/>
      <c r="E91" s="363"/>
      <c r="F91" s="518"/>
      <c r="G91" s="528"/>
      <c r="H91" s="446"/>
      <c r="I91" s="447"/>
      <c r="J91" s="448"/>
      <c r="K91" s="448"/>
      <c r="L91" s="449"/>
      <c r="M91" s="450"/>
      <c r="N91" s="236"/>
      <c r="O91" s="236"/>
      <c r="P91" s="451"/>
      <c r="Q91" s="284"/>
      <c r="R91" s="452"/>
      <c r="S91" s="283"/>
      <c r="T91" s="343"/>
    </row>
    <row r="92" spans="1:37" ht="18.75" customHeight="1" thickBot="1">
      <c r="A92" s="530"/>
      <c r="B92" s="514"/>
      <c r="C92" s="515"/>
      <c r="D92" s="913"/>
      <c r="E92" s="364"/>
      <c r="F92" s="536"/>
      <c r="G92" s="516"/>
      <c r="H92" s="94" t="s">
        <v>10</v>
      </c>
      <c r="I92" s="292">
        <f>J92+L92</f>
        <v>0</v>
      </c>
      <c r="J92" s="249">
        <f>SUM(J89:J91)</f>
        <v>0</v>
      </c>
      <c r="K92" s="249"/>
      <c r="L92" s="250"/>
      <c r="M92" s="292">
        <f>N92+P92</f>
        <v>100</v>
      </c>
      <c r="N92" s="249">
        <f>SUM(N89:N91)</f>
        <v>100</v>
      </c>
      <c r="O92" s="249"/>
      <c r="P92" s="250"/>
      <c r="Q92" s="278">
        <f>R92+T92</f>
        <v>100</v>
      </c>
      <c r="R92" s="249">
        <f>SUM(R90:R91)</f>
        <v>100</v>
      </c>
      <c r="S92" s="249"/>
      <c r="T92" s="250"/>
    </row>
    <row r="93" spans="1:37" ht="13.5" thickBot="1">
      <c r="A93" s="193" t="s">
        <v>11</v>
      </c>
      <c r="B93" s="194" t="s">
        <v>40</v>
      </c>
      <c r="C93" s="630" t="s">
        <v>12</v>
      </c>
      <c r="D93" s="631"/>
      <c r="E93" s="631"/>
      <c r="F93" s="631"/>
      <c r="G93" s="631"/>
      <c r="H93" s="632"/>
      <c r="I93" s="359">
        <f>I89+I84+I81+I72</f>
        <v>5253.9</v>
      </c>
      <c r="J93" s="359">
        <f>J89+J84+J81+J72</f>
        <v>96.5</v>
      </c>
      <c r="K93" s="359">
        <f>K89+K84+K81+K72</f>
        <v>0</v>
      </c>
      <c r="L93" s="360">
        <f>L89+L84+L81+L72</f>
        <v>5157.3999999999996</v>
      </c>
      <c r="M93" s="300">
        <f>M89+M84+M81+M72+M92</f>
        <v>5353.9</v>
      </c>
      <c r="N93" s="298">
        <f>N89+N84+N81+N72+N92</f>
        <v>196.5</v>
      </c>
      <c r="O93" s="298">
        <f t="shared" ref="O93:T93" si="17">O89+O84+O81+O72</f>
        <v>0</v>
      </c>
      <c r="P93" s="301">
        <f>P89+P84+P81+P72</f>
        <v>5157.3999999999996</v>
      </c>
      <c r="Q93" s="300">
        <f>R93+T93</f>
        <v>100</v>
      </c>
      <c r="R93" s="298">
        <f>R92+R89+R84+R81+R72</f>
        <v>100</v>
      </c>
      <c r="S93" s="298">
        <f t="shared" si="17"/>
        <v>0</v>
      </c>
      <c r="T93" s="301">
        <f t="shared" si="17"/>
        <v>0</v>
      </c>
    </row>
    <row r="94" spans="1:37" ht="13.5" thickBot="1">
      <c r="A94" s="26" t="s">
        <v>9</v>
      </c>
      <c r="B94" s="918" t="s">
        <v>13</v>
      </c>
      <c r="C94" s="919"/>
      <c r="D94" s="919"/>
      <c r="E94" s="919"/>
      <c r="F94" s="919"/>
      <c r="G94" s="919"/>
      <c r="H94" s="920"/>
      <c r="I94" s="376">
        <f t="shared" ref="I94:T94" si="18">SUM(I93,I69,I41,I33)</f>
        <v>40150.5</v>
      </c>
      <c r="J94" s="377">
        <f t="shared" si="18"/>
        <v>22070.9</v>
      </c>
      <c r="K94" s="377">
        <f t="shared" si="18"/>
        <v>0</v>
      </c>
      <c r="L94" s="485">
        <f t="shared" si="18"/>
        <v>18079.599999999999</v>
      </c>
      <c r="M94" s="376">
        <f t="shared" si="18"/>
        <v>40226.300000000003</v>
      </c>
      <c r="N94" s="377">
        <f t="shared" si="18"/>
        <v>22146.699999999997</v>
      </c>
      <c r="O94" s="377">
        <f t="shared" si="18"/>
        <v>0</v>
      </c>
      <c r="P94" s="378">
        <f t="shared" si="18"/>
        <v>18079.599999999999</v>
      </c>
      <c r="Q94" s="376">
        <f t="shared" si="18"/>
        <v>75.799999999999955</v>
      </c>
      <c r="R94" s="377">
        <f t="shared" si="18"/>
        <v>75.799999999999955</v>
      </c>
      <c r="S94" s="377">
        <f t="shared" si="18"/>
        <v>0</v>
      </c>
      <c r="T94" s="378">
        <f t="shared" si="18"/>
        <v>0</v>
      </c>
    </row>
    <row r="95" spans="1:37" ht="13.5" thickBot="1">
      <c r="A95" s="28" t="s">
        <v>39</v>
      </c>
      <c r="B95" s="642" t="s">
        <v>93</v>
      </c>
      <c r="C95" s="643"/>
      <c r="D95" s="643"/>
      <c r="E95" s="643"/>
      <c r="F95" s="643"/>
      <c r="G95" s="643"/>
      <c r="H95" s="644"/>
      <c r="I95" s="379">
        <f>I94</f>
        <v>40150.5</v>
      </c>
      <c r="J95" s="380">
        <f>J94</f>
        <v>22070.9</v>
      </c>
      <c r="K95" s="380">
        <f>K94</f>
        <v>0</v>
      </c>
      <c r="L95" s="486">
        <f>L94</f>
        <v>18079.599999999999</v>
      </c>
      <c r="M95" s="379">
        <f>M94</f>
        <v>40226.300000000003</v>
      </c>
      <c r="N95" s="380">
        <f t="shared" ref="N95:T95" si="19">N94</f>
        <v>22146.699999999997</v>
      </c>
      <c r="O95" s="380">
        <f t="shared" si="19"/>
        <v>0</v>
      </c>
      <c r="P95" s="381">
        <f t="shared" si="19"/>
        <v>18079.599999999999</v>
      </c>
      <c r="Q95" s="379">
        <f t="shared" si="19"/>
        <v>75.799999999999955</v>
      </c>
      <c r="R95" s="380">
        <f t="shared" si="19"/>
        <v>75.799999999999955</v>
      </c>
      <c r="S95" s="380">
        <f t="shared" si="19"/>
        <v>0</v>
      </c>
      <c r="T95" s="381">
        <f t="shared" si="19"/>
        <v>0</v>
      </c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</row>
    <row r="96" spans="1:37" s="34" customFormat="1">
      <c r="A96" s="167" t="s">
        <v>143</v>
      </c>
      <c r="B96" s="167"/>
      <c r="C96" s="167"/>
      <c r="D96" s="167"/>
      <c r="E96" s="382"/>
      <c r="F96" s="382"/>
      <c r="G96" s="382"/>
      <c r="H96" s="382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</row>
    <row r="97" spans="1:37" s="34" customFormat="1">
      <c r="A97" s="183"/>
      <c r="B97" s="183"/>
      <c r="C97" s="183"/>
      <c r="D97" s="1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383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</row>
    <row r="98" spans="1:37" s="34" customFormat="1" ht="13.5" thickBot="1">
      <c r="A98" s="689" t="s">
        <v>18</v>
      </c>
      <c r="B98" s="689"/>
      <c r="C98" s="689"/>
      <c r="D98" s="689"/>
      <c r="E98" s="689"/>
      <c r="F98" s="689"/>
      <c r="G98" s="689"/>
      <c r="H98" s="689"/>
      <c r="I98" s="689"/>
      <c r="J98" s="689"/>
      <c r="K98" s="689"/>
      <c r="L98" s="689"/>
      <c r="M98" s="689"/>
      <c r="N98" s="689"/>
      <c r="O98" s="689"/>
      <c r="P98" s="689"/>
      <c r="Q98" s="689"/>
      <c r="R98" s="689"/>
      <c r="S98" s="689"/>
      <c r="T98" s="689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</row>
    <row r="99" spans="1:37" ht="33" customHeight="1" thickBot="1">
      <c r="A99" s="690" t="s">
        <v>14</v>
      </c>
      <c r="B99" s="691"/>
      <c r="C99" s="691"/>
      <c r="D99" s="691"/>
      <c r="E99" s="691"/>
      <c r="F99" s="691"/>
      <c r="G99" s="691"/>
      <c r="H99" s="692"/>
      <c r="I99" s="839" t="s">
        <v>83</v>
      </c>
      <c r="J99" s="840"/>
      <c r="K99" s="840"/>
      <c r="L99" s="841"/>
      <c r="M99" s="839" t="s">
        <v>140</v>
      </c>
      <c r="N99" s="840"/>
      <c r="O99" s="840"/>
      <c r="P99" s="841"/>
      <c r="Q99" s="839" t="s">
        <v>141</v>
      </c>
      <c r="R99" s="840"/>
      <c r="S99" s="840"/>
      <c r="T99" s="841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</row>
    <row r="100" spans="1:37">
      <c r="A100" s="680" t="s">
        <v>19</v>
      </c>
      <c r="B100" s="681"/>
      <c r="C100" s="681"/>
      <c r="D100" s="681"/>
      <c r="E100" s="681"/>
      <c r="F100" s="681"/>
      <c r="G100" s="681"/>
      <c r="H100" s="682"/>
      <c r="I100" s="914">
        <f>SUM(I101:L107)</f>
        <v>27572.2</v>
      </c>
      <c r="J100" s="915"/>
      <c r="K100" s="915"/>
      <c r="L100" s="916"/>
      <c r="M100" s="914">
        <f>SUM(M101:P107)</f>
        <v>27572.2</v>
      </c>
      <c r="N100" s="915"/>
      <c r="O100" s="915"/>
      <c r="P100" s="916"/>
      <c r="Q100" s="914">
        <f>SUM(Q101:T107)</f>
        <v>0</v>
      </c>
      <c r="R100" s="915"/>
      <c r="S100" s="915"/>
      <c r="T100" s="916"/>
    </row>
    <row r="101" spans="1:37">
      <c r="A101" s="686" t="s">
        <v>25</v>
      </c>
      <c r="B101" s="687"/>
      <c r="C101" s="687"/>
      <c r="D101" s="687"/>
      <c r="E101" s="687"/>
      <c r="F101" s="687"/>
      <c r="G101" s="687"/>
      <c r="H101" s="688"/>
      <c r="I101" s="901">
        <f>SUMIF(H13:H95,"SB",I13:I95)</f>
        <v>55.3</v>
      </c>
      <c r="J101" s="902"/>
      <c r="K101" s="902"/>
      <c r="L101" s="903"/>
      <c r="M101" s="901">
        <f>SUMIF(H13:H95,"SB",M13:M95)</f>
        <v>55.3</v>
      </c>
      <c r="N101" s="902"/>
      <c r="O101" s="902"/>
      <c r="P101" s="903"/>
      <c r="Q101" s="901">
        <f>SUMIF(P13:P95,"SB",Q13:Q95)</f>
        <v>0</v>
      </c>
      <c r="R101" s="902"/>
      <c r="S101" s="902"/>
      <c r="T101" s="903"/>
    </row>
    <row r="102" spans="1:37" ht="27" customHeight="1">
      <c r="A102" s="600" t="s">
        <v>26</v>
      </c>
      <c r="B102" s="606"/>
      <c r="C102" s="606"/>
      <c r="D102" s="606"/>
      <c r="E102" s="606"/>
      <c r="F102" s="606"/>
      <c r="G102" s="606"/>
      <c r="H102" s="607"/>
      <c r="I102" s="904">
        <f>SUMIF(H13:H95,"SB(AA)",I13:I95)</f>
        <v>1272</v>
      </c>
      <c r="J102" s="905"/>
      <c r="K102" s="905"/>
      <c r="L102" s="906"/>
      <c r="M102" s="904">
        <f>SUMIF(H13:H95,"SB(AA)",M13:M95)</f>
        <v>1272</v>
      </c>
      <c r="N102" s="905"/>
      <c r="O102" s="905"/>
      <c r="P102" s="906"/>
      <c r="Q102" s="904">
        <f>M102-I102</f>
        <v>0</v>
      </c>
      <c r="R102" s="905"/>
      <c r="S102" s="905"/>
      <c r="T102" s="906"/>
    </row>
    <row r="103" spans="1:37" ht="27.75" customHeight="1">
      <c r="A103" s="600" t="s">
        <v>27</v>
      </c>
      <c r="B103" s="606"/>
      <c r="C103" s="606"/>
      <c r="D103" s="606"/>
      <c r="E103" s="606"/>
      <c r="F103" s="606"/>
      <c r="G103" s="606"/>
      <c r="H103" s="607"/>
      <c r="I103" s="904">
        <f>SUMIF(H13:H95,"SB(AAL)",I13:I95)</f>
        <v>846.7</v>
      </c>
      <c r="J103" s="905"/>
      <c r="K103" s="905"/>
      <c r="L103" s="906"/>
      <c r="M103" s="904">
        <f>SUMIF(H13:H95,"SB(AAL)",M13:M95)</f>
        <v>846.7</v>
      </c>
      <c r="N103" s="905"/>
      <c r="O103" s="905"/>
      <c r="P103" s="906"/>
      <c r="Q103" s="904">
        <f>SUMIF(H13:H95,"SB(AAL)",Q13:Q95)</f>
        <v>0</v>
      </c>
      <c r="R103" s="905"/>
      <c r="S103" s="905"/>
      <c r="T103" s="906"/>
    </row>
    <row r="104" spans="1:37" ht="15.75" customHeight="1">
      <c r="A104" s="600" t="s">
        <v>113</v>
      </c>
      <c r="B104" s="606"/>
      <c r="C104" s="606"/>
      <c r="D104" s="606"/>
      <c r="E104" s="606"/>
      <c r="F104" s="606"/>
      <c r="G104" s="606"/>
      <c r="H104" s="607"/>
      <c r="I104" s="901">
        <f>SUMIF(H13:H95,"SB(VRL)",I13:I95)</f>
        <v>3160</v>
      </c>
      <c r="J104" s="902"/>
      <c r="K104" s="902"/>
      <c r="L104" s="903"/>
      <c r="M104" s="901">
        <f>SUMIF(H13:H95,"SB(VRL)",M13:M95)</f>
        <v>3160</v>
      </c>
      <c r="N104" s="902"/>
      <c r="O104" s="902"/>
      <c r="P104" s="903"/>
      <c r="Q104" s="901">
        <f>SUMIF(H13:H95,"SB(VRL)",Q13:Q95)</f>
        <v>0</v>
      </c>
      <c r="R104" s="902"/>
      <c r="S104" s="902"/>
      <c r="T104" s="903"/>
    </row>
    <row r="105" spans="1:37">
      <c r="A105" s="600" t="s">
        <v>111</v>
      </c>
      <c r="B105" s="606"/>
      <c r="C105" s="606"/>
      <c r="D105" s="606"/>
      <c r="E105" s="606"/>
      <c r="F105" s="606"/>
      <c r="G105" s="606"/>
      <c r="H105" s="607"/>
      <c r="I105" s="901">
        <f>SUMIF(H13:H95,"SB(VR)",I13:I95)</f>
        <v>17500</v>
      </c>
      <c r="J105" s="902"/>
      <c r="K105" s="902"/>
      <c r="L105" s="903"/>
      <c r="M105" s="901">
        <f>SUMIF(H13:H95,"SB(VR)",M13:M95)</f>
        <v>17500</v>
      </c>
      <c r="N105" s="902"/>
      <c r="O105" s="902"/>
      <c r="P105" s="903"/>
      <c r="Q105" s="901">
        <f>SUMIF(P13:P95,"SB(VR)",Q13:Q95)</f>
        <v>0</v>
      </c>
      <c r="R105" s="902"/>
      <c r="S105" s="902"/>
      <c r="T105" s="903"/>
    </row>
    <row r="106" spans="1:37">
      <c r="A106" s="600" t="s">
        <v>104</v>
      </c>
      <c r="B106" s="601"/>
      <c r="C106" s="601"/>
      <c r="D106" s="601"/>
      <c r="E106" s="601"/>
      <c r="F106" s="601"/>
      <c r="G106" s="601"/>
      <c r="H106" s="602"/>
      <c r="I106" s="901">
        <f>SUMIF(H13:H95,"SB(VB)",I13:I95)</f>
        <v>0</v>
      </c>
      <c r="J106" s="902"/>
      <c r="K106" s="902"/>
      <c r="L106" s="903"/>
      <c r="M106" s="901">
        <f>SUMIF(H12:H94,"SB(VB)",M13:M95)</f>
        <v>0</v>
      </c>
      <c r="N106" s="902"/>
      <c r="O106" s="902"/>
      <c r="P106" s="903"/>
      <c r="Q106" s="901">
        <f>SUMIF(P13:P95,"SB(VB)",Q13:Q95)</f>
        <v>0</v>
      </c>
      <c r="R106" s="902"/>
      <c r="S106" s="902"/>
      <c r="T106" s="903"/>
    </row>
    <row r="107" spans="1:37">
      <c r="A107" s="600" t="s">
        <v>28</v>
      </c>
      <c r="B107" s="606"/>
      <c r="C107" s="606"/>
      <c r="D107" s="606"/>
      <c r="E107" s="606"/>
      <c r="F107" s="606"/>
      <c r="G107" s="606"/>
      <c r="H107" s="607"/>
      <c r="I107" s="901">
        <f>SUMIF(H13:H95,"SB(P)",I13:I95)</f>
        <v>4738.2</v>
      </c>
      <c r="J107" s="902"/>
      <c r="K107" s="902"/>
      <c r="L107" s="903"/>
      <c r="M107" s="901">
        <f>SUMIF(H13:H94,"SB(P)",M13:M95)</f>
        <v>4738.2</v>
      </c>
      <c r="N107" s="902"/>
      <c r="O107" s="902"/>
      <c r="P107" s="903"/>
      <c r="Q107" s="901">
        <f>SUMIF(P13:P95,"SB(P)",Q13:Q95)</f>
        <v>0</v>
      </c>
      <c r="R107" s="902"/>
      <c r="S107" s="902"/>
      <c r="T107" s="903"/>
    </row>
    <row r="108" spans="1:37">
      <c r="A108" s="620" t="s">
        <v>20</v>
      </c>
      <c r="B108" s="621"/>
      <c r="C108" s="621"/>
      <c r="D108" s="621"/>
      <c r="E108" s="621"/>
      <c r="F108" s="621"/>
      <c r="G108" s="621"/>
      <c r="H108" s="622"/>
      <c r="I108" s="907">
        <f ca="1">SUM(I109:L111)</f>
        <v>12578.3</v>
      </c>
      <c r="J108" s="908"/>
      <c r="K108" s="908"/>
      <c r="L108" s="909"/>
      <c r="M108" s="907">
        <f ca="1">SUM(M109:P111)</f>
        <v>12654.099999999999</v>
      </c>
      <c r="N108" s="908"/>
      <c r="O108" s="908"/>
      <c r="P108" s="909"/>
      <c r="Q108" s="907">
        <f ca="1">SUM(Q109:T111)</f>
        <v>100</v>
      </c>
      <c r="R108" s="908"/>
      <c r="S108" s="908"/>
      <c r="T108" s="909"/>
    </row>
    <row r="109" spans="1:37">
      <c r="A109" s="626" t="s">
        <v>29</v>
      </c>
      <c r="B109" s="627"/>
      <c r="C109" s="627"/>
      <c r="D109" s="627"/>
      <c r="E109" s="627"/>
      <c r="F109" s="627"/>
      <c r="G109" s="627"/>
      <c r="H109" s="628"/>
      <c r="I109" s="901">
        <f ca="1">SUMIF(H13:H95,"ES",I13:I78)</f>
        <v>11979.8</v>
      </c>
      <c r="J109" s="902"/>
      <c r="K109" s="902"/>
      <c r="L109" s="903"/>
      <c r="M109" s="901">
        <f ca="1">SUMIF(H13:H95,"ES",M13:M78)</f>
        <v>11955.599999999999</v>
      </c>
      <c r="N109" s="902"/>
      <c r="O109" s="902"/>
      <c r="P109" s="903"/>
      <c r="Q109" s="901">
        <f ca="1">SUMIF(P13:P95,"ES",Q13:Q78)</f>
        <v>0</v>
      </c>
      <c r="R109" s="902"/>
      <c r="S109" s="902"/>
      <c r="T109" s="903"/>
    </row>
    <row r="110" spans="1:37">
      <c r="A110" s="617" t="s">
        <v>30</v>
      </c>
      <c r="B110" s="618"/>
      <c r="C110" s="618"/>
      <c r="D110" s="618"/>
      <c r="E110" s="618"/>
      <c r="F110" s="618"/>
      <c r="G110" s="618"/>
      <c r="H110" s="619"/>
      <c r="I110" s="901">
        <f>SUMIF(H14:H95,"LRVB",I14:I95)</f>
        <v>125.5</v>
      </c>
      <c r="J110" s="902"/>
      <c r="K110" s="902"/>
      <c r="L110" s="903"/>
      <c r="M110" s="901">
        <f>SUMIF(H14:H95,"LRVB",M14:M95)</f>
        <v>225.5</v>
      </c>
      <c r="N110" s="902"/>
      <c r="O110" s="902"/>
      <c r="P110" s="903"/>
      <c r="Q110" s="901">
        <f>SUMIF(H14:H95,"LRVB",Q14:Q95)</f>
        <v>100</v>
      </c>
      <c r="R110" s="902"/>
      <c r="S110" s="902"/>
      <c r="T110" s="903"/>
    </row>
    <row r="111" spans="1:37">
      <c r="A111" s="617" t="s">
        <v>94</v>
      </c>
      <c r="B111" s="618"/>
      <c r="C111" s="618"/>
      <c r="D111" s="618"/>
      <c r="E111" s="618"/>
      <c r="F111" s="618"/>
      <c r="G111" s="618"/>
      <c r="H111" s="619"/>
      <c r="I111" s="901">
        <f>SUMIF(H13:H95,"Kt",I13:I95)</f>
        <v>473</v>
      </c>
      <c r="J111" s="902"/>
      <c r="K111" s="902"/>
      <c r="L111" s="903"/>
      <c r="M111" s="901">
        <f>SUMIF(H13:H94,"Kt",M13:M95)</f>
        <v>473</v>
      </c>
      <c r="N111" s="902"/>
      <c r="O111" s="902"/>
      <c r="P111" s="903"/>
      <c r="Q111" s="901">
        <f>SUMIF(P13:P95,"Kt",Q13:Q95)</f>
        <v>0</v>
      </c>
      <c r="R111" s="902"/>
      <c r="S111" s="902"/>
      <c r="T111" s="903"/>
    </row>
    <row r="112" spans="1:37" ht="13.5" thickBot="1">
      <c r="A112" s="611" t="s">
        <v>21</v>
      </c>
      <c r="B112" s="612"/>
      <c r="C112" s="612"/>
      <c r="D112" s="612"/>
      <c r="E112" s="612"/>
      <c r="F112" s="612"/>
      <c r="G112" s="612"/>
      <c r="H112" s="613"/>
      <c r="I112" s="898">
        <f ca="1">SUM(I100,I108)</f>
        <v>40150.5</v>
      </c>
      <c r="J112" s="899"/>
      <c r="K112" s="899"/>
      <c r="L112" s="900"/>
      <c r="M112" s="898">
        <f ca="1">SUM(M100,M108)</f>
        <v>40226.300000000003</v>
      </c>
      <c r="N112" s="899"/>
      <c r="O112" s="899"/>
      <c r="P112" s="900"/>
      <c r="Q112" s="898">
        <f ca="1">SUM(Q100,Q108)</f>
        <v>100</v>
      </c>
      <c r="R112" s="899"/>
      <c r="S112" s="899"/>
      <c r="T112" s="900"/>
    </row>
    <row r="114" spans="1:18">
      <c r="A114" s="2"/>
      <c r="B114" s="2"/>
      <c r="C114" s="2"/>
      <c r="D114" s="2"/>
      <c r="E114" s="40"/>
      <c r="F114" s="40"/>
      <c r="G114" s="40"/>
      <c r="H114" s="40"/>
      <c r="I114" s="40"/>
      <c r="J114" s="384"/>
      <c r="M114" s="40"/>
      <c r="N114" s="384"/>
      <c r="Q114" s="40"/>
      <c r="R114" s="384"/>
    </row>
  </sheetData>
  <mergeCells count="210">
    <mergeCell ref="B80:B81"/>
    <mergeCell ref="C80:C81"/>
    <mergeCell ref="I111:L111"/>
    <mergeCell ref="A101:H101"/>
    <mergeCell ref="I101:L101"/>
    <mergeCell ref="A102:H102"/>
    <mergeCell ref="M101:P101"/>
    <mergeCell ref="M102:P102"/>
    <mergeCell ref="M103:P103"/>
    <mergeCell ref="M104:P104"/>
    <mergeCell ref="M105:P105"/>
    <mergeCell ref="M106:P106"/>
    <mergeCell ref="M108:P108"/>
    <mergeCell ref="M109:P109"/>
    <mergeCell ref="M110:P110"/>
    <mergeCell ref="M111:P111"/>
    <mergeCell ref="M107:P107"/>
    <mergeCell ref="A106:H106"/>
    <mergeCell ref="I106:L106"/>
    <mergeCell ref="Q111:T111"/>
    <mergeCell ref="A82:A84"/>
    <mergeCell ref="B82:B84"/>
    <mergeCell ref="C82:C84"/>
    <mergeCell ref="D82:D84"/>
    <mergeCell ref="F82:F84"/>
    <mergeCell ref="G82:G84"/>
    <mergeCell ref="B94:H94"/>
    <mergeCell ref="B95:H95"/>
    <mergeCell ref="A85:A89"/>
    <mergeCell ref="B85:B89"/>
    <mergeCell ref="C85:C89"/>
    <mergeCell ref="D85:D89"/>
    <mergeCell ref="Q99:T99"/>
    <mergeCell ref="Q100:T100"/>
    <mergeCell ref="M99:P99"/>
    <mergeCell ref="M100:P100"/>
    <mergeCell ref="A111:H111"/>
    <mergeCell ref="I104:L104"/>
    <mergeCell ref="A105:H105"/>
    <mergeCell ref="I105:L105"/>
    <mergeCell ref="A98:T98"/>
    <mergeCell ref="A99:H99"/>
    <mergeCell ref="I99:L99"/>
    <mergeCell ref="B77:B78"/>
    <mergeCell ref="C77:C78"/>
    <mergeCell ref="D77:D78"/>
    <mergeCell ref="D67:D68"/>
    <mergeCell ref="C69:H69"/>
    <mergeCell ref="D90:D92"/>
    <mergeCell ref="D71:D72"/>
    <mergeCell ref="Q108:T108"/>
    <mergeCell ref="Q109:T109"/>
    <mergeCell ref="A100:H100"/>
    <mergeCell ref="I100:L100"/>
    <mergeCell ref="C93:H93"/>
    <mergeCell ref="D79:D81"/>
    <mergeCell ref="C70:T70"/>
    <mergeCell ref="E65:E68"/>
    <mergeCell ref="E85:E89"/>
    <mergeCell ref="F85:F89"/>
    <mergeCell ref="G85:G89"/>
    <mergeCell ref="F80:F81"/>
    <mergeCell ref="G80:G81"/>
    <mergeCell ref="D74:D76"/>
    <mergeCell ref="E74:E77"/>
    <mergeCell ref="A77:A78"/>
    <mergeCell ref="A80:A81"/>
    <mergeCell ref="Q112:T112"/>
    <mergeCell ref="Q101:T101"/>
    <mergeCell ref="Q102:T102"/>
    <mergeCell ref="Q103:T103"/>
    <mergeCell ref="Q104:T104"/>
    <mergeCell ref="Q105:T105"/>
    <mergeCell ref="Q106:T106"/>
    <mergeCell ref="M112:P112"/>
    <mergeCell ref="A110:H110"/>
    <mergeCell ref="I110:L110"/>
    <mergeCell ref="A112:H112"/>
    <mergeCell ref="I112:L112"/>
    <mergeCell ref="A107:H107"/>
    <mergeCell ref="I107:L107"/>
    <mergeCell ref="A108:H108"/>
    <mergeCell ref="I108:L108"/>
    <mergeCell ref="A109:H109"/>
    <mergeCell ref="I109:L109"/>
    <mergeCell ref="A104:H104"/>
    <mergeCell ref="Q107:T107"/>
    <mergeCell ref="I102:L102"/>
    <mergeCell ref="A103:H103"/>
    <mergeCell ref="I103:L103"/>
    <mergeCell ref="Q110:T110"/>
    <mergeCell ref="G58:G61"/>
    <mergeCell ref="A62:A64"/>
    <mergeCell ref="B62:B64"/>
    <mergeCell ref="C62:C64"/>
    <mergeCell ref="D62:D64"/>
    <mergeCell ref="E62:E64"/>
    <mergeCell ref="A58:A61"/>
    <mergeCell ref="B58:B61"/>
    <mergeCell ref="C58:C61"/>
    <mergeCell ref="D58:D61"/>
    <mergeCell ref="E58:E61"/>
    <mergeCell ref="F58:F61"/>
    <mergeCell ref="F62:F64"/>
    <mergeCell ref="G62:G64"/>
    <mergeCell ref="D54:D57"/>
    <mergeCell ref="E54:E57"/>
    <mergeCell ref="F54:F57"/>
    <mergeCell ref="G54:G57"/>
    <mergeCell ref="D50:D51"/>
    <mergeCell ref="F50:F51"/>
    <mergeCell ref="G50:G51"/>
    <mergeCell ref="D52:D53"/>
    <mergeCell ref="F52:F53"/>
    <mergeCell ref="G52:G53"/>
    <mergeCell ref="C41:H41"/>
    <mergeCell ref="C42:T42"/>
    <mergeCell ref="D44:D45"/>
    <mergeCell ref="E44:E45"/>
    <mergeCell ref="F44:F45"/>
    <mergeCell ref="G44:G45"/>
    <mergeCell ref="G35:G38"/>
    <mergeCell ref="D46:D47"/>
    <mergeCell ref="E46:E48"/>
    <mergeCell ref="F46:F47"/>
    <mergeCell ref="G46:G47"/>
    <mergeCell ref="D48:D49"/>
    <mergeCell ref="F48:F49"/>
    <mergeCell ref="G48:G49"/>
    <mergeCell ref="A39:A40"/>
    <mergeCell ref="B39:B40"/>
    <mergeCell ref="C39:C40"/>
    <mergeCell ref="D39:D40"/>
    <mergeCell ref="E39:E40"/>
    <mergeCell ref="F39:F40"/>
    <mergeCell ref="G39:G40"/>
    <mergeCell ref="G30:G32"/>
    <mergeCell ref="C33:H33"/>
    <mergeCell ref="C34:T34"/>
    <mergeCell ref="A35:A38"/>
    <mergeCell ref="B35:B38"/>
    <mergeCell ref="C35:C38"/>
    <mergeCell ref="D35:D38"/>
    <mergeCell ref="E35:E38"/>
    <mergeCell ref="F35:F38"/>
    <mergeCell ref="A30:A32"/>
    <mergeCell ref="B30:B32"/>
    <mergeCell ref="C30:C32"/>
    <mergeCell ref="D30:D32"/>
    <mergeCell ref="E30:E32"/>
    <mergeCell ref="F30:F32"/>
    <mergeCell ref="E25:E26"/>
    <mergeCell ref="A27:A29"/>
    <mergeCell ref="B27:B29"/>
    <mergeCell ref="C27:C29"/>
    <mergeCell ref="D27:D29"/>
    <mergeCell ref="E27:E29"/>
    <mergeCell ref="F27:F29"/>
    <mergeCell ref="G27:G29"/>
    <mergeCell ref="A24:A26"/>
    <mergeCell ref="B24:B26"/>
    <mergeCell ref="C24:C26"/>
    <mergeCell ref="D24:D26"/>
    <mergeCell ref="F24:F26"/>
    <mergeCell ref="G24:G26"/>
    <mergeCell ref="A10:T10"/>
    <mergeCell ref="B11:T11"/>
    <mergeCell ref="C12:T12"/>
    <mergeCell ref="E13:E16"/>
    <mergeCell ref="F13:F16"/>
    <mergeCell ref="G13:G16"/>
    <mergeCell ref="D15:D16"/>
    <mergeCell ref="G18:G20"/>
    <mergeCell ref="A22:A23"/>
    <mergeCell ref="B22:B23"/>
    <mergeCell ref="C22:C23"/>
    <mergeCell ref="D22:D23"/>
    <mergeCell ref="E22:E23"/>
    <mergeCell ref="F22:F23"/>
    <mergeCell ref="G22:G23"/>
    <mergeCell ref="D17:D18"/>
    <mergeCell ref="A18:A20"/>
    <mergeCell ref="B18:B20"/>
    <mergeCell ref="C18:C20"/>
    <mergeCell ref="E18:E20"/>
    <mergeCell ref="F18:F20"/>
    <mergeCell ref="A9:T9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I7:I8"/>
    <mergeCell ref="J7:K7"/>
    <mergeCell ref="L7:L8"/>
    <mergeCell ref="M6:P6"/>
    <mergeCell ref="M7:M8"/>
    <mergeCell ref="N7:O7"/>
    <mergeCell ref="P7:P8"/>
    <mergeCell ref="Q6:T6"/>
    <mergeCell ref="Q7:Q8"/>
    <mergeCell ref="R7:S7"/>
    <mergeCell ref="T7:T8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95" orientation="landscape" r:id="rId1"/>
  <rowBreaks count="3" manualBreakCount="3">
    <brk id="57" max="19" man="1"/>
    <brk id="81" max="19" man="1"/>
    <brk id="9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2014-2016 SVP</vt:lpstr>
      <vt:lpstr>Rengimo medžiaga </vt:lpstr>
      <vt:lpstr>'2014-2016 SVP'!Print_Area</vt:lpstr>
      <vt:lpstr>'Rengimo medžiaga '!Print_Area</vt:lpstr>
      <vt:lpstr>'2014-2016 SVP'!Print_Titles</vt:lpstr>
      <vt:lpstr>'Rengimo medžiaga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2014-07-09T12:24:56Z</cp:lastPrinted>
  <dcterms:created xsi:type="dcterms:W3CDTF">2007-07-27T10:32:34Z</dcterms:created>
  <dcterms:modified xsi:type="dcterms:W3CDTF">2014-07-31T07:15:28Z</dcterms:modified>
</cp:coreProperties>
</file>