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19320" windowHeight="11460"/>
  </bookViews>
  <sheets>
    <sheet name="SVP 2014-2016" sheetId="3" r:id="rId1"/>
    <sheet name="Aiskinamoji lentele" sheetId="1" state="hidden" r:id="rId2"/>
    <sheet name="Asignavimu valdytoju kodai" sheetId="2" state="hidden" r:id="rId3"/>
    <sheet name="Rengimo medžiaga" sheetId="4" state="hidden" r:id="rId4"/>
  </sheets>
  <definedNames>
    <definedName name="_xlnm.Print_Area" localSheetId="1">'Aiskinamoji lentele'!$A$1:$AA$120</definedName>
    <definedName name="_xlnm.Print_Area" localSheetId="3">'Rengimo medžiaga'!$A$1:$T$86</definedName>
    <definedName name="_xlnm.Print_Area" localSheetId="0">'SVP 2014-2016'!$A$1:$R$87</definedName>
    <definedName name="_xlnm.Print_Titles" localSheetId="1">'Aiskinamoji lentele'!$5:$7</definedName>
    <definedName name="_xlnm.Print_Titles" localSheetId="3">'Rengimo medžiaga'!$6:$8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N40" i="4" l="1"/>
  <c r="R40" i="4" l="1"/>
  <c r="R68" i="4"/>
  <c r="Q68" i="4"/>
  <c r="T21" i="4"/>
  <c r="M21" i="4"/>
  <c r="J39" i="3" l="1"/>
  <c r="N68" i="4" l="1"/>
  <c r="Q21" i="4" l="1"/>
  <c r="S21" i="4"/>
  <c r="R21" i="4"/>
  <c r="J70" i="3" l="1"/>
  <c r="I81" i="4" l="1"/>
  <c r="I24" i="4"/>
  <c r="M80" i="4" l="1"/>
  <c r="S28" i="4" l="1"/>
  <c r="S45" i="4" s="1"/>
  <c r="T28" i="4"/>
  <c r="T45" i="4" s="1"/>
  <c r="M24" i="4"/>
  <c r="M81" i="4" s="1"/>
  <c r="Q81" i="4" s="1"/>
  <c r="R69" i="4"/>
  <c r="Q69" i="4" s="1"/>
  <c r="R67" i="4"/>
  <c r="Q67" i="4" s="1"/>
  <c r="R65" i="4"/>
  <c r="Q65" i="4" s="1"/>
  <c r="R61" i="4"/>
  <c r="Q61" i="4" s="1"/>
  <c r="T54" i="4"/>
  <c r="S54" i="4"/>
  <c r="R54" i="4"/>
  <c r="Q54" i="4"/>
  <c r="T48" i="4"/>
  <c r="S48" i="4"/>
  <c r="R48" i="4"/>
  <c r="Q48" i="4"/>
  <c r="R44" i="4"/>
  <c r="Q44" i="4" s="1"/>
  <c r="R41" i="4"/>
  <c r="Q41" i="4" s="1"/>
  <c r="R39" i="4"/>
  <c r="Q39" i="4" s="1"/>
  <c r="R32" i="4"/>
  <c r="Q32" i="4" s="1"/>
  <c r="R28" i="4"/>
  <c r="R18" i="4"/>
  <c r="Q18" i="4" s="1"/>
  <c r="R16" i="4"/>
  <c r="Q16" i="4" s="1"/>
  <c r="R14" i="4"/>
  <c r="N69" i="4"/>
  <c r="M69" i="4" s="1"/>
  <c r="M68" i="4"/>
  <c r="N67" i="4"/>
  <c r="M67" i="4" s="1"/>
  <c r="M66" i="4"/>
  <c r="N65" i="4"/>
  <c r="M65" i="4" s="1"/>
  <c r="M64" i="4"/>
  <c r="N61" i="4"/>
  <c r="M61" i="4" s="1"/>
  <c r="M56" i="4"/>
  <c r="M55" i="4"/>
  <c r="P54" i="4"/>
  <c r="O54" i="4"/>
  <c r="N54" i="4"/>
  <c r="M53" i="4"/>
  <c r="M52" i="4"/>
  <c r="M82" i="4" s="1"/>
  <c r="M51" i="4"/>
  <c r="P48" i="4"/>
  <c r="O48" i="4"/>
  <c r="N48" i="4"/>
  <c r="M47" i="4"/>
  <c r="M85" i="4" s="1"/>
  <c r="N44" i="4"/>
  <c r="M44" i="4" s="1"/>
  <c r="M43" i="4"/>
  <c r="M84" i="4" s="1"/>
  <c r="M42" i="4"/>
  <c r="N41" i="4"/>
  <c r="M41" i="4" s="1"/>
  <c r="M40" i="4"/>
  <c r="Q40" i="4" s="1"/>
  <c r="N39" i="4"/>
  <c r="M39" i="4" s="1"/>
  <c r="M33" i="4"/>
  <c r="N32" i="4"/>
  <c r="M32" i="4" s="1"/>
  <c r="M31" i="4"/>
  <c r="M30" i="4"/>
  <c r="P28" i="4"/>
  <c r="P45" i="4" s="1"/>
  <c r="O28" i="4"/>
  <c r="O45" i="4" s="1"/>
  <c r="N28" i="4"/>
  <c r="M22" i="4"/>
  <c r="M79" i="4" s="1"/>
  <c r="N18" i="4"/>
  <c r="M18" i="4" s="1"/>
  <c r="M17" i="4"/>
  <c r="N16" i="4"/>
  <c r="M16" i="4" s="1"/>
  <c r="M15" i="4"/>
  <c r="N14" i="4"/>
  <c r="M14" i="4" s="1"/>
  <c r="M13" i="4"/>
  <c r="I23" i="3"/>
  <c r="I82" i="3" s="1"/>
  <c r="I80" i="4"/>
  <c r="Q80" i="4" s="1"/>
  <c r="J69" i="4"/>
  <c r="I69" i="4" s="1"/>
  <c r="I68" i="4"/>
  <c r="J67" i="4"/>
  <c r="I67" i="4"/>
  <c r="I66" i="4"/>
  <c r="J65" i="4"/>
  <c r="I65" i="4" s="1"/>
  <c r="I64" i="4"/>
  <c r="J61" i="4"/>
  <c r="I61" i="4" s="1"/>
  <c r="I56" i="4"/>
  <c r="I55" i="4"/>
  <c r="L54" i="4"/>
  <c r="K54" i="4"/>
  <c r="J54" i="4"/>
  <c r="I53" i="4"/>
  <c r="I52" i="4"/>
  <c r="I82" i="4" s="1"/>
  <c r="I51" i="4"/>
  <c r="L48" i="4"/>
  <c r="K48" i="4"/>
  <c r="J48" i="4"/>
  <c r="I47" i="4"/>
  <c r="J44" i="4"/>
  <c r="I44" i="4" s="1"/>
  <c r="I43" i="4"/>
  <c r="I84" i="4" s="1"/>
  <c r="I42" i="4"/>
  <c r="J41" i="4"/>
  <c r="I41" i="4" s="1"/>
  <c r="I40" i="4"/>
  <c r="J39" i="4"/>
  <c r="I39" i="4" s="1"/>
  <c r="I33" i="4"/>
  <c r="J32" i="4"/>
  <c r="I32" i="4"/>
  <c r="I31" i="4"/>
  <c r="I30" i="4"/>
  <c r="L28" i="4"/>
  <c r="L45" i="4" s="1"/>
  <c r="K28" i="4"/>
  <c r="K45" i="4" s="1"/>
  <c r="J28" i="4"/>
  <c r="I22" i="4"/>
  <c r="I79" i="4" s="1"/>
  <c r="I21" i="4"/>
  <c r="J18" i="4"/>
  <c r="I18" i="4"/>
  <c r="I17" i="4"/>
  <c r="J16" i="4"/>
  <c r="I16" i="4" s="1"/>
  <c r="I15" i="4"/>
  <c r="J14" i="4"/>
  <c r="I14" i="4" s="1"/>
  <c r="I13" i="4"/>
  <c r="Q82" i="4" l="1"/>
  <c r="M78" i="4"/>
  <c r="M77" i="4" s="1"/>
  <c r="M76" i="4" s="1"/>
  <c r="I85" i="4"/>
  <c r="I83" i="4" s="1"/>
  <c r="I54" i="4"/>
  <c r="M28" i="4"/>
  <c r="L62" i="4"/>
  <c r="L71" i="4" s="1"/>
  <c r="L72" i="4" s="1"/>
  <c r="I28" i="4"/>
  <c r="M54" i="4"/>
  <c r="O62" i="4"/>
  <c r="O71" i="4" s="1"/>
  <c r="O72" i="4" s="1"/>
  <c r="J19" i="4"/>
  <c r="I19" i="4" s="1"/>
  <c r="Q28" i="4"/>
  <c r="I78" i="4"/>
  <c r="Q79" i="4"/>
  <c r="N62" i="4"/>
  <c r="M48" i="4"/>
  <c r="M62" i="4" s="1"/>
  <c r="P62" i="4"/>
  <c r="P71" i="4" s="1"/>
  <c r="P72" i="4" s="1"/>
  <c r="Q84" i="4"/>
  <c r="M83" i="4"/>
  <c r="R19" i="4"/>
  <c r="Q19" i="4" s="1"/>
  <c r="T62" i="4"/>
  <c r="T71" i="4" s="1"/>
  <c r="T72" i="4" s="1"/>
  <c r="S62" i="4"/>
  <c r="S71" i="4" s="1"/>
  <c r="S72" i="4" s="1"/>
  <c r="Q62" i="4"/>
  <c r="R45" i="4"/>
  <c r="Q45" i="4" s="1"/>
  <c r="R62" i="4"/>
  <c r="Q14" i="4"/>
  <c r="R70" i="4"/>
  <c r="K62" i="4"/>
  <c r="K71" i="4" s="1"/>
  <c r="K72" i="4" s="1"/>
  <c r="N70" i="4"/>
  <c r="N45" i="4"/>
  <c r="M45" i="4" s="1"/>
  <c r="N19" i="4"/>
  <c r="M19" i="4" s="1"/>
  <c r="J62" i="4"/>
  <c r="J45" i="4"/>
  <c r="I45" i="4" s="1"/>
  <c r="J70" i="4"/>
  <c r="I48" i="4"/>
  <c r="M86" i="4" l="1"/>
  <c r="Q78" i="4"/>
  <c r="Q85" i="4"/>
  <c r="Q83" i="4" s="1"/>
  <c r="I62" i="4"/>
  <c r="I77" i="4"/>
  <c r="I76" i="4" s="1"/>
  <c r="I86" i="4" s="1"/>
  <c r="Q77" i="4"/>
  <c r="Q76" i="4" s="1"/>
  <c r="R71" i="4"/>
  <c r="Q70" i="4"/>
  <c r="N71" i="4"/>
  <c r="M70" i="4"/>
  <c r="I70" i="4"/>
  <c r="J71" i="4"/>
  <c r="O88" i="1"/>
  <c r="R88" i="1"/>
  <c r="S88" i="1"/>
  <c r="J63" i="3"/>
  <c r="I58" i="3"/>
  <c r="R82" i="1"/>
  <c r="Q86" i="4" l="1"/>
  <c r="R72" i="4"/>
  <c r="Q72" i="4" s="1"/>
  <c r="Q71" i="4"/>
  <c r="N72" i="4"/>
  <c r="M72" i="4" s="1"/>
  <c r="M71" i="4"/>
  <c r="I71" i="4"/>
  <c r="J72" i="4"/>
  <c r="I72" i="4" s="1"/>
  <c r="N86" i="3"/>
  <c r="V45" i="1"/>
  <c r="V101" i="1"/>
  <c r="V119" i="1"/>
  <c r="V118" i="1"/>
  <c r="V115" i="1"/>
  <c r="V113" i="1"/>
  <c r="V112" i="1"/>
  <c r="V111" i="1"/>
  <c r="I66" i="3"/>
  <c r="N63" i="3"/>
  <c r="M63" i="3"/>
  <c r="I57" i="3"/>
  <c r="N38" i="3"/>
  <c r="M38" i="3"/>
  <c r="J38" i="3"/>
  <c r="I32" i="3"/>
  <c r="W45" i="1"/>
  <c r="J27" i="3"/>
  <c r="K27" i="3"/>
  <c r="K44" i="3" s="1"/>
  <c r="L27" i="3"/>
  <c r="L44" i="3" s="1"/>
  <c r="M27" i="3"/>
  <c r="V110" i="1" l="1"/>
  <c r="V109" i="1" s="1"/>
  <c r="I20" i="3" l="1"/>
  <c r="M86" i="3" l="1"/>
  <c r="N85" i="3"/>
  <c r="N84" i="3" s="1"/>
  <c r="M85" i="3"/>
  <c r="N83" i="3"/>
  <c r="M83" i="3"/>
  <c r="N81" i="3"/>
  <c r="M81" i="3"/>
  <c r="I81" i="3"/>
  <c r="N80" i="3"/>
  <c r="M80" i="3"/>
  <c r="J71" i="3"/>
  <c r="N70" i="3"/>
  <c r="N71" i="3" s="1"/>
  <c r="M70" i="3"/>
  <c r="M71" i="3" s="1"/>
  <c r="I70" i="3"/>
  <c r="N69" i="3"/>
  <c r="M69" i="3"/>
  <c r="J69" i="3"/>
  <c r="I69" i="3" s="1"/>
  <c r="I68" i="3"/>
  <c r="J67" i="3"/>
  <c r="I67" i="3" s="1"/>
  <c r="I63" i="3"/>
  <c r="N56" i="3"/>
  <c r="M56" i="3"/>
  <c r="L56" i="3"/>
  <c r="K56" i="3"/>
  <c r="J56" i="3"/>
  <c r="I55" i="3"/>
  <c r="I52" i="3"/>
  <c r="I83" i="3" s="1"/>
  <c r="I51" i="3"/>
  <c r="N48" i="3"/>
  <c r="M48" i="3"/>
  <c r="L48" i="3"/>
  <c r="K48" i="3"/>
  <c r="J48" i="3"/>
  <c r="I47" i="3"/>
  <c r="I86" i="3" s="1"/>
  <c r="J43" i="3"/>
  <c r="I42" i="3"/>
  <c r="I85" i="3" s="1"/>
  <c r="I41" i="3"/>
  <c r="N40" i="3"/>
  <c r="M40" i="3"/>
  <c r="J40" i="3"/>
  <c r="I40" i="3" s="1"/>
  <c r="I39" i="3"/>
  <c r="I38" i="3"/>
  <c r="M79" i="3"/>
  <c r="M31" i="3"/>
  <c r="J31" i="3"/>
  <c r="I31" i="3" s="1"/>
  <c r="I30" i="3"/>
  <c r="N29" i="3"/>
  <c r="N31" i="3" s="1"/>
  <c r="I29" i="3"/>
  <c r="I21" i="3"/>
  <c r="I27" i="3" s="1"/>
  <c r="N20" i="3"/>
  <c r="N17" i="3"/>
  <c r="M17" i="3"/>
  <c r="J17" i="3"/>
  <c r="I17" i="3" s="1"/>
  <c r="I16" i="3"/>
  <c r="N15" i="3"/>
  <c r="M15" i="3"/>
  <c r="J15" i="3"/>
  <c r="I15" i="3" s="1"/>
  <c r="I14" i="3"/>
  <c r="N13" i="3"/>
  <c r="N18" i="3" s="1"/>
  <c r="M13" i="3"/>
  <c r="J13" i="3"/>
  <c r="I13" i="3" s="1"/>
  <c r="I12" i="3"/>
  <c r="S67" i="1"/>
  <c r="I84" i="3" l="1"/>
  <c r="N72" i="3"/>
  <c r="N27" i="3"/>
  <c r="N79" i="3"/>
  <c r="M78" i="3"/>
  <c r="M77" i="3" s="1"/>
  <c r="M72" i="3"/>
  <c r="I71" i="3"/>
  <c r="J72" i="3"/>
  <c r="I72" i="3" s="1"/>
  <c r="M44" i="3"/>
  <c r="N44" i="3"/>
  <c r="I43" i="3"/>
  <c r="J44" i="3"/>
  <c r="I44" i="3" s="1"/>
  <c r="M18" i="3"/>
  <c r="J18" i="3"/>
  <c r="I18" i="3" s="1"/>
  <c r="M84" i="3"/>
  <c r="L64" i="3"/>
  <c r="L73" i="3" s="1"/>
  <c r="L74" i="3" s="1"/>
  <c r="J64" i="3"/>
  <c r="M64" i="3"/>
  <c r="I79" i="3"/>
  <c r="N64" i="3"/>
  <c r="I48" i="3"/>
  <c r="I56" i="3"/>
  <c r="K64" i="3"/>
  <c r="K73" i="3" s="1"/>
  <c r="K74" i="3" s="1"/>
  <c r="I80" i="3"/>
  <c r="R64" i="1"/>
  <c r="S64" i="1"/>
  <c r="R63" i="1"/>
  <c r="R62" i="1"/>
  <c r="I78" i="3" l="1"/>
  <c r="I77" i="3" s="1"/>
  <c r="I87" i="3" s="1"/>
  <c r="M87" i="3"/>
  <c r="I64" i="3"/>
  <c r="N78" i="3"/>
  <c r="J73" i="3"/>
  <c r="R118" i="1"/>
  <c r="R113" i="1"/>
  <c r="Q80" i="1"/>
  <c r="R71" i="1"/>
  <c r="R119" i="1" s="1"/>
  <c r="R79" i="1"/>
  <c r="R76" i="1"/>
  <c r="R115" i="1" s="1"/>
  <c r="N77" i="3" l="1"/>
  <c r="N87" i="3" s="1"/>
  <c r="I73" i="3"/>
  <c r="J74" i="3"/>
  <c r="I74" i="3" s="1"/>
  <c r="R117" i="1"/>
  <c r="S98" i="1"/>
  <c r="R98" i="1" s="1"/>
  <c r="W97" i="1"/>
  <c r="W98" i="1" s="1"/>
  <c r="V97" i="1"/>
  <c r="V98" i="1" s="1"/>
  <c r="R97" i="1"/>
  <c r="W61" i="1"/>
  <c r="V61" i="1"/>
  <c r="S61" i="1"/>
  <c r="R61" i="1" s="1"/>
  <c r="R60" i="1"/>
  <c r="S59" i="1"/>
  <c r="R59" i="1" s="1"/>
  <c r="V59" i="1"/>
  <c r="W55" i="1"/>
  <c r="R55" i="1"/>
  <c r="W54" i="1"/>
  <c r="R54" i="1"/>
  <c r="W53" i="1"/>
  <c r="R53" i="1"/>
  <c r="W52" i="1"/>
  <c r="R52" i="1"/>
  <c r="W51" i="1"/>
  <c r="R51" i="1"/>
  <c r="R48" i="1"/>
  <c r="S45" i="1"/>
  <c r="T45" i="1"/>
  <c r="U45" i="1"/>
  <c r="R31" i="1"/>
  <c r="R112" i="1" s="1"/>
  <c r="R41" i="1"/>
  <c r="R40" i="1"/>
  <c r="R38" i="1"/>
  <c r="R36" i="1"/>
  <c r="R34" i="1"/>
  <c r="R32" i="1"/>
  <c r="R45" i="1" l="1"/>
  <c r="W59" i="1"/>
  <c r="Q45" i="1"/>
  <c r="R83" i="1"/>
  <c r="S96" i="1" l="1"/>
  <c r="R96" i="1" s="1"/>
  <c r="R95" i="1"/>
  <c r="R92" i="1"/>
  <c r="S94" i="1"/>
  <c r="R94" i="1" s="1"/>
  <c r="S101" i="1" l="1"/>
  <c r="S17" i="1" l="1"/>
  <c r="R16" i="1"/>
  <c r="S15" i="1"/>
  <c r="R15" i="1" s="1"/>
  <c r="R14" i="1"/>
  <c r="S13" i="1"/>
  <c r="R13" i="1" s="1"/>
  <c r="R12" i="1"/>
  <c r="S49" i="1"/>
  <c r="R47" i="1"/>
  <c r="T67" i="1"/>
  <c r="U67" i="1"/>
  <c r="R49" i="1" l="1"/>
  <c r="R67" i="1"/>
  <c r="R111" i="1"/>
  <c r="R110" i="1" s="1"/>
  <c r="S25" i="1"/>
  <c r="R25" i="1" s="1"/>
  <c r="R17" i="1"/>
  <c r="R75" i="1"/>
  <c r="P101" i="1" l="1"/>
  <c r="Q101" i="1"/>
  <c r="R101" i="1"/>
  <c r="T101" i="1"/>
  <c r="U101" i="1"/>
  <c r="O97" i="1"/>
  <c r="N97" i="1" s="1"/>
  <c r="K94" i="1" l="1"/>
  <c r="J94" i="1" s="1"/>
  <c r="J113" i="1"/>
  <c r="J92" i="1"/>
  <c r="J93" i="1"/>
  <c r="Z50" i="1"/>
  <c r="AA50" i="1"/>
  <c r="Y50" i="1"/>
  <c r="O80" i="1"/>
  <c r="K80" i="1"/>
  <c r="M80" i="1"/>
  <c r="N118" i="1"/>
  <c r="M72" i="1"/>
  <c r="K64" i="1"/>
  <c r="L64" i="1"/>
  <c r="K59" i="1"/>
  <c r="J59" i="1" s="1"/>
  <c r="K45" i="1"/>
  <c r="L45" i="1"/>
  <c r="M45" i="1"/>
  <c r="K22" i="1"/>
  <c r="J44" i="1"/>
  <c r="J114" i="1" s="1"/>
  <c r="K27" i="1"/>
  <c r="L27" i="1"/>
  <c r="M27" i="1"/>
  <c r="J32" i="1"/>
  <c r="J34" i="1"/>
  <c r="J36" i="1"/>
  <c r="J38" i="1"/>
  <c r="J41" i="1"/>
  <c r="J43" i="1"/>
  <c r="W115" i="1"/>
  <c r="W113" i="1"/>
  <c r="N32" i="1"/>
  <c r="N41" i="1"/>
  <c r="O59" i="1"/>
  <c r="P27" i="1"/>
  <c r="P45" i="1" s="1"/>
  <c r="P49" i="1"/>
  <c r="Q67" i="1"/>
  <c r="N31" i="1"/>
  <c r="N112" i="1" s="1"/>
  <c r="N29" i="1"/>
  <c r="N28" i="1"/>
  <c r="O27" i="1"/>
  <c r="O45" i="1" s="1"/>
  <c r="N88" i="1"/>
  <c r="O94" i="1"/>
  <c r="O61" i="1"/>
  <c r="N61" i="1" s="1"/>
  <c r="V80" i="1"/>
  <c r="V88" i="1"/>
  <c r="V49" i="1"/>
  <c r="W80" i="1"/>
  <c r="M64" i="1"/>
  <c r="J64" i="1" s="1"/>
  <c r="J72" i="1"/>
  <c r="M22" i="1"/>
  <c r="W88" i="1"/>
  <c r="N83" i="1"/>
  <c r="N82" i="1"/>
  <c r="J63" i="1"/>
  <c r="J118" i="1" s="1"/>
  <c r="J62" i="1"/>
  <c r="V72" i="1"/>
  <c r="O72" i="1"/>
  <c r="P72" i="1"/>
  <c r="Q72" i="1"/>
  <c r="Q89" i="1" s="1"/>
  <c r="R72" i="1"/>
  <c r="S72" i="1"/>
  <c r="T72" i="1"/>
  <c r="U72" i="1"/>
  <c r="W72" i="1"/>
  <c r="N70" i="1"/>
  <c r="N71" i="1"/>
  <c r="N69" i="1"/>
  <c r="N79" i="1"/>
  <c r="N119" i="1" s="1"/>
  <c r="P80" i="1"/>
  <c r="R80" i="1"/>
  <c r="S80" i="1"/>
  <c r="T80" i="1"/>
  <c r="U80" i="1"/>
  <c r="U89" i="1" s="1"/>
  <c r="N76" i="1"/>
  <c r="N115" i="1" s="1"/>
  <c r="N75" i="1"/>
  <c r="J76" i="1"/>
  <c r="J115" i="1" s="1"/>
  <c r="J75" i="1"/>
  <c r="N98" i="1"/>
  <c r="O98" i="1"/>
  <c r="M100" i="1"/>
  <c r="M101" i="1" s="1"/>
  <c r="L100" i="1"/>
  <c r="L101" i="1" s="1"/>
  <c r="K99" i="1"/>
  <c r="K100" i="1" s="1"/>
  <c r="R116" i="1"/>
  <c r="R109" i="1" s="1"/>
  <c r="W119" i="1"/>
  <c r="W118" i="1"/>
  <c r="W112" i="1"/>
  <c r="J58" i="1"/>
  <c r="J56" i="1"/>
  <c r="N34" i="1"/>
  <c r="N36" i="1"/>
  <c r="N38" i="1"/>
  <c r="N40" i="1"/>
  <c r="W30" i="1"/>
  <c r="N60" i="1"/>
  <c r="W13" i="1"/>
  <c r="W15" i="1"/>
  <c r="W17" i="1"/>
  <c r="V13" i="1"/>
  <c r="V15" i="1"/>
  <c r="V17" i="1"/>
  <c r="N12" i="1"/>
  <c r="N13" i="1" s="1"/>
  <c r="N14" i="1"/>
  <c r="N15" i="1" s="1"/>
  <c r="N16" i="1"/>
  <c r="O48" i="1"/>
  <c r="O49" i="1" s="1"/>
  <c r="N59" i="1"/>
  <c r="N92" i="1"/>
  <c r="N94" i="1" s="1"/>
  <c r="N95" i="1"/>
  <c r="N96" i="1" s="1"/>
  <c r="O17" i="1"/>
  <c r="N17" i="1" s="1"/>
  <c r="O13" i="1"/>
  <c r="O15" i="1"/>
  <c r="W96" i="1"/>
  <c r="V96" i="1"/>
  <c r="K96" i="1"/>
  <c r="O96" i="1"/>
  <c r="J18" i="1"/>
  <c r="J65" i="1"/>
  <c r="J95" i="1"/>
  <c r="J96" i="1" s="1"/>
  <c r="W47" i="1"/>
  <c r="W49" i="1" s="1"/>
  <c r="N52" i="1"/>
  <c r="N53" i="1"/>
  <c r="N54" i="1"/>
  <c r="N55" i="1"/>
  <c r="N51" i="1"/>
  <c r="J52" i="1"/>
  <c r="J53" i="1"/>
  <c r="J54" i="1"/>
  <c r="J55" i="1"/>
  <c r="J51" i="1"/>
  <c r="K19" i="1"/>
  <c r="J19" i="1" s="1"/>
  <c r="K24" i="1"/>
  <c r="J24" i="1" s="1"/>
  <c r="M66" i="1"/>
  <c r="L25" i="1"/>
  <c r="L120" i="1"/>
  <c r="J81" i="1"/>
  <c r="J88" i="1" s="1"/>
  <c r="J71" i="1"/>
  <c r="J119" i="1" s="1"/>
  <c r="J69" i="1"/>
  <c r="J31" i="1"/>
  <c r="J112" i="1" s="1"/>
  <c r="K66" i="1"/>
  <c r="J23" i="1"/>
  <c r="J21" i="1"/>
  <c r="J20" i="1"/>
  <c r="M88" i="1"/>
  <c r="M89" i="1" s="1"/>
  <c r="L88" i="1"/>
  <c r="L89" i="1" s="1"/>
  <c r="K88" i="1"/>
  <c r="K89" i="1" s="1"/>
  <c r="L66" i="1"/>
  <c r="J70" i="1"/>
  <c r="J116" i="1" s="1"/>
  <c r="M25" i="1"/>
  <c r="N27" i="1"/>
  <c r="J27" i="1"/>
  <c r="K67" i="1"/>
  <c r="S89" i="1" l="1"/>
  <c r="S102" i="1" s="1"/>
  <c r="W89" i="1"/>
  <c r="V89" i="1"/>
  <c r="R89" i="1"/>
  <c r="J80" i="1"/>
  <c r="J89" i="1" s="1"/>
  <c r="V117" i="1"/>
  <c r="V120" i="1" s="1"/>
  <c r="P89" i="1"/>
  <c r="L67" i="1"/>
  <c r="M67" i="1"/>
  <c r="U102" i="1"/>
  <c r="U103" i="1" s="1"/>
  <c r="O89" i="1"/>
  <c r="T89" i="1"/>
  <c r="T102" i="1" s="1"/>
  <c r="T103" i="1" s="1"/>
  <c r="V67" i="1"/>
  <c r="J22" i="1"/>
  <c r="W25" i="1"/>
  <c r="L102" i="1"/>
  <c r="L103" i="1" s="1"/>
  <c r="N72" i="1"/>
  <c r="J45" i="1"/>
  <c r="J99" i="1"/>
  <c r="J100" i="1" s="1"/>
  <c r="J101" i="1" s="1"/>
  <c r="W101" i="1"/>
  <c r="N101" i="1"/>
  <c r="J66" i="1"/>
  <c r="W117" i="1"/>
  <c r="N80" i="1"/>
  <c r="K101" i="1"/>
  <c r="O101" i="1"/>
  <c r="P67" i="1"/>
  <c r="P102" i="1" s="1"/>
  <c r="P103" i="1" s="1"/>
  <c r="V25" i="1"/>
  <c r="N117" i="1"/>
  <c r="W111" i="1"/>
  <c r="W110" i="1" s="1"/>
  <c r="W109" i="1" s="1"/>
  <c r="W120" i="1" s="1"/>
  <c r="W67" i="1"/>
  <c r="M102" i="1"/>
  <c r="M103" i="1" s="1"/>
  <c r="J111" i="1"/>
  <c r="J110" i="1" s="1"/>
  <c r="J109" i="1" s="1"/>
  <c r="O25" i="1"/>
  <c r="N25" i="1" s="1"/>
  <c r="Q102" i="1"/>
  <c r="Q103" i="1" s="1"/>
  <c r="O67" i="1"/>
  <c r="N67" i="1" s="1"/>
  <c r="N45" i="1"/>
  <c r="J67" i="1"/>
  <c r="J117" i="1"/>
  <c r="N48" i="1"/>
  <c r="N49" i="1" s="1"/>
  <c r="K25" i="1"/>
  <c r="J25" i="1" s="1"/>
  <c r="V102" i="1" l="1"/>
  <c r="V103" i="1" s="1"/>
  <c r="S103" i="1"/>
  <c r="R103" i="1" s="1"/>
  <c r="R102" i="1"/>
  <c r="W102" i="1"/>
  <c r="W103" i="1" s="1"/>
  <c r="N89" i="1"/>
  <c r="R120" i="1"/>
  <c r="J120" i="1"/>
  <c r="K102" i="1"/>
  <c r="J102" i="1" s="1"/>
  <c r="O102" i="1"/>
  <c r="O103" i="1" s="1"/>
  <c r="N111" i="1"/>
  <c r="N110" i="1" s="1"/>
  <c r="N109" i="1" s="1"/>
  <c r="N120" i="1" s="1"/>
  <c r="K103" i="1" l="1"/>
  <c r="J103" i="1" s="1"/>
  <c r="N102" i="1"/>
  <c r="N103" i="1" s="1"/>
  <c r="M73" i="3"/>
  <c r="M74" i="3" s="1"/>
  <c r="N73" i="3"/>
  <c r="N74" i="3" s="1"/>
</calcChain>
</file>

<file path=xl/comments1.xml><?xml version="1.0" encoding="utf-8"?>
<comments xmlns="http://schemas.openxmlformats.org/spreadsheetml/2006/main">
  <authors>
    <author>Sniega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50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75" authorId="0">
      <text>
        <r>
          <rPr>
            <sz val="9"/>
            <color indexed="81"/>
            <rFont val="Tahoma"/>
            <family val="2"/>
            <charset val="186"/>
          </rPr>
          <t>"Pastatyti Klaipėdos miesto baseiną (50 m) su sveikatingumo centru"</t>
        </r>
      </text>
    </comment>
  </commentList>
</comments>
</file>

<file path=xl/sharedStrings.xml><?xml version="1.0" encoding="utf-8"?>
<sst xmlns="http://schemas.openxmlformats.org/spreadsheetml/2006/main" count="824" uniqueCount="182">
  <si>
    <t>tūkst. Lt</t>
  </si>
  <si>
    <t>Programos tikslo kodas</t>
  </si>
  <si>
    <t>Uždavinio kodas</t>
  </si>
  <si>
    <t>Priemonės kodas</t>
  </si>
  <si>
    <t>Pavadinimas</t>
  </si>
  <si>
    <t>Priemonės požymis</t>
  </si>
  <si>
    <t>Funkcinės klasifikacijos kodas*</t>
  </si>
  <si>
    <t>Asignavimų valdytojo kodas</t>
  </si>
  <si>
    <t>Finansavimo šaltinis</t>
  </si>
  <si>
    <t>2013-ųjų metų asignavimų planas</t>
  </si>
  <si>
    <t>2015-ųjų metų lėšų projektas</t>
  </si>
  <si>
    <t>Produkto vertinimo kriterijus</t>
  </si>
  <si>
    <t>Iš viso</t>
  </si>
  <si>
    <t>Išlaidoms</t>
  </si>
  <si>
    <t>Turtui įsigyti ir finansiniams įsipareigojimams vykdyti</t>
  </si>
  <si>
    <t>planas</t>
  </si>
  <si>
    <t>Iš jų darbo užmokesčiui</t>
  </si>
  <si>
    <t>2014-ieji metai</t>
  </si>
  <si>
    <t>2015-ieji metai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</si>
  <si>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</si>
  <si>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</si>
  <si>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</si>
  <si>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Sporto pratybų ir renginių aptarnavimas pagrindinėse sporto bazėse</t>
  </si>
  <si>
    <t>08</t>
  </si>
  <si>
    <t>2</t>
  </si>
  <si>
    <t>SB</t>
  </si>
  <si>
    <t>Iš viso:</t>
  </si>
  <si>
    <t>02</t>
  </si>
  <si>
    <t>IX pasaulio lietuvių sporto žaidynių organizavimas:</t>
  </si>
  <si>
    <t>Bazių remonto darbai ir sportinio inventoriaus bei kito turto įsigijimas;</t>
  </si>
  <si>
    <t>6</t>
  </si>
  <si>
    <t>Kt</t>
  </si>
  <si>
    <t>03</t>
  </si>
  <si>
    <t>Europos jaunių sunkiosios atletikos varžybų organizavimas</t>
  </si>
  <si>
    <t>Iš viso uždaviniui:</t>
  </si>
  <si>
    <t>Asmenų, lankančių sporto mokyklas, skaičius</t>
  </si>
  <si>
    <t>SB(SP)</t>
  </si>
  <si>
    <t xml:space="preserve">Dalyvavusiųjų sporto ir sveikatingumo renginiuose skaičius, tūkst. žm. </t>
  </si>
  <si>
    <t>BĮ Klaipėdos kūno kultūros ir rekreacijos centro išlaikymas ir  veiklos organizavimas</t>
  </si>
  <si>
    <t>VšĮ Klaipėdos krašto buriavimo sporto mokyklos „Žiemys“ įsteigimas</t>
  </si>
  <si>
    <t>Sportinės veiklos programų dalinis finansavimas:</t>
  </si>
  <si>
    <t>tradicinių, tarptautinių sporto renginių;</t>
  </si>
  <si>
    <t>neįgaliųjų sporto klubų;</t>
  </si>
  <si>
    <t>sporto klubų, dalyvaujančių judėjime „Sportas visiems“;</t>
  </si>
  <si>
    <t>P4</t>
  </si>
  <si>
    <t>prioritetinių sporto šakų sporto klubų, atstovaujančių Klaipėdos miestui;</t>
  </si>
  <si>
    <t>sporto klubų, dalyvaujančių regioniniuose, šalies ar tarptautiniuose mėgėjiško sporto renginiuose;</t>
  </si>
  <si>
    <t>miesto jachtų su jaunųjų buriuotojų įgulomis dalyvavimo tarptautinėse regatose;</t>
  </si>
  <si>
    <t>04</t>
  </si>
  <si>
    <t>Projekto „Jaunimo pasitraukimo iš sportinės veiklos prevencija (PYDOS)“ įgyvendinimas</t>
  </si>
  <si>
    <t>ES</t>
  </si>
  <si>
    <t>Įrengti naujas ir modernizuoti esamas sporto bazes</t>
  </si>
  <si>
    <t>PF</t>
  </si>
  <si>
    <t xml:space="preserve">Dokumentacijos, reikalingos sporto infrastruktūros plėtrai, parengimas:                                      </t>
  </si>
  <si>
    <t>5</t>
  </si>
  <si>
    <t>SB(VB)</t>
  </si>
  <si>
    <t>Klaipėdos miesto baseino (50 m) su sveikatingumo centru techninio projekto parengimas</t>
  </si>
  <si>
    <t xml:space="preserve">Sporto infrastruktūros objektų einamasis remontas ir techninis aptarnavimas:                                    </t>
  </si>
  <si>
    <t>SB(P)</t>
  </si>
  <si>
    <t>Reprezentuojančių miestą sporto klubų veiklos dalinis finansavimas pagal ilgalaikes sutartis:</t>
  </si>
  <si>
    <t xml:space="preserve">Iškovota vieta Lietuvos rankinio aukščiausioje lygoje </t>
  </si>
  <si>
    <t>Individualių sporto šakų sportininkų pasirengimas dalyvauti atrankos varžybose dėl patekimo į nacionalines rinktines</t>
  </si>
  <si>
    <t>Skirta stipendijų sportininkams, sk.</t>
  </si>
  <si>
    <t>Iš viso tikslui:</t>
  </si>
  <si>
    <t>11</t>
  </si>
  <si>
    <t>Iš viso programai: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</si>
  <si>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</si>
  <si>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Finansavimo šaltinių suvestinė</t>
  </si>
  <si>
    <t>Finansavimo šaltiniai</t>
  </si>
  <si>
    <t>SAVIVALDYBĖS LĖŠOS</t>
  </si>
  <si>
    <t xml:space="preserve">Savivaldybės biudžetas, iš jo: 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</si>
  <si>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</si>
  <si>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</si>
  <si>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</si>
  <si>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</si>
  <si>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Savivaldybės privatizavimo fondo lėšos PF</t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</si>
  <si>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</si>
  <si>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</si>
  <si>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</si>
  <si>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Lėšų poreikis biudžetiniams 2014-iesiems metams</t>
  </si>
  <si>
    <t>2014-ųjų metų asignavimų planas</t>
  </si>
  <si>
    <t xml:space="preserve"> TIKSLŲ, UŽDAVINIŲ, PRIEMONIŲ, PRIEMONIŲ IŠLAIDŲ IR PRODUKTO KRITERIJŲ SUVESTINĖ</t>
  </si>
  <si>
    <t>05</t>
  </si>
  <si>
    <t>Sąlygų ugdytis biudžetinėse sporto įstaigose sudarymas:</t>
  </si>
  <si>
    <t>VšĮ Klaipėdos irklavimo centre</t>
  </si>
  <si>
    <t>Sąlygų ugdytis viešosiose sporto įstaigose sudarymas:</t>
  </si>
  <si>
    <t>Pasirenkamojo vaikų ugdymo programų finansavimas iš sportininko krepšelio lėšų</t>
  </si>
  <si>
    <t>Prioritetinių sporto šakų didelio sportinio meistriškumo klubų veiklos dalinis finansavimas</t>
  </si>
  <si>
    <t xml:space="preserve"> 1-3</t>
  </si>
  <si>
    <t>Sudaryti sąlygas sportuoti visų amžiaus grupių miestiečiams, įgyvendinant sveikos gyvensenos ir fizinio aktyvumo programas</t>
  </si>
  <si>
    <t>išeit.</t>
  </si>
  <si>
    <t>Sudaryti sąlygas ugdyti sveiką ir fiziškai aktyvią miesto bendruomenę, profesionaliai atrinkti ir ugdyti talentingus olimpinės pamainos sportininkus</t>
  </si>
  <si>
    <t xml:space="preserve"> Tinkamai reprezentuoti miestą šalies ir tarptautiniuose sporto renginiuose</t>
  </si>
  <si>
    <t>Asmenų, lankančių sporto įstaigą, skaičius</t>
  </si>
  <si>
    <t xml:space="preserve">Prestižinių tarptautinių sporto renginių pritraukimas ir organizavimas </t>
  </si>
  <si>
    <t>06</t>
  </si>
  <si>
    <t>iš jų išeit. dėl buh. central.</t>
  </si>
  <si>
    <t>iš jų išeit. dėl sporto reformos</t>
  </si>
  <si>
    <t>KŪNO KULTŪROS IR SPORTO PLĖTROS PROGRAMOS NR. 11</t>
  </si>
  <si>
    <t>BĮ Klaipėdos miesto sporto centre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</si>
  <si>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</si>
  <si>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</si>
  <si>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</si>
  <si>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</si>
  <si>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>VšĮ Klaipėdos krašto buriavimo sporto mokykloje „Žiemys“</t>
  </si>
  <si>
    <t>buriavimo klubų, vykdančių vaikų ir jaunimo buriavimo mokymo veiklą</t>
  </si>
  <si>
    <t>Klaipėdos miesto sportinių šokių klubo „Žuvėdra“;</t>
  </si>
  <si>
    <t>2013-ųjų metų asignavimų planas**</t>
  </si>
  <si>
    <t>2016-ųjų metų lėšų projektas</t>
  </si>
  <si>
    <t>2015 m. poreikis</t>
  </si>
  <si>
    <t>2016 m. poreikis</t>
  </si>
  <si>
    <t>Pastaba. Dėl buhalterinės apskaitos centralizacijos sporto biudžetinėse įstaigose planuojamas sutaupymas 198183 Lt nuo 2014 m.</t>
  </si>
  <si>
    <t>Pritraukti didesnį dalyvių skaičių, užtikrinant sporto renginių organizavimo kokybę</t>
  </si>
  <si>
    <t>Reprezentuojančių miestą sporto klubų veiklos programų dalinis finansavimas</t>
  </si>
  <si>
    <t>SB/</t>
  </si>
  <si>
    <t>Atlikti „Neptūno“ sporto salės stogo remonto darbai, proc.</t>
  </si>
  <si>
    <t>Atliktas sienos remontas, proc.</t>
  </si>
  <si>
    <t xml:space="preserve">Atlikti sporto salės fasado remonto darbai, proc.    </t>
  </si>
  <si>
    <t>SB(L)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</si>
  <si>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SB(L) </t>
    </r>
  </si>
  <si>
    <t>** pagal Klaipėdos miesto savivaldybės tarybos 2013-02-28 sprendimą Nr. T2-33</t>
  </si>
  <si>
    <t>Vidutinis sportininkų, dalyvavusių programose, skaičius</t>
  </si>
  <si>
    <t>Atlikta darbų (pagrindo stadiono dangai įrengimas, tvoros remontas), proc.</t>
  </si>
  <si>
    <t>Klaipėdos krepšinio sporto klubo „Neptūnas“</t>
  </si>
  <si>
    <t>Klaipėdos miesto rankinio klubo „Dragūnas“,</t>
  </si>
  <si>
    <t>Futbolo mokyklos stadiono dangos pakeitimas</t>
  </si>
  <si>
    <t>Sporto salės Pilies g. 2 pastato skylančios sienos remontas</t>
  </si>
  <si>
    <t>2016-ieji metai</t>
  </si>
  <si>
    <t>Miestą reprezentuojančių komandų, garsinančių miestą individualių sporto šakų sportininkų ir trenerių pagerbimas</t>
  </si>
  <si>
    <t>Suorganizuota renginių, sk.</t>
  </si>
  <si>
    <t>Suorganizuota pagerbimo ir viešinimo renginių, sk.</t>
  </si>
  <si>
    <t>„Sportas visiems“ renginių (festivalių, akcijų, miesto sporto švenčių) programų sukūrimas ir įgyvendinimas</t>
  </si>
  <si>
    <t>Iš dalies finansuota programų, sk.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</si>
  <si>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</si>
  <si>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</si>
  <si>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</si>
  <si>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</si>
  <si>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</si>
  <si>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</si>
  <si>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</si>
  <si>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</si>
  <si>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</si>
  <si>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Vykdytojas (skyrius / asmuo)</t>
  </si>
  <si>
    <t>Sporto ir kūno kultūros sk.</t>
  </si>
  <si>
    <t xml:space="preserve"> Sporto ir kūno kultūros sk.</t>
  </si>
  <si>
    <t>Nugriauta VIP tribūna ir įrengta nauja, įrengta vaizdo stebėjimo kamera.
Užbaigtumas, proc.</t>
  </si>
  <si>
    <t>Finansuota programų, vnt.</t>
  </si>
  <si>
    <t>Parengtas techninis projektas</t>
  </si>
  <si>
    <t>Projektų sk.</t>
  </si>
  <si>
    <t>P1.6.3.2</t>
  </si>
  <si>
    <t>P1.6.1.5</t>
  </si>
  <si>
    <t>Socialinės infrastruktūros priežiūros skyrius</t>
  </si>
  <si>
    <t>Funkcinės klasifikacijos kodas</t>
  </si>
  <si>
    <t>BĮ Klaipėdos „Viesulo“ sporto centre;</t>
  </si>
  <si>
    <t>BĮ Klaipėdos „Gintaro“ sporto centre;</t>
  </si>
  <si>
    <t>BĮ Klaipėdos Vlado Knašiaus krepšinio mokykloje;</t>
  </si>
  <si>
    <t>BĮ Klaipėdos futbolo sporto mokykloje;</t>
  </si>
  <si>
    <t>miesto jachtų su jaunųjų buriuotojų įgulomis dalyvavimo tarptautinėse regatose</t>
  </si>
  <si>
    <t>Finansuota programų, sk.</t>
  </si>
  <si>
    <t>Suremontuota sporto objektų, sk.</t>
  </si>
  <si>
    <t>Futbolo mokyklos stadiono dangos pakeitimas;</t>
  </si>
  <si>
    <t>Sporto salės Pilies g. 2 pastato skylančios sienos remontas;</t>
  </si>
  <si>
    <t>Klaipėdos miesto rankinio klubo „Dragūnas“</t>
  </si>
  <si>
    <t>BĮ Klaipėdos miesto lengvosios atletikos mokykloje;</t>
  </si>
  <si>
    <t xml:space="preserve">Klaipėdos centrinio stadiono Sportininkų g. 46  rekonstrukcija (II–IV etapai) </t>
  </si>
  <si>
    <t xml:space="preserve">Sporto rūmų (Dariaus ir Girėno g. 10) fasado remonto darbai         </t>
  </si>
  <si>
    <t>Šventinių renginių organizavimas</t>
  </si>
  <si>
    <t>BĮ Klaipėdos miesto lengvosios atletikos mokykloje</t>
  </si>
  <si>
    <t>Sporto salės stogo dangos remontas (Taikos pr. 61a);</t>
  </si>
  <si>
    <t xml:space="preserve">2014–2016 M. KLAIPĖDOS MIESTO SAVIVALDYBĖS 
</t>
  </si>
  <si>
    <t xml:space="preserve">2013–2016 M. KLAIPĖDOS MIESTO SAVIVALDYBĖS 
</t>
  </si>
  <si>
    <t>2015-ųjų metų lėšų planas</t>
  </si>
  <si>
    <t>2016-ųjų metų lėšų planas</t>
  </si>
  <si>
    <t>2015 m. planas</t>
  </si>
  <si>
    <t>2016 m. planas</t>
  </si>
  <si>
    <t>Skirtumas</t>
  </si>
  <si>
    <t>Siūlomas keisti 2014-ųjų metų maksimalių asignavimų planas</t>
  </si>
  <si>
    <t>SB(SPL)</t>
  </si>
  <si>
    <t>tūkst.</t>
  </si>
  <si>
    <t>Lyginamasis variantas</t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</si>
  <si>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</si>
  <si>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t>* pagal KMT 2014 m. gegužės 29 d. sprendimą Nr. T2-113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</si>
</sst>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0"/>
      <name val="Arial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9">
    <xf numFmtId="0" fontId="0" fillId="0" borderId="0" xfId="0"/>
    <xf numFmtId="0" fontId="2" fillId="0" borderId="0" xfId="0" applyFont="1"/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2" fillId="0" borderId="0" xfId="0" applyFont="1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0" fontId="1" fillId="0" borderId="5" xfId="0" applyNumberFormat="1" applyFont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1" fillId="0" borderId="15" xfId="0" applyNumberFormat="1" applyFont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49" fontId="3" fillId="2" borderId="19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3" borderId="2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6" xfId="0" applyNumberFormat="1" applyFont="1" applyFill="1" applyBorder="1" applyAlignment="1">
      <alignment horizontal="center" vertical="top" wrapText="1"/>
    </xf>
    <xf numFmtId="49" fontId="9" fillId="2" borderId="18" xfId="0" applyNumberFormat="1" applyFont="1" applyFill="1" applyBorder="1" applyAlignment="1">
      <alignment vertical="top"/>
    </xf>
    <xf numFmtId="49" fontId="9" fillId="3" borderId="5" xfId="0" applyNumberFormat="1" applyFont="1" applyFill="1" applyBorder="1" applyAlignment="1">
      <alignment vertical="top"/>
    </xf>
    <xf numFmtId="164" fontId="1" fillId="4" borderId="25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left" vertical="top" wrapText="1"/>
    </xf>
    <xf numFmtId="0" fontId="1" fillId="0" borderId="27" xfId="0" applyNumberFormat="1" applyFont="1" applyBorder="1" applyAlignment="1">
      <alignment horizontal="center" vertical="top" wrapText="1"/>
    </xf>
    <xf numFmtId="49" fontId="9" fillId="2" borderId="8" xfId="0" applyNumberFormat="1" applyFont="1" applyFill="1" applyBorder="1" applyAlignment="1">
      <alignment vertical="top"/>
    </xf>
    <xf numFmtId="49" fontId="9" fillId="3" borderId="9" xfId="0" applyNumberFormat="1" applyFont="1" applyFill="1" applyBorder="1" applyAlignment="1">
      <alignment vertical="top"/>
    </xf>
    <xf numFmtId="0" fontId="3" fillId="0" borderId="9" xfId="0" applyNumberFormat="1" applyFont="1" applyFill="1" applyBorder="1" applyAlignment="1">
      <alignment horizontal="center" vertical="top"/>
    </xf>
    <xf numFmtId="0" fontId="3" fillId="0" borderId="24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164" fontId="5" fillId="0" borderId="18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22" xfId="0" applyNumberFormat="1" applyFont="1" applyFill="1" applyBorder="1" applyAlignment="1">
      <alignment horizontal="center" vertical="top"/>
    </xf>
    <xf numFmtId="49" fontId="3" fillId="0" borderId="28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vertical="top"/>
    </xf>
    <xf numFmtId="49" fontId="3" fillId="3" borderId="9" xfId="0" applyNumberFormat="1" applyFont="1" applyFill="1" applyBorder="1" applyAlignment="1">
      <alignment vertical="top"/>
    </xf>
    <xf numFmtId="164" fontId="1" fillId="0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/>
    </xf>
    <xf numFmtId="0" fontId="1" fillId="0" borderId="24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vertical="top"/>
    </xf>
    <xf numFmtId="49" fontId="9" fillId="3" borderId="15" xfId="0" applyNumberFormat="1" applyFont="1" applyFill="1" applyBorder="1" applyAlignment="1">
      <alignment vertical="top"/>
    </xf>
    <xf numFmtId="164" fontId="1" fillId="4" borderId="13" xfId="0" applyNumberFormat="1" applyFont="1" applyFill="1" applyBorder="1" applyAlignment="1">
      <alignment horizontal="center" vertical="top" wrapText="1"/>
    </xf>
    <xf numFmtId="49" fontId="3" fillId="3" borderId="31" xfId="0" applyNumberFormat="1" applyFont="1" applyFill="1" applyBorder="1" applyAlignment="1">
      <alignment horizontal="center" vertical="top"/>
    </xf>
    <xf numFmtId="49" fontId="9" fillId="2" borderId="19" xfId="0" applyNumberFormat="1" applyFont="1" applyFill="1" applyBorder="1" applyAlignment="1">
      <alignment horizontal="center" vertical="top" wrapText="1"/>
    </xf>
    <xf numFmtId="49" fontId="9" fillId="3" borderId="31" xfId="0" applyNumberFormat="1" applyFont="1" applyFill="1" applyBorder="1" applyAlignment="1">
      <alignment horizontal="center" vertical="top" wrapText="1"/>
    </xf>
    <xf numFmtId="49" fontId="1" fillId="0" borderId="25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49" fontId="1" fillId="0" borderId="34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0" fillId="4" borderId="34" xfId="0" applyFont="1" applyFill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49" fontId="9" fillId="2" borderId="18" xfId="0" applyNumberFormat="1" applyFont="1" applyFill="1" applyBorder="1" applyAlignment="1">
      <alignment vertical="top" wrapText="1"/>
    </xf>
    <xf numFmtId="49" fontId="9" fillId="3" borderId="5" xfId="0" applyNumberFormat="1" applyFont="1" applyFill="1" applyBorder="1" applyAlignment="1">
      <alignment vertical="top" wrapText="1"/>
    </xf>
    <xf numFmtId="49" fontId="9" fillId="4" borderId="36" xfId="0" applyNumberFormat="1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 wrapText="1"/>
    </xf>
    <xf numFmtId="0" fontId="1" fillId="0" borderId="26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0" borderId="37" xfId="0" applyNumberFormat="1" applyFont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30" xfId="0" applyNumberFormat="1" applyFont="1" applyFill="1" applyBorder="1" applyAlignment="1">
      <alignment horizontal="center" vertical="top"/>
    </xf>
    <xf numFmtId="49" fontId="1" fillId="0" borderId="33" xfId="0" applyNumberFormat="1" applyFont="1" applyFill="1" applyBorder="1" applyAlignment="1">
      <alignment vertical="top"/>
    </xf>
    <xf numFmtId="49" fontId="3" fillId="0" borderId="11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top"/>
    </xf>
    <xf numFmtId="0" fontId="1" fillId="0" borderId="34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left" vertical="top"/>
    </xf>
    <xf numFmtId="0" fontId="3" fillId="0" borderId="38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vertical="top"/>
    </xf>
    <xf numFmtId="164" fontId="3" fillId="3" borderId="3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left" vertical="top"/>
    </xf>
    <xf numFmtId="0" fontId="3" fillId="3" borderId="39" xfId="0" applyNumberFormat="1" applyFont="1" applyFill="1" applyBorder="1" applyAlignment="1">
      <alignment horizontal="center" vertical="top"/>
    </xf>
    <xf numFmtId="0" fontId="3" fillId="3" borderId="40" xfId="0" applyNumberFormat="1" applyFont="1" applyFill="1" applyBorder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2" borderId="31" xfId="0" applyNumberFormat="1" applyFont="1" applyFill="1" applyBorder="1" applyAlignment="1">
      <alignment horizontal="center" vertical="top"/>
    </xf>
    <xf numFmtId="164" fontId="9" fillId="2" borderId="20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left" vertical="top"/>
    </xf>
    <xf numFmtId="49" fontId="3" fillId="5" borderId="19" xfId="0" applyNumberFormat="1" applyFont="1" applyFill="1" applyBorder="1" applyAlignment="1">
      <alignment vertical="top"/>
    </xf>
    <xf numFmtId="164" fontId="9" fillId="5" borderId="23" xfId="0" applyNumberFormat="1" applyFont="1" applyFill="1" applyBorder="1" applyAlignment="1">
      <alignment horizontal="center" vertical="top"/>
    </xf>
    <xf numFmtId="164" fontId="9" fillId="5" borderId="9" xfId="0" applyNumberFormat="1" applyFont="1" applyFill="1" applyBorder="1" applyAlignment="1">
      <alignment horizontal="center" vertical="top"/>
    </xf>
    <xf numFmtId="164" fontId="9" fillId="5" borderId="33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2" fillId="0" borderId="0" xfId="0" applyFont="1" applyFill="1"/>
    <xf numFmtId="49" fontId="1" fillId="0" borderId="0" xfId="0" applyNumberFormat="1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/>
    </xf>
    <xf numFmtId="164" fontId="14" fillId="4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4" borderId="0" xfId="0" applyFont="1" applyFill="1" applyBorder="1" applyAlignment="1">
      <alignment vertical="top" wrapText="1"/>
    </xf>
    <xf numFmtId="164" fontId="4" fillId="4" borderId="0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164" fontId="6" fillId="4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9" fillId="2" borderId="40" xfId="0" applyNumberFormat="1" applyFont="1" applyFill="1" applyBorder="1" applyAlignment="1">
      <alignment horizontal="center" vertical="top"/>
    </xf>
    <xf numFmtId="164" fontId="9" fillId="5" borderId="24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 wrapText="1"/>
    </xf>
    <xf numFmtId="164" fontId="1" fillId="4" borderId="42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top"/>
    </xf>
    <xf numFmtId="49" fontId="3" fillId="3" borderId="36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164" fontId="3" fillId="0" borderId="44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/>
    </xf>
    <xf numFmtId="164" fontId="3" fillId="0" borderId="47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164" fontId="1" fillId="0" borderId="45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/>
    </xf>
    <xf numFmtId="164" fontId="5" fillId="0" borderId="49" xfId="0" applyNumberFormat="1" applyFont="1" applyFill="1" applyBorder="1" applyAlignment="1">
      <alignment horizontal="center" vertical="top"/>
    </xf>
    <xf numFmtId="164" fontId="5" fillId="0" borderId="50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 wrapText="1"/>
    </xf>
    <xf numFmtId="164" fontId="1" fillId="0" borderId="45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Fill="1" applyBorder="1" applyAlignment="1">
      <alignment horizontal="center" vertical="top" wrapText="1"/>
    </xf>
    <xf numFmtId="164" fontId="1" fillId="0" borderId="48" xfId="0" applyNumberFormat="1" applyFont="1" applyFill="1" applyBorder="1" applyAlignment="1">
      <alignment horizontal="center" vertical="top" wrapText="1"/>
    </xf>
    <xf numFmtId="164" fontId="1" fillId="0" borderId="49" xfId="0" applyNumberFormat="1" applyFont="1" applyFill="1" applyBorder="1" applyAlignment="1">
      <alignment horizontal="center" vertical="top" wrapText="1"/>
    </xf>
    <xf numFmtId="164" fontId="1" fillId="0" borderId="5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/>
    </xf>
    <xf numFmtId="164" fontId="3" fillId="0" borderId="49" xfId="0" applyNumberFormat="1" applyFont="1" applyFill="1" applyBorder="1" applyAlignment="1">
      <alignment horizontal="center" vertical="top"/>
    </xf>
    <xf numFmtId="164" fontId="3" fillId="0" borderId="50" xfId="0" applyNumberFormat="1" applyFont="1" applyFill="1" applyBorder="1" applyAlignment="1">
      <alignment horizontal="center" vertical="top"/>
    </xf>
    <xf numFmtId="164" fontId="1" fillId="0" borderId="51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0" xfId="0" applyNumberFormat="1" applyFont="1" applyFill="1" applyBorder="1" applyAlignment="1">
      <alignment horizontal="right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47" xfId="0" applyNumberFormat="1" applyFont="1" applyFill="1" applyBorder="1" applyAlignment="1">
      <alignment horizontal="right" vertical="top"/>
    </xf>
    <xf numFmtId="164" fontId="1" fillId="0" borderId="48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164" fontId="1" fillId="0" borderId="53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1" fillId="0" borderId="54" xfId="0" applyNumberFormat="1" applyFont="1" applyFill="1" applyBorder="1" applyAlignment="1">
      <alignment horizontal="center" vertical="top"/>
    </xf>
    <xf numFmtId="164" fontId="1" fillId="0" borderId="48" xfId="0" applyNumberFormat="1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164" fontId="1" fillId="0" borderId="50" xfId="0" applyNumberFormat="1" applyFont="1" applyFill="1" applyBorder="1" applyAlignment="1">
      <alignment horizontal="center" vertical="center"/>
    </xf>
    <xf numFmtId="164" fontId="3" fillId="0" borderId="51" xfId="0" applyNumberFormat="1" applyFont="1" applyFill="1" applyBorder="1" applyAlignment="1">
      <alignment horizontal="center" vertical="top"/>
    </xf>
    <xf numFmtId="164" fontId="3" fillId="0" borderId="52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1" fillId="0" borderId="52" xfId="0" applyNumberFormat="1" applyFont="1" applyFill="1" applyBorder="1" applyAlignment="1">
      <alignment horizontal="center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3" fillId="0" borderId="49" xfId="0" applyNumberFormat="1" applyFont="1" applyFill="1" applyBorder="1" applyAlignment="1">
      <alignment horizontal="center" vertical="top"/>
    </xf>
    <xf numFmtId="0" fontId="3" fillId="0" borderId="5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4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top" wrapText="1"/>
    </xf>
    <xf numFmtId="164" fontId="5" fillId="0" borderId="56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Fill="1" applyBorder="1" applyAlignment="1">
      <alignment horizontal="center" vertical="top" wrapText="1"/>
    </xf>
    <xf numFmtId="0" fontId="5" fillId="0" borderId="29" xfId="0" applyNumberFormat="1" applyFont="1" applyFill="1" applyBorder="1" applyAlignment="1">
      <alignment horizontal="center" vertical="top"/>
    </xf>
    <xf numFmtId="0" fontId="5" fillId="0" borderId="57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right" vertical="top"/>
    </xf>
    <xf numFmtId="164" fontId="1" fillId="0" borderId="41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/>
    </xf>
    <xf numFmtId="164" fontId="3" fillId="0" borderId="59" xfId="0" applyNumberFormat="1" applyFont="1" applyFill="1" applyBorder="1" applyAlignment="1">
      <alignment horizontal="right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3" fillId="0" borderId="37" xfId="0" applyNumberFormat="1" applyFont="1" applyFill="1" applyBorder="1" applyAlignment="1">
      <alignment horizontal="center" vertical="top"/>
    </xf>
    <xf numFmtId="164" fontId="3" fillId="0" borderId="54" xfId="0" applyNumberFormat="1" applyFont="1" applyFill="1" applyBorder="1" applyAlignment="1">
      <alignment horizontal="center" vertical="top"/>
    </xf>
    <xf numFmtId="164" fontId="3" fillId="0" borderId="60" xfId="0" applyNumberFormat="1" applyFont="1" applyFill="1" applyBorder="1" applyAlignment="1">
      <alignment horizontal="center" vertical="top"/>
    </xf>
    <xf numFmtId="164" fontId="3" fillId="0" borderId="61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center" vertical="top"/>
    </xf>
    <xf numFmtId="164" fontId="5" fillId="0" borderId="54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/>
    </xf>
    <xf numFmtId="0" fontId="1" fillId="0" borderId="49" xfId="0" applyFont="1" applyBorder="1" applyAlignment="1">
      <alignment vertical="top"/>
    </xf>
    <xf numFmtId="0" fontId="1" fillId="0" borderId="50" xfId="0" applyFont="1" applyBorder="1" applyAlignment="1">
      <alignment vertical="top"/>
    </xf>
    <xf numFmtId="49" fontId="3" fillId="4" borderId="33" xfId="0" applyNumberFormat="1" applyFont="1" applyFill="1" applyBorder="1" applyAlignment="1">
      <alignment vertical="top"/>
    </xf>
    <xf numFmtId="164" fontId="1" fillId="0" borderId="33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164" fontId="5" fillId="4" borderId="27" xfId="0" applyNumberFormat="1" applyFont="1" applyFill="1" applyBorder="1" applyAlignment="1">
      <alignment horizontal="center" vertical="top"/>
    </xf>
    <xf numFmtId="164" fontId="14" fillId="2" borderId="64" xfId="0" applyNumberFormat="1" applyFont="1" applyFill="1" applyBorder="1" applyAlignment="1">
      <alignment horizontal="center" vertical="top"/>
    </xf>
    <xf numFmtId="164" fontId="14" fillId="5" borderId="17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49" fontId="3" fillId="4" borderId="36" xfId="0" applyNumberFormat="1" applyFont="1" applyFill="1" applyBorder="1" applyAlignment="1">
      <alignment vertical="top"/>
    </xf>
    <xf numFmtId="49" fontId="3" fillId="4" borderId="34" xfId="0" applyNumberFormat="1" applyFont="1" applyFill="1" applyBorder="1" applyAlignment="1">
      <alignment vertical="top"/>
    </xf>
    <xf numFmtId="49" fontId="3" fillId="4" borderId="38" xfId="0" applyNumberFormat="1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164" fontId="2" fillId="0" borderId="0" xfId="0" applyNumberFormat="1" applyFont="1"/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32" xfId="0" applyNumberFormat="1" applyFont="1" applyFill="1" applyBorder="1" applyAlignment="1">
      <alignment horizontal="left" vertical="top" wrapText="1"/>
    </xf>
    <xf numFmtId="0" fontId="1" fillId="0" borderId="34" xfId="0" applyNumberFormat="1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5" fillId="4" borderId="22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13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textRotation="90" wrapText="1"/>
    </xf>
    <xf numFmtId="164" fontId="5" fillId="0" borderId="16" xfId="0" applyNumberFormat="1" applyFont="1" applyFill="1" applyBorder="1" applyAlignment="1">
      <alignment horizontal="center" vertical="top" wrapText="1"/>
    </xf>
    <xf numFmtId="49" fontId="1" fillId="0" borderId="17" xfId="0" applyNumberFormat="1" applyFont="1" applyFill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57" xfId="0" applyFont="1" applyBorder="1" applyAlignment="1">
      <alignment vertical="top"/>
    </xf>
    <xf numFmtId="164" fontId="5" fillId="0" borderId="46" xfId="0" applyNumberFormat="1" applyFont="1" applyFill="1" applyBorder="1" applyAlignment="1">
      <alignment horizontal="center" vertical="top" wrapText="1"/>
    </xf>
    <xf numFmtId="164" fontId="3" fillId="0" borderId="29" xfId="0" applyNumberFormat="1" applyFont="1" applyFill="1" applyBorder="1" applyAlignment="1">
      <alignment horizontal="center" vertical="top"/>
    </xf>
    <xf numFmtId="164" fontId="3" fillId="0" borderId="57" xfId="0" applyNumberFormat="1" applyFont="1" applyFill="1" applyBorder="1" applyAlignment="1">
      <alignment horizontal="center" vertical="top"/>
    </xf>
    <xf numFmtId="164" fontId="3" fillId="0" borderId="67" xfId="0" applyNumberFormat="1" applyFont="1" applyFill="1" applyBorder="1" applyAlignment="1">
      <alignment horizontal="center" vertical="top"/>
    </xf>
    <xf numFmtId="164" fontId="5" fillId="4" borderId="30" xfId="0" applyNumberFormat="1" applyFont="1" applyFill="1" applyBorder="1" applyAlignment="1">
      <alignment horizontal="center" vertical="top"/>
    </xf>
    <xf numFmtId="0" fontId="1" fillId="0" borderId="74" xfId="0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/>
    </xf>
    <xf numFmtId="0" fontId="1" fillId="0" borderId="48" xfId="0" applyFont="1" applyBorder="1" applyAlignment="1">
      <alignment vertical="top"/>
    </xf>
    <xf numFmtId="164" fontId="5" fillId="0" borderId="48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vertical="top" wrapText="1"/>
    </xf>
    <xf numFmtId="164" fontId="5" fillId="0" borderId="35" xfId="0" applyNumberFormat="1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vertical="top" wrapText="1"/>
    </xf>
    <xf numFmtId="164" fontId="5" fillId="0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/>
    </xf>
    <xf numFmtId="0" fontId="4" fillId="0" borderId="11" xfId="0" applyFont="1" applyFill="1" applyBorder="1" applyAlignment="1">
      <alignment vertical="top" textRotation="180" wrapText="1"/>
    </xf>
    <xf numFmtId="49" fontId="5" fillId="0" borderId="7" xfId="0" applyNumberFormat="1" applyFont="1" applyBorder="1" applyAlignment="1">
      <alignment vertical="top" wrapText="1"/>
    </xf>
    <xf numFmtId="0" fontId="4" fillId="0" borderId="14" xfId="0" applyFont="1" applyFill="1" applyBorder="1" applyAlignment="1">
      <alignment vertical="top" textRotation="180" wrapText="1"/>
    </xf>
    <xf numFmtId="49" fontId="5" fillId="0" borderId="16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vertical="top"/>
    </xf>
    <xf numFmtId="0" fontId="4" fillId="0" borderId="23" xfId="0" applyFont="1" applyFill="1" applyBorder="1" applyAlignment="1">
      <alignment vertical="top" textRotation="180" wrapText="1"/>
    </xf>
    <xf numFmtId="49" fontId="5" fillId="0" borderId="33" xfId="0" applyNumberFormat="1" applyFont="1" applyBorder="1" applyAlignment="1">
      <alignment vertical="top" wrapText="1"/>
    </xf>
    <xf numFmtId="0" fontId="4" fillId="0" borderId="17" xfId="0" applyNumberFormat="1" applyFont="1" applyBorder="1" applyAlignment="1">
      <alignment vertical="top"/>
    </xf>
    <xf numFmtId="164" fontId="4" fillId="5" borderId="13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top" wrapText="1"/>
    </xf>
    <xf numFmtId="0" fontId="8" fillId="4" borderId="76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center" vertical="top" wrapText="1"/>
    </xf>
    <xf numFmtId="164" fontId="3" fillId="3" borderId="31" xfId="0" applyNumberFormat="1" applyFont="1" applyFill="1" applyBorder="1" applyAlignment="1">
      <alignment horizontal="center" vertical="top"/>
    </xf>
    <xf numFmtId="164" fontId="3" fillId="0" borderId="75" xfId="0" applyNumberFormat="1" applyFont="1" applyFill="1" applyBorder="1" applyAlignment="1">
      <alignment horizontal="right" vertical="top"/>
    </xf>
    <xf numFmtId="164" fontId="3" fillId="0" borderId="66" xfId="0" applyNumberFormat="1" applyFont="1" applyFill="1" applyBorder="1" applyAlignment="1">
      <alignment horizontal="right" vertical="top"/>
    </xf>
    <xf numFmtId="164" fontId="1" fillId="0" borderId="63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center" vertical="top"/>
    </xf>
    <xf numFmtId="164" fontId="9" fillId="2" borderId="77" xfId="0" applyNumberFormat="1" applyFont="1" applyFill="1" applyBorder="1" applyAlignment="1">
      <alignment horizontal="center" vertical="top"/>
    </xf>
    <xf numFmtId="164" fontId="9" fillId="5" borderId="55" xfId="0" applyNumberFormat="1" applyFont="1" applyFill="1" applyBorder="1" applyAlignment="1">
      <alignment horizontal="center" vertical="top"/>
    </xf>
    <xf numFmtId="164" fontId="1" fillId="4" borderId="74" xfId="0" applyNumberFormat="1" applyFont="1" applyFill="1" applyBorder="1" applyAlignment="1">
      <alignment horizontal="center" vertical="top" wrapText="1"/>
    </xf>
    <xf numFmtId="164" fontId="1" fillId="4" borderId="35" xfId="0" applyNumberFormat="1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32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top"/>
    </xf>
    <xf numFmtId="164" fontId="1" fillId="0" borderId="56" xfId="0" applyNumberFormat="1" applyFont="1" applyFill="1" applyBorder="1" applyAlignment="1">
      <alignment horizontal="center" vertical="top"/>
    </xf>
    <xf numFmtId="164" fontId="3" fillId="0" borderId="74" xfId="0" applyNumberFormat="1" applyFont="1" applyFill="1" applyBorder="1" applyAlignment="1">
      <alignment horizontal="center" vertical="top"/>
    </xf>
    <xf numFmtId="164" fontId="3" fillId="0" borderId="78" xfId="0" applyNumberFormat="1" applyFont="1" applyFill="1" applyBorder="1" applyAlignment="1">
      <alignment horizontal="center" vertical="top"/>
    </xf>
    <xf numFmtId="164" fontId="1" fillId="0" borderId="74" xfId="0" applyNumberFormat="1" applyFont="1" applyFill="1" applyBorder="1" applyAlignment="1">
      <alignment horizontal="center" vertical="top"/>
    </xf>
    <xf numFmtId="164" fontId="1" fillId="0" borderId="35" xfId="0" applyNumberFormat="1" applyFont="1" applyFill="1" applyBorder="1" applyAlignment="1">
      <alignment horizontal="center" vertical="top"/>
    </xf>
    <xf numFmtId="164" fontId="3" fillId="3" borderId="21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Fill="1" applyBorder="1" applyAlignment="1">
      <alignment horizontal="center" vertical="top" wrapText="1"/>
    </xf>
    <xf numFmtId="164" fontId="1" fillId="4" borderId="30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0" fontId="1" fillId="4" borderId="69" xfId="0" applyFont="1" applyFill="1" applyBorder="1" applyAlignment="1">
      <alignment horizontal="center" vertical="top"/>
    </xf>
    <xf numFmtId="164" fontId="1" fillId="4" borderId="72" xfId="0" applyNumberFormat="1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164" fontId="5" fillId="4" borderId="68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164" fontId="1" fillId="0" borderId="23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3" fillId="0" borderId="33" xfId="0" applyNumberFormat="1" applyFont="1" applyFill="1" applyBorder="1" applyAlignment="1">
      <alignment horizontal="center" vertical="top"/>
    </xf>
    <xf numFmtId="164" fontId="5" fillId="4" borderId="17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5" fillId="4" borderId="22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 wrapText="1"/>
    </xf>
    <xf numFmtId="164" fontId="5" fillId="4" borderId="13" xfId="0" applyNumberFormat="1" applyFont="1" applyFill="1" applyBorder="1" applyAlignment="1">
      <alignment horizontal="center" vertical="top" wrapText="1"/>
    </xf>
    <xf numFmtId="164" fontId="4" fillId="0" borderId="79" xfId="0" applyNumberFormat="1" applyFont="1" applyFill="1" applyBorder="1" applyAlignment="1">
      <alignment horizontal="center" vertical="top"/>
    </xf>
    <xf numFmtId="164" fontId="4" fillId="0" borderId="76" xfId="0" applyNumberFormat="1" applyFont="1" applyFill="1" applyBorder="1" applyAlignment="1">
      <alignment horizontal="center" vertical="top"/>
    </xf>
    <xf numFmtId="164" fontId="5" fillId="4" borderId="7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164" fontId="1" fillId="4" borderId="5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5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164" fontId="1" fillId="4" borderId="15" xfId="0" applyNumberFormat="1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/>
    </xf>
    <xf numFmtId="164" fontId="1" fillId="4" borderId="34" xfId="0" applyNumberFormat="1" applyFont="1" applyFill="1" applyBorder="1" applyAlignment="1">
      <alignment horizontal="center" vertical="top"/>
    </xf>
    <xf numFmtId="164" fontId="4" fillId="4" borderId="27" xfId="0" applyNumberFormat="1" applyFont="1" applyFill="1" applyBorder="1" applyAlignment="1">
      <alignment horizontal="right" vertical="top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4" xfId="0" applyNumberFormat="1" applyFont="1" applyFill="1" applyBorder="1" applyAlignment="1">
      <alignment horizontal="center" vertical="top" wrapText="1"/>
    </xf>
    <xf numFmtId="0" fontId="1" fillId="0" borderId="74" xfId="0" applyFont="1" applyBorder="1" applyAlignment="1">
      <alignment vertical="top"/>
    </xf>
    <xf numFmtId="164" fontId="5" fillId="4" borderId="35" xfId="0" applyNumberFormat="1" applyFont="1" applyFill="1" applyBorder="1" applyAlignment="1">
      <alignment horizontal="center" vertical="top" wrapText="1"/>
    </xf>
    <xf numFmtId="164" fontId="5" fillId="4" borderId="45" xfId="0" applyNumberFormat="1" applyFont="1" applyFill="1" applyBorder="1" applyAlignment="1">
      <alignment horizontal="center" vertical="top" wrapText="1"/>
    </xf>
    <xf numFmtId="164" fontId="5" fillId="4" borderId="56" xfId="0" applyNumberFormat="1" applyFont="1" applyFill="1" applyBorder="1" applyAlignment="1">
      <alignment horizontal="center" vertical="top" wrapText="1"/>
    </xf>
    <xf numFmtId="0" fontId="1" fillId="0" borderId="29" xfId="0" applyNumberFormat="1" applyFont="1" applyBorder="1" applyAlignment="1">
      <alignment horizontal="center" vertical="top"/>
    </xf>
    <xf numFmtId="164" fontId="1" fillId="0" borderId="28" xfId="0" applyNumberFormat="1" applyFont="1" applyFill="1" applyBorder="1" applyAlignment="1">
      <alignment vertical="top" wrapText="1"/>
    </xf>
    <xf numFmtId="164" fontId="5" fillId="4" borderId="43" xfId="0" applyNumberFormat="1" applyFont="1" applyFill="1" applyBorder="1" applyAlignment="1">
      <alignment horizontal="center" vertical="top" wrapText="1"/>
    </xf>
    <xf numFmtId="164" fontId="5" fillId="4" borderId="37" xfId="0" applyNumberFormat="1" applyFont="1" applyFill="1" applyBorder="1" applyAlignment="1">
      <alignment horizontal="center" vertical="top" wrapText="1"/>
    </xf>
    <xf numFmtId="164" fontId="5" fillId="4" borderId="60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164" fontId="5" fillId="0" borderId="53" xfId="0" applyNumberFormat="1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5" fillId="0" borderId="23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1" fillId="0" borderId="53" xfId="0" applyNumberFormat="1" applyFont="1" applyFill="1" applyBorder="1" applyAlignment="1">
      <alignment vertical="top" wrapText="1"/>
    </xf>
    <xf numFmtId="0" fontId="1" fillId="0" borderId="37" xfId="0" applyNumberFormat="1" applyFont="1" applyFill="1" applyBorder="1" applyAlignment="1">
      <alignment horizontal="center" vertical="top" wrapText="1"/>
    </xf>
    <xf numFmtId="0" fontId="1" fillId="0" borderId="54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5" fillId="4" borderId="72" xfId="0" applyFont="1" applyFill="1" applyBorder="1" applyAlignment="1">
      <alignment horizontal="center" vertical="top"/>
    </xf>
    <xf numFmtId="0" fontId="5" fillId="0" borderId="23" xfId="0" applyFont="1" applyBorder="1" applyAlignment="1">
      <alignment vertical="top"/>
    </xf>
    <xf numFmtId="0" fontId="5" fillId="0" borderId="28" xfId="0" applyFont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 wrapText="1"/>
    </xf>
    <xf numFmtId="164" fontId="1" fillId="4" borderId="62" xfId="0" applyNumberFormat="1" applyFont="1" applyFill="1" applyBorder="1" applyAlignment="1">
      <alignment horizontal="center" vertical="top" wrapText="1"/>
    </xf>
    <xf numFmtId="0" fontId="1" fillId="0" borderId="24" xfId="0" applyNumberFormat="1" applyFont="1" applyFill="1" applyBorder="1" applyAlignment="1">
      <alignment horizontal="center" vertical="top"/>
    </xf>
    <xf numFmtId="16" fontId="5" fillId="0" borderId="15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49" fontId="1" fillId="7" borderId="76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 wrapText="1"/>
    </xf>
    <xf numFmtId="164" fontId="1" fillId="7" borderId="63" xfId="0" applyNumberFormat="1" applyFont="1" applyFill="1" applyBorder="1" applyAlignment="1">
      <alignment horizontal="center" vertical="top" wrapText="1"/>
    </xf>
    <xf numFmtId="164" fontId="1" fillId="7" borderId="34" xfId="0" applyNumberFormat="1" applyFont="1" applyFill="1" applyBorder="1" applyAlignment="1">
      <alignment horizontal="center" vertical="top" wrapText="1"/>
    </xf>
    <xf numFmtId="164" fontId="9" fillId="3" borderId="19" xfId="0" applyNumberFormat="1" applyFont="1" applyFill="1" applyBorder="1" applyAlignment="1">
      <alignment horizontal="center" vertical="center"/>
    </xf>
    <xf numFmtId="164" fontId="9" fillId="3" borderId="64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164" fontId="1" fillId="0" borderId="66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5" fontId="11" fillId="0" borderId="12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center" textRotation="90" wrapText="1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164" fontId="5" fillId="8" borderId="50" xfId="0" applyNumberFormat="1" applyFont="1" applyFill="1" applyBorder="1" applyAlignment="1">
      <alignment horizontal="center" vertical="top"/>
    </xf>
    <xf numFmtId="164" fontId="3" fillId="8" borderId="65" xfId="0" applyNumberFormat="1" applyFont="1" applyFill="1" applyBorder="1" applyAlignment="1">
      <alignment horizontal="center" vertical="top"/>
    </xf>
    <xf numFmtId="164" fontId="3" fillId="8" borderId="2" xfId="0" applyNumberFormat="1" applyFont="1" applyFill="1" applyBorder="1" applyAlignment="1">
      <alignment horizontal="center" vertical="top"/>
    </xf>
    <xf numFmtId="164" fontId="5" fillId="8" borderId="48" xfId="0" applyNumberFormat="1" applyFont="1" applyFill="1" applyBorder="1" applyAlignment="1">
      <alignment horizontal="center" vertical="top"/>
    </xf>
    <xf numFmtId="164" fontId="3" fillId="8" borderId="28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3" fillId="8" borderId="32" xfId="0" applyNumberFormat="1" applyFont="1" applyFill="1" applyBorder="1" applyAlignment="1">
      <alignment horizontal="center" vertical="top"/>
    </xf>
    <xf numFmtId="164" fontId="1" fillId="8" borderId="51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164" fontId="1" fillId="8" borderId="50" xfId="0" applyNumberFormat="1" applyFont="1" applyFill="1" applyBorder="1" applyAlignment="1">
      <alignment horizontal="center" vertical="center"/>
    </xf>
    <xf numFmtId="164" fontId="1" fillId="8" borderId="51" xfId="0" applyNumberFormat="1" applyFont="1" applyFill="1" applyBorder="1" applyAlignment="1">
      <alignment horizontal="center" vertical="top"/>
    </xf>
    <xf numFmtId="164" fontId="1" fillId="8" borderId="49" xfId="0" applyNumberFormat="1" applyFont="1" applyFill="1" applyBorder="1" applyAlignment="1">
      <alignment horizontal="center" vertical="top"/>
    </xf>
    <xf numFmtId="164" fontId="1" fillId="8" borderId="50" xfId="0" applyNumberFormat="1" applyFont="1" applyFill="1" applyBorder="1" applyAlignment="1">
      <alignment horizontal="center" vertical="top"/>
    </xf>
    <xf numFmtId="164" fontId="1" fillId="8" borderId="56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46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center"/>
    </xf>
    <xf numFmtId="164" fontId="3" fillId="8" borderId="66" xfId="0" applyNumberFormat="1" applyFont="1" applyFill="1" applyBorder="1" applyAlignment="1">
      <alignment horizontal="center" vertical="top"/>
    </xf>
    <xf numFmtId="164" fontId="3" fillId="8" borderId="67" xfId="0" applyNumberFormat="1" applyFont="1" applyFill="1" applyBorder="1" applyAlignment="1">
      <alignment horizontal="center" vertical="top"/>
    </xf>
    <xf numFmtId="0" fontId="3" fillId="8" borderId="41" xfId="0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right" vertical="top"/>
    </xf>
    <xf numFmtId="164" fontId="3" fillId="8" borderId="59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0" fontId="3" fillId="8" borderId="68" xfId="0" applyFont="1" applyFill="1" applyBorder="1" applyAlignment="1">
      <alignment horizontal="right" vertical="top"/>
    </xf>
    <xf numFmtId="164" fontId="3" fillId="8" borderId="71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3" fillId="8" borderId="68" xfId="0" applyNumberFormat="1" applyFont="1" applyFill="1" applyBorder="1" applyAlignment="1">
      <alignment horizontal="center" vertical="top"/>
    </xf>
    <xf numFmtId="164" fontId="3" fillId="8" borderId="12" xfId="0" applyNumberFormat="1" applyFont="1" applyFill="1" applyBorder="1" applyAlignment="1">
      <alignment horizontal="center" vertical="top"/>
    </xf>
    <xf numFmtId="164" fontId="3" fillId="8" borderId="41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50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3" fillId="8" borderId="9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1" fillId="8" borderId="34" xfId="0" applyNumberFormat="1" applyFont="1" applyFill="1" applyBorder="1" applyAlignment="1">
      <alignment horizontal="center" vertical="top"/>
    </xf>
    <xf numFmtId="164" fontId="5" fillId="8" borderId="14" xfId="0" applyNumberFormat="1" applyFont="1" applyFill="1" applyBorder="1" applyAlignment="1">
      <alignment horizontal="center" vertical="top" wrapText="1"/>
    </xf>
    <xf numFmtId="164" fontId="5" fillId="8" borderId="15" xfId="0" applyNumberFormat="1" applyFont="1" applyFill="1" applyBorder="1" applyAlignment="1">
      <alignment horizontal="center" vertical="top" wrapText="1"/>
    </xf>
    <xf numFmtId="164" fontId="5" fillId="8" borderId="44" xfId="0" applyNumberFormat="1" applyFont="1" applyFill="1" applyBorder="1" applyAlignment="1">
      <alignment horizontal="center" vertical="top" wrapText="1"/>
    </xf>
    <xf numFmtId="164" fontId="5" fillId="8" borderId="45" xfId="0" applyNumberFormat="1" applyFont="1" applyFill="1" applyBorder="1" applyAlignment="1">
      <alignment horizontal="center" vertical="top" wrapText="1"/>
    </xf>
    <xf numFmtId="164" fontId="5" fillId="8" borderId="46" xfId="0" applyNumberFormat="1" applyFont="1" applyFill="1" applyBorder="1" applyAlignment="1">
      <alignment horizontal="center" vertical="top" wrapText="1"/>
    </xf>
    <xf numFmtId="164" fontId="3" fillId="8" borderId="53" xfId="0" applyNumberFormat="1" applyFont="1" applyFill="1" applyBorder="1" applyAlignment="1">
      <alignment horizontal="center" vertical="top"/>
    </xf>
    <xf numFmtId="164" fontId="3" fillId="8" borderId="37" xfId="0" applyNumberFormat="1" applyFont="1" applyFill="1" applyBorder="1" applyAlignment="1">
      <alignment horizontal="center" vertical="top"/>
    </xf>
    <xf numFmtId="164" fontId="3" fillId="8" borderId="54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46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3" fillId="8" borderId="14" xfId="0" applyNumberFormat="1" applyFont="1" applyFill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164" fontId="3" fillId="8" borderId="16" xfId="0" applyNumberFormat="1" applyFont="1" applyFill="1" applyBorder="1" applyAlignment="1">
      <alignment horizontal="center" vertical="top"/>
    </xf>
    <xf numFmtId="164" fontId="1" fillId="8" borderId="48" xfId="0" applyNumberFormat="1" applyFont="1" applyFill="1" applyBorder="1" applyAlignment="1">
      <alignment horizontal="center" vertical="top" wrapText="1"/>
    </xf>
    <xf numFmtId="164" fontId="1" fillId="8" borderId="49" xfId="0" applyNumberFormat="1" applyFont="1" applyFill="1" applyBorder="1" applyAlignment="1">
      <alignment horizontal="center" vertical="top" wrapText="1"/>
    </xf>
    <xf numFmtId="164" fontId="1" fillId="8" borderId="50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164" fontId="1" fillId="8" borderId="45" xfId="0" applyNumberFormat="1" applyFont="1" applyFill="1" applyBorder="1" applyAlignment="1">
      <alignment horizontal="center" vertical="top" wrapText="1"/>
    </xf>
    <xf numFmtId="164" fontId="1" fillId="8" borderId="46" xfId="0" applyNumberFormat="1" applyFont="1" applyFill="1" applyBorder="1" applyAlignment="1">
      <alignment horizontal="center" vertical="top" wrapText="1"/>
    </xf>
    <xf numFmtId="0" fontId="4" fillId="8" borderId="69" xfId="0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49" fontId="3" fillId="8" borderId="69" xfId="0" applyNumberFormat="1" applyFont="1" applyFill="1" applyBorder="1" applyAlignment="1">
      <alignment horizontal="right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8" borderId="63" xfId="0" applyNumberFormat="1" applyFont="1" applyFill="1" applyBorder="1" applyAlignment="1">
      <alignment horizontal="center" vertical="top"/>
    </xf>
    <xf numFmtId="164" fontId="3" fillId="8" borderId="34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 wrapText="1"/>
    </xf>
    <xf numFmtId="164" fontId="1" fillId="8" borderId="29" xfId="0" applyNumberFormat="1" applyFont="1" applyFill="1" applyBorder="1" applyAlignment="1">
      <alignment horizontal="center" vertical="top" wrapText="1"/>
    </xf>
    <xf numFmtId="164" fontId="1" fillId="8" borderId="57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 wrapText="1"/>
    </xf>
    <xf numFmtId="164" fontId="4" fillId="8" borderId="71" xfId="0" applyNumberFormat="1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164" fontId="1" fillId="8" borderId="7" xfId="0" applyNumberFormat="1" applyFont="1" applyFill="1" applyBorder="1" applyAlignment="1">
      <alignment horizontal="center" vertical="top" wrapText="1"/>
    </xf>
    <xf numFmtId="164" fontId="5" fillId="8" borderId="60" xfId="0" applyNumberFormat="1" applyFont="1" applyFill="1" applyBorder="1" applyAlignment="1">
      <alignment horizontal="center" vertical="top" wrapText="1"/>
    </xf>
    <xf numFmtId="164" fontId="5" fillId="8" borderId="37" xfId="0" applyNumberFormat="1" applyFont="1" applyFill="1" applyBorder="1" applyAlignment="1">
      <alignment horizontal="center" vertical="top" wrapText="1"/>
    </xf>
    <xf numFmtId="164" fontId="5" fillId="8" borderId="54" xfId="0" applyNumberFormat="1" applyFont="1" applyFill="1" applyBorder="1" applyAlignment="1">
      <alignment horizontal="center" vertical="top" wrapText="1"/>
    </xf>
    <xf numFmtId="164" fontId="5" fillId="8" borderId="56" xfId="0" applyNumberFormat="1" applyFont="1" applyFill="1" applyBorder="1" applyAlignment="1">
      <alignment horizontal="center" vertical="top" wrapText="1"/>
    </xf>
    <xf numFmtId="164" fontId="4" fillId="8" borderId="66" xfId="0" applyNumberFormat="1" applyFont="1" applyFill="1" applyBorder="1" applyAlignment="1">
      <alignment horizontal="center" vertical="top" wrapText="1"/>
    </xf>
    <xf numFmtId="164" fontId="4" fillId="8" borderId="29" xfId="0" applyNumberFormat="1" applyFont="1" applyFill="1" applyBorder="1" applyAlignment="1">
      <alignment horizontal="center" vertical="top" wrapText="1"/>
    </xf>
    <xf numFmtId="164" fontId="4" fillId="8" borderId="57" xfId="0" applyNumberFormat="1" applyFont="1" applyFill="1" applyBorder="1" applyAlignment="1">
      <alignment horizontal="center" vertical="top" wrapText="1"/>
    </xf>
    <xf numFmtId="0" fontId="4" fillId="8" borderId="68" xfId="0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 wrapText="1"/>
    </xf>
    <xf numFmtId="164" fontId="4" fillId="8" borderId="69" xfId="0" applyNumberFormat="1" applyFont="1" applyFill="1" applyBorder="1" applyAlignment="1">
      <alignment horizontal="center" vertical="top" wrapText="1"/>
    </xf>
    <xf numFmtId="164" fontId="4" fillId="8" borderId="2" xfId="0" applyNumberFormat="1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 wrapText="1"/>
    </xf>
    <xf numFmtId="164" fontId="4" fillId="8" borderId="41" xfId="0" applyNumberFormat="1" applyFont="1" applyFill="1" applyBorder="1" applyAlignment="1">
      <alignment horizontal="center" vertical="top" wrapText="1"/>
    </xf>
    <xf numFmtId="164" fontId="4" fillId="8" borderId="59" xfId="0" applyNumberFormat="1" applyFont="1" applyFill="1" applyBorder="1" applyAlignment="1">
      <alignment horizontal="center" vertical="top" wrapText="1"/>
    </xf>
    <xf numFmtId="164" fontId="4" fillId="8" borderId="28" xfId="0" applyNumberFormat="1" applyFont="1" applyFill="1" applyBorder="1" applyAlignment="1">
      <alignment horizontal="center" vertical="top" wrapText="1"/>
    </xf>
    <xf numFmtId="164" fontId="4" fillId="8" borderId="12" xfId="0" applyNumberFormat="1" applyFont="1" applyFill="1" applyBorder="1" applyAlignment="1">
      <alignment horizontal="center" vertical="top" wrapText="1"/>
    </xf>
    <xf numFmtId="164" fontId="3" fillId="8" borderId="48" xfId="0" applyNumberFormat="1" applyFont="1" applyFill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" fillId="8" borderId="54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49" fontId="4" fillId="8" borderId="68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right" vertical="top"/>
    </xf>
    <xf numFmtId="164" fontId="4" fillId="8" borderId="71" xfId="0" applyNumberFormat="1" applyFont="1" applyFill="1" applyBorder="1" applyAlignment="1">
      <alignment horizontal="right" vertical="top"/>
    </xf>
    <xf numFmtId="164" fontId="4" fillId="8" borderId="1" xfId="0" applyNumberFormat="1" applyFont="1" applyFill="1" applyBorder="1" applyAlignment="1">
      <alignment horizontal="right" vertical="top"/>
    </xf>
    <xf numFmtId="164" fontId="4" fillId="8" borderId="73" xfId="0" applyNumberFormat="1" applyFont="1" applyFill="1" applyBorder="1" applyAlignment="1">
      <alignment horizontal="right" vertical="top"/>
    </xf>
    <xf numFmtId="49" fontId="3" fillId="8" borderId="68" xfId="0" applyNumberFormat="1" applyFont="1" applyFill="1" applyBorder="1" applyAlignment="1">
      <alignment horizontal="right" vertical="top"/>
    </xf>
    <xf numFmtId="49" fontId="4" fillId="8" borderId="1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41" xfId="0" applyNumberFormat="1" applyFont="1" applyFill="1" applyBorder="1" applyAlignment="1">
      <alignment horizontal="center" vertical="top"/>
    </xf>
    <xf numFmtId="164" fontId="5" fillId="8" borderId="13" xfId="0" applyNumberFormat="1" applyFont="1" applyFill="1" applyBorder="1" applyAlignment="1">
      <alignment horizontal="center" vertical="top" wrapText="1"/>
    </xf>
    <xf numFmtId="164" fontId="4" fillId="8" borderId="13" xfId="0" applyNumberFormat="1" applyFont="1" applyFill="1" applyBorder="1" applyAlignment="1">
      <alignment horizontal="center" vertical="top" wrapText="1"/>
    </xf>
    <xf numFmtId="164" fontId="3" fillId="8" borderId="69" xfId="0" applyNumberFormat="1" applyFont="1" applyFill="1" applyBorder="1" applyAlignment="1">
      <alignment vertical="top"/>
    </xf>
    <xf numFmtId="164" fontId="3" fillId="8" borderId="68" xfId="0" applyNumberFormat="1" applyFont="1" applyFill="1" applyBorder="1" applyAlignment="1">
      <alignment vertical="top"/>
    </xf>
    <xf numFmtId="0" fontId="5" fillId="0" borderId="15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" fontId="5" fillId="0" borderId="16" xfId="0" applyNumberFormat="1" applyFont="1" applyFill="1" applyBorder="1" applyAlignment="1">
      <alignment horizontal="center" vertical="top"/>
    </xf>
    <xf numFmtId="1" fontId="5" fillId="0" borderId="22" xfId="0" applyNumberFormat="1" applyFont="1" applyFill="1" applyBorder="1" applyAlignment="1">
      <alignment horizontal="center" vertical="top"/>
    </xf>
    <xf numFmtId="0" fontId="5" fillId="0" borderId="22" xfId="0" applyFont="1" applyBorder="1" applyAlignment="1">
      <alignment vertical="top"/>
    </xf>
    <xf numFmtId="1" fontId="5" fillId="0" borderId="9" xfId="0" applyNumberFormat="1" applyFont="1" applyFill="1" applyBorder="1" applyAlignment="1">
      <alignment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49" xfId="0" applyFont="1" applyFill="1" applyBorder="1" applyAlignment="1">
      <alignment horizontal="center" vertical="top" wrapText="1"/>
    </xf>
    <xf numFmtId="0" fontId="3" fillId="2" borderId="39" xfId="0" applyNumberFormat="1" applyFont="1" applyFill="1" applyBorder="1" applyAlignment="1">
      <alignment horizontal="center" vertical="top"/>
    </xf>
    <xf numFmtId="0" fontId="3" fillId="2" borderId="40" xfId="0" applyNumberFormat="1" applyFont="1" applyFill="1" applyBorder="1" applyAlignment="1">
      <alignment horizontal="center" vertical="top"/>
    </xf>
    <xf numFmtId="0" fontId="3" fillId="5" borderId="32" xfId="0" applyNumberFormat="1" applyFont="1" applyFill="1" applyBorder="1" applyAlignment="1">
      <alignment horizontal="center" vertical="top"/>
    </xf>
    <xf numFmtId="0" fontId="3" fillId="5" borderId="2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vertical="top" wrapText="1"/>
    </xf>
    <xf numFmtId="0" fontId="18" fillId="0" borderId="0" xfId="0" applyFont="1"/>
    <xf numFmtId="0" fontId="18" fillId="0" borderId="45" xfId="0" applyFont="1" applyBorder="1" applyAlignment="1">
      <alignment horizontal="center" vertical="top" wrapText="1"/>
    </xf>
    <xf numFmtId="0" fontId="18" fillId="0" borderId="45" xfId="0" applyFont="1" applyBorder="1" applyAlignment="1">
      <alignment vertical="top" wrapText="1"/>
    </xf>
    <xf numFmtId="0" fontId="1" fillId="0" borderId="15" xfId="0" applyNumberFormat="1" applyFont="1" applyBorder="1" applyAlignment="1">
      <alignment vertical="top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Border="1" applyAlignment="1">
      <alignment vertical="top" wrapText="1"/>
    </xf>
    <xf numFmtId="0" fontId="5" fillId="0" borderId="79" xfId="0" applyFont="1" applyBorder="1" applyAlignment="1">
      <alignment horizontal="center" vertical="top"/>
    </xf>
    <xf numFmtId="0" fontId="4" fillId="8" borderId="5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49" fontId="5" fillId="0" borderId="4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Border="1" applyAlignment="1">
      <alignment vertical="top" wrapText="1"/>
    </xf>
    <xf numFmtId="0" fontId="5" fillId="0" borderId="17" xfId="0" applyNumberFormat="1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4" fillId="4" borderId="26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1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/>
    </xf>
    <xf numFmtId="0" fontId="1" fillId="4" borderId="27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0" fontId="3" fillId="8" borderId="69" xfId="0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4" fontId="1" fillId="7" borderId="44" xfId="0" applyNumberFormat="1" applyFont="1" applyFill="1" applyBorder="1" applyAlignment="1">
      <alignment horizontal="center" vertical="top" wrapText="1"/>
    </xf>
    <xf numFmtId="164" fontId="1" fillId="7" borderId="45" xfId="0" applyNumberFormat="1" applyFont="1" applyFill="1" applyBorder="1" applyAlignment="1">
      <alignment horizontal="center" vertical="top" wrapText="1"/>
    </xf>
    <xf numFmtId="164" fontId="1" fillId="7" borderId="47" xfId="0" applyNumberFormat="1" applyFont="1" applyFill="1" applyBorder="1" applyAlignment="1">
      <alignment horizontal="center" vertical="top" wrapText="1"/>
    </xf>
    <xf numFmtId="164" fontId="1" fillId="4" borderId="80" xfId="0" applyNumberFormat="1" applyFont="1" applyFill="1" applyBorder="1" applyAlignment="1">
      <alignment horizontal="center" vertical="top" wrapText="1"/>
    </xf>
    <xf numFmtId="164" fontId="1" fillId="0" borderId="35" xfId="0" applyNumberFormat="1" applyFont="1" applyFill="1" applyBorder="1" applyAlignment="1">
      <alignment horizontal="center" vertical="top" wrapText="1"/>
    </xf>
    <xf numFmtId="164" fontId="3" fillId="7" borderId="45" xfId="0" applyNumberFormat="1" applyFont="1" applyFill="1" applyBorder="1" applyAlignment="1">
      <alignment horizontal="center" vertical="top" wrapText="1"/>
    </xf>
    <xf numFmtId="164" fontId="1" fillId="8" borderId="56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Fill="1" applyBorder="1" applyAlignment="1">
      <alignment horizontal="center" vertical="center" textRotation="90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3" fillId="2" borderId="14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 wrapText="1"/>
    </xf>
    <xf numFmtId="49" fontId="4" fillId="4" borderId="33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vertical="top" wrapText="1"/>
    </xf>
    <xf numFmtId="0" fontId="5" fillId="0" borderId="35" xfId="0" applyFont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0" fontId="5" fillId="4" borderId="45" xfId="0" applyFont="1" applyFill="1" applyBorder="1" applyAlignment="1">
      <alignment horizontal="center" vertical="top"/>
    </xf>
    <xf numFmtId="0" fontId="5" fillId="4" borderId="42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/>
    </xf>
    <xf numFmtId="0" fontId="5" fillId="8" borderId="45" xfId="0" applyFont="1" applyFill="1" applyBorder="1" applyAlignment="1">
      <alignment horizontal="center" vertical="top"/>
    </xf>
    <xf numFmtId="0" fontId="5" fillId="8" borderId="46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164" fontId="5" fillId="4" borderId="41" xfId="0" applyNumberFormat="1" applyFont="1" applyFill="1" applyBorder="1" applyAlignment="1">
      <alignment horizontal="center" vertical="top" wrapText="1"/>
    </xf>
    <xf numFmtId="164" fontId="5" fillId="4" borderId="29" xfId="0" applyNumberFormat="1" applyFont="1" applyFill="1" applyBorder="1" applyAlignment="1">
      <alignment horizontal="center" vertical="top" wrapText="1"/>
    </xf>
    <xf numFmtId="164" fontId="5" fillId="4" borderId="66" xfId="0" applyNumberFormat="1" applyFont="1" applyFill="1" applyBorder="1" applyAlignment="1">
      <alignment horizontal="center" vertical="top" wrapText="1"/>
    </xf>
    <xf numFmtId="164" fontId="5" fillId="4" borderId="67" xfId="0" applyNumberFormat="1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57" xfId="0" applyNumberFormat="1" applyFont="1" applyFill="1" applyBorder="1" applyAlignment="1">
      <alignment horizontal="center" vertical="top" wrapText="1"/>
    </xf>
    <xf numFmtId="164" fontId="5" fillId="8" borderId="66" xfId="0" applyNumberFormat="1" applyFont="1" applyFill="1" applyBorder="1" applyAlignment="1">
      <alignment horizontal="center" vertical="top" wrapText="1"/>
    </xf>
    <xf numFmtId="164" fontId="5" fillId="8" borderId="29" xfId="0" applyNumberFormat="1" applyFont="1" applyFill="1" applyBorder="1" applyAlignment="1">
      <alignment horizontal="center" vertical="top" wrapText="1"/>
    </xf>
    <xf numFmtId="164" fontId="5" fillId="8" borderId="57" xfId="0" applyNumberFormat="1" applyFont="1" applyFill="1" applyBorder="1" applyAlignment="1">
      <alignment horizontal="center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42" xfId="0" applyNumberFormat="1" applyFont="1" applyFill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164" fontId="1" fillId="0" borderId="14" xfId="0" applyNumberFormat="1" applyFont="1" applyFill="1" applyBorder="1" applyAlignment="1">
      <alignment vertical="top" wrapText="1"/>
    </xf>
    <xf numFmtId="164" fontId="1" fillId="0" borderId="23" xfId="0" applyNumberFormat="1" applyFont="1" applyFill="1" applyBorder="1" applyAlignment="1">
      <alignment vertical="top" wrapText="1"/>
    </xf>
    <xf numFmtId="0" fontId="5" fillId="0" borderId="53" xfId="0" applyFont="1" applyBorder="1" applyAlignment="1">
      <alignment horizontal="center" vertical="top"/>
    </xf>
    <xf numFmtId="49" fontId="5" fillId="0" borderId="11" xfId="0" applyNumberFormat="1" applyFont="1" applyFill="1" applyBorder="1" applyAlignment="1">
      <alignment vertical="center" textRotation="90" wrapText="1"/>
    </xf>
    <xf numFmtId="49" fontId="5" fillId="0" borderId="14" xfId="0" applyNumberFormat="1" applyFont="1" applyFill="1" applyBorder="1" applyAlignment="1">
      <alignment vertical="center" textRotation="90" wrapText="1"/>
    </xf>
    <xf numFmtId="49" fontId="5" fillId="0" borderId="23" xfId="0" applyNumberFormat="1" applyFont="1" applyFill="1" applyBorder="1" applyAlignment="1">
      <alignment vertical="center" textRotation="90" wrapText="1"/>
    </xf>
    <xf numFmtId="49" fontId="1" fillId="0" borderId="7" xfId="0" applyNumberFormat="1" applyFont="1" applyFill="1" applyBorder="1" applyAlignment="1">
      <alignment vertical="top" wrapText="1"/>
    </xf>
    <xf numFmtId="49" fontId="1" fillId="0" borderId="16" xfId="0" applyNumberFormat="1" applyFont="1" applyFill="1" applyBorder="1" applyAlignment="1">
      <alignment vertical="top" wrapText="1"/>
    </xf>
    <xf numFmtId="49" fontId="1" fillId="0" borderId="33" xfId="0" applyNumberFormat="1" applyFont="1" applyFill="1" applyBorder="1" applyAlignment="1">
      <alignment vertical="top" wrapText="1"/>
    </xf>
    <xf numFmtId="49" fontId="5" fillId="0" borderId="10" xfId="0" applyNumberFormat="1" applyFont="1" applyFill="1" applyBorder="1" applyAlignment="1">
      <alignment vertical="top" wrapText="1"/>
    </xf>
    <xf numFmtId="49" fontId="5" fillId="0" borderId="17" xfId="0" applyNumberFormat="1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0" fillId="4" borderId="38" xfId="0" applyFont="1" applyFill="1" applyBorder="1" applyAlignment="1">
      <alignment vertical="top" wrapText="1"/>
    </xf>
    <xf numFmtId="0" fontId="3" fillId="8" borderId="4" xfId="0" applyFont="1" applyFill="1" applyBorder="1" applyAlignment="1">
      <alignment horizontal="right" vertical="top"/>
    </xf>
    <xf numFmtId="164" fontId="1" fillId="8" borderId="44" xfId="0" applyNumberFormat="1" applyFont="1" applyFill="1" applyBorder="1" applyAlignment="1">
      <alignment horizontal="center" vertical="top"/>
    </xf>
    <xf numFmtId="0" fontId="5" fillId="4" borderId="74" xfId="0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 wrapText="1"/>
    </xf>
    <xf numFmtId="49" fontId="1" fillId="0" borderId="74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4" fillId="8" borderId="69" xfId="0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 wrapText="1"/>
    </xf>
    <xf numFmtId="164" fontId="4" fillId="8" borderId="70" xfId="0" applyNumberFormat="1" applyFont="1" applyFill="1" applyBorder="1" applyAlignment="1">
      <alignment horizontal="center" vertical="top" wrapText="1"/>
    </xf>
    <xf numFmtId="164" fontId="1" fillId="8" borderId="11" xfId="0" applyNumberFormat="1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 wrapText="1"/>
    </xf>
    <xf numFmtId="164" fontId="5" fillId="8" borderId="28" xfId="0" applyNumberFormat="1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164" fontId="5" fillId="8" borderId="14" xfId="0" applyNumberFormat="1" applyFont="1" applyFill="1" applyBorder="1" applyAlignment="1">
      <alignment horizontal="center" vertical="top"/>
    </xf>
    <xf numFmtId="164" fontId="5" fillId="8" borderId="15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vertical="top"/>
    </xf>
    <xf numFmtId="0" fontId="5" fillId="8" borderId="61" xfId="0" applyFont="1" applyFill="1" applyBorder="1" applyAlignment="1">
      <alignment horizontal="center" vertical="top"/>
    </xf>
    <xf numFmtId="0" fontId="5" fillId="0" borderId="76" xfId="0" applyFont="1" applyBorder="1" applyAlignment="1">
      <alignment vertical="top"/>
    </xf>
    <xf numFmtId="0" fontId="5" fillId="0" borderId="80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164" fontId="5" fillId="4" borderId="80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5" xfId="0" applyNumberFormat="1" applyFont="1" applyFill="1" applyBorder="1" applyAlignment="1">
      <alignment horizontal="center" vertical="top"/>
    </xf>
    <xf numFmtId="164" fontId="5" fillId="8" borderId="7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49" fontId="1" fillId="0" borderId="36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center"/>
    </xf>
    <xf numFmtId="164" fontId="9" fillId="3" borderId="39" xfId="0" applyNumberFormat="1" applyFont="1" applyFill="1" applyBorder="1" applyAlignment="1">
      <alignment horizontal="center" vertical="center"/>
    </xf>
    <xf numFmtId="164" fontId="9" fillId="3" borderId="31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top"/>
    </xf>
    <xf numFmtId="164" fontId="5" fillId="4" borderId="70" xfId="0" applyNumberFormat="1" applyFont="1" applyFill="1" applyBorder="1" applyAlignment="1">
      <alignment horizontal="center" vertical="top"/>
    </xf>
    <xf numFmtId="164" fontId="5" fillId="4" borderId="62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5" fillId="4" borderId="76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/>
    </xf>
    <xf numFmtId="0" fontId="5" fillId="0" borderId="60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5" fillId="8" borderId="61" xfId="0" applyFont="1" applyFill="1" applyBorder="1" applyAlignment="1">
      <alignment vertical="top"/>
    </xf>
    <xf numFmtId="0" fontId="1" fillId="0" borderId="26" xfId="0" applyFont="1" applyBorder="1" applyAlignment="1">
      <alignment vertical="top"/>
    </xf>
    <xf numFmtId="164" fontId="5" fillId="8" borderId="32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vertical="top"/>
    </xf>
    <xf numFmtId="164" fontId="5" fillId="8" borderId="67" xfId="0" applyNumberFormat="1" applyFont="1" applyFill="1" applyBorder="1" applyAlignment="1">
      <alignment horizontal="center" vertical="top" wrapText="1"/>
    </xf>
    <xf numFmtId="164" fontId="5" fillId="4" borderId="30" xfId="0" applyNumberFormat="1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vertical="top" wrapText="1"/>
    </xf>
    <xf numFmtId="0" fontId="1" fillId="0" borderId="45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Border="1" applyAlignment="1">
      <alignment horizontal="center" vertical="top" wrapText="1"/>
    </xf>
    <xf numFmtId="164" fontId="3" fillId="5" borderId="6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vertical="center" textRotation="90" wrapText="1"/>
    </xf>
    <xf numFmtId="164" fontId="3" fillId="0" borderId="23" xfId="0" applyNumberFormat="1" applyFont="1" applyFill="1" applyBorder="1" applyAlignment="1">
      <alignment vertical="center" textRotation="90" wrapText="1"/>
    </xf>
    <xf numFmtId="164" fontId="1" fillId="0" borderId="42" xfId="0" applyNumberFormat="1" applyFont="1" applyFill="1" applyBorder="1" applyAlignment="1">
      <alignment horizontal="left" vertical="top" wrapText="1"/>
    </xf>
    <xf numFmtId="0" fontId="1" fillId="0" borderId="45" xfId="0" applyNumberFormat="1" applyFont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0" fontId="5" fillId="8" borderId="28" xfId="0" applyFont="1" applyFill="1" applyBorder="1" applyAlignment="1">
      <alignment horizontal="center" vertical="top"/>
    </xf>
    <xf numFmtId="0" fontId="5" fillId="8" borderId="29" xfId="0" applyFont="1" applyFill="1" applyBorder="1" applyAlignment="1">
      <alignment horizontal="center" vertical="top"/>
    </xf>
    <xf numFmtId="0" fontId="5" fillId="8" borderId="57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4" fillId="0" borderId="26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center" vertical="top"/>
    </xf>
    <xf numFmtId="164" fontId="3" fillId="8" borderId="11" xfId="0" applyNumberFormat="1" applyFont="1" applyFill="1" applyBorder="1" applyAlignment="1">
      <alignment horizontal="center" vertical="top"/>
    </xf>
    <xf numFmtId="164" fontId="3" fillId="8" borderId="5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vertical="center" textRotation="90" wrapText="1"/>
    </xf>
    <xf numFmtId="49" fontId="1" fillId="0" borderId="57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29" xfId="0" applyNumberFormat="1" applyFont="1" applyFill="1" applyBorder="1" applyAlignment="1">
      <alignment horizontal="center" vertical="top"/>
    </xf>
    <xf numFmtId="164" fontId="5" fillId="0" borderId="59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0" fontId="1" fillId="0" borderId="24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5" fillId="0" borderId="7" xfId="0" applyNumberFormat="1" applyFont="1" applyFill="1" applyBorder="1" applyAlignment="1">
      <alignment vertical="top" wrapText="1"/>
    </xf>
    <xf numFmtId="0" fontId="5" fillId="0" borderId="26" xfId="0" applyFont="1" applyBorder="1" applyAlignment="1">
      <alignment horizontal="center" vertical="top"/>
    </xf>
    <xf numFmtId="164" fontId="5" fillId="4" borderId="18" xfId="0" applyNumberFormat="1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center" vertical="top" wrapText="1"/>
    </xf>
    <xf numFmtId="164" fontId="5" fillId="4" borderId="75" xfId="0" applyNumberFormat="1" applyFont="1" applyFill="1" applyBorder="1" applyAlignment="1">
      <alignment horizontal="center" vertical="top" wrapText="1"/>
    </xf>
    <xf numFmtId="164" fontId="5" fillId="4" borderId="36" xfId="0" applyNumberFormat="1" applyFont="1" applyFill="1" applyBorder="1" applyAlignment="1">
      <alignment horizontal="center" vertical="top" wrapText="1"/>
    </xf>
    <xf numFmtId="164" fontId="5" fillId="0" borderId="11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8" borderId="75" xfId="0" applyNumberFormat="1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0" fontId="3" fillId="3" borderId="39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5" fillId="4" borderId="16" xfId="0" applyNumberFormat="1" applyFont="1" applyFill="1" applyBorder="1" applyAlignment="1">
      <alignment horizontal="left" vertical="top" wrapText="1"/>
    </xf>
    <xf numFmtId="0" fontId="3" fillId="8" borderId="69" xfId="0" applyFont="1" applyFill="1" applyBorder="1" applyAlignment="1">
      <alignment horizontal="right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4" fillId="4" borderId="16" xfId="0" applyNumberFormat="1" applyFont="1" applyFill="1" applyBorder="1" applyAlignment="1">
      <alignment horizontal="center" vertical="top"/>
    </xf>
    <xf numFmtId="49" fontId="9" fillId="4" borderId="36" xfId="0" applyNumberFormat="1" applyFont="1" applyFill="1" applyBorder="1" applyAlignment="1">
      <alignment vertical="top" wrapText="1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49" fontId="5" fillId="0" borderId="10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3" fillId="8" borderId="70" xfId="0" applyNumberFormat="1" applyFont="1" applyFill="1" applyBorder="1" applyAlignment="1">
      <alignment horizontal="center" vertical="top"/>
    </xf>
    <xf numFmtId="0" fontId="5" fillId="8" borderId="54" xfId="0" applyFont="1" applyFill="1" applyBorder="1" applyAlignment="1">
      <alignment vertical="top"/>
    </xf>
    <xf numFmtId="164" fontId="5" fillId="8" borderId="57" xfId="0" applyNumberFormat="1" applyFont="1" applyFill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center" textRotation="90" wrapText="1"/>
    </xf>
    <xf numFmtId="164" fontId="5" fillId="7" borderId="48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top"/>
    </xf>
    <xf numFmtId="164" fontId="5" fillId="7" borderId="50" xfId="0" applyNumberFormat="1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7" borderId="16" xfId="0" applyNumberFormat="1" applyFont="1" applyFill="1" applyBorder="1" applyAlignment="1">
      <alignment horizontal="center" vertical="top"/>
    </xf>
    <xf numFmtId="164" fontId="3" fillId="7" borderId="16" xfId="0" applyNumberFormat="1" applyFont="1" applyFill="1" applyBorder="1" applyAlignment="1">
      <alignment horizontal="center" vertical="top"/>
    </xf>
    <xf numFmtId="164" fontId="5" fillId="7" borderId="28" xfId="0" applyNumberFormat="1" applyFont="1" applyFill="1" applyBorder="1" applyAlignment="1">
      <alignment horizontal="center" vertical="top"/>
    </xf>
    <xf numFmtId="164" fontId="5" fillId="7" borderId="29" xfId="0" applyNumberFormat="1" applyFont="1" applyFill="1" applyBorder="1" applyAlignment="1">
      <alignment horizontal="center" vertical="top"/>
    </xf>
    <xf numFmtId="164" fontId="1" fillId="7" borderId="15" xfId="0" applyNumberFormat="1" applyFont="1" applyFill="1" applyBorder="1" applyAlignment="1">
      <alignment horizontal="center" vertical="top"/>
    </xf>
    <xf numFmtId="164" fontId="1" fillId="7" borderId="16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center" vertical="top"/>
    </xf>
    <xf numFmtId="164" fontId="1" fillId="7" borderId="34" xfId="0" applyNumberFormat="1" applyFont="1" applyFill="1" applyBorder="1" applyAlignment="1">
      <alignment horizontal="center" vertical="top"/>
    </xf>
    <xf numFmtId="164" fontId="3" fillId="7" borderId="11" xfId="0" applyNumberFormat="1" applyFont="1" applyFill="1" applyBorder="1" applyAlignment="1">
      <alignment horizontal="center" vertical="top"/>
    </xf>
    <xf numFmtId="164" fontId="3" fillId="7" borderId="5" xfId="0" applyNumberFormat="1" applyFont="1" applyFill="1" applyBorder="1" applyAlignment="1">
      <alignment horizontal="center" vertical="top"/>
    </xf>
    <xf numFmtId="164" fontId="3" fillId="7" borderId="7" xfId="0" applyNumberFormat="1" applyFont="1" applyFill="1" applyBorder="1" applyAlignment="1">
      <alignment horizontal="center" vertical="top"/>
    </xf>
    <xf numFmtId="164" fontId="3" fillId="7" borderId="29" xfId="0" applyNumberFormat="1" applyFont="1" applyFill="1" applyBorder="1" applyAlignment="1">
      <alignment horizontal="center" vertical="top"/>
    </xf>
    <xf numFmtId="164" fontId="3" fillId="7" borderId="57" xfId="0" applyNumberFormat="1" applyFont="1" applyFill="1" applyBorder="1" applyAlignment="1">
      <alignment horizontal="center" vertical="top"/>
    </xf>
    <xf numFmtId="164" fontId="5" fillId="7" borderId="44" xfId="0" applyNumberFormat="1" applyFont="1" applyFill="1" applyBorder="1" applyAlignment="1">
      <alignment horizontal="center" vertical="top"/>
    </xf>
    <xf numFmtId="164" fontId="5" fillId="7" borderId="45" xfId="0" applyNumberFormat="1" applyFont="1" applyFill="1" applyBorder="1" applyAlignment="1">
      <alignment horizontal="center" vertical="top"/>
    </xf>
    <xf numFmtId="164" fontId="3" fillId="7" borderId="45" xfId="0" applyNumberFormat="1" applyFont="1" applyFill="1" applyBorder="1" applyAlignment="1">
      <alignment horizontal="center" vertical="top"/>
    </xf>
    <xf numFmtId="164" fontId="3" fillId="7" borderId="46" xfId="0" applyNumberFormat="1" applyFont="1" applyFill="1" applyBorder="1" applyAlignment="1">
      <alignment horizontal="center" vertical="top"/>
    </xf>
    <xf numFmtId="164" fontId="5" fillId="7" borderId="11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5" fillId="7" borderId="7" xfId="0" applyNumberFormat="1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center" vertical="top"/>
    </xf>
    <xf numFmtId="164" fontId="5" fillId="7" borderId="37" xfId="0" applyNumberFormat="1" applyFont="1" applyFill="1" applyBorder="1" applyAlignment="1">
      <alignment horizontal="center" vertical="top"/>
    </xf>
    <xf numFmtId="164" fontId="5" fillId="7" borderId="54" xfId="0" applyNumberFormat="1" applyFont="1" applyFill="1" applyBorder="1" applyAlignment="1">
      <alignment horizontal="center" vertical="top"/>
    </xf>
    <xf numFmtId="164" fontId="1" fillId="7" borderId="48" xfId="0" applyNumberFormat="1" applyFont="1" applyFill="1" applyBorder="1" applyAlignment="1">
      <alignment horizontal="center" vertical="top" wrapText="1"/>
    </xf>
    <xf numFmtId="164" fontId="1" fillId="7" borderId="49" xfId="0" applyNumberFormat="1" applyFont="1" applyFill="1" applyBorder="1" applyAlignment="1">
      <alignment horizontal="center" vertical="top" wrapText="1"/>
    </xf>
    <xf numFmtId="164" fontId="1" fillId="7" borderId="50" xfId="0" applyNumberFormat="1" applyFont="1" applyFill="1" applyBorder="1" applyAlignment="1">
      <alignment horizontal="center" vertical="top" wrapText="1"/>
    </xf>
    <xf numFmtId="164" fontId="1" fillId="7" borderId="46" xfId="0" applyNumberFormat="1" applyFont="1" applyFill="1" applyBorder="1" applyAlignment="1">
      <alignment horizontal="center" vertical="top" wrapText="1"/>
    </xf>
    <xf numFmtId="164" fontId="1" fillId="7" borderId="28" xfId="0" applyNumberFormat="1" applyFont="1" applyFill="1" applyBorder="1" applyAlignment="1">
      <alignment horizontal="center" vertical="top" wrapText="1"/>
    </xf>
    <xf numFmtId="164" fontId="1" fillId="7" borderId="29" xfId="0" applyNumberFormat="1" applyFont="1" applyFill="1" applyBorder="1" applyAlignment="1">
      <alignment horizontal="center" vertical="top" wrapText="1"/>
    </xf>
    <xf numFmtId="164" fontId="1" fillId="7" borderId="57" xfId="0" applyNumberFormat="1" applyFont="1" applyFill="1" applyBorder="1" applyAlignment="1">
      <alignment horizontal="center" vertical="top" wrapText="1"/>
    </xf>
    <xf numFmtId="164" fontId="1" fillId="7" borderId="44" xfId="0" applyNumberFormat="1" applyFont="1" applyFill="1" applyBorder="1" applyAlignment="1">
      <alignment horizontal="center" vertical="top"/>
    </xf>
    <xf numFmtId="164" fontId="1" fillId="7" borderId="45" xfId="0" applyNumberFormat="1" applyFont="1" applyFill="1" applyBorder="1" applyAlignment="1">
      <alignment horizontal="center" vertical="top"/>
    </xf>
    <xf numFmtId="164" fontId="1" fillId="7" borderId="46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/>
    </xf>
    <xf numFmtId="164" fontId="1" fillId="7" borderId="11" xfId="0" applyNumberFormat="1" applyFont="1" applyFill="1" applyBorder="1" applyAlignment="1">
      <alignment horizontal="center" vertical="top" wrapText="1"/>
    </xf>
    <xf numFmtId="164" fontId="1" fillId="7" borderId="5" xfId="0" applyNumberFormat="1" applyFont="1" applyFill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5" fillId="7" borderId="28" xfId="0" applyFont="1" applyFill="1" applyBorder="1" applyAlignment="1">
      <alignment horizontal="center" vertical="top"/>
    </xf>
    <xf numFmtId="0" fontId="5" fillId="7" borderId="29" xfId="0" applyFont="1" applyFill="1" applyBorder="1" applyAlignment="1">
      <alignment horizontal="center" vertical="top"/>
    </xf>
    <xf numFmtId="0" fontId="5" fillId="7" borderId="57" xfId="0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 wrapText="1"/>
    </xf>
    <xf numFmtId="164" fontId="5" fillId="7" borderId="15" xfId="0" applyNumberFormat="1" applyFont="1" applyFill="1" applyBorder="1" applyAlignment="1">
      <alignment horizontal="center" vertical="top" wrapText="1"/>
    </xf>
    <xf numFmtId="164" fontId="5" fillId="7" borderId="16" xfId="0" applyNumberFormat="1" applyFont="1" applyFill="1" applyBorder="1" applyAlignment="1">
      <alignment horizontal="center" vertical="top" wrapText="1"/>
    </xf>
    <xf numFmtId="164" fontId="5" fillId="7" borderId="53" xfId="0" applyNumberFormat="1" applyFont="1" applyFill="1" applyBorder="1" applyAlignment="1">
      <alignment horizontal="center" vertical="top" wrapText="1"/>
    </xf>
    <xf numFmtId="164" fontId="5" fillId="7" borderId="37" xfId="0" applyNumberFormat="1" applyFont="1" applyFill="1" applyBorder="1" applyAlignment="1">
      <alignment horizontal="center" vertical="top" wrapText="1"/>
    </xf>
    <xf numFmtId="164" fontId="5" fillId="7" borderId="54" xfId="0" applyNumberFormat="1" applyFont="1" applyFill="1" applyBorder="1" applyAlignment="1">
      <alignment horizontal="center" vertical="top" wrapText="1"/>
    </xf>
    <xf numFmtId="164" fontId="3" fillId="7" borderId="49" xfId="0" applyNumberFormat="1" applyFont="1" applyFill="1" applyBorder="1" applyAlignment="1">
      <alignment horizontal="right" vertical="top"/>
    </xf>
    <xf numFmtId="164" fontId="3" fillId="7" borderId="50" xfId="0" applyNumberFormat="1" applyFont="1" applyFill="1" applyBorder="1" applyAlignment="1">
      <alignment horizontal="right" vertical="top"/>
    </xf>
    <xf numFmtId="164" fontId="1" fillId="7" borderId="53" xfId="0" applyNumberFormat="1" applyFont="1" applyFill="1" applyBorder="1" applyAlignment="1">
      <alignment horizontal="center" vertical="top"/>
    </xf>
    <xf numFmtId="164" fontId="1" fillId="7" borderId="37" xfId="0" applyNumberFormat="1" applyFont="1" applyFill="1" applyBorder="1" applyAlignment="1">
      <alignment horizontal="center" vertical="top"/>
    </xf>
    <xf numFmtId="164" fontId="1" fillId="7" borderId="54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right" vertical="top"/>
    </xf>
    <xf numFmtId="164" fontId="5" fillId="7" borderId="50" xfId="0" applyNumberFormat="1" applyFont="1" applyFill="1" applyBorder="1" applyAlignment="1">
      <alignment horizontal="right" vertical="top"/>
    </xf>
    <xf numFmtId="0" fontId="7" fillId="5" borderId="39" xfId="0" applyFont="1" applyFill="1" applyBorder="1" applyAlignment="1">
      <alignment horizontal="left" vertical="top" wrapText="1"/>
    </xf>
    <xf numFmtId="0" fontId="7" fillId="5" borderId="40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top" wrapText="1"/>
    </xf>
    <xf numFmtId="49" fontId="3" fillId="6" borderId="27" xfId="0" applyNumberFormat="1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vertical="top"/>
    </xf>
    <xf numFmtId="164" fontId="5" fillId="7" borderId="43" xfId="0" applyNumberFormat="1" applyFont="1" applyFill="1" applyBorder="1" applyAlignment="1">
      <alignment vertical="top"/>
    </xf>
    <xf numFmtId="164" fontId="5" fillId="7" borderId="61" xfId="0" applyNumberFormat="1" applyFont="1" applyFill="1" applyBorder="1" applyAlignment="1">
      <alignment horizontal="center" vertical="top"/>
    </xf>
    <xf numFmtId="0" fontId="5" fillId="7" borderId="61" xfId="0" applyFont="1" applyFill="1" applyBorder="1" applyAlignment="1">
      <alignment horizontal="center" vertical="top"/>
    </xf>
    <xf numFmtId="0" fontId="5" fillId="7" borderId="54" xfId="0" applyFont="1" applyFill="1" applyBorder="1" applyAlignment="1">
      <alignment vertical="top"/>
    </xf>
    <xf numFmtId="49" fontId="9" fillId="3" borderId="21" xfId="0" applyNumberFormat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164" fontId="4" fillId="8" borderId="16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164" fontId="1" fillId="8" borderId="28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57" xfId="0" applyNumberFormat="1" applyFont="1" applyFill="1" applyBorder="1" applyAlignment="1">
      <alignment horizontal="center" vertical="top"/>
    </xf>
    <xf numFmtId="164" fontId="1" fillId="7" borderId="28" xfId="0" applyNumberFormat="1" applyFont="1" applyFill="1" applyBorder="1" applyAlignment="1">
      <alignment horizontal="center" vertical="top"/>
    </xf>
    <xf numFmtId="164" fontId="1" fillId="7" borderId="29" xfId="0" applyNumberFormat="1" applyFont="1" applyFill="1" applyBorder="1" applyAlignment="1">
      <alignment horizontal="center" vertical="top"/>
    </xf>
    <xf numFmtId="164" fontId="1" fillId="7" borderId="57" xfId="0" applyNumberFormat="1" applyFont="1" applyFill="1" applyBorder="1" applyAlignment="1">
      <alignment horizontal="center" vertical="top"/>
    </xf>
    <xf numFmtId="164" fontId="1" fillId="7" borderId="41" xfId="0" applyNumberFormat="1" applyFont="1" applyFill="1" applyBorder="1" applyAlignment="1">
      <alignment horizontal="center" vertical="top"/>
    </xf>
    <xf numFmtId="164" fontId="1" fillId="7" borderId="30" xfId="0" applyNumberFormat="1" applyFont="1" applyFill="1" applyBorder="1" applyAlignment="1">
      <alignment horizontal="center" vertical="top"/>
    </xf>
    <xf numFmtId="49" fontId="3" fillId="7" borderId="0" xfId="0" applyNumberFormat="1" applyFont="1" applyFill="1" applyBorder="1" applyAlignment="1">
      <alignment horizontal="right" vertical="top"/>
    </xf>
    <xf numFmtId="0" fontId="2" fillId="7" borderId="0" xfId="0" applyFont="1" applyFill="1"/>
    <xf numFmtId="49" fontId="3" fillId="7" borderId="26" xfId="0" applyNumberFormat="1" applyFont="1" applyFill="1" applyBorder="1" applyAlignment="1">
      <alignment horizontal="right" vertical="top"/>
    </xf>
    <xf numFmtId="164" fontId="9" fillId="7" borderId="0" xfId="0" applyNumberFormat="1" applyFont="1" applyFill="1" applyBorder="1" applyAlignment="1">
      <alignment horizontal="center" vertical="top"/>
    </xf>
    <xf numFmtId="0" fontId="2" fillId="7" borderId="0" xfId="0" applyFont="1" applyFill="1" applyBorder="1"/>
    <xf numFmtId="49" fontId="5" fillId="7" borderId="0" xfId="0" applyNumberFormat="1" applyFont="1" applyFill="1" applyBorder="1" applyAlignment="1">
      <alignment vertical="top"/>
    </xf>
    <xf numFmtId="164" fontId="21" fillId="7" borderId="48" xfId="0" applyNumberFormat="1" applyFont="1" applyFill="1" applyBorder="1" applyAlignment="1">
      <alignment horizontal="center" vertical="top"/>
    </xf>
    <xf numFmtId="164" fontId="21" fillId="7" borderId="49" xfId="0" applyNumberFormat="1" applyFont="1" applyFill="1" applyBorder="1" applyAlignment="1">
      <alignment horizontal="center" vertical="top"/>
    </xf>
    <xf numFmtId="164" fontId="21" fillId="7" borderId="49" xfId="0" applyNumberFormat="1" applyFont="1" applyFill="1" applyBorder="1" applyAlignment="1">
      <alignment horizontal="right" vertical="top"/>
    </xf>
    <xf numFmtId="164" fontId="21" fillId="7" borderId="50" xfId="0" applyNumberFormat="1" applyFont="1" applyFill="1" applyBorder="1" applyAlignment="1">
      <alignment horizontal="right" vertical="top"/>
    </xf>
    <xf numFmtId="164" fontId="21" fillId="7" borderId="50" xfId="0" applyNumberFormat="1" applyFont="1" applyFill="1" applyBorder="1" applyAlignment="1">
      <alignment horizontal="center" vertical="top"/>
    </xf>
    <xf numFmtId="0" fontId="21" fillId="4" borderId="10" xfId="0" applyFont="1" applyFill="1" applyBorder="1" applyAlignment="1">
      <alignment horizontal="left" vertical="top" wrapText="1"/>
    </xf>
    <xf numFmtId="164" fontId="3" fillId="8" borderId="1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164" fontId="4" fillId="5" borderId="35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5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9" fillId="4" borderId="36" xfId="0" applyNumberFormat="1" applyFont="1" applyFill="1" applyBorder="1" applyAlignment="1">
      <alignment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49" fontId="4" fillId="4" borderId="16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164" fontId="21" fillId="7" borderId="74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58" xfId="0" applyFont="1" applyBorder="1" applyAlignment="1">
      <alignment horizontal="left" vertical="top"/>
    </xf>
    <xf numFmtId="164" fontId="5" fillId="0" borderId="35" xfId="0" applyNumberFormat="1" applyFont="1" applyBorder="1" applyAlignment="1">
      <alignment horizontal="center" vertical="top"/>
    </xf>
    <xf numFmtId="164" fontId="5" fillId="0" borderId="42" xfId="0" applyNumberFormat="1" applyFont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0" fontId="3" fillId="8" borderId="71" xfId="0" applyFont="1" applyFill="1" applyBorder="1" applyAlignment="1">
      <alignment horizontal="right" vertical="top"/>
    </xf>
    <xf numFmtId="0" fontId="3" fillId="8" borderId="70" xfId="0" applyFont="1" applyFill="1" applyBorder="1" applyAlignment="1">
      <alignment horizontal="right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0" fontId="3" fillId="5" borderId="35" xfId="0" applyFont="1" applyFill="1" applyBorder="1" applyAlignment="1">
      <alignment horizontal="right" vertical="top"/>
    </xf>
    <xf numFmtId="0" fontId="3" fillId="5" borderId="42" xfId="0" applyFont="1" applyFill="1" applyBorder="1" applyAlignment="1">
      <alignment horizontal="right" vertical="top"/>
    </xf>
    <xf numFmtId="0" fontId="3" fillId="5" borderId="58" xfId="0" applyFont="1" applyFill="1" applyBorder="1" applyAlignment="1">
      <alignment horizontal="right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164" fontId="5" fillId="0" borderId="35" xfId="0" applyNumberFormat="1" applyFont="1" applyBorder="1" applyAlignment="1">
      <alignment horizontal="center" vertical="top" wrapText="1"/>
    </xf>
    <xf numFmtId="164" fontId="5" fillId="0" borderId="42" xfId="0" applyNumberFormat="1" applyFont="1" applyBorder="1" applyAlignment="1">
      <alignment horizontal="center" vertical="top" wrapText="1"/>
    </xf>
    <xf numFmtId="164" fontId="5" fillId="0" borderId="58" xfId="0" applyNumberFormat="1" applyFont="1" applyBorder="1" applyAlignment="1">
      <alignment horizontal="center" vertical="top" wrapText="1"/>
    </xf>
    <xf numFmtId="164" fontId="5" fillId="0" borderId="35" xfId="0" applyNumberFormat="1" applyFont="1" applyBorder="1" applyAlignment="1">
      <alignment horizontal="center"/>
    </xf>
    <xf numFmtId="164" fontId="5" fillId="0" borderId="42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3" fillId="5" borderId="43" xfId="0" applyFont="1" applyFill="1" applyBorder="1" applyAlignment="1">
      <alignment horizontal="right" vertical="top"/>
    </xf>
    <xf numFmtId="0" fontId="3" fillId="5" borderId="79" xfId="0" applyFont="1" applyFill="1" applyBorder="1" applyAlignment="1">
      <alignment horizontal="right" vertical="top"/>
    </xf>
    <xf numFmtId="0" fontId="3" fillId="5" borderId="80" xfId="0" applyFont="1" applyFill="1" applyBorder="1" applyAlignment="1">
      <alignment horizontal="right" vertical="top"/>
    </xf>
    <xf numFmtId="164" fontId="4" fillId="5" borderId="74" xfId="0" applyNumberFormat="1" applyFont="1" applyFill="1" applyBorder="1" applyAlignment="1">
      <alignment horizontal="center"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0" fontId="4" fillId="8" borderId="35" xfId="0" applyFont="1" applyFill="1" applyBorder="1" applyAlignment="1">
      <alignment horizontal="left" vertical="top" wrapText="1"/>
    </xf>
    <xf numFmtId="0" fontId="4" fillId="8" borderId="42" xfId="0" applyFont="1" applyFill="1" applyBorder="1" applyAlignment="1">
      <alignment horizontal="left" vertical="top" wrapText="1"/>
    </xf>
    <xf numFmtId="0" fontId="4" fillId="8" borderId="58" xfId="0" applyFont="1" applyFill="1" applyBorder="1" applyAlignment="1">
      <alignment horizontal="left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164" fontId="5" fillId="8" borderId="42" xfId="0" applyNumberFormat="1" applyFont="1" applyFill="1" applyBorder="1" applyAlignment="1">
      <alignment horizontal="center" vertical="top" wrapText="1"/>
    </xf>
    <xf numFmtId="164" fontId="5" fillId="8" borderId="58" xfId="0" applyNumberFormat="1" applyFont="1" applyFill="1" applyBorder="1" applyAlignment="1">
      <alignment horizontal="center" vertical="top" wrapText="1"/>
    </xf>
    <xf numFmtId="49" fontId="12" fillId="0" borderId="39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49" fontId="3" fillId="5" borderId="39" xfId="0" applyNumberFormat="1" applyFont="1" applyFill="1" applyBorder="1" applyAlignment="1">
      <alignment horizontal="right" vertical="top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0" fontId="1" fillId="0" borderId="33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center" vertical="top"/>
    </xf>
    <xf numFmtId="49" fontId="3" fillId="4" borderId="38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33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7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1" fillId="0" borderId="16" xfId="0" applyNumberFormat="1" applyFont="1" applyFill="1" applyBorder="1" applyAlignment="1">
      <alignment horizontal="center" vertical="top" wrapText="1"/>
    </xf>
    <xf numFmtId="49" fontId="1" fillId="0" borderId="33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4" fillId="0" borderId="23" xfId="0" applyNumberFormat="1" applyFont="1" applyFill="1" applyBorder="1" applyAlignment="1">
      <alignment horizontal="center" vertical="center" textRotation="90" wrapText="1"/>
    </xf>
    <xf numFmtId="164" fontId="1" fillId="0" borderId="28" xfId="0" applyNumberFormat="1" applyFont="1" applyFill="1" applyBorder="1" applyAlignment="1">
      <alignment horizontal="left" vertical="top" wrapText="1"/>
    </xf>
    <xf numFmtId="49" fontId="3" fillId="3" borderId="32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49" fontId="9" fillId="4" borderId="36" xfId="0" applyNumberFormat="1" applyFont="1" applyFill="1" applyBorder="1" applyAlignment="1">
      <alignment vertical="top" wrapText="1"/>
    </xf>
    <xf numFmtId="49" fontId="9" fillId="4" borderId="34" xfId="0" applyNumberFormat="1" applyFont="1" applyFill="1" applyBorder="1" applyAlignment="1">
      <alignment vertical="top" wrapText="1"/>
    </xf>
    <xf numFmtId="49" fontId="9" fillId="4" borderId="38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164" fontId="5" fillId="0" borderId="18" xfId="0" applyNumberFormat="1" applyFont="1" applyFill="1" applyBorder="1" applyAlignment="1">
      <alignment horizontal="center" vertical="center" textRotation="90" wrapText="1"/>
    </xf>
    <xf numFmtId="164" fontId="5" fillId="0" borderId="4" xfId="0" applyNumberFormat="1" applyFont="1" applyFill="1" applyBorder="1" applyAlignment="1">
      <alignment horizontal="center" vertical="center" textRotation="90" wrapText="1"/>
    </xf>
    <xf numFmtId="164" fontId="5" fillId="0" borderId="8" xfId="0" applyNumberFormat="1" applyFont="1" applyFill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7" borderId="27" xfId="0" applyNumberFormat="1" applyFont="1" applyFill="1" applyBorder="1" applyAlignment="1">
      <alignment horizontal="center" vertical="top" wrapText="1"/>
    </xf>
    <xf numFmtId="49" fontId="3" fillId="7" borderId="22" xfId="0" applyNumberFormat="1" applyFont="1" applyFill="1" applyBorder="1" applyAlignment="1">
      <alignment horizontal="center" vertical="top" wrapText="1"/>
    </xf>
    <xf numFmtId="49" fontId="3" fillId="7" borderId="2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left" vertical="top" wrapText="1"/>
    </xf>
    <xf numFmtId="164" fontId="1" fillId="0" borderId="14" xfId="0" applyNumberFormat="1" applyFont="1" applyBorder="1" applyAlignment="1">
      <alignment horizontal="left" vertical="top" wrapText="1"/>
    </xf>
    <xf numFmtId="164" fontId="1" fillId="0" borderId="23" xfId="0" applyNumberFormat="1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9" fillId="4" borderId="26" xfId="0" applyNumberFormat="1" applyFont="1" applyFill="1" applyBorder="1" applyAlignment="1">
      <alignment vertical="top" wrapText="1"/>
    </xf>
    <xf numFmtId="49" fontId="9" fillId="4" borderId="0" xfId="0" applyNumberFormat="1" applyFont="1" applyFill="1" applyBorder="1" applyAlignment="1">
      <alignment vertical="top" wrapText="1"/>
    </xf>
    <xf numFmtId="0" fontId="10" fillId="4" borderId="32" xfId="0" applyFont="1" applyFill="1" applyBorder="1" applyAlignment="1">
      <alignment vertical="top" wrapText="1"/>
    </xf>
    <xf numFmtId="164" fontId="3" fillId="0" borderId="26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 applyFill="1" applyBorder="1" applyAlignment="1">
      <alignment horizontal="center" vertical="center" textRotation="90" wrapText="1"/>
    </xf>
    <xf numFmtId="164" fontId="3" fillId="0" borderId="32" xfId="0" applyNumberFormat="1" applyFont="1" applyFill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center" textRotation="90"/>
    </xf>
    <xf numFmtId="49" fontId="3" fillId="0" borderId="14" xfId="0" applyNumberFormat="1" applyFont="1" applyFill="1" applyBorder="1" applyAlignment="1">
      <alignment horizontal="center" vertical="center" textRotation="90"/>
    </xf>
    <xf numFmtId="49" fontId="1" fillId="0" borderId="16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1" fillId="0" borderId="52" xfId="0" applyNumberFormat="1" applyFont="1" applyFill="1" applyBorder="1" applyAlignment="1">
      <alignment horizontal="center" vertical="top"/>
    </xf>
    <xf numFmtId="49" fontId="1" fillId="0" borderId="73" xfId="0" applyNumberFormat="1" applyFont="1" applyFill="1" applyBorder="1" applyAlignment="1">
      <alignment horizontal="center" vertical="top"/>
    </xf>
    <xf numFmtId="0" fontId="15" fillId="7" borderId="47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 textRotation="90" wrapText="1"/>
    </xf>
    <xf numFmtId="0" fontId="15" fillId="7" borderId="33" xfId="0" applyFont="1" applyFill="1" applyBorder="1" applyAlignment="1">
      <alignment horizontal="center" vertical="center" textRotation="90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68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" fillId="0" borderId="14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right" vertical="top"/>
    </xf>
    <xf numFmtId="0" fontId="1" fillId="0" borderId="48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0" borderId="7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58" xfId="0" applyNumberFormat="1" applyFont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79" xfId="0" applyFont="1" applyFill="1" applyBorder="1" applyAlignment="1">
      <alignment horizontal="left" vertical="top" wrapText="1"/>
    </xf>
    <xf numFmtId="0" fontId="7" fillId="5" borderId="80" xfId="0" applyFont="1" applyFill="1" applyBorder="1" applyAlignment="1">
      <alignment horizontal="left" vertical="top" wrapText="1"/>
    </xf>
    <xf numFmtId="49" fontId="3" fillId="2" borderId="39" xfId="0" applyNumberFormat="1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1" fillId="0" borderId="74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textRotation="90" wrapText="1"/>
    </xf>
    <xf numFmtId="0" fontId="15" fillId="7" borderId="23" xfId="0" applyFont="1" applyFill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9" fillId="7" borderId="74" xfId="0" applyFont="1" applyFill="1" applyBorder="1" applyAlignment="1">
      <alignment horizontal="center" vertical="center" wrapText="1"/>
    </xf>
    <xf numFmtId="0" fontId="9" fillId="7" borderId="78" xfId="0" applyFont="1" applyFill="1" applyBorder="1" applyAlignment="1">
      <alignment horizontal="center" vertical="center" wrapText="1"/>
    </xf>
    <xf numFmtId="0" fontId="9" fillId="7" borderId="62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6" xfId="0" applyNumberFormat="1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8" borderId="74" xfId="0" applyFont="1" applyFill="1" applyBorder="1" applyAlignment="1">
      <alignment horizontal="center" vertical="center" wrapText="1"/>
    </xf>
    <xf numFmtId="0" fontId="9" fillId="8" borderId="78" xfId="0" applyFont="1" applyFill="1" applyBorder="1" applyAlignment="1">
      <alignment horizontal="center" vertical="center" wrapText="1"/>
    </xf>
    <xf numFmtId="0" fontId="9" fillId="8" borderId="6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47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49" fontId="3" fillId="4" borderId="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28" xfId="0" applyFont="1" applyFill="1" applyBorder="1" applyAlignment="1">
      <alignment horizontal="center" vertical="center" textRotation="90" wrapText="1"/>
    </xf>
    <xf numFmtId="49" fontId="1" fillId="0" borderId="34" xfId="0" applyNumberFormat="1" applyFont="1" applyFill="1" applyBorder="1" applyAlignment="1">
      <alignment horizontal="center" vertical="top"/>
    </xf>
    <xf numFmtId="49" fontId="1" fillId="0" borderId="67" xfId="0" applyNumberFormat="1" applyFont="1" applyFill="1" applyBorder="1" applyAlignment="1">
      <alignment horizontal="center" vertical="top"/>
    </xf>
    <xf numFmtId="0" fontId="5" fillId="4" borderId="28" xfId="0" applyFont="1" applyFill="1" applyBorder="1" applyAlignment="1">
      <alignment horizontal="center" vertical="center" textRotation="90" wrapText="1"/>
    </xf>
    <xf numFmtId="0" fontId="5" fillId="4" borderId="23" xfId="0" applyFont="1" applyFill="1" applyBorder="1" applyAlignment="1">
      <alignment horizontal="center" vertical="center" textRotation="90" wrapText="1"/>
    </xf>
    <xf numFmtId="0" fontId="5" fillId="4" borderId="45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 textRotation="90" wrapText="1"/>
    </xf>
    <xf numFmtId="0" fontId="6" fillId="4" borderId="33" xfId="0" applyFont="1" applyFill="1" applyBorder="1" applyAlignment="1">
      <alignment horizontal="center" vertical="center" textRotation="90" wrapText="1"/>
    </xf>
    <xf numFmtId="0" fontId="15" fillId="8" borderId="28" xfId="0" applyFont="1" applyFill="1" applyBorder="1" applyAlignment="1">
      <alignment horizontal="center" vertical="center" textRotation="90" wrapText="1"/>
    </xf>
    <xf numFmtId="0" fontId="15" fillId="8" borderId="23" xfId="0" applyFont="1" applyFill="1" applyBorder="1" applyAlignment="1">
      <alignment horizontal="center" vertical="center" textRotation="90" wrapText="1"/>
    </xf>
    <xf numFmtId="0" fontId="15" fillId="8" borderId="47" xfId="0" applyFont="1" applyFill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15" fillId="8" borderId="57" xfId="0" applyFont="1" applyFill="1" applyBorder="1" applyAlignment="1">
      <alignment horizontal="center" vertical="center" textRotation="90" wrapText="1"/>
    </xf>
    <xf numFmtId="0" fontId="15" fillId="8" borderId="33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center" textRotation="90" wrapText="1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9" fillId="4" borderId="27" xfId="0" applyNumberFormat="1" applyFont="1" applyFill="1" applyBorder="1" applyAlignment="1">
      <alignment vertical="top" wrapText="1"/>
    </xf>
    <xf numFmtId="0" fontId="10" fillId="4" borderId="24" xfId="0" applyFont="1" applyFill="1" applyBorder="1" applyAlignment="1">
      <alignment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2" xfId="0" applyNumberFormat="1" applyFont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center" textRotation="90" wrapText="1"/>
    </xf>
    <xf numFmtId="0" fontId="5" fillId="0" borderId="72" xfId="0" applyFont="1" applyFill="1" applyBorder="1" applyAlignment="1">
      <alignment horizontal="center" vertical="center" textRotation="90" wrapText="1"/>
    </xf>
    <xf numFmtId="49" fontId="1" fillId="0" borderId="61" xfId="0" applyNumberFormat="1" applyFont="1" applyFill="1" applyBorder="1" applyAlignment="1">
      <alignment horizontal="center" vertical="top"/>
    </xf>
    <xf numFmtId="49" fontId="3" fillId="3" borderId="40" xfId="0" applyNumberFormat="1" applyFont="1" applyFill="1" applyBorder="1" applyAlignment="1">
      <alignment horizontal="right" vertical="top"/>
    </xf>
    <xf numFmtId="49" fontId="3" fillId="0" borderId="76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4" fillId="0" borderId="72" xfId="0" applyFont="1" applyFill="1" applyBorder="1" applyAlignment="1">
      <alignment horizontal="center" vertical="center" textRotation="90" wrapText="1"/>
    </xf>
    <xf numFmtId="49" fontId="3" fillId="2" borderId="11" xfId="0" applyNumberFormat="1" applyFont="1" applyFill="1" applyBorder="1" applyAlignment="1">
      <alignment horizontal="center" vertical="top"/>
    </xf>
    <xf numFmtId="0" fontId="8" fillId="0" borderId="26" xfId="0" applyNumberFormat="1" applyFont="1" applyBorder="1" applyAlignment="1">
      <alignment vertical="top" wrapText="1"/>
    </xf>
    <xf numFmtId="0" fontId="4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top"/>
    </xf>
    <xf numFmtId="164" fontId="1" fillId="0" borderId="44" xfId="0" applyNumberFormat="1" applyFont="1" applyBorder="1" applyAlignment="1">
      <alignment horizontal="center" vertical="top"/>
    </xf>
    <xf numFmtId="0" fontId="2" fillId="0" borderId="45" xfId="0" applyFont="1" applyBorder="1"/>
    <xf numFmtId="0" fontId="2" fillId="0" borderId="47" xfId="0" applyFont="1" applyBorder="1"/>
    <xf numFmtId="164" fontId="3" fillId="5" borderId="44" xfId="0" applyNumberFormat="1" applyFont="1" applyFill="1" applyBorder="1" applyAlignment="1">
      <alignment horizontal="center" vertical="top" wrapText="1"/>
    </xf>
    <xf numFmtId="164" fontId="3" fillId="5" borderId="45" xfId="0" applyNumberFormat="1" applyFont="1" applyFill="1" applyBorder="1" applyAlignment="1">
      <alignment horizontal="center" vertical="top" wrapText="1"/>
    </xf>
    <xf numFmtId="164" fontId="3" fillId="5" borderId="47" xfId="0" applyNumberFormat="1" applyFont="1" applyFill="1" applyBorder="1" applyAlignment="1">
      <alignment horizontal="center" vertical="top" wrapText="1"/>
    </xf>
    <xf numFmtId="164" fontId="3" fillId="5" borderId="74" xfId="0" applyNumberFormat="1" applyFont="1" applyFill="1" applyBorder="1" applyAlignment="1">
      <alignment horizontal="center" vertical="top" wrapText="1"/>
    </xf>
    <xf numFmtId="164" fontId="3" fillId="5" borderId="78" xfId="0" applyNumberFormat="1" applyFont="1" applyFill="1" applyBorder="1" applyAlignment="1">
      <alignment horizontal="center" vertical="top" wrapText="1"/>
    </xf>
    <xf numFmtId="164" fontId="3" fillId="5" borderId="62" xfId="0" applyNumberFormat="1" applyFont="1" applyFill="1" applyBorder="1" applyAlignment="1">
      <alignment horizontal="center" vertical="top" wrapText="1"/>
    </xf>
    <xf numFmtId="0" fontId="5" fillId="0" borderId="42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8" fillId="0" borderId="0" xfId="0" applyNumberFormat="1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58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164" fontId="5" fillId="0" borderId="44" xfId="0" applyNumberFormat="1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164" fontId="4" fillId="8" borderId="42" xfId="0" applyNumberFormat="1" applyFont="1" applyFill="1" applyBorder="1" applyAlignment="1">
      <alignment horizontal="center" vertical="top" wrapText="1"/>
    </xf>
    <xf numFmtId="164" fontId="4" fillId="8" borderId="58" xfId="0" applyNumberFormat="1" applyFont="1" applyFill="1" applyBorder="1" applyAlignment="1">
      <alignment horizontal="center" vertical="top" wrapText="1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3" fillId="5" borderId="44" xfId="0" applyNumberFormat="1" applyFont="1" applyFill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42" xfId="0" applyNumberFormat="1" applyFont="1" applyBorder="1" applyAlignment="1">
      <alignment horizontal="center" vertical="top"/>
    </xf>
    <xf numFmtId="164" fontId="5" fillId="0" borderId="58" xfId="0" applyNumberFormat="1" applyFont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49" fontId="5" fillId="7" borderId="6" xfId="0" applyNumberFormat="1" applyFont="1" applyFill="1" applyBorder="1" applyAlignment="1">
      <alignment horizontal="center" vertical="top" wrapText="1"/>
    </xf>
    <xf numFmtId="49" fontId="5" fillId="7" borderId="10" xfId="0" applyNumberFormat="1" applyFont="1" applyFill="1" applyBorder="1" applyAlignment="1">
      <alignment horizontal="center" vertical="top" wrapText="1"/>
    </xf>
    <xf numFmtId="49" fontId="5" fillId="7" borderId="17" xfId="0" applyNumberFormat="1" applyFont="1" applyFill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3" fillId="4" borderId="7" xfId="0" applyNumberFormat="1" applyFont="1" applyFill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49" fontId="3" fillId="6" borderId="18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top" wrapText="1"/>
    </xf>
    <xf numFmtId="0" fontId="7" fillId="5" borderId="19" xfId="0" applyFont="1" applyFill="1" applyBorder="1" applyAlignment="1">
      <alignment horizontal="left" vertical="top" wrapText="1"/>
    </xf>
    <xf numFmtId="0" fontId="7" fillId="5" borderId="3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49" fontId="19" fillId="0" borderId="6" xfId="0" applyNumberFormat="1" applyFont="1" applyFill="1" applyBorder="1" applyAlignment="1">
      <alignment horizontal="left" vertical="top" wrapText="1"/>
    </xf>
    <xf numFmtId="49" fontId="19" fillId="0" borderId="17" xfId="0" applyNumberFormat="1" applyFont="1" applyFill="1" applyBorder="1" applyAlignment="1">
      <alignment horizontal="left" vertical="top" wrapText="1"/>
    </xf>
    <xf numFmtId="49" fontId="5" fillId="4" borderId="16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left" vertical="top" wrapText="1"/>
    </xf>
    <xf numFmtId="49" fontId="9" fillId="4" borderId="5" xfId="0" applyNumberFormat="1" applyFont="1" applyFill="1" applyBorder="1" applyAlignment="1">
      <alignment vertical="top" wrapText="1"/>
    </xf>
    <xf numFmtId="49" fontId="9" fillId="4" borderId="9" xfId="0" applyNumberFormat="1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21" fillId="0" borderId="6" xfId="0" applyNumberFormat="1" applyFont="1" applyFill="1" applyBorder="1" applyAlignment="1">
      <alignment horizontal="left" vertical="top" wrapText="1"/>
    </xf>
    <xf numFmtId="49" fontId="21" fillId="0" borderId="17" xfId="0" applyNumberFormat="1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49" fontId="12" fillId="0" borderId="32" xfId="0" applyNumberFormat="1" applyFont="1" applyFill="1" applyBorder="1" applyAlignment="1">
      <alignment horizontal="center" wrapText="1"/>
    </xf>
    <xf numFmtId="164" fontId="5" fillId="0" borderId="58" xfId="0" applyNumberFormat="1" applyFont="1" applyBorder="1" applyAlignment="1">
      <alignment horizontal="center"/>
    </xf>
    <xf numFmtId="49" fontId="3" fillId="2" borderId="19" xfId="0" applyNumberFormat="1" applyFont="1" applyFill="1" applyBorder="1" applyAlignment="1">
      <alignment horizontal="left" vertical="top" wrapText="1"/>
    </xf>
    <xf numFmtId="49" fontId="3" fillId="2" borderId="40" xfId="0" applyNumberFormat="1" applyFont="1" applyFill="1" applyBorder="1" applyAlignment="1">
      <alignment horizontal="left" vertical="top" wrapText="1"/>
    </xf>
    <xf numFmtId="164" fontId="4" fillId="5" borderId="62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zoomScaleNormal="100" zoomScaleSheetLayoutView="90" workbookViewId="0">
      <selection activeCell="Y7" sqref="Y7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7" customWidth="1"/>
    <col min="6" max="6" width="3.28515625" style="127" customWidth="1"/>
    <col min="7" max="7" width="2.85546875" style="127" customWidth="1"/>
    <col min="8" max="8" width="8" style="68" customWidth="1"/>
    <col min="9" max="10" width="7.42578125" style="68" customWidth="1"/>
    <col min="11" max="11" width="6.7109375" style="68" customWidth="1"/>
    <col min="12" max="12" width="6.28515625" style="68" customWidth="1"/>
    <col min="13" max="14" width="7.140625" style="68" customWidth="1"/>
    <col min="15" max="15" width="30.42578125" style="128" customWidth="1"/>
    <col min="16" max="18" width="4.85546875" style="129" customWidth="1"/>
    <col min="19" max="24" width="9.140625" style="1" customWidth="1"/>
    <col min="25" max="16384" width="9.140625" style="1"/>
  </cols>
  <sheetData>
    <row r="1" spans="1:27" s="143" customFormat="1" ht="12.75" customHeight="1" x14ac:dyDescent="0.2">
      <c r="A1" s="1249" t="s">
        <v>169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  <c r="M1" s="1249"/>
      <c r="N1" s="1249"/>
      <c r="O1" s="1249"/>
      <c r="P1" s="1249"/>
      <c r="Q1" s="1249"/>
      <c r="R1" s="1249"/>
      <c r="S1" s="976"/>
    </row>
    <row r="2" spans="1:27" s="143" customFormat="1" ht="12.75" customHeight="1" x14ac:dyDescent="0.2">
      <c r="A2" s="1250" t="s">
        <v>98</v>
      </c>
      <c r="B2" s="1250"/>
      <c r="C2" s="1250"/>
      <c r="D2" s="1250"/>
      <c r="E2" s="1250"/>
      <c r="F2" s="1250"/>
      <c r="G2" s="1250"/>
      <c r="H2" s="1250"/>
      <c r="I2" s="1250"/>
      <c r="J2" s="1250"/>
      <c r="K2" s="1250"/>
      <c r="L2" s="1250"/>
      <c r="M2" s="1250"/>
      <c r="N2" s="1250"/>
      <c r="O2" s="1250"/>
      <c r="P2" s="1250"/>
      <c r="Q2" s="1250"/>
      <c r="R2" s="1250"/>
      <c r="S2" s="976"/>
    </row>
    <row r="3" spans="1:27" s="143" customFormat="1" x14ac:dyDescent="0.2">
      <c r="A3" s="1251" t="s">
        <v>81</v>
      </c>
      <c r="B3" s="1251"/>
      <c r="C3" s="1251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51"/>
      <c r="Q3" s="1251"/>
      <c r="R3" s="1251"/>
      <c r="S3" s="119"/>
    </row>
    <row r="4" spans="1:27" s="143" customFormat="1" ht="13.5" thickBot="1" x14ac:dyDescent="0.25">
      <c r="A4" s="1042"/>
      <c r="B4" s="1042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253" t="s">
        <v>0</v>
      </c>
      <c r="Q4" s="1253"/>
      <c r="R4" s="1253"/>
      <c r="S4" s="1042"/>
    </row>
    <row r="5" spans="1:27" ht="12.75" customHeight="1" x14ac:dyDescent="0.2">
      <c r="A5" s="1254" t="s">
        <v>1</v>
      </c>
      <c r="B5" s="1257" t="s">
        <v>2</v>
      </c>
      <c r="C5" s="1257" t="s">
        <v>3</v>
      </c>
      <c r="D5" s="1260" t="s">
        <v>4</v>
      </c>
      <c r="E5" s="1263" t="s">
        <v>5</v>
      </c>
      <c r="F5" s="1266" t="s">
        <v>152</v>
      </c>
      <c r="G5" s="1294" t="s">
        <v>7</v>
      </c>
      <c r="H5" s="1297" t="s">
        <v>8</v>
      </c>
      <c r="I5" s="1300" t="s">
        <v>80</v>
      </c>
      <c r="J5" s="1301"/>
      <c r="K5" s="1301"/>
      <c r="L5" s="1302"/>
      <c r="M5" s="1286" t="s">
        <v>171</v>
      </c>
      <c r="N5" s="1286" t="s">
        <v>172</v>
      </c>
      <c r="O5" s="1289" t="s">
        <v>11</v>
      </c>
      <c r="P5" s="1290"/>
      <c r="Q5" s="1290"/>
      <c r="R5" s="1291"/>
    </row>
    <row r="6" spans="1:27" ht="12.75" customHeight="1" x14ac:dyDescent="0.2">
      <c r="A6" s="1255"/>
      <c r="B6" s="1258"/>
      <c r="C6" s="1258"/>
      <c r="D6" s="1261"/>
      <c r="E6" s="1264"/>
      <c r="F6" s="1267"/>
      <c r="G6" s="1295"/>
      <c r="H6" s="1298"/>
      <c r="I6" s="1292" t="s">
        <v>12</v>
      </c>
      <c r="J6" s="1241" t="s">
        <v>13</v>
      </c>
      <c r="K6" s="1242"/>
      <c r="L6" s="1243" t="s">
        <v>14</v>
      </c>
      <c r="M6" s="1287"/>
      <c r="N6" s="1287"/>
      <c r="O6" s="1269" t="s">
        <v>4</v>
      </c>
      <c r="P6" s="1271" t="s">
        <v>15</v>
      </c>
      <c r="Q6" s="1272"/>
      <c r="R6" s="1273"/>
    </row>
    <row r="7" spans="1:27" ht="114" customHeight="1" thickBot="1" x14ac:dyDescent="0.25">
      <c r="A7" s="1256"/>
      <c r="B7" s="1259"/>
      <c r="C7" s="1259"/>
      <c r="D7" s="1262"/>
      <c r="E7" s="1265"/>
      <c r="F7" s="1268"/>
      <c r="G7" s="1296"/>
      <c r="H7" s="1299"/>
      <c r="I7" s="1293"/>
      <c r="J7" s="902" t="s">
        <v>12</v>
      </c>
      <c r="K7" s="902" t="s">
        <v>16</v>
      </c>
      <c r="L7" s="1244"/>
      <c r="M7" s="1288"/>
      <c r="N7" s="1288"/>
      <c r="O7" s="1270"/>
      <c r="P7" s="2" t="s">
        <v>17</v>
      </c>
      <c r="Q7" s="2" t="s">
        <v>18</v>
      </c>
      <c r="R7" s="3" t="s">
        <v>127</v>
      </c>
      <c r="U7" s="4"/>
    </row>
    <row r="8" spans="1:27" ht="13.5" thickBot="1" x14ac:dyDescent="0.25">
      <c r="A8" s="1274" t="s">
        <v>19</v>
      </c>
      <c r="B8" s="1275"/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5"/>
      <c r="R8" s="1276"/>
      <c r="U8" s="4"/>
    </row>
    <row r="9" spans="1:27" ht="13.5" thickBot="1" x14ac:dyDescent="0.25">
      <c r="A9" s="1277" t="s">
        <v>20</v>
      </c>
      <c r="B9" s="1278"/>
      <c r="C9" s="1278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  <c r="O9" s="1278"/>
      <c r="P9" s="1278"/>
      <c r="Q9" s="1278"/>
      <c r="R9" s="1279"/>
    </row>
    <row r="10" spans="1:27" ht="14.25" customHeight="1" thickBot="1" x14ac:dyDescent="0.25">
      <c r="A10" s="5" t="s">
        <v>21</v>
      </c>
      <c r="B10" s="1280" t="s">
        <v>91</v>
      </c>
      <c r="C10" s="1280"/>
      <c r="D10" s="1280"/>
      <c r="E10" s="1280"/>
      <c r="F10" s="1280"/>
      <c r="G10" s="1280"/>
      <c r="H10" s="1280"/>
      <c r="I10" s="1281"/>
      <c r="J10" s="1281"/>
      <c r="K10" s="1281"/>
      <c r="L10" s="1281"/>
      <c r="M10" s="1281"/>
      <c r="N10" s="1281"/>
      <c r="O10" s="1281"/>
      <c r="P10" s="1281"/>
      <c r="Q10" s="1281"/>
      <c r="R10" s="1282"/>
    </row>
    <row r="11" spans="1:27" ht="13.5" thickBot="1" x14ac:dyDescent="0.25">
      <c r="A11" s="1043" t="s">
        <v>21</v>
      </c>
      <c r="B11" s="142" t="s">
        <v>21</v>
      </c>
      <c r="C11" s="1283" t="s">
        <v>112</v>
      </c>
      <c r="D11" s="1284"/>
      <c r="E11" s="1284"/>
      <c r="F11" s="1284"/>
      <c r="G11" s="1284"/>
      <c r="H11" s="1284"/>
      <c r="I11" s="1284"/>
      <c r="J11" s="1284"/>
      <c r="K11" s="1284"/>
      <c r="L11" s="1284"/>
      <c r="M11" s="1284"/>
      <c r="N11" s="1284"/>
      <c r="O11" s="1284"/>
      <c r="P11" s="1284"/>
      <c r="Q11" s="1284"/>
      <c r="R11" s="1285"/>
      <c r="U11" s="4"/>
    </row>
    <row r="12" spans="1:27" ht="26.25" customHeight="1" x14ac:dyDescent="0.2">
      <c r="A12" s="1129" t="s">
        <v>21</v>
      </c>
      <c r="B12" s="1131" t="s">
        <v>21</v>
      </c>
      <c r="C12" s="1233" t="s">
        <v>21</v>
      </c>
      <c r="D12" s="1235" t="s">
        <v>94</v>
      </c>
      <c r="E12" s="1247" t="s">
        <v>150</v>
      </c>
      <c r="F12" s="1239" t="s">
        <v>23</v>
      </c>
      <c r="G12" s="1245" t="s">
        <v>24</v>
      </c>
      <c r="H12" s="135" t="s">
        <v>25</v>
      </c>
      <c r="I12" s="431">
        <f t="shared" ref="I12:I17" si="0">J12+L12</f>
        <v>10</v>
      </c>
      <c r="J12" s="427">
        <v>10</v>
      </c>
      <c r="K12" s="427"/>
      <c r="L12" s="428"/>
      <c r="M12" s="222">
        <v>30</v>
      </c>
      <c r="N12" s="222">
        <v>40</v>
      </c>
      <c r="O12" s="18" t="s">
        <v>129</v>
      </c>
      <c r="P12" s="1036">
        <v>2</v>
      </c>
      <c r="Q12" s="1038">
        <v>3</v>
      </c>
      <c r="R12" s="1040">
        <v>4</v>
      </c>
      <c r="AA12" s="4"/>
    </row>
    <row r="13" spans="1:27" ht="13.5" thickBot="1" x14ac:dyDescent="0.25">
      <c r="A13" s="1130"/>
      <c r="B13" s="1132"/>
      <c r="C13" s="1234"/>
      <c r="D13" s="1236"/>
      <c r="E13" s="1248"/>
      <c r="F13" s="1240"/>
      <c r="G13" s="1246"/>
      <c r="H13" s="449" t="s">
        <v>26</v>
      </c>
      <c r="I13" s="1049">
        <f t="shared" si="0"/>
        <v>10</v>
      </c>
      <c r="J13" s="1050">
        <f>J12</f>
        <v>10</v>
      </c>
      <c r="K13" s="1050"/>
      <c r="L13" s="430"/>
      <c r="M13" s="452">
        <f>+M12</f>
        <v>30</v>
      </c>
      <c r="N13" s="453">
        <f>+N12</f>
        <v>40</v>
      </c>
      <c r="O13" s="20"/>
      <c r="P13" s="91"/>
      <c r="Q13" s="252"/>
      <c r="R13" s="1044"/>
      <c r="AA13" s="4"/>
    </row>
    <row r="14" spans="1:27" ht="29.25" customHeight="1" x14ac:dyDescent="0.2">
      <c r="A14" s="1129" t="s">
        <v>21</v>
      </c>
      <c r="B14" s="1131" t="s">
        <v>21</v>
      </c>
      <c r="C14" s="1233" t="s">
        <v>27</v>
      </c>
      <c r="D14" s="1235" t="s">
        <v>128</v>
      </c>
      <c r="E14" s="1247"/>
      <c r="F14" s="1239" t="s">
        <v>23</v>
      </c>
      <c r="G14" s="1245" t="s">
        <v>24</v>
      </c>
      <c r="H14" s="269" t="s">
        <v>25</v>
      </c>
      <c r="I14" s="431">
        <f t="shared" si="0"/>
        <v>10</v>
      </c>
      <c r="J14" s="427">
        <v>10</v>
      </c>
      <c r="K14" s="427"/>
      <c r="L14" s="428"/>
      <c r="M14" s="221">
        <v>13</v>
      </c>
      <c r="N14" s="222">
        <v>13</v>
      </c>
      <c r="O14" s="29" t="s">
        <v>130</v>
      </c>
      <c r="P14" s="1036">
        <v>12</v>
      </c>
      <c r="Q14" s="1038">
        <v>12</v>
      </c>
      <c r="R14" s="1040">
        <v>12</v>
      </c>
      <c r="AA14" s="4"/>
    </row>
    <row r="15" spans="1:27" ht="13.5" thickBot="1" x14ac:dyDescent="0.25">
      <c r="A15" s="1130"/>
      <c r="B15" s="1132"/>
      <c r="C15" s="1234"/>
      <c r="D15" s="1236"/>
      <c r="E15" s="1248"/>
      <c r="F15" s="1240"/>
      <c r="G15" s="1246"/>
      <c r="H15" s="745" t="s">
        <v>26</v>
      </c>
      <c r="I15" s="432">
        <f t="shared" si="0"/>
        <v>10</v>
      </c>
      <c r="J15" s="433">
        <f>SUM(J14)</f>
        <v>10</v>
      </c>
      <c r="K15" s="433"/>
      <c r="L15" s="434"/>
      <c r="M15" s="457">
        <f>+M14</f>
        <v>13</v>
      </c>
      <c r="N15" s="458">
        <f>+N14</f>
        <v>13</v>
      </c>
      <c r="O15" s="251"/>
      <c r="P15" s="1037"/>
      <c r="Q15" s="1039"/>
      <c r="R15" s="1041"/>
      <c r="AA15" s="4"/>
    </row>
    <row r="16" spans="1:27" ht="23.25" customHeight="1" x14ac:dyDescent="0.2">
      <c r="A16" s="1129" t="s">
        <v>21</v>
      </c>
      <c r="B16" s="1131" t="s">
        <v>21</v>
      </c>
      <c r="C16" s="1233" t="s">
        <v>32</v>
      </c>
      <c r="D16" s="1235" t="s">
        <v>131</v>
      </c>
      <c r="E16" s="1237"/>
      <c r="F16" s="1239" t="s">
        <v>23</v>
      </c>
      <c r="G16" s="1140" t="s">
        <v>24</v>
      </c>
      <c r="H16" s="135" t="s">
        <v>25</v>
      </c>
      <c r="I16" s="431">
        <f t="shared" si="0"/>
        <v>12.7</v>
      </c>
      <c r="J16" s="427">
        <v>12.7</v>
      </c>
      <c r="K16" s="427"/>
      <c r="L16" s="428"/>
      <c r="M16" s="222">
        <v>30</v>
      </c>
      <c r="N16" s="222">
        <v>40</v>
      </c>
      <c r="O16" s="1123" t="s">
        <v>129</v>
      </c>
      <c r="P16" s="1227">
        <v>5</v>
      </c>
      <c r="Q16" s="1229">
        <v>5</v>
      </c>
      <c r="R16" s="1231">
        <v>5</v>
      </c>
      <c r="AA16" s="4"/>
    </row>
    <row r="17" spans="1:27" ht="18" customHeight="1" thickBot="1" x14ac:dyDescent="0.25">
      <c r="A17" s="1130"/>
      <c r="B17" s="1132"/>
      <c r="C17" s="1234"/>
      <c r="D17" s="1236"/>
      <c r="E17" s="1238"/>
      <c r="F17" s="1240"/>
      <c r="G17" s="1141"/>
      <c r="H17" s="999" t="s">
        <v>26</v>
      </c>
      <c r="I17" s="508">
        <f t="shared" si="0"/>
        <v>12.7</v>
      </c>
      <c r="J17" s="1051">
        <f>J16</f>
        <v>12.7</v>
      </c>
      <c r="K17" s="1050"/>
      <c r="L17" s="430"/>
      <c r="M17" s="453">
        <f>+M16</f>
        <v>30</v>
      </c>
      <c r="N17" s="453">
        <f>+N16</f>
        <v>40</v>
      </c>
      <c r="O17" s="1124"/>
      <c r="P17" s="1228"/>
      <c r="Q17" s="1230"/>
      <c r="R17" s="1232"/>
      <c r="AA17" s="4"/>
    </row>
    <row r="18" spans="1:27" ht="13.5" thickBot="1" x14ac:dyDescent="0.25">
      <c r="A18" s="21" t="s">
        <v>21</v>
      </c>
      <c r="B18" s="22" t="s">
        <v>21</v>
      </c>
      <c r="C18" s="1223" t="s">
        <v>34</v>
      </c>
      <c r="D18" s="1116"/>
      <c r="E18" s="1116"/>
      <c r="F18" s="1116"/>
      <c r="G18" s="1116"/>
      <c r="H18" s="1166"/>
      <c r="I18" s="97">
        <f>J18+L18</f>
        <v>32.700000000000003</v>
      </c>
      <c r="J18" s="1034">
        <f>J17+J15+J13</f>
        <v>32.700000000000003</v>
      </c>
      <c r="K18" s="302"/>
      <c r="L18" s="1035"/>
      <c r="M18" s="141">
        <f>M13+M15+M17</f>
        <v>73</v>
      </c>
      <c r="N18" s="141">
        <f>N13+N15+N17</f>
        <v>93</v>
      </c>
      <c r="O18" s="1224"/>
      <c r="P18" s="1225"/>
      <c r="Q18" s="1225"/>
      <c r="R18" s="1226"/>
    </row>
    <row r="19" spans="1:27" ht="13.5" thickBot="1" x14ac:dyDescent="0.25">
      <c r="A19" s="21" t="s">
        <v>21</v>
      </c>
      <c r="B19" s="23" t="s">
        <v>27</v>
      </c>
      <c r="C19" s="1219" t="s">
        <v>89</v>
      </c>
      <c r="D19" s="1220"/>
      <c r="E19" s="1220"/>
      <c r="F19" s="1220"/>
      <c r="G19" s="1220"/>
      <c r="H19" s="1221"/>
      <c r="I19" s="1220"/>
      <c r="J19" s="1220"/>
      <c r="K19" s="1220"/>
      <c r="L19" s="1220"/>
      <c r="M19" s="1220"/>
      <c r="N19" s="1220"/>
      <c r="O19" s="1220"/>
      <c r="P19" s="1220"/>
      <c r="Q19" s="1220"/>
      <c r="R19" s="1222"/>
      <c r="U19" s="4"/>
    </row>
    <row r="20" spans="1:27" s="24" customFormat="1" ht="26.25" customHeight="1" x14ac:dyDescent="0.2">
      <c r="A20" s="1048" t="s">
        <v>21</v>
      </c>
      <c r="B20" s="1008" t="s">
        <v>27</v>
      </c>
      <c r="C20" s="185" t="s">
        <v>21</v>
      </c>
      <c r="D20" s="974" t="s">
        <v>83</v>
      </c>
      <c r="E20" s="290"/>
      <c r="F20" s="291" t="s">
        <v>23</v>
      </c>
      <c r="G20" s="423">
        <v>2</v>
      </c>
      <c r="H20" s="747" t="s">
        <v>25</v>
      </c>
      <c r="I20" s="431">
        <f>J20+L20</f>
        <v>10795.3</v>
      </c>
      <c r="J20" s="427">
        <v>10778.9</v>
      </c>
      <c r="K20" s="427">
        <v>6899.6</v>
      </c>
      <c r="L20" s="428">
        <v>16.399999999999999</v>
      </c>
      <c r="M20" s="334">
        <v>11358.3</v>
      </c>
      <c r="N20" s="334">
        <f>12040.4-N21</f>
        <v>11358.3</v>
      </c>
      <c r="O20" s="93" t="s">
        <v>35</v>
      </c>
      <c r="P20" s="675">
        <v>3254</v>
      </c>
      <c r="Q20" s="675">
        <v>3304</v>
      </c>
      <c r="R20" s="676">
        <v>3404</v>
      </c>
    </row>
    <row r="21" spans="1:27" s="24" customFormat="1" ht="15.75" customHeight="1" x14ac:dyDescent="0.2">
      <c r="A21" s="1031"/>
      <c r="B21" s="1032"/>
      <c r="C21" s="1045"/>
      <c r="D21" s="691" t="s">
        <v>153</v>
      </c>
      <c r="E21" s="292"/>
      <c r="F21" s="293"/>
      <c r="G21" s="294"/>
      <c r="H21" s="763" t="s">
        <v>36</v>
      </c>
      <c r="I21" s="764">
        <f>J21+L21</f>
        <v>682.1</v>
      </c>
      <c r="J21" s="765">
        <v>592.9</v>
      </c>
      <c r="K21" s="765"/>
      <c r="L21" s="766">
        <v>89.2</v>
      </c>
      <c r="M21" s="767">
        <v>682.1</v>
      </c>
      <c r="N21" s="767">
        <v>682.1</v>
      </c>
      <c r="O21" s="1252" t="s">
        <v>37</v>
      </c>
      <c r="P21" s="39">
        <v>13</v>
      </c>
      <c r="Q21" s="211">
        <v>13.5</v>
      </c>
      <c r="R21" s="678">
        <v>14</v>
      </c>
    </row>
    <row r="22" spans="1:27" s="24" customFormat="1" ht="15.75" customHeight="1" x14ac:dyDescent="0.2">
      <c r="A22" s="1031"/>
      <c r="B22" s="1032"/>
      <c r="C22" s="1045"/>
      <c r="D22" s="691" t="s">
        <v>154</v>
      </c>
      <c r="E22" s="292"/>
      <c r="F22" s="293"/>
      <c r="G22" s="294"/>
      <c r="H22" s="772"/>
      <c r="I22" s="764"/>
      <c r="J22" s="765"/>
      <c r="K22" s="765"/>
      <c r="L22" s="975"/>
      <c r="M22" s="257"/>
      <c r="N22" s="257"/>
      <c r="O22" s="1252"/>
      <c r="P22" s="238"/>
      <c r="Q22" s="238"/>
      <c r="R22" s="240"/>
    </row>
    <row r="23" spans="1:27" s="24" customFormat="1" ht="28.5" customHeight="1" x14ac:dyDescent="0.2">
      <c r="A23" s="1031"/>
      <c r="B23" s="1032"/>
      <c r="C23" s="1045"/>
      <c r="D23" s="691" t="s">
        <v>155</v>
      </c>
      <c r="E23" s="292"/>
      <c r="F23" s="293"/>
      <c r="G23" s="294"/>
      <c r="H23" s="349" t="s">
        <v>177</v>
      </c>
      <c r="I23" s="835">
        <f t="shared" ref="I23" si="1">+J23+L23</f>
        <v>102.8</v>
      </c>
      <c r="J23" s="836">
        <v>96.3</v>
      </c>
      <c r="K23" s="836">
        <v>1.3</v>
      </c>
      <c r="L23" s="901">
        <v>6.5</v>
      </c>
      <c r="M23" s="767"/>
      <c r="N23" s="767"/>
      <c r="O23" s="15"/>
      <c r="P23" s="560"/>
      <c r="Q23" s="409"/>
      <c r="R23" s="564"/>
    </row>
    <row r="24" spans="1:27" s="24" customFormat="1" ht="13.5" customHeight="1" x14ac:dyDescent="0.2">
      <c r="A24" s="1031"/>
      <c r="B24" s="1032"/>
      <c r="C24" s="1045"/>
      <c r="D24" s="691" t="s">
        <v>156</v>
      </c>
      <c r="E24" s="292"/>
      <c r="F24" s="293"/>
      <c r="G24" s="294"/>
      <c r="H24" s="137"/>
      <c r="I24" s="764"/>
      <c r="J24" s="814"/>
      <c r="K24" s="814"/>
      <c r="L24" s="751"/>
      <c r="M24" s="257"/>
      <c r="N24" s="257"/>
      <c r="O24" s="15"/>
      <c r="P24" s="560"/>
      <c r="Q24" s="409"/>
      <c r="R24" s="564"/>
    </row>
    <row r="25" spans="1:27" s="24" customFormat="1" ht="26.25" customHeight="1" x14ac:dyDescent="0.2">
      <c r="A25" s="1031"/>
      <c r="B25" s="1032"/>
      <c r="C25" s="1045"/>
      <c r="D25" s="691" t="s">
        <v>163</v>
      </c>
      <c r="E25" s="292"/>
      <c r="F25" s="293"/>
      <c r="G25" s="294"/>
      <c r="H25" s="137"/>
      <c r="I25" s="750"/>
      <c r="J25" s="475"/>
      <c r="K25" s="475"/>
      <c r="L25" s="751"/>
      <c r="M25" s="257"/>
      <c r="N25" s="256"/>
      <c r="O25" s="15"/>
      <c r="P25" s="560"/>
      <c r="Q25" s="409"/>
      <c r="R25" s="564"/>
    </row>
    <row r="26" spans="1:27" ht="15" customHeight="1" x14ac:dyDescent="0.2">
      <c r="A26" s="1214"/>
      <c r="B26" s="1216"/>
      <c r="C26" s="1217"/>
      <c r="D26" s="1065" t="s">
        <v>38</v>
      </c>
      <c r="E26" s="292"/>
      <c r="F26" s="293"/>
      <c r="G26" s="294"/>
      <c r="H26" s="729"/>
      <c r="I26" s="768"/>
      <c r="J26" s="595"/>
      <c r="K26" s="769"/>
      <c r="L26" s="900"/>
      <c r="M26" s="770"/>
      <c r="N26" s="771"/>
      <c r="O26" s="731"/>
      <c r="P26" s="1014"/>
      <c r="Q26" s="1014"/>
      <c r="R26" s="25"/>
    </row>
    <row r="27" spans="1:27" ht="13.5" customHeight="1" thickBot="1" x14ac:dyDescent="0.25">
      <c r="A27" s="1215"/>
      <c r="B27" s="1132"/>
      <c r="C27" s="1218"/>
      <c r="D27" s="1066"/>
      <c r="E27" s="295"/>
      <c r="F27" s="296"/>
      <c r="G27" s="297"/>
      <c r="H27" s="500" t="s">
        <v>26</v>
      </c>
      <c r="I27" s="450">
        <f>SUM(I20:I26)</f>
        <v>11580.199999999999</v>
      </c>
      <c r="J27" s="1050">
        <f t="shared" ref="J27:N27" si="2">SUM(J20:J26)</f>
        <v>11468.099999999999</v>
      </c>
      <c r="K27" s="1050">
        <f t="shared" si="2"/>
        <v>6900.9000000000005</v>
      </c>
      <c r="L27" s="899">
        <f t="shared" si="2"/>
        <v>112.1</v>
      </c>
      <c r="M27" s="450">
        <f t="shared" si="2"/>
        <v>12040.4</v>
      </c>
      <c r="N27" s="450">
        <f t="shared" si="2"/>
        <v>12040.4</v>
      </c>
      <c r="O27" s="732"/>
      <c r="P27" s="1015"/>
      <c r="Q27" s="1015"/>
      <c r="R27" s="839"/>
    </row>
    <row r="28" spans="1:27" ht="28.5" customHeight="1" x14ac:dyDescent="0.2">
      <c r="A28" s="1053" t="s">
        <v>21</v>
      </c>
      <c r="B28" s="1056" t="s">
        <v>27</v>
      </c>
      <c r="C28" s="1059" t="s">
        <v>27</v>
      </c>
      <c r="D28" s="819" t="s">
        <v>85</v>
      </c>
      <c r="E28" s="820"/>
      <c r="F28" s="1022" t="s">
        <v>23</v>
      </c>
      <c r="G28" s="1026" t="s">
        <v>24</v>
      </c>
      <c r="H28" s="821"/>
      <c r="I28" s="822"/>
      <c r="J28" s="823"/>
      <c r="K28" s="823"/>
      <c r="L28" s="824"/>
      <c r="M28" s="825"/>
      <c r="N28" s="826"/>
      <c r="O28" s="827"/>
      <c r="P28" s="777"/>
      <c r="Q28" s="828"/>
      <c r="R28" s="829"/>
      <c r="Y28" s="4"/>
    </row>
    <row r="29" spans="1:27" ht="28.5" customHeight="1" x14ac:dyDescent="0.2">
      <c r="A29" s="1054"/>
      <c r="B29" s="1057"/>
      <c r="C29" s="1060"/>
      <c r="D29" s="830" t="s">
        <v>104</v>
      </c>
      <c r="E29" s="831"/>
      <c r="F29" s="832"/>
      <c r="G29" s="833"/>
      <c r="H29" s="834" t="s">
        <v>25</v>
      </c>
      <c r="I29" s="835">
        <f>J29+L29</f>
        <v>200</v>
      </c>
      <c r="J29" s="836">
        <v>200</v>
      </c>
      <c r="K29" s="433"/>
      <c r="L29" s="434"/>
      <c r="M29" s="837">
        <v>200</v>
      </c>
      <c r="N29" s="838">
        <f>+M29</f>
        <v>200</v>
      </c>
      <c r="O29" s="1029" t="s">
        <v>93</v>
      </c>
      <c r="P29" s="658">
        <v>60</v>
      </c>
      <c r="Q29" s="200">
        <v>60</v>
      </c>
      <c r="R29" s="201">
        <v>60</v>
      </c>
    </row>
    <row r="30" spans="1:27" ht="14.25" customHeight="1" x14ac:dyDescent="0.2">
      <c r="A30" s="1054"/>
      <c r="B30" s="1057"/>
      <c r="C30" s="1060"/>
      <c r="D30" s="1204" t="s">
        <v>84</v>
      </c>
      <c r="E30" s="810"/>
      <c r="F30" s="1023"/>
      <c r="G30" s="1027"/>
      <c r="H30" s="271" t="s">
        <v>25</v>
      </c>
      <c r="I30" s="484">
        <f>J30+L30</f>
        <v>656.5</v>
      </c>
      <c r="J30" s="485">
        <v>656.5</v>
      </c>
      <c r="K30" s="486"/>
      <c r="L30" s="487"/>
      <c r="M30" s="218">
        <v>700</v>
      </c>
      <c r="N30" s="219">
        <v>700</v>
      </c>
      <c r="O30" s="1206" t="s">
        <v>93</v>
      </c>
      <c r="P30" s="658">
        <v>195</v>
      </c>
      <c r="Q30" s="200">
        <v>195</v>
      </c>
      <c r="R30" s="201">
        <v>200</v>
      </c>
      <c r="Z30" s="4"/>
    </row>
    <row r="31" spans="1:27" ht="13.5" thickBot="1" x14ac:dyDescent="0.25">
      <c r="A31" s="1055"/>
      <c r="B31" s="1058"/>
      <c r="C31" s="1061"/>
      <c r="D31" s="1205"/>
      <c r="E31" s="811"/>
      <c r="F31" s="1024"/>
      <c r="G31" s="1028"/>
      <c r="H31" s="999" t="s">
        <v>26</v>
      </c>
      <c r="I31" s="488">
        <f>J31+L31</f>
        <v>856.5</v>
      </c>
      <c r="J31" s="471">
        <f>SUM(J29:J30)</f>
        <v>856.5</v>
      </c>
      <c r="K31" s="471"/>
      <c r="L31" s="472"/>
      <c r="M31" s="461">
        <f>SUM(M29:M30)</f>
        <v>900</v>
      </c>
      <c r="N31" s="503">
        <f>+N29+N30</f>
        <v>900</v>
      </c>
      <c r="O31" s="1207"/>
      <c r="P31" s="1025"/>
      <c r="Q31" s="680"/>
      <c r="R31" s="681"/>
    </row>
    <row r="32" spans="1:27" ht="25.5" customHeight="1" x14ac:dyDescent="0.2">
      <c r="A32" s="81" t="s">
        <v>21</v>
      </c>
      <c r="B32" s="6" t="s">
        <v>27</v>
      </c>
      <c r="C32" s="243" t="s">
        <v>32</v>
      </c>
      <c r="D32" s="246" t="s">
        <v>40</v>
      </c>
      <c r="E32" s="1208" t="s">
        <v>150</v>
      </c>
      <c r="F32" s="1138" t="s">
        <v>23</v>
      </c>
      <c r="G32" s="1211" t="s">
        <v>24</v>
      </c>
      <c r="H32" s="135" t="s">
        <v>25</v>
      </c>
      <c r="I32" s="774">
        <f>J32+L32</f>
        <v>194.7</v>
      </c>
      <c r="J32" s="775">
        <v>194.7</v>
      </c>
      <c r="K32" s="775"/>
      <c r="L32" s="776"/>
      <c r="M32" s="234">
        <v>194.7</v>
      </c>
      <c r="N32" s="234">
        <v>194.7</v>
      </c>
      <c r="O32" s="37" t="s">
        <v>158</v>
      </c>
      <c r="P32" s="38">
        <v>130</v>
      </c>
      <c r="Q32" s="38">
        <v>130</v>
      </c>
      <c r="R32" s="76">
        <v>130</v>
      </c>
      <c r="AA32" s="4"/>
    </row>
    <row r="33" spans="1:26" ht="15" customHeight="1" x14ac:dyDescent="0.2">
      <c r="A33" s="35"/>
      <c r="B33" s="36"/>
      <c r="C33" s="244"/>
      <c r="D33" s="247" t="s">
        <v>41</v>
      </c>
      <c r="E33" s="1209"/>
      <c r="F33" s="1210"/>
      <c r="G33" s="1212"/>
      <c r="H33" s="137"/>
      <c r="I33" s="764"/>
      <c r="J33" s="765"/>
      <c r="K33" s="765"/>
      <c r="L33" s="766"/>
      <c r="M33" s="256"/>
      <c r="N33" s="256"/>
      <c r="O33" s="20"/>
      <c r="P33" s="1014"/>
      <c r="Q33" s="1014"/>
      <c r="R33" s="25"/>
      <c r="T33" s="4"/>
    </row>
    <row r="34" spans="1:26" ht="15" customHeight="1" x14ac:dyDescent="0.2">
      <c r="A34" s="35"/>
      <c r="B34" s="36"/>
      <c r="C34" s="244"/>
      <c r="D34" s="247" t="s">
        <v>42</v>
      </c>
      <c r="E34" s="1209"/>
      <c r="F34" s="1210"/>
      <c r="G34" s="1212"/>
      <c r="H34" s="137"/>
      <c r="I34" s="764"/>
      <c r="J34" s="765"/>
      <c r="K34" s="765"/>
      <c r="L34" s="766"/>
      <c r="M34" s="256"/>
      <c r="N34" s="256"/>
      <c r="O34" s="20"/>
      <c r="P34" s="1014"/>
      <c r="Q34" s="1014"/>
      <c r="R34" s="25"/>
    </row>
    <row r="35" spans="1:26" ht="27" customHeight="1" x14ac:dyDescent="0.2">
      <c r="A35" s="35"/>
      <c r="B35" s="36"/>
      <c r="C35" s="244"/>
      <c r="D35" s="247" t="s">
        <v>43</v>
      </c>
      <c r="E35" s="1046" t="s">
        <v>44</v>
      </c>
      <c r="F35" s="1210"/>
      <c r="G35" s="1212"/>
      <c r="H35" s="137"/>
      <c r="I35" s="764"/>
      <c r="J35" s="765"/>
      <c r="K35" s="765"/>
      <c r="L35" s="766"/>
      <c r="M35" s="256"/>
      <c r="N35" s="256"/>
      <c r="O35" s="20"/>
      <c r="P35" s="1014"/>
      <c r="Q35" s="1014"/>
      <c r="R35" s="25"/>
    </row>
    <row r="36" spans="1:26" ht="27.75" customHeight="1" x14ac:dyDescent="0.2">
      <c r="A36" s="35"/>
      <c r="B36" s="36"/>
      <c r="C36" s="244"/>
      <c r="D36" s="247" t="s">
        <v>46</v>
      </c>
      <c r="E36" s="1046"/>
      <c r="F36" s="1210"/>
      <c r="G36" s="1212"/>
      <c r="H36" s="137"/>
      <c r="I36" s="764"/>
      <c r="J36" s="765"/>
      <c r="K36" s="765"/>
      <c r="L36" s="766"/>
      <c r="M36" s="256"/>
      <c r="N36" s="256"/>
      <c r="O36" s="20"/>
      <c r="P36" s="1014"/>
      <c r="Q36" s="1014"/>
      <c r="R36" s="25"/>
    </row>
    <row r="37" spans="1:26" ht="16.5" customHeight="1" x14ac:dyDescent="0.2">
      <c r="A37" s="35"/>
      <c r="B37" s="36"/>
      <c r="C37" s="244"/>
      <c r="D37" s="1065" t="s">
        <v>157</v>
      </c>
      <c r="E37" s="1046"/>
      <c r="F37" s="1210"/>
      <c r="G37" s="1212"/>
      <c r="H37" s="587"/>
      <c r="I37" s="748"/>
      <c r="J37" s="465"/>
      <c r="K37" s="465"/>
      <c r="L37" s="749"/>
      <c r="M37" s="773"/>
      <c r="N37" s="773"/>
      <c r="O37" s="20"/>
      <c r="P37" s="1014"/>
      <c r="Q37" s="1014"/>
      <c r="R37" s="25"/>
      <c r="V37" s="4"/>
      <c r="Z37" s="4"/>
    </row>
    <row r="38" spans="1:26" ht="13.5" thickBot="1" x14ac:dyDescent="0.25">
      <c r="A38" s="42"/>
      <c r="B38" s="43"/>
      <c r="C38" s="245"/>
      <c r="D38" s="1066"/>
      <c r="E38" s="1047"/>
      <c r="F38" s="1139"/>
      <c r="G38" s="1213"/>
      <c r="H38" s="504" t="s">
        <v>26</v>
      </c>
      <c r="I38" s="1049">
        <f t="shared" ref="I38:I43" si="3">J38+L38</f>
        <v>194.7</v>
      </c>
      <c r="J38" s="1050">
        <f>SUM(J32:J37)</f>
        <v>194.7</v>
      </c>
      <c r="K38" s="1050"/>
      <c r="L38" s="430"/>
      <c r="M38" s="1052">
        <f>SUM(M32:M37)</f>
        <v>194.7</v>
      </c>
      <c r="N38" s="1052">
        <f>SUM(N32:N37)</f>
        <v>194.7</v>
      </c>
      <c r="O38" s="44"/>
      <c r="P38" s="1015"/>
      <c r="Q38" s="45"/>
      <c r="R38" s="46"/>
    </row>
    <row r="39" spans="1:26" ht="18" customHeight="1" x14ac:dyDescent="0.2">
      <c r="A39" s="192" t="s">
        <v>21</v>
      </c>
      <c r="B39" s="36" t="s">
        <v>27</v>
      </c>
      <c r="C39" s="193" t="s">
        <v>48</v>
      </c>
      <c r="D39" s="1135" t="s">
        <v>86</v>
      </c>
      <c r="E39" s="194"/>
      <c r="F39" s="1009" t="s">
        <v>23</v>
      </c>
      <c r="G39" s="195" t="s">
        <v>24</v>
      </c>
      <c r="H39" s="135" t="s">
        <v>25</v>
      </c>
      <c r="I39" s="431">
        <f t="shared" si="3"/>
        <v>753.6</v>
      </c>
      <c r="J39" s="427">
        <f>740+13.6</f>
        <v>753.6</v>
      </c>
      <c r="K39" s="427"/>
      <c r="L39" s="428"/>
      <c r="M39" s="222">
        <v>1078.8</v>
      </c>
      <c r="N39" s="222">
        <v>1078.8</v>
      </c>
      <c r="O39" s="1123" t="s">
        <v>121</v>
      </c>
      <c r="P39" s="604">
        <v>1100</v>
      </c>
      <c r="Q39" s="605">
        <v>1500</v>
      </c>
      <c r="R39" s="606">
        <v>1500</v>
      </c>
    </row>
    <row r="40" spans="1:26" ht="13.5" thickBot="1" x14ac:dyDescent="0.25">
      <c r="A40" s="192"/>
      <c r="B40" s="36"/>
      <c r="C40" s="193"/>
      <c r="D40" s="1066"/>
      <c r="E40" s="194"/>
      <c r="F40" s="1030"/>
      <c r="G40" s="195"/>
      <c r="H40" s="999" t="s">
        <v>26</v>
      </c>
      <c r="I40" s="491">
        <f t="shared" si="3"/>
        <v>753.6</v>
      </c>
      <c r="J40" s="492">
        <f>J39</f>
        <v>753.6</v>
      </c>
      <c r="K40" s="492"/>
      <c r="L40" s="493"/>
      <c r="M40" s="508">
        <f>+M39</f>
        <v>1078.8</v>
      </c>
      <c r="N40" s="453">
        <f>+N39</f>
        <v>1078.8</v>
      </c>
      <c r="O40" s="1124"/>
      <c r="P40" s="1015"/>
      <c r="Q40" s="45"/>
      <c r="R40" s="46"/>
    </row>
    <row r="41" spans="1:26" ht="14.25" customHeight="1" x14ac:dyDescent="0.2">
      <c r="A41" s="26" t="s">
        <v>21</v>
      </c>
      <c r="B41" s="27" t="s">
        <v>27</v>
      </c>
      <c r="C41" s="1193" t="s">
        <v>82</v>
      </c>
      <c r="D41" s="1176" t="s">
        <v>49</v>
      </c>
      <c r="E41" s="1196"/>
      <c r="F41" s="1182" t="s">
        <v>23</v>
      </c>
      <c r="G41" s="1199" t="s">
        <v>24</v>
      </c>
      <c r="H41" s="135" t="s">
        <v>25</v>
      </c>
      <c r="I41" s="494">
        <f t="shared" si="3"/>
        <v>0.3</v>
      </c>
      <c r="J41" s="495">
        <v>0.3</v>
      </c>
      <c r="K41" s="495"/>
      <c r="L41" s="496"/>
      <c r="M41" s="138"/>
      <c r="N41" s="47"/>
      <c r="O41" s="11"/>
      <c r="P41" s="777"/>
      <c r="Q41" s="8"/>
      <c r="R41" s="30"/>
    </row>
    <row r="42" spans="1:26" x14ac:dyDescent="0.2">
      <c r="A42" s="49"/>
      <c r="B42" s="50"/>
      <c r="C42" s="1194"/>
      <c r="D42" s="1177"/>
      <c r="E42" s="1197"/>
      <c r="F42" s="1183"/>
      <c r="G42" s="1200"/>
      <c r="H42" s="67" t="s">
        <v>50</v>
      </c>
      <c r="I42" s="497">
        <f t="shared" si="3"/>
        <v>1.3</v>
      </c>
      <c r="J42" s="498">
        <v>1.3</v>
      </c>
      <c r="K42" s="498"/>
      <c r="L42" s="499"/>
      <c r="M42" s="139"/>
      <c r="N42" s="51"/>
      <c r="O42" s="1202"/>
      <c r="P42" s="1191"/>
      <c r="Q42" s="48"/>
      <c r="R42" s="196"/>
    </row>
    <row r="43" spans="1:26" ht="13.5" thickBot="1" x14ac:dyDescent="0.25">
      <c r="A43" s="31"/>
      <c r="B43" s="32"/>
      <c r="C43" s="1195"/>
      <c r="D43" s="1178"/>
      <c r="E43" s="1198"/>
      <c r="F43" s="1184"/>
      <c r="G43" s="1201"/>
      <c r="H43" s="999" t="s">
        <v>26</v>
      </c>
      <c r="I43" s="1049">
        <f t="shared" si="3"/>
        <v>1.6</v>
      </c>
      <c r="J43" s="1050">
        <f>J42+J41</f>
        <v>1.6</v>
      </c>
      <c r="K43" s="1050"/>
      <c r="L43" s="430"/>
      <c r="M43" s="436"/>
      <c r="N43" s="453"/>
      <c r="O43" s="1203"/>
      <c r="P43" s="1192"/>
      <c r="Q43" s="33"/>
      <c r="R43" s="34"/>
    </row>
    <row r="44" spans="1:26" ht="13.5" thickBot="1" x14ac:dyDescent="0.25">
      <c r="A44" s="21" t="s">
        <v>21</v>
      </c>
      <c r="B44" s="52" t="s">
        <v>27</v>
      </c>
      <c r="C44" s="1116" t="s">
        <v>34</v>
      </c>
      <c r="D44" s="1166"/>
      <c r="E44" s="1166"/>
      <c r="F44" s="1166"/>
      <c r="G44" s="1166"/>
      <c r="H44" s="1166"/>
      <c r="I44" s="140">
        <f>J44+L44</f>
        <v>13386.599999999999</v>
      </c>
      <c r="J44" s="317">
        <f>J43+J40+J38+J31+J27</f>
        <v>13274.499999999998</v>
      </c>
      <c r="K44" s="316">
        <f>K43+K40+K38+K31+K27</f>
        <v>6900.9000000000005</v>
      </c>
      <c r="L44" s="315">
        <f>L43+L40+L38+L31+L27</f>
        <v>112.1</v>
      </c>
      <c r="M44" s="140">
        <f>+M27+M31+M38+M40</f>
        <v>14213.9</v>
      </c>
      <c r="N44" s="140">
        <f>+N27+N31+N38+N40</f>
        <v>14213.9</v>
      </c>
      <c r="O44" s="1167"/>
      <c r="P44" s="1168"/>
      <c r="Q44" s="1168"/>
      <c r="R44" s="1169"/>
    </row>
    <row r="45" spans="1:26" ht="13.5" thickBot="1" x14ac:dyDescent="0.25">
      <c r="A45" s="53" t="s">
        <v>21</v>
      </c>
      <c r="B45" s="54" t="s">
        <v>32</v>
      </c>
      <c r="C45" s="1170" t="s">
        <v>51</v>
      </c>
      <c r="D45" s="1170"/>
      <c r="E45" s="1170"/>
      <c r="F45" s="1170"/>
      <c r="G45" s="1171"/>
      <c r="H45" s="1171"/>
      <c r="I45" s="1171"/>
      <c r="J45" s="1171"/>
      <c r="K45" s="1171"/>
      <c r="L45" s="1171"/>
      <c r="M45" s="1171"/>
      <c r="N45" s="1171"/>
      <c r="O45" s="1170"/>
      <c r="P45" s="1170"/>
      <c r="Q45" s="1170"/>
      <c r="R45" s="1172"/>
    </row>
    <row r="46" spans="1:26" ht="14.25" customHeight="1" x14ac:dyDescent="0.2">
      <c r="A46" s="26" t="s">
        <v>21</v>
      </c>
      <c r="B46" s="27" t="s">
        <v>32</v>
      </c>
      <c r="C46" s="1173" t="s">
        <v>21</v>
      </c>
      <c r="D46" s="1176" t="s">
        <v>164</v>
      </c>
      <c r="E46" s="1179"/>
      <c r="F46" s="1182" t="s">
        <v>23</v>
      </c>
      <c r="G46" s="1185" t="s">
        <v>30</v>
      </c>
      <c r="H46" s="753" t="s">
        <v>25</v>
      </c>
      <c r="I46" s="494"/>
      <c r="J46" s="495"/>
      <c r="K46" s="495"/>
      <c r="L46" s="496"/>
      <c r="M46" s="406"/>
      <c r="N46" s="47"/>
      <c r="O46" s="1188" t="s">
        <v>145</v>
      </c>
      <c r="P46" s="8"/>
      <c r="Q46" s="56"/>
      <c r="R46" s="57"/>
    </row>
    <row r="47" spans="1:26" ht="14.25" customHeight="1" x14ac:dyDescent="0.2">
      <c r="A47" s="49"/>
      <c r="B47" s="50"/>
      <c r="C47" s="1174"/>
      <c r="D47" s="1177"/>
      <c r="E47" s="1180"/>
      <c r="F47" s="1183"/>
      <c r="G47" s="1186"/>
      <c r="H47" s="754" t="s">
        <v>31</v>
      </c>
      <c r="I47" s="497">
        <f>J47+L47</f>
        <v>1700</v>
      </c>
      <c r="J47" s="498"/>
      <c r="K47" s="498"/>
      <c r="L47" s="499">
        <v>1700</v>
      </c>
      <c r="M47" s="663">
        <v>2720</v>
      </c>
      <c r="N47" s="51"/>
      <c r="O47" s="1189"/>
      <c r="P47" s="48"/>
      <c r="Q47" s="59"/>
      <c r="R47" s="1016"/>
    </row>
    <row r="48" spans="1:26" ht="14.25" customHeight="1" thickBot="1" x14ac:dyDescent="0.25">
      <c r="A48" s="31"/>
      <c r="B48" s="32"/>
      <c r="C48" s="1175"/>
      <c r="D48" s="1178"/>
      <c r="E48" s="1181"/>
      <c r="F48" s="1184"/>
      <c r="G48" s="1187"/>
      <c r="H48" s="999" t="s">
        <v>26</v>
      </c>
      <c r="I48" s="1049">
        <f t="shared" ref="I48:N48" si="4">SUM(I46:I47)</f>
        <v>1700</v>
      </c>
      <c r="J48" s="1050">
        <f t="shared" si="4"/>
        <v>0</v>
      </c>
      <c r="K48" s="1050">
        <f t="shared" si="4"/>
        <v>0</v>
      </c>
      <c r="L48" s="430">
        <f t="shared" si="4"/>
        <v>1700</v>
      </c>
      <c r="M48" s="429">
        <f t="shared" si="4"/>
        <v>2720</v>
      </c>
      <c r="N48" s="1049">
        <f t="shared" si="4"/>
        <v>0</v>
      </c>
      <c r="O48" s="1190"/>
      <c r="P48" s="9"/>
      <c r="Q48" s="60">
        <v>100</v>
      </c>
      <c r="R48" s="1017"/>
    </row>
    <row r="49" spans="1:27" ht="12.75" customHeight="1" x14ac:dyDescent="0.2">
      <c r="A49" s="70" t="s">
        <v>21</v>
      </c>
      <c r="B49" s="71" t="s">
        <v>32</v>
      </c>
      <c r="C49" s="1021" t="s">
        <v>27</v>
      </c>
      <c r="D49" s="1160" t="s">
        <v>53</v>
      </c>
      <c r="E49" s="683"/>
      <c r="F49" s="778" t="s">
        <v>23</v>
      </c>
      <c r="G49" s="779" t="s">
        <v>54</v>
      </c>
      <c r="H49" s="377"/>
      <c r="I49" s="494"/>
      <c r="J49" s="495"/>
      <c r="K49" s="495"/>
      <c r="L49" s="496"/>
      <c r="M49" s="28"/>
      <c r="N49" s="780"/>
      <c r="O49" s="781"/>
      <c r="P49" s="19"/>
      <c r="Q49" s="75"/>
      <c r="R49" s="76"/>
    </row>
    <row r="50" spans="1:27" x14ac:dyDescent="0.2">
      <c r="A50" s="64"/>
      <c r="B50" s="65"/>
      <c r="C50" s="66"/>
      <c r="D50" s="1161"/>
      <c r="E50" s="1020"/>
      <c r="F50" s="61"/>
      <c r="G50" s="332"/>
      <c r="H50" s="418"/>
      <c r="I50" s="509"/>
      <c r="J50" s="510"/>
      <c r="K50" s="510"/>
      <c r="L50" s="511"/>
      <c r="M50" s="422"/>
      <c r="N50" s="331"/>
      <c r="O50" s="62"/>
      <c r="P50" s="1014"/>
      <c r="Q50" s="63"/>
      <c r="R50" s="1016"/>
      <c r="W50" s="4"/>
    </row>
    <row r="51" spans="1:27" ht="13.5" customHeight="1" x14ac:dyDescent="0.2">
      <c r="A51" s="64"/>
      <c r="B51" s="65"/>
      <c r="C51" s="66"/>
      <c r="D51" s="1162" t="s">
        <v>56</v>
      </c>
      <c r="E51" s="1163" t="s">
        <v>149</v>
      </c>
      <c r="F51" s="61"/>
      <c r="G51" s="332"/>
      <c r="H51" s="67" t="s">
        <v>25</v>
      </c>
      <c r="I51" s="497">
        <f>J51+L51</f>
        <v>245</v>
      </c>
      <c r="J51" s="498"/>
      <c r="K51" s="498"/>
      <c r="L51" s="499">
        <v>245</v>
      </c>
      <c r="M51" s="51"/>
      <c r="N51" s="51">
        <v>1650</v>
      </c>
      <c r="O51" s="1165" t="s">
        <v>147</v>
      </c>
      <c r="P51" s="1152"/>
      <c r="Q51" s="1152">
        <v>1</v>
      </c>
      <c r="R51" s="1155"/>
      <c r="S51" s="69"/>
      <c r="Z51" s="4"/>
    </row>
    <row r="52" spans="1:27" ht="13.5" customHeight="1" x14ac:dyDescent="0.2">
      <c r="A52" s="64"/>
      <c r="B52" s="65"/>
      <c r="C52" s="66"/>
      <c r="D52" s="1162"/>
      <c r="E52" s="1163"/>
      <c r="F52" s="1158"/>
      <c r="G52" s="332"/>
      <c r="H52" s="67" t="s">
        <v>55</v>
      </c>
      <c r="I52" s="746">
        <f>J52+L52</f>
        <v>1580</v>
      </c>
      <c r="J52" s="444"/>
      <c r="K52" s="444"/>
      <c r="L52" s="445">
        <v>1580</v>
      </c>
      <c r="M52" s="668">
        <v>2700</v>
      </c>
      <c r="N52" s="51"/>
      <c r="O52" s="1144"/>
      <c r="P52" s="1153"/>
      <c r="Q52" s="1153"/>
      <c r="R52" s="1156"/>
      <c r="S52" s="69"/>
    </row>
    <row r="53" spans="1:27" ht="13.5" customHeight="1" x14ac:dyDescent="0.2">
      <c r="A53" s="64"/>
      <c r="B53" s="65"/>
      <c r="C53" s="66"/>
      <c r="D53" s="1162"/>
      <c r="E53" s="1163"/>
      <c r="F53" s="1158"/>
      <c r="G53" s="332"/>
      <c r="H53" s="755" t="s">
        <v>50</v>
      </c>
      <c r="I53" s="746"/>
      <c r="J53" s="444"/>
      <c r="K53" s="444"/>
      <c r="L53" s="445"/>
      <c r="M53" s="672">
        <v>15000</v>
      </c>
      <c r="N53" s="51">
        <v>15000</v>
      </c>
      <c r="O53" s="1144"/>
      <c r="P53" s="1153"/>
      <c r="Q53" s="1153"/>
      <c r="R53" s="1156"/>
      <c r="S53" s="69"/>
    </row>
    <row r="54" spans="1:27" ht="13.5" customHeight="1" x14ac:dyDescent="0.2">
      <c r="A54" s="64"/>
      <c r="B54" s="65"/>
      <c r="C54" s="66"/>
      <c r="D54" s="1162"/>
      <c r="E54" s="1163"/>
      <c r="F54" s="1158"/>
      <c r="G54" s="332"/>
      <c r="H54" s="755" t="s">
        <v>58</v>
      </c>
      <c r="I54" s="746"/>
      <c r="J54" s="444"/>
      <c r="K54" s="444"/>
      <c r="L54" s="445"/>
      <c r="M54" s="672">
        <v>2105</v>
      </c>
      <c r="N54" s="51"/>
      <c r="O54" s="1144"/>
      <c r="P54" s="1153"/>
      <c r="Q54" s="1153"/>
      <c r="R54" s="1156"/>
      <c r="S54" s="69"/>
    </row>
    <row r="55" spans="1:27" ht="13.5" customHeight="1" x14ac:dyDescent="0.2">
      <c r="A55" s="64"/>
      <c r="B55" s="65"/>
      <c r="C55" s="66"/>
      <c r="D55" s="1162"/>
      <c r="E55" s="1163"/>
      <c r="F55" s="1158"/>
      <c r="G55" s="332"/>
      <c r="H55" s="137" t="s">
        <v>31</v>
      </c>
      <c r="I55" s="757">
        <f>J55+L55</f>
        <v>35</v>
      </c>
      <c r="J55" s="475"/>
      <c r="K55" s="475"/>
      <c r="L55" s="751">
        <v>35</v>
      </c>
      <c r="M55" s="668">
        <v>1500</v>
      </c>
      <c r="N55" s="77"/>
      <c r="O55" s="1144"/>
      <c r="P55" s="1153"/>
      <c r="Q55" s="1153"/>
      <c r="R55" s="1156"/>
      <c r="S55" s="69"/>
    </row>
    <row r="56" spans="1:27" ht="13.5" thickBot="1" x14ac:dyDescent="0.25">
      <c r="A56" s="742"/>
      <c r="B56" s="743"/>
      <c r="C56" s="744"/>
      <c r="D56" s="1122"/>
      <c r="E56" s="1164"/>
      <c r="F56" s="1159"/>
      <c r="G56" s="782"/>
      <c r="H56" s="756" t="s">
        <v>26</v>
      </c>
      <c r="I56" s="758">
        <f t="shared" ref="I56:L56" si="5">SUM(I51:I55)</f>
        <v>1860</v>
      </c>
      <c r="J56" s="514">
        <f t="shared" si="5"/>
        <v>0</v>
      </c>
      <c r="K56" s="515">
        <f t="shared" si="5"/>
        <v>0</v>
      </c>
      <c r="L56" s="759">
        <f t="shared" si="5"/>
        <v>1860</v>
      </c>
      <c r="M56" s="529">
        <f>SUM(M49:M55)</f>
        <v>21305</v>
      </c>
      <c r="N56" s="529">
        <f>SUM(N51:N55)</f>
        <v>16650</v>
      </c>
      <c r="O56" s="1124"/>
      <c r="P56" s="1154"/>
      <c r="Q56" s="1154"/>
      <c r="R56" s="1157"/>
    </row>
    <row r="57" spans="1:27" ht="28.5" customHeight="1" x14ac:dyDescent="0.2">
      <c r="A57" s="70" t="s">
        <v>21</v>
      </c>
      <c r="B57" s="71" t="s">
        <v>32</v>
      </c>
      <c r="C57" s="1021" t="s">
        <v>32</v>
      </c>
      <c r="D57" s="1018" t="s">
        <v>57</v>
      </c>
      <c r="E57" s="734"/>
      <c r="F57" s="737" t="s">
        <v>23</v>
      </c>
      <c r="G57" s="685" t="s">
        <v>30</v>
      </c>
      <c r="H57" s="73" t="s">
        <v>25</v>
      </c>
      <c r="I57" s="760">
        <f>J57+L57</f>
        <v>235</v>
      </c>
      <c r="J57" s="516">
        <v>235</v>
      </c>
      <c r="K57" s="516"/>
      <c r="L57" s="517"/>
      <c r="M57" s="47">
        <v>100</v>
      </c>
      <c r="N57" s="783">
        <v>112.8</v>
      </c>
      <c r="O57" s="29" t="s">
        <v>159</v>
      </c>
      <c r="P57" s="19">
        <v>2</v>
      </c>
      <c r="Q57" s="75">
        <v>1</v>
      </c>
      <c r="R57" s="76">
        <v>1</v>
      </c>
      <c r="V57" s="4"/>
    </row>
    <row r="58" spans="1:27" ht="28.5" customHeight="1" x14ac:dyDescent="0.2">
      <c r="A58" s="64"/>
      <c r="B58" s="65"/>
      <c r="C58" s="66"/>
      <c r="D58" s="1012" t="s">
        <v>168</v>
      </c>
      <c r="E58" s="735"/>
      <c r="F58" s="738"/>
      <c r="G58" s="686"/>
      <c r="H58" s="349" t="s">
        <v>31</v>
      </c>
      <c r="I58" s="815">
        <f>J58+L58</f>
        <v>131.19999999999999</v>
      </c>
      <c r="J58" s="816">
        <v>131.19999999999999</v>
      </c>
      <c r="K58" s="816"/>
      <c r="L58" s="817"/>
      <c r="M58" s="818"/>
      <c r="N58" s="727"/>
      <c r="O58" s="1062"/>
      <c r="P58" s="16"/>
      <c r="Q58" s="1014"/>
      <c r="R58" s="1016"/>
      <c r="X58" s="4"/>
    </row>
    <row r="59" spans="1:27" ht="15" customHeight="1" x14ac:dyDescent="0.2">
      <c r="A59" s="64"/>
      <c r="B59" s="65"/>
      <c r="C59" s="66"/>
      <c r="D59" s="1012" t="s">
        <v>160</v>
      </c>
      <c r="E59" s="735"/>
      <c r="F59" s="738"/>
      <c r="G59" s="686"/>
      <c r="H59" s="772"/>
      <c r="I59" s="476"/>
      <c r="J59" s="477"/>
      <c r="K59" s="477"/>
      <c r="L59" s="752"/>
      <c r="M59" s="352"/>
      <c r="N59" s="352"/>
      <c r="O59" s="1013"/>
      <c r="P59" s="16"/>
      <c r="Q59" s="1014"/>
      <c r="R59" s="1016"/>
    </row>
    <row r="60" spans="1:27" ht="15" customHeight="1" x14ac:dyDescent="0.2">
      <c r="A60" s="64"/>
      <c r="B60" s="65"/>
      <c r="C60" s="66"/>
      <c r="D60" s="1142" t="s">
        <v>161</v>
      </c>
      <c r="E60" s="735"/>
      <c r="F60" s="738"/>
      <c r="G60" s="686"/>
      <c r="H60" s="772"/>
      <c r="I60" s="476"/>
      <c r="J60" s="477"/>
      <c r="K60" s="477"/>
      <c r="L60" s="752"/>
      <c r="M60" s="352"/>
      <c r="N60" s="352"/>
      <c r="O60" s="731"/>
      <c r="P60" s="16"/>
      <c r="Q60" s="1014"/>
      <c r="R60" s="1016"/>
    </row>
    <row r="61" spans="1:27" ht="12" customHeight="1" x14ac:dyDescent="0.2">
      <c r="A61" s="64"/>
      <c r="B61" s="65"/>
      <c r="C61" s="66"/>
      <c r="D61" s="1142"/>
      <c r="E61" s="735"/>
      <c r="F61" s="738"/>
      <c r="G61" s="686"/>
      <c r="H61" s="772"/>
      <c r="I61" s="476"/>
      <c r="J61" s="477"/>
      <c r="K61" s="477"/>
      <c r="L61" s="752"/>
      <c r="M61" s="352"/>
      <c r="N61" s="352"/>
      <c r="O61" s="731"/>
      <c r="P61" s="16"/>
      <c r="Q61" s="1014"/>
      <c r="R61" s="1016"/>
      <c r="V61" s="4"/>
    </row>
    <row r="62" spans="1:27" ht="15" customHeight="1" x14ac:dyDescent="0.2">
      <c r="A62" s="64"/>
      <c r="B62" s="65"/>
      <c r="C62" s="66"/>
      <c r="D62" s="1142" t="s">
        <v>165</v>
      </c>
      <c r="E62" s="735"/>
      <c r="F62" s="738"/>
      <c r="G62" s="686"/>
      <c r="H62" s="580"/>
      <c r="I62" s="761"/>
      <c r="J62" s="519"/>
      <c r="K62" s="519"/>
      <c r="L62" s="520"/>
      <c r="M62" s="390"/>
      <c r="N62" s="390"/>
      <c r="O62" s="1144"/>
      <c r="P62" s="16"/>
      <c r="Q62" s="1014"/>
      <c r="R62" s="1016"/>
      <c r="Z62" s="4"/>
    </row>
    <row r="63" spans="1:27" ht="15" customHeight="1" thickBot="1" x14ac:dyDescent="0.25">
      <c r="A63" s="64"/>
      <c r="B63" s="65"/>
      <c r="C63" s="66"/>
      <c r="D63" s="1143"/>
      <c r="E63" s="736"/>
      <c r="F63" s="739"/>
      <c r="G63" s="687"/>
      <c r="H63" s="581" t="s">
        <v>26</v>
      </c>
      <c r="I63" s="532">
        <f>J63+L63</f>
        <v>366.2</v>
      </c>
      <c r="J63" s="523">
        <f>SUM(J57:J62)</f>
        <v>366.2</v>
      </c>
      <c r="K63" s="523"/>
      <c r="L63" s="524"/>
      <c r="M63" s="533">
        <f>SUM(M57:M62)</f>
        <v>100</v>
      </c>
      <c r="N63" s="533">
        <f>SUM(N57:N62)</f>
        <v>112.8</v>
      </c>
      <c r="O63" s="1144"/>
      <c r="P63" s="577"/>
      <c r="Q63" s="578"/>
      <c r="R63" s="579"/>
      <c r="AA63" s="4"/>
    </row>
    <row r="64" spans="1:27" ht="13.5" thickBot="1" x14ac:dyDescent="0.25">
      <c r="A64" s="21" t="s">
        <v>21</v>
      </c>
      <c r="B64" s="52" t="s">
        <v>32</v>
      </c>
      <c r="C64" s="1116" t="s">
        <v>34</v>
      </c>
      <c r="D64" s="1116"/>
      <c r="E64" s="1116"/>
      <c r="F64" s="1116"/>
      <c r="G64" s="1116"/>
      <c r="H64" s="1116"/>
      <c r="I64" s="416">
        <f t="shared" ref="I64:N64" si="6">I63+I56+I48</f>
        <v>3926.2</v>
      </c>
      <c r="J64" s="786">
        <f t="shared" si="6"/>
        <v>366.2</v>
      </c>
      <c r="K64" s="785">
        <f t="shared" si="6"/>
        <v>0</v>
      </c>
      <c r="L64" s="784">
        <f t="shared" si="6"/>
        <v>3560</v>
      </c>
      <c r="M64" s="416">
        <f t="shared" si="6"/>
        <v>24125</v>
      </c>
      <c r="N64" s="417">
        <f t="shared" si="6"/>
        <v>16762.8</v>
      </c>
      <c r="O64" s="1145"/>
      <c r="P64" s="1146"/>
      <c r="Q64" s="1146"/>
      <c r="R64" s="1147"/>
    </row>
    <row r="65" spans="1:26" ht="13.5" thickBot="1" x14ac:dyDescent="0.25">
      <c r="A65" s="80" t="s">
        <v>21</v>
      </c>
      <c r="B65" s="52" t="s">
        <v>48</v>
      </c>
      <c r="C65" s="1148" t="s">
        <v>92</v>
      </c>
      <c r="D65" s="1148"/>
      <c r="E65" s="1148"/>
      <c r="F65" s="1148"/>
      <c r="G65" s="1148"/>
      <c r="H65" s="1148"/>
      <c r="I65" s="1149"/>
      <c r="J65" s="1149"/>
      <c r="K65" s="1149"/>
      <c r="L65" s="1149"/>
      <c r="M65" s="1148"/>
      <c r="N65" s="1148"/>
      <c r="O65" s="1148"/>
      <c r="P65" s="1150"/>
      <c r="Q65" s="1150"/>
      <c r="R65" s="1151"/>
    </row>
    <row r="66" spans="1:26" ht="27" customHeight="1" x14ac:dyDescent="0.2">
      <c r="A66" s="81" t="s">
        <v>21</v>
      </c>
      <c r="B66" s="6" t="s">
        <v>48</v>
      </c>
      <c r="C66" s="243" t="s">
        <v>21</v>
      </c>
      <c r="D66" s="246" t="s">
        <v>59</v>
      </c>
      <c r="E66" s="88" t="s">
        <v>44</v>
      </c>
      <c r="F66" s="82" t="s">
        <v>23</v>
      </c>
      <c r="G66" s="1010" t="s">
        <v>24</v>
      </c>
      <c r="H66" s="86" t="s">
        <v>25</v>
      </c>
      <c r="I66" s="431">
        <f t="shared" ref="I66:I74" si="7">J66+L66</f>
        <v>200</v>
      </c>
      <c r="J66" s="427">
        <v>200</v>
      </c>
      <c r="K66" s="535"/>
      <c r="L66" s="536"/>
      <c r="M66" s="234"/>
      <c r="N66" s="374"/>
      <c r="O66" s="1013" t="s">
        <v>60</v>
      </c>
      <c r="P66" s="91" t="s">
        <v>88</v>
      </c>
      <c r="Q66" s="1006"/>
      <c r="R66" s="83"/>
    </row>
    <row r="67" spans="1:26" ht="16.5" customHeight="1" thickBot="1" x14ac:dyDescent="0.25">
      <c r="A67" s="42"/>
      <c r="B67" s="43"/>
      <c r="C67" s="245"/>
      <c r="D67" s="1019" t="s">
        <v>162</v>
      </c>
      <c r="E67" s="1047"/>
      <c r="F67" s="87"/>
      <c r="G67" s="1011"/>
      <c r="H67" s="544" t="s">
        <v>26</v>
      </c>
      <c r="I67" s="537">
        <f t="shared" si="7"/>
        <v>200</v>
      </c>
      <c r="J67" s="451">
        <f>SUM(J66:J66)</f>
        <v>200</v>
      </c>
      <c r="K67" s="451"/>
      <c r="L67" s="538"/>
      <c r="M67" s="501"/>
      <c r="N67" s="1052"/>
      <c r="O67" s="1005"/>
      <c r="P67" s="1037"/>
      <c r="Q67" s="1007"/>
      <c r="R67" s="407"/>
    </row>
    <row r="68" spans="1:26" ht="28.5" customHeight="1" x14ac:dyDescent="0.2">
      <c r="A68" s="1129" t="s">
        <v>21</v>
      </c>
      <c r="B68" s="1131" t="s">
        <v>48</v>
      </c>
      <c r="C68" s="1133" t="s">
        <v>27</v>
      </c>
      <c r="D68" s="1135" t="s">
        <v>61</v>
      </c>
      <c r="E68" s="1136" t="s">
        <v>44</v>
      </c>
      <c r="F68" s="1138" t="s">
        <v>23</v>
      </c>
      <c r="G68" s="1140" t="s">
        <v>24</v>
      </c>
      <c r="H68" s="92" t="s">
        <v>25</v>
      </c>
      <c r="I68" s="539">
        <f t="shared" si="7"/>
        <v>45</v>
      </c>
      <c r="J68" s="540">
        <v>45</v>
      </c>
      <c r="K68" s="540"/>
      <c r="L68" s="541"/>
      <c r="M68" s="234">
        <v>45</v>
      </c>
      <c r="N68" s="234">
        <v>45</v>
      </c>
      <c r="O68" s="93" t="s">
        <v>62</v>
      </c>
      <c r="P68" s="1036">
        <v>25</v>
      </c>
      <c r="Q68" s="1006">
        <v>25</v>
      </c>
      <c r="R68" s="83">
        <v>25</v>
      </c>
      <c r="Z68" s="249"/>
    </row>
    <row r="69" spans="1:26" ht="13.5" thickBot="1" x14ac:dyDescent="0.25">
      <c r="A69" s="1130"/>
      <c r="B69" s="1132"/>
      <c r="C69" s="1134"/>
      <c r="D69" s="1066"/>
      <c r="E69" s="1137"/>
      <c r="F69" s="1139"/>
      <c r="G69" s="1141"/>
      <c r="H69" s="549" t="s">
        <v>26</v>
      </c>
      <c r="I69" s="1049">
        <f t="shared" si="7"/>
        <v>45</v>
      </c>
      <c r="J69" s="1050">
        <f>J68</f>
        <v>45</v>
      </c>
      <c r="K69" s="1050"/>
      <c r="L69" s="430"/>
      <c r="M69" s="1052">
        <f>SUM(M68:M68)</f>
        <v>45</v>
      </c>
      <c r="N69" s="1052">
        <f>SUM(N68:N68)</f>
        <v>45</v>
      </c>
      <c r="O69" s="94"/>
      <c r="P69" s="95"/>
      <c r="Q69" s="33"/>
      <c r="R69" s="34"/>
      <c r="V69" s="4"/>
    </row>
    <row r="70" spans="1:26" ht="15" customHeight="1" x14ac:dyDescent="0.2">
      <c r="A70" s="81" t="s">
        <v>21</v>
      </c>
      <c r="B70" s="6" t="s">
        <v>48</v>
      </c>
      <c r="C70" s="243" t="s">
        <v>32</v>
      </c>
      <c r="D70" s="1121" t="s">
        <v>87</v>
      </c>
      <c r="E70" s="88" t="s">
        <v>44</v>
      </c>
      <c r="F70" s="82" t="s">
        <v>23</v>
      </c>
      <c r="G70" s="1010" t="s">
        <v>24</v>
      </c>
      <c r="H70" s="89" t="s">
        <v>25</v>
      </c>
      <c r="I70" s="431">
        <f t="shared" si="7"/>
        <v>1084.3</v>
      </c>
      <c r="J70" s="427">
        <f>1114.3-30</f>
        <v>1084.3</v>
      </c>
      <c r="K70" s="542"/>
      <c r="L70" s="543"/>
      <c r="M70" s="234">
        <f>1052.8+29.7</f>
        <v>1082.5</v>
      </c>
      <c r="N70" s="234">
        <f>1052.8+29.7</f>
        <v>1082.5</v>
      </c>
      <c r="O70" s="1123" t="s">
        <v>132</v>
      </c>
      <c r="P70" s="1036">
        <v>8</v>
      </c>
      <c r="Q70" s="1125">
        <v>8</v>
      </c>
      <c r="R70" s="1127">
        <v>8</v>
      </c>
    </row>
    <row r="71" spans="1:26" ht="15" customHeight="1" thickBot="1" x14ac:dyDescent="0.25">
      <c r="A71" s="35"/>
      <c r="B71" s="36"/>
      <c r="C71" s="244"/>
      <c r="D71" s="1122"/>
      <c r="E71" s="90"/>
      <c r="F71" s="84"/>
      <c r="G71" s="17"/>
      <c r="H71" s="550" t="s">
        <v>26</v>
      </c>
      <c r="I71" s="537">
        <f t="shared" si="7"/>
        <v>1084.3</v>
      </c>
      <c r="J71" s="451">
        <f>J70</f>
        <v>1084.3</v>
      </c>
      <c r="K71" s="451"/>
      <c r="L71" s="538"/>
      <c r="M71" s="552">
        <f>M70</f>
        <v>1082.5</v>
      </c>
      <c r="N71" s="553">
        <f>N70</f>
        <v>1082.5</v>
      </c>
      <c r="O71" s="1124"/>
      <c r="P71" s="91"/>
      <c r="Q71" s="1126"/>
      <c r="R71" s="1128"/>
    </row>
    <row r="72" spans="1:26" ht="13.5" thickBot="1" x14ac:dyDescent="0.25">
      <c r="A72" s="21" t="s">
        <v>21</v>
      </c>
      <c r="B72" s="96" t="s">
        <v>48</v>
      </c>
      <c r="C72" s="1116" t="s">
        <v>34</v>
      </c>
      <c r="D72" s="1116"/>
      <c r="E72" s="1116"/>
      <c r="F72" s="1116"/>
      <c r="G72" s="1116"/>
      <c r="H72" s="1116"/>
      <c r="I72" s="1033">
        <f t="shared" si="7"/>
        <v>1329.3</v>
      </c>
      <c r="J72" s="302">
        <f>J71+J69+J67</f>
        <v>1329.3</v>
      </c>
      <c r="K72" s="1034"/>
      <c r="L72" s="787"/>
      <c r="M72" s="1033">
        <f>M71+M69</f>
        <v>1127.5</v>
      </c>
      <c r="N72" s="1033">
        <f>N71+N69</f>
        <v>1127.5</v>
      </c>
      <c r="O72" s="98"/>
      <c r="P72" s="99"/>
      <c r="Q72" s="99"/>
      <c r="R72" s="100"/>
    </row>
    <row r="73" spans="1:26" ht="13.5" thickBot="1" x14ac:dyDescent="0.25">
      <c r="A73" s="21" t="s">
        <v>21</v>
      </c>
      <c r="B73" s="1117" t="s">
        <v>63</v>
      </c>
      <c r="C73" s="1118"/>
      <c r="D73" s="1118"/>
      <c r="E73" s="1118"/>
      <c r="F73" s="1118"/>
      <c r="G73" s="1118"/>
      <c r="H73" s="1118"/>
      <c r="I73" s="101">
        <f t="shared" si="7"/>
        <v>18674.8</v>
      </c>
      <c r="J73" s="306">
        <f>J72+J64+J44+J18</f>
        <v>15002.699999999999</v>
      </c>
      <c r="K73" s="102">
        <f>K72+K64+K44+K18</f>
        <v>6900.9000000000005</v>
      </c>
      <c r="L73" s="131">
        <f>L72+L64+L44+L18</f>
        <v>3672.1</v>
      </c>
      <c r="M73" s="235">
        <f>+M18+M44+M72+M64</f>
        <v>39539.4</v>
      </c>
      <c r="N73" s="235">
        <f>+N18+N44+N72+N64</f>
        <v>32197.199999999997</v>
      </c>
      <c r="O73" s="104"/>
      <c r="P73" s="569"/>
      <c r="Q73" s="569"/>
      <c r="R73" s="570"/>
      <c r="U73" s="4"/>
    </row>
    <row r="74" spans="1:26" ht="13.5" customHeight="1" thickBot="1" x14ac:dyDescent="0.25">
      <c r="A74" s="105" t="s">
        <v>64</v>
      </c>
      <c r="B74" s="1119" t="s">
        <v>65</v>
      </c>
      <c r="C74" s="1120"/>
      <c r="D74" s="1120"/>
      <c r="E74" s="1120"/>
      <c r="F74" s="1120"/>
      <c r="G74" s="1120"/>
      <c r="H74" s="1120"/>
      <c r="I74" s="106">
        <f t="shared" si="7"/>
        <v>18674.8</v>
      </c>
      <c r="J74" s="307">
        <f>J73</f>
        <v>15002.699999999999</v>
      </c>
      <c r="K74" s="107">
        <f>K73</f>
        <v>6900.9000000000005</v>
      </c>
      <c r="L74" s="132">
        <f>L73</f>
        <v>3672.1</v>
      </c>
      <c r="M74" s="236">
        <f>M73</f>
        <v>39539.4</v>
      </c>
      <c r="N74" s="236">
        <f>N73</f>
        <v>32197.199999999997</v>
      </c>
      <c r="O74" s="109"/>
      <c r="P74" s="571"/>
      <c r="Q74" s="571"/>
      <c r="R74" s="572"/>
    </row>
    <row r="75" spans="1:26" ht="24" customHeight="1" thickBot="1" x14ac:dyDescent="0.25">
      <c r="A75" s="113"/>
      <c r="C75" s="114"/>
      <c r="D75" s="1109" t="s">
        <v>67</v>
      </c>
      <c r="E75" s="1109"/>
      <c r="F75" s="1109"/>
      <c r="G75" s="1109"/>
      <c r="H75" s="1109"/>
      <c r="I75" s="1109"/>
      <c r="J75" s="1109"/>
      <c r="K75" s="1109"/>
      <c r="L75" s="1109"/>
      <c r="M75" s="1109"/>
      <c r="N75" s="1109"/>
      <c r="O75" s="114"/>
      <c r="P75" s="573"/>
      <c r="Q75" s="573"/>
      <c r="R75" s="573"/>
    </row>
    <row r="76" spans="1:26" ht="30.75" customHeight="1" thickBot="1" x14ac:dyDescent="0.25">
      <c r="C76" s="115"/>
      <c r="D76" s="1110" t="s">
        <v>68</v>
      </c>
      <c r="E76" s="1111"/>
      <c r="F76" s="1111"/>
      <c r="G76" s="1111"/>
      <c r="H76" s="1112"/>
      <c r="I76" s="1113" t="s">
        <v>80</v>
      </c>
      <c r="J76" s="1114"/>
      <c r="K76" s="1114"/>
      <c r="L76" s="1114"/>
      <c r="M76" s="284" t="s">
        <v>173</v>
      </c>
      <c r="N76" s="285" t="s">
        <v>174</v>
      </c>
      <c r="O76" s="116"/>
      <c r="P76" s="1004"/>
      <c r="Q76" s="1115"/>
      <c r="R76" s="1115"/>
    </row>
    <row r="77" spans="1:26" ht="13.5" customHeight="1" x14ac:dyDescent="0.2">
      <c r="C77" s="117"/>
      <c r="D77" s="1098" t="s">
        <v>69</v>
      </c>
      <c r="E77" s="1099"/>
      <c r="F77" s="1099"/>
      <c r="G77" s="1099"/>
      <c r="H77" s="1100"/>
      <c r="I77" s="1101">
        <f>I78</f>
        <v>16807.3</v>
      </c>
      <c r="J77" s="1102"/>
      <c r="K77" s="1102"/>
      <c r="L77" s="1102"/>
      <c r="M77" s="280">
        <f>M78</f>
        <v>20319.400000000001</v>
      </c>
      <c r="N77" s="809">
        <f>N78</f>
        <v>17197.199999999997</v>
      </c>
      <c r="O77" s="118"/>
      <c r="P77" s="1001"/>
      <c r="Q77" s="1082"/>
      <c r="R77" s="1082"/>
    </row>
    <row r="78" spans="1:26" s="122" customFormat="1" ht="13.5" customHeight="1" x14ac:dyDescent="0.2">
      <c r="A78" s="119"/>
      <c r="B78" s="119"/>
      <c r="C78" s="120"/>
      <c r="D78" s="1103" t="s">
        <v>70</v>
      </c>
      <c r="E78" s="1104"/>
      <c r="F78" s="1104"/>
      <c r="G78" s="1104"/>
      <c r="H78" s="1105"/>
      <c r="I78" s="1106">
        <f>SUM(I79:L83)</f>
        <v>16807.3</v>
      </c>
      <c r="J78" s="1107"/>
      <c r="K78" s="1107"/>
      <c r="L78" s="1108"/>
      <c r="M78" s="1003">
        <f>SUM(M79:M83)</f>
        <v>20319.400000000001</v>
      </c>
      <c r="N78" s="554">
        <f>SUM(N79:N83)</f>
        <v>17197.199999999997</v>
      </c>
      <c r="O78" s="121"/>
      <c r="P78" s="998"/>
      <c r="Q78" s="998"/>
      <c r="R78" s="998"/>
    </row>
    <row r="79" spans="1:26" ht="12.75" customHeight="1" x14ac:dyDescent="0.2">
      <c r="C79" s="123"/>
      <c r="D79" s="1083" t="s">
        <v>71</v>
      </c>
      <c r="E79" s="1084"/>
      <c r="F79" s="1084"/>
      <c r="G79" s="1084"/>
      <c r="H79" s="1085"/>
      <c r="I79" s="1093">
        <f>SUMIF(H12:H71,"sb",I12:I71)</f>
        <v>14442.4</v>
      </c>
      <c r="J79" s="1094"/>
      <c r="K79" s="1094"/>
      <c r="L79" s="1094"/>
      <c r="M79" s="281">
        <f>SUMIF(H12:H71,"sb",M12:M71)</f>
        <v>14832.3</v>
      </c>
      <c r="N79" s="287">
        <f>SUMIF(H12:H71,"sb",N12:N71)</f>
        <v>16515.099999999999</v>
      </c>
      <c r="O79" s="124"/>
      <c r="P79" s="1002"/>
      <c r="Q79" s="1086"/>
      <c r="R79" s="1086"/>
    </row>
    <row r="80" spans="1:26" ht="15" customHeight="1" x14ac:dyDescent="0.2">
      <c r="C80" s="125"/>
      <c r="D80" s="1095" t="s">
        <v>72</v>
      </c>
      <c r="E80" s="1096"/>
      <c r="F80" s="1096"/>
      <c r="G80" s="1096"/>
      <c r="H80" s="1097"/>
      <c r="I80" s="1070">
        <f>SUMIF(H18:H71,"sb(sp)",I18:I71)</f>
        <v>682.1</v>
      </c>
      <c r="J80" s="1071"/>
      <c r="K80" s="1071"/>
      <c r="L80" s="1071"/>
      <c r="M80" s="282">
        <f>SUMIF(H18:H71,H21,M18:M71)</f>
        <v>682.1</v>
      </c>
      <c r="N80" s="219">
        <f>SUMIF(H18:H71,H21,N18:N71)</f>
        <v>682.1</v>
      </c>
      <c r="O80" s="124"/>
      <c r="P80" s="1002"/>
      <c r="Q80" s="1086"/>
      <c r="R80" s="1086"/>
    </row>
    <row r="81" spans="1:18" ht="12.75" customHeight="1" x14ac:dyDescent="0.2">
      <c r="C81" s="125"/>
      <c r="D81" s="1087" t="s">
        <v>73</v>
      </c>
      <c r="E81" s="1088"/>
      <c r="F81" s="1088"/>
      <c r="G81" s="1088"/>
      <c r="H81" s="1089"/>
      <c r="I81" s="1090">
        <f>SUMIF(H12:H71,"sb(p)",I12:I71)</f>
        <v>0</v>
      </c>
      <c r="J81" s="1091"/>
      <c r="K81" s="1091"/>
      <c r="L81" s="1091"/>
      <c r="M81" s="283">
        <f>SUMIF(H12:H71,"sb(p)",M12:M71)</f>
        <v>2105</v>
      </c>
      <c r="N81" s="288">
        <f>SUMIF(H18:H71,"sb(p)",N18:N71)</f>
        <v>0</v>
      </c>
      <c r="O81" s="124"/>
      <c r="P81" s="1002"/>
      <c r="Q81" s="1086"/>
      <c r="R81" s="1086"/>
    </row>
    <row r="82" spans="1:18" ht="12.75" customHeight="1" x14ac:dyDescent="0.2">
      <c r="C82" s="125"/>
      <c r="D82" s="1087" t="s">
        <v>180</v>
      </c>
      <c r="E82" s="1088"/>
      <c r="F82" s="1088"/>
      <c r="G82" s="1088"/>
      <c r="H82" s="1089"/>
      <c r="I82" s="1090">
        <f>SUMIF(H12:H70,"sb(spl)",I12:I70)</f>
        <v>102.8</v>
      </c>
      <c r="J82" s="1091"/>
      <c r="K82" s="1091"/>
      <c r="L82" s="1092"/>
      <c r="M82" s="283"/>
      <c r="N82" s="288"/>
      <c r="O82" s="124"/>
      <c r="P82" s="1002"/>
      <c r="Q82" s="1002"/>
      <c r="R82" s="1002"/>
    </row>
    <row r="83" spans="1:18" ht="15" customHeight="1" x14ac:dyDescent="0.2">
      <c r="C83" s="125"/>
      <c r="D83" s="1087" t="s">
        <v>74</v>
      </c>
      <c r="E83" s="1088"/>
      <c r="F83" s="1088"/>
      <c r="G83" s="1088"/>
      <c r="H83" s="1089"/>
      <c r="I83" s="1090">
        <f>SUMIF(H18:H71,"sb(vb)",I18:I71)</f>
        <v>1580</v>
      </c>
      <c r="J83" s="1091"/>
      <c r="K83" s="1091"/>
      <c r="L83" s="1091"/>
      <c r="M83" s="283">
        <f>SUMIF(H18:H71,H52,M18:M71)</f>
        <v>2700</v>
      </c>
      <c r="N83" s="288">
        <f>SUMIF(H18:H71,,N18:N71)</f>
        <v>0</v>
      </c>
      <c r="O83" s="124"/>
      <c r="P83" s="1002"/>
      <c r="Q83" s="1002"/>
      <c r="R83" s="1002"/>
    </row>
    <row r="84" spans="1:18" ht="13.5" customHeight="1" x14ac:dyDescent="0.2">
      <c r="C84" s="117"/>
      <c r="D84" s="1077" t="s">
        <v>76</v>
      </c>
      <c r="E84" s="1078"/>
      <c r="F84" s="1078"/>
      <c r="G84" s="1078"/>
      <c r="H84" s="1079"/>
      <c r="I84" s="1080">
        <f>SUM(I85:L86)</f>
        <v>1867.5</v>
      </c>
      <c r="J84" s="1081"/>
      <c r="K84" s="1081"/>
      <c r="L84" s="1081"/>
      <c r="M84" s="1000">
        <f>SUM(M85:M86)</f>
        <v>19220</v>
      </c>
      <c r="N84" s="298">
        <f>SUM(N85:N86)</f>
        <v>15000</v>
      </c>
      <c r="O84" s="118"/>
      <c r="P84" s="1001"/>
      <c r="Q84" s="1082"/>
      <c r="R84" s="1082"/>
    </row>
    <row r="85" spans="1:18" ht="12.75" customHeight="1" x14ac:dyDescent="0.2">
      <c r="C85" s="123"/>
      <c r="D85" s="1083" t="s">
        <v>77</v>
      </c>
      <c r="E85" s="1084"/>
      <c r="F85" s="1084"/>
      <c r="G85" s="1084"/>
      <c r="H85" s="1085"/>
      <c r="I85" s="1070">
        <f>SUMIF(H18:H71,"es",I18:I71)</f>
        <v>1.3</v>
      </c>
      <c r="J85" s="1071"/>
      <c r="K85" s="1071"/>
      <c r="L85" s="1071"/>
      <c r="M85" s="282">
        <f>SUMIF(H18:H71,H42,M18:M71)</f>
        <v>15000</v>
      </c>
      <c r="N85" s="219">
        <f>SUMIF(H18:H71,H42,N18:N71)</f>
        <v>15000</v>
      </c>
      <c r="O85" s="124"/>
      <c r="P85" s="1002"/>
      <c r="Q85" s="1086"/>
      <c r="R85" s="1086"/>
    </row>
    <row r="86" spans="1:18" ht="12.75" customHeight="1" x14ac:dyDescent="0.2">
      <c r="C86" s="123"/>
      <c r="D86" s="1067" t="s">
        <v>78</v>
      </c>
      <c r="E86" s="1068"/>
      <c r="F86" s="1068"/>
      <c r="G86" s="1068"/>
      <c r="H86" s="1069"/>
      <c r="I86" s="1070">
        <f>SUMIF(H18:H71,"kt",I18:I71)</f>
        <v>1866.2</v>
      </c>
      <c r="J86" s="1071"/>
      <c r="K86" s="1071"/>
      <c r="L86" s="1071"/>
      <c r="M86" s="282">
        <f>SUMIF(H12:H71,"kt",M12:M71)</f>
        <v>4220</v>
      </c>
      <c r="N86" s="219">
        <f>SUMIF(H18:H71,#REF!,N18:N71)</f>
        <v>0</v>
      </c>
      <c r="O86" s="124"/>
      <c r="P86" s="1002"/>
      <c r="Q86" s="1002"/>
      <c r="R86" s="1002"/>
    </row>
    <row r="87" spans="1:18" ht="13.5" thickBot="1" x14ac:dyDescent="0.25">
      <c r="A87" s="1"/>
      <c r="B87" s="1"/>
      <c r="C87" s="117"/>
      <c r="D87" s="1072" t="s">
        <v>26</v>
      </c>
      <c r="E87" s="1073"/>
      <c r="F87" s="1073"/>
      <c r="G87" s="1073"/>
      <c r="H87" s="1074"/>
      <c r="I87" s="1075">
        <f>I84+I77</f>
        <v>18674.8</v>
      </c>
      <c r="J87" s="1076"/>
      <c r="K87" s="1076"/>
      <c r="L87" s="1076"/>
      <c r="M87" s="556">
        <f>M84+M77</f>
        <v>39539.4</v>
      </c>
      <c r="N87" s="557">
        <f>N84+N77</f>
        <v>32197.199999999997</v>
      </c>
      <c r="O87" s="121"/>
      <c r="P87" s="998"/>
      <c r="Q87" s="1064"/>
      <c r="R87" s="1064"/>
    </row>
    <row r="88" spans="1:18" x14ac:dyDescent="0.2">
      <c r="J88" s="130"/>
      <c r="M88" s="130"/>
      <c r="N88" s="130"/>
    </row>
    <row r="89" spans="1:18" x14ac:dyDescent="0.2">
      <c r="I89" s="130"/>
      <c r="J89" s="130"/>
      <c r="K89" s="130"/>
      <c r="L89" s="130"/>
    </row>
  </sheetData>
  <mergeCells count="143">
    <mergeCell ref="A1:R1"/>
    <mergeCell ref="A2:R2"/>
    <mergeCell ref="A3:R3"/>
    <mergeCell ref="O21:O22"/>
    <mergeCell ref="P4:R4"/>
    <mergeCell ref="A5:A7"/>
    <mergeCell ref="B5:B7"/>
    <mergeCell ref="C5:C7"/>
    <mergeCell ref="D5:D7"/>
    <mergeCell ref="E5:E7"/>
    <mergeCell ref="F5:F7"/>
    <mergeCell ref="O6:O7"/>
    <mergeCell ref="P6:R6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C19:R19"/>
    <mergeCell ref="C18:H18"/>
    <mergeCell ref="O18:R18"/>
    <mergeCell ref="G16:G17"/>
    <mergeCell ref="O16:O17"/>
    <mergeCell ref="P16:P17"/>
    <mergeCell ref="Q16:Q17"/>
    <mergeCell ref="R16:R17"/>
    <mergeCell ref="A16:A17"/>
    <mergeCell ref="B16:B17"/>
    <mergeCell ref="C16:C17"/>
    <mergeCell ref="D16:D17"/>
    <mergeCell ref="E16:E17"/>
    <mergeCell ref="F16:F17"/>
    <mergeCell ref="D30:D31"/>
    <mergeCell ref="O30:O31"/>
    <mergeCell ref="E32:E34"/>
    <mergeCell ref="F32:F38"/>
    <mergeCell ref="G32:G38"/>
    <mergeCell ref="A26:A27"/>
    <mergeCell ref="B26:B27"/>
    <mergeCell ref="C26:C27"/>
    <mergeCell ref="D26:D27"/>
    <mergeCell ref="P42:P43"/>
    <mergeCell ref="D39:D40"/>
    <mergeCell ref="O39:O40"/>
    <mergeCell ref="C41:C43"/>
    <mergeCell ref="D41:D43"/>
    <mergeCell ref="E41:E43"/>
    <mergeCell ref="F41:F43"/>
    <mergeCell ref="G41:G43"/>
    <mergeCell ref="O42:O43"/>
    <mergeCell ref="D49:D50"/>
    <mergeCell ref="D51:D56"/>
    <mergeCell ref="E51:E56"/>
    <mergeCell ref="O51:O56"/>
    <mergeCell ref="P51:P56"/>
    <mergeCell ref="C44:H44"/>
    <mergeCell ref="O44:R44"/>
    <mergeCell ref="C45:R45"/>
    <mergeCell ref="C46:C48"/>
    <mergeCell ref="D46:D48"/>
    <mergeCell ref="E46:E48"/>
    <mergeCell ref="F46:F48"/>
    <mergeCell ref="G46:G48"/>
    <mergeCell ref="O46:O48"/>
    <mergeCell ref="D60:D61"/>
    <mergeCell ref="D62:D63"/>
    <mergeCell ref="O62:O63"/>
    <mergeCell ref="C64:H64"/>
    <mergeCell ref="O64:R64"/>
    <mergeCell ref="C65:R65"/>
    <mergeCell ref="Q51:Q56"/>
    <mergeCell ref="R51:R56"/>
    <mergeCell ref="F52:F56"/>
    <mergeCell ref="C72:H72"/>
    <mergeCell ref="B73:H73"/>
    <mergeCell ref="B74:H74"/>
    <mergeCell ref="D70:D71"/>
    <mergeCell ref="O70:O71"/>
    <mergeCell ref="Q70:Q71"/>
    <mergeCell ref="R70:R71"/>
    <mergeCell ref="A68:A69"/>
    <mergeCell ref="B68:B69"/>
    <mergeCell ref="C68:C69"/>
    <mergeCell ref="D68:D69"/>
    <mergeCell ref="E68:E69"/>
    <mergeCell ref="F68:F69"/>
    <mergeCell ref="G68:G69"/>
    <mergeCell ref="Q80:R80"/>
    <mergeCell ref="D77:H77"/>
    <mergeCell ref="I77:L77"/>
    <mergeCell ref="Q77:R77"/>
    <mergeCell ref="D78:H78"/>
    <mergeCell ref="I78:L78"/>
    <mergeCell ref="D75:N75"/>
    <mergeCell ref="D76:H76"/>
    <mergeCell ref="I76:L76"/>
    <mergeCell ref="Q76:R76"/>
    <mergeCell ref="Q87:R87"/>
    <mergeCell ref="D37:D38"/>
    <mergeCell ref="D86:H86"/>
    <mergeCell ref="I86:L86"/>
    <mergeCell ref="D87:H87"/>
    <mergeCell ref="I87:L87"/>
    <mergeCell ref="D84:H84"/>
    <mergeCell ref="I84:L84"/>
    <mergeCell ref="Q84:R84"/>
    <mergeCell ref="D85:H85"/>
    <mergeCell ref="I85:L85"/>
    <mergeCell ref="Q85:R85"/>
    <mergeCell ref="D83:H83"/>
    <mergeCell ref="I83:L83"/>
    <mergeCell ref="D81:H81"/>
    <mergeCell ref="I81:L81"/>
    <mergeCell ref="Q81:R81"/>
    <mergeCell ref="D82:H82"/>
    <mergeCell ref="I82:L82"/>
    <mergeCell ref="D79:H79"/>
    <mergeCell ref="I79:L79"/>
    <mergeCell ref="Q79:R79"/>
    <mergeCell ref="D80:H80"/>
    <mergeCell ref="I80:L80"/>
  </mergeCells>
  <printOptions horizontalCentered="1"/>
  <pageMargins left="0" right="0" top="0.39370078740157483" bottom="0.39370078740157483" header="0.31496062992125984" footer="0.31496062992125984"/>
  <pageSetup paperSize="9" scale="96" orientation="landscape" r:id="rId1"/>
  <rowBreaks count="2" manualBreakCount="2">
    <brk id="27" max="17" man="1"/>
    <brk id="4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2"/>
  <sheetViews>
    <sheetView zoomScale="120" zoomScaleNormal="120" zoomScaleSheetLayoutView="80" workbookViewId="0">
      <selection activeCell="Y4" sqref="Y4:AA4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7" customWidth="1"/>
    <col min="6" max="6" width="3.28515625" style="127" customWidth="1"/>
    <col min="7" max="7" width="2.85546875" style="127" customWidth="1"/>
    <col min="8" max="8" width="12.5703125" style="127" customWidth="1"/>
    <col min="9" max="9" width="8" style="68" customWidth="1"/>
    <col min="10" max="11" width="7.42578125" style="68" customWidth="1"/>
    <col min="12" max="13" width="6.28515625" style="68" customWidth="1"/>
    <col min="14" max="15" width="7.42578125" style="68" customWidth="1"/>
    <col min="16" max="17" width="6.28515625" style="68" customWidth="1"/>
    <col min="18" max="19" width="7.42578125" style="68" customWidth="1"/>
    <col min="20" max="20" width="6.7109375" style="68" customWidth="1"/>
    <col min="21" max="21" width="6.28515625" style="68" customWidth="1"/>
    <col min="22" max="23" width="7.7109375" style="68" customWidth="1"/>
    <col min="24" max="24" width="30.42578125" style="128" customWidth="1"/>
    <col min="25" max="27" width="4.85546875" style="129" customWidth="1"/>
    <col min="28" max="33" width="9.140625" style="1" customWidth="1"/>
    <col min="34" max="16384" width="9.140625" style="1"/>
  </cols>
  <sheetData>
    <row r="1" spans="1:36" s="143" customFormat="1" ht="16.5" customHeight="1" x14ac:dyDescent="0.2">
      <c r="A1" s="1249" t="s">
        <v>170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  <c r="M1" s="1249"/>
      <c r="N1" s="1249"/>
      <c r="O1" s="1249"/>
      <c r="P1" s="1249"/>
      <c r="Q1" s="1249"/>
      <c r="R1" s="1249"/>
      <c r="S1" s="1249"/>
      <c r="T1" s="1249"/>
      <c r="U1" s="1249"/>
      <c r="V1" s="1249"/>
      <c r="W1" s="1249"/>
      <c r="X1" s="1249"/>
      <c r="Y1" s="1249"/>
      <c r="Z1" s="1249"/>
      <c r="AA1" s="1249"/>
      <c r="AB1" s="1249"/>
    </row>
    <row r="2" spans="1:36" s="143" customFormat="1" ht="18.75" customHeight="1" x14ac:dyDescent="0.2">
      <c r="A2" s="1250" t="s">
        <v>98</v>
      </c>
      <c r="B2" s="1249"/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1249"/>
      <c r="S2" s="1249"/>
      <c r="T2" s="1249"/>
      <c r="U2" s="1249"/>
      <c r="V2" s="1249"/>
      <c r="W2" s="1249"/>
      <c r="X2" s="1249"/>
      <c r="Y2" s="1249"/>
      <c r="Z2" s="1249"/>
      <c r="AA2" s="1249"/>
      <c r="AB2" s="1249"/>
    </row>
    <row r="3" spans="1:36" s="143" customFormat="1" ht="16.5" customHeight="1" x14ac:dyDescent="0.2">
      <c r="A3" s="1251" t="s">
        <v>81</v>
      </c>
      <c r="B3" s="1251"/>
      <c r="C3" s="1251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51"/>
      <c r="Q3" s="1251"/>
      <c r="R3" s="1251"/>
      <c r="S3" s="1251"/>
      <c r="T3" s="1251"/>
      <c r="U3" s="1251"/>
      <c r="V3" s="1251"/>
      <c r="W3" s="1251"/>
      <c r="X3" s="1251"/>
      <c r="Y3" s="1251"/>
      <c r="Z3" s="1251"/>
      <c r="AA3" s="1251"/>
      <c r="AB3" s="1251"/>
    </row>
    <row r="4" spans="1:36" s="143" customFormat="1" ht="17.25" customHeight="1" thickBot="1" x14ac:dyDescent="0.25">
      <c r="A4" s="645"/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1253" t="s">
        <v>0</v>
      </c>
      <c r="Z4" s="1253"/>
      <c r="AA4" s="1253"/>
      <c r="AB4" s="645"/>
    </row>
    <row r="5" spans="1:36" ht="27" customHeight="1" x14ac:dyDescent="0.2">
      <c r="A5" s="1254" t="s">
        <v>1</v>
      </c>
      <c r="B5" s="1257" t="s">
        <v>2</v>
      </c>
      <c r="C5" s="1257" t="s">
        <v>3</v>
      </c>
      <c r="D5" s="1260" t="s">
        <v>4</v>
      </c>
      <c r="E5" s="1263" t="s">
        <v>5</v>
      </c>
      <c r="F5" s="1266" t="s">
        <v>6</v>
      </c>
      <c r="G5" s="1294" t="s">
        <v>7</v>
      </c>
      <c r="H5" s="1294" t="s">
        <v>142</v>
      </c>
      <c r="I5" s="1297" t="s">
        <v>8</v>
      </c>
      <c r="J5" s="1309" t="s">
        <v>107</v>
      </c>
      <c r="K5" s="1310"/>
      <c r="L5" s="1310"/>
      <c r="M5" s="1311"/>
      <c r="N5" s="1312" t="s">
        <v>79</v>
      </c>
      <c r="O5" s="1313"/>
      <c r="P5" s="1313"/>
      <c r="Q5" s="1314"/>
      <c r="R5" s="1315" t="s">
        <v>80</v>
      </c>
      <c r="S5" s="1316"/>
      <c r="T5" s="1316"/>
      <c r="U5" s="1317"/>
      <c r="V5" s="1286" t="s">
        <v>10</v>
      </c>
      <c r="W5" s="1286" t="s">
        <v>108</v>
      </c>
      <c r="X5" s="1289" t="s">
        <v>11</v>
      </c>
      <c r="Y5" s="1290"/>
      <c r="Z5" s="1290"/>
      <c r="AA5" s="1291"/>
    </row>
    <row r="6" spans="1:36" ht="21" customHeight="1" x14ac:dyDescent="0.2">
      <c r="A6" s="1255"/>
      <c r="B6" s="1258"/>
      <c r="C6" s="1258"/>
      <c r="D6" s="1261"/>
      <c r="E6" s="1264"/>
      <c r="F6" s="1267"/>
      <c r="G6" s="1295"/>
      <c r="H6" s="1295"/>
      <c r="I6" s="1298"/>
      <c r="J6" s="1332" t="s">
        <v>12</v>
      </c>
      <c r="K6" s="1334" t="s">
        <v>13</v>
      </c>
      <c r="L6" s="1334"/>
      <c r="M6" s="1335" t="s">
        <v>14</v>
      </c>
      <c r="N6" s="1318" t="s">
        <v>12</v>
      </c>
      <c r="O6" s="1320" t="s">
        <v>13</v>
      </c>
      <c r="P6" s="1321"/>
      <c r="Q6" s="1322" t="s">
        <v>14</v>
      </c>
      <c r="R6" s="1337" t="s">
        <v>12</v>
      </c>
      <c r="S6" s="1339" t="s">
        <v>13</v>
      </c>
      <c r="T6" s="1340"/>
      <c r="U6" s="1341" t="s">
        <v>14</v>
      </c>
      <c r="V6" s="1287"/>
      <c r="W6" s="1287"/>
      <c r="X6" s="1269" t="s">
        <v>4</v>
      </c>
      <c r="Y6" s="1271" t="s">
        <v>15</v>
      </c>
      <c r="Z6" s="1272"/>
      <c r="AA6" s="1273"/>
    </row>
    <row r="7" spans="1:36" ht="95.25" customHeight="1" thickBot="1" x14ac:dyDescent="0.25">
      <c r="A7" s="1256"/>
      <c r="B7" s="1259"/>
      <c r="C7" s="1259"/>
      <c r="D7" s="1262"/>
      <c r="E7" s="1265"/>
      <c r="F7" s="1268"/>
      <c r="G7" s="1296"/>
      <c r="H7" s="1296"/>
      <c r="I7" s="1299"/>
      <c r="J7" s="1333"/>
      <c r="K7" s="259" t="s">
        <v>12</v>
      </c>
      <c r="L7" s="259" t="s">
        <v>16</v>
      </c>
      <c r="M7" s="1336"/>
      <c r="N7" s="1319"/>
      <c r="O7" s="133" t="s">
        <v>12</v>
      </c>
      <c r="P7" s="134" t="s">
        <v>16</v>
      </c>
      <c r="Q7" s="1323"/>
      <c r="R7" s="1338"/>
      <c r="S7" s="425" t="s">
        <v>12</v>
      </c>
      <c r="T7" s="425" t="s">
        <v>16</v>
      </c>
      <c r="U7" s="1342"/>
      <c r="V7" s="1288"/>
      <c r="W7" s="1288"/>
      <c r="X7" s="1270"/>
      <c r="Y7" s="2" t="s">
        <v>17</v>
      </c>
      <c r="Z7" s="2" t="s">
        <v>18</v>
      </c>
      <c r="AA7" s="3" t="s">
        <v>127</v>
      </c>
      <c r="AD7" s="4"/>
    </row>
    <row r="8" spans="1:36" ht="13.5" thickBot="1" x14ac:dyDescent="0.25">
      <c r="A8" s="1274" t="s">
        <v>19</v>
      </c>
      <c r="B8" s="1275"/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5"/>
      <c r="R8" s="1275"/>
      <c r="S8" s="1275"/>
      <c r="T8" s="1275"/>
      <c r="U8" s="1275"/>
      <c r="V8" s="1275"/>
      <c r="W8" s="1275"/>
      <c r="X8" s="1275"/>
      <c r="Y8" s="1275"/>
      <c r="Z8" s="1275"/>
      <c r="AA8" s="1276"/>
      <c r="AD8" s="4"/>
    </row>
    <row r="9" spans="1:36" ht="13.5" thickBot="1" x14ac:dyDescent="0.25">
      <c r="A9" s="1277" t="s">
        <v>20</v>
      </c>
      <c r="B9" s="1278"/>
      <c r="C9" s="1278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  <c r="O9" s="1278"/>
      <c r="P9" s="1278"/>
      <c r="Q9" s="1278"/>
      <c r="R9" s="1278"/>
      <c r="S9" s="1278"/>
      <c r="T9" s="1278"/>
      <c r="U9" s="1278"/>
      <c r="V9" s="1278"/>
      <c r="W9" s="1278"/>
      <c r="X9" s="1278"/>
      <c r="Y9" s="1278"/>
      <c r="Z9" s="1278"/>
      <c r="AA9" s="1279"/>
    </row>
    <row r="10" spans="1:36" ht="15" customHeight="1" thickBot="1" x14ac:dyDescent="0.25">
      <c r="A10" s="5" t="s">
        <v>21</v>
      </c>
      <c r="B10" s="1280" t="s">
        <v>91</v>
      </c>
      <c r="C10" s="1280"/>
      <c r="D10" s="1280"/>
      <c r="E10" s="1280"/>
      <c r="F10" s="1280"/>
      <c r="G10" s="1280"/>
      <c r="H10" s="1280"/>
      <c r="I10" s="1280"/>
      <c r="J10" s="1281"/>
      <c r="K10" s="1281"/>
      <c r="L10" s="1281"/>
      <c r="M10" s="1281"/>
      <c r="N10" s="1281"/>
      <c r="O10" s="1281"/>
      <c r="P10" s="1281"/>
      <c r="Q10" s="1281"/>
      <c r="R10" s="1281"/>
      <c r="S10" s="1281"/>
      <c r="T10" s="1281"/>
      <c r="U10" s="1281"/>
      <c r="V10" s="1281"/>
      <c r="W10" s="1281"/>
      <c r="X10" s="1281"/>
      <c r="Y10" s="1281"/>
      <c r="Z10" s="1281"/>
      <c r="AA10" s="1282"/>
    </row>
    <row r="11" spans="1:36" ht="13.5" thickBot="1" x14ac:dyDescent="0.25">
      <c r="A11" s="620" t="s">
        <v>21</v>
      </c>
      <c r="B11" s="142" t="s">
        <v>21</v>
      </c>
      <c r="C11" s="1283" t="s">
        <v>112</v>
      </c>
      <c r="D11" s="1284"/>
      <c r="E11" s="1284"/>
      <c r="F11" s="1284"/>
      <c r="G11" s="1284"/>
      <c r="H11" s="1284"/>
      <c r="I11" s="1284"/>
      <c r="J11" s="1284"/>
      <c r="K11" s="1284"/>
      <c r="L11" s="1284"/>
      <c r="M11" s="1284"/>
      <c r="N11" s="1284"/>
      <c r="O11" s="1284"/>
      <c r="P11" s="1284"/>
      <c r="Q11" s="1284"/>
      <c r="R11" s="1284"/>
      <c r="S11" s="1284"/>
      <c r="T11" s="1284"/>
      <c r="U11" s="1284"/>
      <c r="V11" s="1284"/>
      <c r="W11" s="1284"/>
      <c r="X11" s="1284"/>
      <c r="Y11" s="1284"/>
      <c r="Z11" s="1284"/>
      <c r="AA11" s="1285"/>
      <c r="AD11" s="4"/>
    </row>
    <row r="12" spans="1:36" ht="29.25" customHeight="1" x14ac:dyDescent="0.2">
      <c r="A12" s="1129" t="s">
        <v>21</v>
      </c>
      <c r="B12" s="1131" t="s">
        <v>21</v>
      </c>
      <c r="C12" s="1233" t="s">
        <v>21</v>
      </c>
      <c r="D12" s="1235" t="s">
        <v>94</v>
      </c>
      <c r="E12" s="1247" t="s">
        <v>150</v>
      </c>
      <c r="F12" s="1239" t="s">
        <v>23</v>
      </c>
      <c r="G12" s="1245" t="s">
        <v>24</v>
      </c>
      <c r="H12" s="1306" t="s">
        <v>143</v>
      </c>
      <c r="I12" s="135" t="s">
        <v>25</v>
      </c>
      <c r="J12" s="323"/>
      <c r="K12" s="164"/>
      <c r="L12" s="183"/>
      <c r="M12" s="184"/>
      <c r="N12" s="151">
        <f>+O12+Q12</f>
        <v>10</v>
      </c>
      <c r="O12" s="152">
        <v>10</v>
      </c>
      <c r="P12" s="164"/>
      <c r="Q12" s="165"/>
      <c r="R12" s="426">
        <f t="shared" ref="R12:R17" si="0">S12+U12</f>
        <v>10</v>
      </c>
      <c r="S12" s="427">
        <v>10</v>
      </c>
      <c r="T12" s="427"/>
      <c r="U12" s="428"/>
      <c r="V12" s="222">
        <v>30</v>
      </c>
      <c r="W12" s="222">
        <v>40</v>
      </c>
      <c r="X12" s="18" t="s">
        <v>129</v>
      </c>
      <c r="Y12" s="622">
        <v>2</v>
      </c>
      <c r="Z12" s="616">
        <v>3</v>
      </c>
      <c r="AA12" s="618">
        <v>4</v>
      </c>
      <c r="AJ12" s="4"/>
    </row>
    <row r="13" spans="1:36" ht="13.5" thickBot="1" x14ac:dyDescent="0.25">
      <c r="A13" s="1130"/>
      <c r="B13" s="1132"/>
      <c r="C13" s="1234"/>
      <c r="D13" s="1236"/>
      <c r="E13" s="1248"/>
      <c r="F13" s="1240"/>
      <c r="G13" s="1246"/>
      <c r="H13" s="1308"/>
      <c r="I13" s="449" t="s">
        <v>26</v>
      </c>
      <c r="J13" s="450"/>
      <c r="K13" s="639"/>
      <c r="L13" s="429"/>
      <c r="M13" s="640"/>
      <c r="N13" s="638">
        <f>+N12</f>
        <v>10</v>
      </c>
      <c r="O13" s="451">
        <f>+O12</f>
        <v>10</v>
      </c>
      <c r="P13" s="639"/>
      <c r="Q13" s="430"/>
      <c r="R13" s="429">
        <f t="shared" si="0"/>
        <v>10</v>
      </c>
      <c r="S13" s="639">
        <f>S12</f>
        <v>10</v>
      </c>
      <c r="T13" s="639"/>
      <c r="U13" s="430"/>
      <c r="V13" s="452">
        <f>+V12</f>
        <v>30</v>
      </c>
      <c r="W13" s="453">
        <f>+W12</f>
        <v>40</v>
      </c>
      <c r="X13" s="20"/>
      <c r="Y13" s="91"/>
      <c r="Z13" s="252"/>
      <c r="AA13" s="624"/>
      <c r="AJ13" s="4"/>
    </row>
    <row r="14" spans="1:36" ht="28.5" customHeight="1" x14ac:dyDescent="0.2">
      <c r="A14" s="1129" t="s">
        <v>21</v>
      </c>
      <c r="B14" s="1131" t="s">
        <v>21</v>
      </c>
      <c r="C14" s="1233" t="s">
        <v>27</v>
      </c>
      <c r="D14" s="1235" t="s">
        <v>128</v>
      </c>
      <c r="E14" s="1247"/>
      <c r="F14" s="1239" t="s">
        <v>23</v>
      </c>
      <c r="G14" s="1245" t="s">
        <v>24</v>
      </c>
      <c r="H14" s="1306" t="s">
        <v>144</v>
      </c>
      <c r="I14" s="253" t="s">
        <v>25</v>
      </c>
      <c r="J14" s="324"/>
      <c r="K14" s="164"/>
      <c r="L14" s="183"/>
      <c r="M14" s="165"/>
      <c r="N14" s="151">
        <f>+O14+Q14</f>
        <v>10</v>
      </c>
      <c r="O14" s="152">
        <v>10</v>
      </c>
      <c r="P14" s="164"/>
      <c r="Q14" s="165"/>
      <c r="R14" s="431">
        <f t="shared" si="0"/>
        <v>10</v>
      </c>
      <c r="S14" s="427">
        <v>10</v>
      </c>
      <c r="T14" s="427"/>
      <c r="U14" s="428"/>
      <c r="V14" s="221">
        <v>13</v>
      </c>
      <c r="W14" s="222">
        <v>13</v>
      </c>
      <c r="X14" s="29" t="s">
        <v>130</v>
      </c>
      <c r="Y14" s="622">
        <v>12</v>
      </c>
      <c r="Z14" s="616">
        <v>12</v>
      </c>
      <c r="AA14" s="618">
        <v>12</v>
      </c>
      <c r="AJ14" s="4"/>
    </row>
    <row r="15" spans="1:36" ht="13.5" thickBot="1" x14ac:dyDescent="0.25">
      <c r="A15" s="1130"/>
      <c r="B15" s="1132"/>
      <c r="C15" s="1234"/>
      <c r="D15" s="1236"/>
      <c r="E15" s="1248"/>
      <c r="F15" s="1240"/>
      <c r="G15" s="1246"/>
      <c r="H15" s="1308"/>
      <c r="I15" s="454" t="s">
        <v>26</v>
      </c>
      <c r="J15" s="455"/>
      <c r="K15" s="433"/>
      <c r="L15" s="447"/>
      <c r="M15" s="434"/>
      <c r="N15" s="432">
        <f>+N14</f>
        <v>10</v>
      </c>
      <c r="O15" s="456">
        <f>+O14</f>
        <v>10</v>
      </c>
      <c r="P15" s="433"/>
      <c r="Q15" s="434"/>
      <c r="R15" s="432">
        <f t="shared" si="0"/>
        <v>10</v>
      </c>
      <c r="S15" s="433">
        <f>SUM(S14)</f>
        <v>10</v>
      </c>
      <c r="T15" s="433"/>
      <c r="U15" s="434"/>
      <c r="V15" s="457">
        <f>+V14</f>
        <v>13</v>
      </c>
      <c r="W15" s="458">
        <f>+W14</f>
        <v>13</v>
      </c>
      <c r="X15" s="251"/>
      <c r="Y15" s="623"/>
      <c r="Z15" s="617"/>
      <c r="AA15" s="619"/>
      <c r="AJ15" s="4"/>
    </row>
    <row r="16" spans="1:36" ht="22.5" customHeight="1" x14ac:dyDescent="0.2">
      <c r="A16" s="1129" t="s">
        <v>21</v>
      </c>
      <c r="B16" s="1131" t="s">
        <v>21</v>
      </c>
      <c r="C16" s="1233" t="s">
        <v>32</v>
      </c>
      <c r="D16" s="1235" t="s">
        <v>131</v>
      </c>
      <c r="E16" s="1237"/>
      <c r="F16" s="1239" t="s">
        <v>23</v>
      </c>
      <c r="G16" s="1140" t="s">
        <v>24</v>
      </c>
      <c r="H16" s="1306" t="s">
        <v>143</v>
      </c>
      <c r="I16" s="254" t="s">
        <v>25</v>
      </c>
      <c r="J16" s="324"/>
      <c r="K16" s="164"/>
      <c r="L16" s="183"/>
      <c r="M16" s="184"/>
      <c r="N16" s="151">
        <f>+O16+Q16</f>
        <v>13</v>
      </c>
      <c r="O16" s="152">
        <v>13</v>
      </c>
      <c r="P16" s="164"/>
      <c r="Q16" s="165"/>
      <c r="R16" s="426">
        <f t="shared" si="0"/>
        <v>12.7</v>
      </c>
      <c r="S16" s="427">
        <v>12.7</v>
      </c>
      <c r="T16" s="427"/>
      <c r="U16" s="435"/>
      <c r="V16" s="222">
        <v>30</v>
      </c>
      <c r="W16" s="222">
        <v>40</v>
      </c>
      <c r="X16" s="1123" t="s">
        <v>129</v>
      </c>
      <c r="Y16" s="1227">
        <v>5</v>
      </c>
      <c r="Z16" s="1229">
        <v>5</v>
      </c>
      <c r="AA16" s="1231">
        <v>5</v>
      </c>
      <c r="AJ16" s="4"/>
    </row>
    <row r="17" spans="1:38" ht="18" customHeight="1" thickBot="1" x14ac:dyDescent="0.25">
      <c r="A17" s="1130"/>
      <c r="B17" s="1132"/>
      <c r="C17" s="1234"/>
      <c r="D17" s="1236"/>
      <c r="E17" s="1238"/>
      <c r="F17" s="1240"/>
      <c r="G17" s="1141"/>
      <c r="H17" s="1308"/>
      <c r="I17" s="459" t="s">
        <v>26</v>
      </c>
      <c r="J17" s="436"/>
      <c r="K17" s="639"/>
      <c r="L17" s="460"/>
      <c r="M17" s="430"/>
      <c r="N17" s="638">
        <f>+O17+Q17</f>
        <v>13</v>
      </c>
      <c r="O17" s="461">
        <f>+O16</f>
        <v>13</v>
      </c>
      <c r="P17" s="640"/>
      <c r="Q17" s="430"/>
      <c r="R17" s="436">
        <f t="shared" si="0"/>
        <v>12.7</v>
      </c>
      <c r="S17" s="640">
        <f>S16</f>
        <v>12.7</v>
      </c>
      <c r="T17" s="639"/>
      <c r="U17" s="430"/>
      <c r="V17" s="453">
        <f>+V16</f>
        <v>30</v>
      </c>
      <c r="W17" s="453">
        <f>+W16</f>
        <v>40</v>
      </c>
      <c r="X17" s="1124"/>
      <c r="Y17" s="1228"/>
      <c r="Z17" s="1230"/>
      <c r="AA17" s="1232"/>
      <c r="AJ17" s="4"/>
    </row>
    <row r="18" spans="1:38" ht="15.75" customHeight="1" x14ac:dyDescent="0.2">
      <c r="A18" s="1129" t="s">
        <v>21</v>
      </c>
      <c r="B18" s="1131" t="s">
        <v>21</v>
      </c>
      <c r="C18" s="1324" t="s">
        <v>48</v>
      </c>
      <c r="D18" s="1235" t="s">
        <v>22</v>
      </c>
      <c r="E18" s="1357"/>
      <c r="F18" s="1359" t="s">
        <v>23</v>
      </c>
      <c r="G18" s="1361" t="s">
        <v>24</v>
      </c>
      <c r="H18" s="1306"/>
      <c r="I18" s="137" t="s">
        <v>25</v>
      </c>
      <c r="J18" s="325">
        <f t="shared" ref="J18:J23" si="1">K18+M18</f>
        <v>170</v>
      </c>
      <c r="K18" s="175">
        <v>170</v>
      </c>
      <c r="L18" s="320"/>
      <c r="M18" s="182"/>
      <c r="N18" s="180"/>
      <c r="O18" s="181"/>
      <c r="P18" s="181"/>
      <c r="Q18" s="182"/>
      <c r="R18" s="437"/>
      <c r="S18" s="438"/>
      <c r="T18" s="438"/>
      <c r="U18" s="439"/>
      <c r="V18" s="333"/>
      <c r="W18" s="333"/>
      <c r="X18" s="1362"/>
      <c r="Y18" s="48"/>
      <c r="Z18" s="1355"/>
      <c r="AA18" s="1326"/>
      <c r="AJ18" s="4"/>
    </row>
    <row r="19" spans="1:38" ht="13.5" thickBot="1" x14ac:dyDescent="0.25">
      <c r="A19" s="1130"/>
      <c r="B19" s="1132"/>
      <c r="C19" s="1234"/>
      <c r="D19" s="1236"/>
      <c r="E19" s="1358"/>
      <c r="F19" s="1240"/>
      <c r="G19" s="1246"/>
      <c r="H19" s="1308"/>
      <c r="I19" s="637" t="s">
        <v>26</v>
      </c>
      <c r="J19" s="450">
        <f t="shared" si="1"/>
        <v>170</v>
      </c>
      <c r="K19" s="639">
        <f>SUM(K18)</f>
        <v>170</v>
      </c>
      <c r="L19" s="429"/>
      <c r="M19" s="430"/>
      <c r="N19" s="638"/>
      <c r="O19" s="639"/>
      <c r="P19" s="639"/>
      <c r="Q19" s="430"/>
      <c r="R19" s="429"/>
      <c r="S19" s="639"/>
      <c r="T19" s="639"/>
      <c r="U19" s="430"/>
      <c r="V19" s="462"/>
      <c r="W19" s="462"/>
      <c r="X19" s="1363"/>
      <c r="Y19" s="9"/>
      <c r="Z19" s="1356"/>
      <c r="AA19" s="1232"/>
      <c r="AJ19" s="4"/>
    </row>
    <row r="20" spans="1:38" ht="27" customHeight="1" x14ac:dyDescent="0.2">
      <c r="A20" s="1129" t="s">
        <v>21</v>
      </c>
      <c r="B20" s="1131" t="s">
        <v>21</v>
      </c>
      <c r="C20" s="1233" t="s">
        <v>82</v>
      </c>
      <c r="D20" s="241" t="s">
        <v>28</v>
      </c>
      <c r="E20" s="1327" t="s">
        <v>150</v>
      </c>
      <c r="F20" s="1239" t="s">
        <v>23</v>
      </c>
      <c r="G20" s="10">
        <v>2</v>
      </c>
      <c r="H20" s="582"/>
      <c r="I20" s="135" t="s">
        <v>25</v>
      </c>
      <c r="J20" s="325">
        <f t="shared" si="1"/>
        <v>219.7</v>
      </c>
      <c r="K20" s="175">
        <v>206.7</v>
      </c>
      <c r="L20" s="321"/>
      <c r="M20" s="176">
        <v>13</v>
      </c>
      <c r="N20" s="174"/>
      <c r="O20" s="175"/>
      <c r="P20" s="175"/>
      <c r="Q20" s="176"/>
      <c r="R20" s="440"/>
      <c r="S20" s="441"/>
      <c r="T20" s="441"/>
      <c r="U20" s="442"/>
      <c r="V20" s="7"/>
      <c r="W20" s="7"/>
      <c r="X20" s="11"/>
      <c r="Y20" s="354"/>
      <c r="Z20" s="12"/>
      <c r="AA20" s="618"/>
      <c r="AI20" s="4"/>
    </row>
    <row r="21" spans="1:38" ht="28.5" customHeight="1" x14ac:dyDescent="0.2">
      <c r="A21" s="1325"/>
      <c r="B21" s="1216"/>
      <c r="C21" s="1324"/>
      <c r="D21" s="242" t="s">
        <v>29</v>
      </c>
      <c r="E21" s="1328"/>
      <c r="F21" s="1330"/>
      <c r="G21" s="13" t="s">
        <v>30</v>
      </c>
      <c r="H21" s="583"/>
      <c r="I21" s="67" t="s">
        <v>25</v>
      </c>
      <c r="J21" s="326">
        <f t="shared" si="1"/>
        <v>80.3</v>
      </c>
      <c r="K21" s="149">
        <v>80.3</v>
      </c>
      <c r="L21" s="322"/>
      <c r="M21" s="150"/>
      <c r="N21" s="148"/>
      <c r="O21" s="149"/>
      <c r="P21" s="149"/>
      <c r="Q21" s="150"/>
      <c r="R21" s="443"/>
      <c r="S21" s="444"/>
      <c r="T21" s="444"/>
      <c r="U21" s="445"/>
      <c r="V21" s="14"/>
      <c r="W21" s="14"/>
      <c r="X21" s="15"/>
      <c r="Y21" s="558"/>
      <c r="Z21" s="16"/>
      <c r="AA21" s="624"/>
      <c r="AJ21" s="4"/>
    </row>
    <row r="22" spans="1:38" ht="15.75" customHeight="1" thickBot="1" x14ac:dyDescent="0.25">
      <c r="A22" s="1325"/>
      <c r="B22" s="1216"/>
      <c r="C22" s="1324"/>
      <c r="D22" s="242" t="s">
        <v>166</v>
      </c>
      <c r="E22" s="1329"/>
      <c r="F22" s="1331"/>
      <c r="G22" s="614"/>
      <c r="H22" s="584"/>
      <c r="I22" s="449" t="s">
        <v>26</v>
      </c>
      <c r="J22" s="450">
        <f>K22+M22</f>
        <v>300</v>
      </c>
      <c r="K22" s="639">
        <f>SUM(K20:K21)</f>
        <v>287</v>
      </c>
      <c r="L22" s="429"/>
      <c r="M22" s="430">
        <f>SUM(M20:M21)</f>
        <v>13</v>
      </c>
      <c r="N22" s="638"/>
      <c r="O22" s="639"/>
      <c r="P22" s="639"/>
      <c r="Q22" s="430"/>
      <c r="R22" s="429"/>
      <c r="S22" s="639"/>
      <c r="T22" s="639"/>
      <c r="U22" s="430"/>
      <c r="V22" s="463"/>
      <c r="W22" s="463"/>
      <c r="X22" s="15"/>
      <c r="Y22" s="424"/>
      <c r="Z22" s="16"/>
      <c r="AA22" s="624"/>
    </row>
    <row r="23" spans="1:38" ht="26.25" customHeight="1" x14ac:dyDescent="0.2">
      <c r="A23" s="1129" t="s">
        <v>21</v>
      </c>
      <c r="B23" s="1131" t="s">
        <v>21</v>
      </c>
      <c r="C23" s="1233" t="s">
        <v>95</v>
      </c>
      <c r="D23" s="1235" t="s">
        <v>33</v>
      </c>
      <c r="E23" s="1327" t="s">
        <v>150</v>
      </c>
      <c r="F23" s="1239" t="s">
        <v>23</v>
      </c>
      <c r="G23" s="1245" t="s">
        <v>24</v>
      </c>
      <c r="H23" s="1306"/>
      <c r="I23" s="135" t="s">
        <v>25</v>
      </c>
      <c r="J23" s="325">
        <f t="shared" si="1"/>
        <v>120</v>
      </c>
      <c r="K23" s="175">
        <v>120</v>
      </c>
      <c r="L23" s="320"/>
      <c r="M23" s="182"/>
      <c r="N23" s="180"/>
      <c r="O23" s="181"/>
      <c r="P23" s="181"/>
      <c r="Q23" s="182"/>
      <c r="R23" s="437"/>
      <c r="S23" s="438"/>
      <c r="T23" s="438"/>
      <c r="U23" s="446"/>
      <c r="V23" s="7"/>
      <c r="W23" s="7"/>
      <c r="X23" s="18"/>
      <c r="Y23" s="622"/>
      <c r="Z23" s="1229"/>
      <c r="AA23" s="1231"/>
    </row>
    <row r="24" spans="1:38" ht="15.75" customHeight="1" thickBot="1" x14ac:dyDescent="0.25">
      <c r="A24" s="1130"/>
      <c r="B24" s="1132"/>
      <c r="C24" s="1234"/>
      <c r="D24" s="1236"/>
      <c r="E24" s="1365"/>
      <c r="F24" s="1240"/>
      <c r="G24" s="1246"/>
      <c r="H24" s="1308"/>
      <c r="I24" s="637" t="s">
        <v>26</v>
      </c>
      <c r="J24" s="464">
        <f>K24+M24</f>
        <v>120</v>
      </c>
      <c r="K24" s="433">
        <f>SUM(K23)</f>
        <v>120</v>
      </c>
      <c r="L24" s="447"/>
      <c r="M24" s="434"/>
      <c r="N24" s="432"/>
      <c r="O24" s="433"/>
      <c r="P24" s="433"/>
      <c r="Q24" s="434"/>
      <c r="R24" s="447"/>
      <c r="S24" s="433"/>
      <c r="T24" s="433"/>
      <c r="U24" s="448"/>
      <c r="V24" s="462"/>
      <c r="W24" s="462"/>
      <c r="X24" s="250"/>
      <c r="Y24" s="623"/>
      <c r="Z24" s="1230"/>
      <c r="AA24" s="1232"/>
      <c r="AJ24" s="4"/>
    </row>
    <row r="25" spans="1:38" ht="13.5" thickBot="1" x14ac:dyDescent="0.25">
      <c r="A25" s="21" t="s">
        <v>21</v>
      </c>
      <c r="B25" s="22" t="s">
        <v>21</v>
      </c>
      <c r="C25" s="1223" t="s">
        <v>34</v>
      </c>
      <c r="D25" s="1116"/>
      <c r="E25" s="1116"/>
      <c r="F25" s="1116"/>
      <c r="G25" s="1116"/>
      <c r="H25" s="1166"/>
      <c r="I25" s="1166"/>
      <c r="J25" s="648">
        <f>K25+M25</f>
        <v>590</v>
      </c>
      <c r="K25" s="302">
        <f>K22+K19+K24</f>
        <v>577</v>
      </c>
      <c r="L25" s="649">
        <f>L22+L19</f>
        <v>0</v>
      </c>
      <c r="M25" s="327">
        <f>M22+M19</f>
        <v>13</v>
      </c>
      <c r="N25" s="97">
        <f>+O25+Q25</f>
        <v>33</v>
      </c>
      <c r="O25" s="649">
        <f>+O13+O15+O17</f>
        <v>33</v>
      </c>
      <c r="P25" s="302"/>
      <c r="Q25" s="650"/>
      <c r="R25" s="97">
        <f>S25+U25</f>
        <v>32.700000000000003</v>
      </c>
      <c r="S25" s="649">
        <f>S24+S22+S19+S17+S15+S13</f>
        <v>32.700000000000003</v>
      </c>
      <c r="T25" s="302"/>
      <c r="U25" s="650"/>
      <c r="V25" s="141">
        <f>+V19+V22+V24+V13+V15+V17</f>
        <v>73</v>
      </c>
      <c r="W25" s="141">
        <f>+W19+W22+W24+W13+W15+W17</f>
        <v>93</v>
      </c>
      <c r="X25" s="1224"/>
      <c r="Y25" s="1225"/>
      <c r="Z25" s="1225"/>
      <c r="AA25" s="1226"/>
    </row>
    <row r="26" spans="1:38" ht="13.5" thickBot="1" x14ac:dyDescent="0.25">
      <c r="A26" s="21" t="s">
        <v>21</v>
      </c>
      <c r="B26" s="23" t="s">
        <v>27</v>
      </c>
      <c r="C26" s="1219" t="s">
        <v>89</v>
      </c>
      <c r="D26" s="1220"/>
      <c r="E26" s="1220"/>
      <c r="F26" s="1220"/>
      <c r="G26" s="1220"/>
      <c r="H26" s="1221"/>
      <c r="I26" s="1221"/>
      <c r="J26" s="1221"/>
      <c r="K26" s="1221"/>
      <c r="L26" s="1221"/>
      <c r="M26" s="1221"/>
      <c r="N26" s="1221"/>
      <c r="O26" s="1221"/>
      <c r="P26" s="1221"/>
      <c r="Q26" s="1221"/>
      <c r="R26" s="1220"/>
      <c r="S26" s="1220"/>
      <c r="T26" s="1220"/>
      <c r="U26" s="1220"/>
      <c r="V26" s="1220"/>
      <c r="W26" s="1220"/>
      <c r="X26" s="1220"/>
      <c r="Y26" s="1220"/>
      <c r="Z26" s="1220"/>
      <c r="AA26" s="1222"/>
      <c r="AD26" s="4"/>
    </row>
    <row r="27" spans="1:38" s="24" customFormat="1" ht="26.25" customHeight="1" x14ac:dyDescent="0.2">
      <c r="A27" s="588" t="s">
        <v>21</v>
      </c>
      <c r="B27" s="688" t="s">
        <v>27</v>
      </c>
      <c r="C27" s="185" t="s">
        <v>21</v>
      </c>
      <c r="D27" s="589" t="s">
        <v>83</v>
      </c>
      <c r="E27" s="290"/>
      <c r="F27" s="291" t="s">
        <v>23</v>
      </c>
      <c r="G27" s="423">
        <v>2</v>
      </c>
      <c r="H27" s="1418" t="s">
        <v>143</v>
      </c>
      <c r="I27" s="299" t="s">
        <v>114</v>
      </c>
      <c r="J27" s="151">
        <f>K27+M27</f>
        <v>11527.599999999997</v>
      </c>
      <c r="K27" s="152">
        <f>11220.3-72.2+26.5+331.8+17.3</f>
        <v>11523.699999999997</v>
      </c>
      <c r="L27" s="152">
        <f>7036.8+61.2+237</f>
        <v>7335</v>
      </c>
      <c r="M27" s="153">
        <f>30.4-26.5</f>
        <v>3.8999999999999986</v>
      </c>
      <c r="N27" s="151">
        <f>+O27+Q27</f>
        <v>11783.499999999998</v>
      </c>
      <c r="O27" s="152">
        <f>+O32+O34+O36+O38+O41+O40</f>
        <v>11564.699999999999</v>
      </c>
      <c r="P27" s="152">
        <f>P32+P34+P36+P38+P41+P40</f>
        <v>7284.4</v>
      </c>
      <c r="Q27" s="153">
        <v>218.8</v>
      </c>
      <c r="R27" s="426"/>
      <c r="S27" s="427"/>
      <c r="T27" s="427"/>
      <c r="U27" s="435"/>
      <c r="V27" s="792"/>
      <c r="W27" s="799"/>
      <c r="X27" s="93" t="s">
        <v>35</v>
      </c>
      <c r="Y27" s="675">
        <v>3254</v>
      </c>
      <c r="Z27" s="675">
        <v>3304</v>
      </c>
      <c r="AA27" s="676">
        <v>3404</v>
      </c>
    </row>
    <row r="28" spans="1:38" s="24" customFormat="1" ht="33.75" customHeight="1" x14ac:dyDescent="0.2">
      <c r="A28" s="696"/>
      <c r="B28" s="690"/>
      <c r="C28" s="693"/>
      <c r="D28" s="120"/>
      <c r="E28" s="292"/>
      <c r="F28" s="293"/>
      <c r="G28" s="294"/>
      <c r="H28" s="1419"/>
      <c r="I28" s="300" t="s">
        <v>97</v>
      </c>
      <c r="J28" s="223"/>
      <c r="K28" s="220"/>
      <c r="L28" s="220"/>
      <c r="M28" s="224"/>
      <c r="N28" s="223">
        <f>+O28</f>
        <v>392.9</v>
      </c>
      <c r="O28" s="220">
        <v>392.9</v>
      </c>
      <c r="P28" s="220">
        <v>300</v>
      </c>
      <c r="Q28" s="224"/>
      <c r="R28" s="466"/>
      <c r="S28" s="465"/>
      <c r="T28" s="465"/>
      <c r="U28" s="595"/>
      <c r="V28" s="258"/>
      <c r="W28" s="202"/>
      <c r="X28" s="677" t="s">
        <v>37</v>
      </c>
      <c r="Y28" s="39">
        <v>13</v>
      </c>
      <c r="Z28" s="211">
        <v>13.5</v>
      </c>
      <c r="AA28" s="678">
        <v>14</v>
      </c>
      <c r="AL28" s="255"/>
    </row>
    <row r="29" spans="1:38" s="24" customFormat="1" ht="34.5" customHeight="1" x14ac:dyDescent="0.2">
      <c r="A29" s="696"/>
      <c r="B29" s="690"/>
      <c r="C29" s="693"/>
      <c r="D29" s="120"/>
      <c r="E29" s="292"/>
      <c r="F29" s="293"/>
      <c r="G29" s="294"/>
      <c r="H29" s="1419"/>
      <c r="I29" s="300" t="s">
        <v>96</v>
      </c>
      <c r="J29" s="223"/>
      <c r="K29" s="220"/>
      <c r="L29" s="220"/>
      <c r="M29" s="224"/>
      <c r="N29" s="223">
        <f>+O29</f>
        <v>152.30000000000001</v>
      </c>
      <c r="O29" s="220">
        <v>152.30000000000001</v>
      </c>
      <c r="P29" s="220">
        <v>116.3</v>
      </c>
      <c r="Q29" s="224"/>
      <c r="R29" s="466"/>
      <c r="S29" s="465"/>
      <c r="T29" s="465"/>
      <c r="U29" s="595"/>
      <c r="V29" s="257"/>
      <c r="W29" s="256"/>
      <c r="X29" s="15"/>
      <c r="Y29" s="559"/>
      <c r="Z29" s="560"/>
      <c r="AA29" s="561"/>
    </row>
    <row r="30" spans="1:38" s="24" customFormat="1" ht="15.75" customHeight="1" x14ac:dyDescent="0.2">
      <c r="A30" s="696"/>
      <c r="B30" s="690"/>
      <c r="C30" s="693"/>
      <c r="D30" s="120"/>
      <c r="E30" s="292"/>
      <c r="F30" s="293"/>
      <c r="G30" s="294"/>
      <c r="H30" s="1419"/>
      <c r="I30" s="793" t="s">
        <v>25</v>
      </c>
      <c r="J30" s="223"/>
      <c r="K30" s="220"/>
      <c r="L30" s="220"/>
      <c r="M30" s="224"/>
      <c r="N30" s="223"/>
      <c r="O30" s="220"/>
      <c r="P30" s="220"/>
      <c r="Q30" s="224"/>
      <c r="R30" s="466"/>
      <c r="S30" s="465"/>
      <c r="T30" s="465"/>
      <c r="U30" s="595"/>
      <c r="V30" s="258">
        <v>11358.3</v>
      </c>
      <c r="W30" s="202">
        <f>12040.4-W31</f>
        <v>11358.3</v>
      </c>
      <c r="X30" s="15"/>
      <c r="Y30" s="559"/>
      <c r="Z30" s="560"/>
      <c r="AA30" s="561"/>
    </row>
    <row r="31" spans="1:38" s="24" customFormat="1" ht="18" customHeight="1" thickBot="1" x14ac:dyDescent="0.25">
      <c r="A31" s="696"/>
      <c r="B31" s="690"/>
      <c r="C31" s="693"/>
      <c r="D31" s="120"/>
      <c r="E31" s="292"/>
      <c r="F31" s="293"/>
      <c r="G31" s="294"/>
      <c r="H31" s="1419"/>
      <c r="I31" s="301" t="s">
        <v>36</v>
      </c>
      <c r="J31" s="154">
        <f>K31+M31</f>
        <v>701.8</v>
      </c>
      <c r="K31" s="155">
        <v>618.29999999999995</v>
      </c>
      <c r="L31" s="155"/>
      <c r="M31" s="156">
        <v>83.5</v>
      </c>
      <c r="N31" s="154">
        <f>+O31+Q31</f>
        <v>682.1</v>
      </c>
      <c r="O31" s="155">
        <v>592.9</v>
      </c>
      <c r="P31" s="155"/>
      <c r="Q31" s="156">
        <v>89.2</v>
      </c>
      <c r="R31" s="466">
        <f>S31+U31</f>
        <v>682.1</v>
      </c>
      <c r="S31" s="465">
        <v>592.9</v>
      </c>
      <c r="T31" s="465"/>
      <c r="U31" s="595">
        <v>89.2</v>
      </c>
      <c r="V31" s="258">
        <v>682.1</v>
      </c>
      <c r="W31" s="202">
        <v>682.1</v>
      </c>
      <c r="X31" s="15"/>
      <c r="Y31" s="560"/>
      <c r="Z31" s="560"/>
      <c r="AA31" s="562"/>
    </row>
    <row r="32" spans="1:38" s="24" customFormat="1" ht="15" customHeight="1" x14ac:dyDescent="0.2">
      <c r="A32" s="696"/>
      <c r="B32" s="690"/>
      <c r="C32" s="693"/>
      <c r="D32" s="694" t="s">
        <v>100</v>
      </c>
      <c r="E32" s="292"/>
      <c r="F32" s="293"/>
      <c r="G32" s="294"/>
      <c r="H32" s="1419"/>
      <c r="I32" s="269" t="s">
        <v>25</v>
      </c>
      <c r="J32" s="233">
        <f>+K32+M32</f>
        <v>1841.5</v>
      </c>
      <c r="K32" s="289">
        <v>1841.5</v>
      </c>
      <c r="L32" s="289">
        <v>1273.5</v>
      </c>
      <c r="M32" s="398"/>
      <c r="N32" s="174">
        <f>O32+Q32</f>
        <v>5024.1000000000004</v>
      </c>
      <c r="O32" s="175">
        <v>5024.1000000000004</v>
      </c>
      <c r="P32" s="175">
        <v>3248.7</v>
      </c>
      <c r="Q32" s="176"/>
      <c r="R32" s="426">
        <f>+S32</f>
        <v>4637.5</v>
      </c>
      <c r="S32" s="441">
        <v>4637.5</v>
      </c>
      <c r="T32" s="441">
        <v>2975</v>
      </c>
      <c r="U32" s="596"/>
      <c r="V32" s="334"/>
      <c r="W32" s="234"/>
      <c r="X32" s="239"/>
      <c r="Y32" s="238"/>
      <c r="Z32" s="238"/>
      <c r="AA32" s="240"/>
    </row>
    <row r="33" spans="1:35" s="24" customFormat="1" ht="15" customHeight="1" thickBot="1" x14ac:dyDescent="0.25">
      <c r="A33" s="696"/>
      <c r="B33" s="690"/>
      <c r="C33" s="693"/>
      <c r="D33" s="695"/>
      <c r="E33" s="292"/>
      <c r="F33" s="293"/>
      <c r="G33" s="294"/>
      <c r="H33" s="1419"/>
      <c r="I33" s="335" t="s">
        <v>90</v>
      </c>
      <c r="J33" s="402"/>
      <c r="K33" s="399"/>
      <c r="L33" s="399"/>
      <c r="M33" s="400"/>
      <c r="N33" s="336"/>
      <c r="O33" s="337"/>
      <c r="P33" s="337">
        <v>344</v>
      </c>
      <c r="Q33" s="338"/>
      <c r="R33" s="593"/>
      <c r="S33" s="467"/>
      <c r="T33" s="467"/>
      <c r="U33" s="597"/>
      <c r="V33" s="339"/>
      <c r="W33" s="788"/>
      <c r="X33" s="239"/>
      <c r="Y33" s="238"/>
      <c r="Z33" s="238"/>
      <c r="AA33" s="240"/>
    </row>
    <row r="34" spans="1:35" s="24" customFormat="1" ht="15.75" customHeight="1" x14ac:dyDescent="0.2">
      <c r="A34" s="1214"/>
      <c r="B34" s="1216"/>
      <c r="C34" s="1345"/>
      <c r="D34" s="1343" t="s">
        <v>101</v>
      </c>
      <c r="E34" s="292"/>
      <c r="F34" s="293"/>
      <c r="G34" s="294"/>
      <c r="H34" s="1419"/>
      <c r="I34" s="269" t="s">
        <v>25</v>
      </c>
      <c r="J34" s="233">
        <f>+K34+M34</f>
        <v>1488.2</v>
      </c>
      <c r="K34" s="289">
        <v>1488.2</v>
      </c>
      <c r="L34" s="289">
        <v>883.2</v>
      </c>
      <c r="M34" s="398"/>
      <c r="N34" s="151">
        <f>+O34+Q34</f>
        <v>1457</v>
      </c>
      <c r="O34" s="152">
        <v>1457</v>
      </c>
      <c r="P34" s="152">
        <v>859.4</v>
      </c>
      <c r="Q34" s="165"/>
      <c r="R34" s="426">
        <f>+S34</f>
        <v>1418.6</v>
      </c>
      <c r="S34" s="427">
        <v>1418.6</v>
      </c>
      <c r="T34" s="427">
        <v>834.8</v>
      </c>
      <c r="U34" s="598"/>
      <c r="V34" s="340"/>
      <c r="W34" s="789"/>
      <c r="X34" s="239"/>
      <c r="Y34" s="238"/>
      <c r="Z34" s="238"/>
      <c r="AA34" s="240"/>
    </row>
    <row r="35" spans="1:35" s="24" customFormat="1" ht="15.75" customHeight="1" thickBot="1" x14ac:dyDescent="0.25">
      <c r="A35" s="1214"/>
      <c r="B35" s="1216"/>
      <c r="C35" s="1345"/>
      <c r="D35" s="1344"/>
      <c r="E35" s="292"/>
      <c r="F35" s="293"/>
      <c r="G35" s="294"/>
      <c r="H35" s="1419"/>
      <c r="I35" s="341" t="s">
        <v>90</v>
      </c>
      <c r="J35" s="403"/>
      <c r="K35" s="342"/>
      <c r="L35" s="342"/>
      <c r="M35" s="343"/>
      <c r="N35" s="344"/>
      <c r="O35" s="345"/>
      <c r="P35" s="345">
        <v>13.1</v>
      </c>
      <c r="Q35" s="346"/>
      <c r="R35" s="594"/>
      <c r="S35" s="471"/>
      <c r="T35" s="471"/>
      <c r="U35" s="502"/>
      <c r="V35" s="347"/>
      <c r="W35" s="790"/>
      <c r="X35" s="237"/>
      <c r="Y35" s="560"/>
      <c r="Z35" s="560"/>
      <c r="AA35" s="563"/>
    </row>
    <row r="36" spans="1:35" s="24" customFormat="1" ht="17.25" customHeight="1" x14ac:dyDescent="0.2">
      <c r="A36" s="1214"/>
      <c r="B36" s="1216"/>
      <c r="C36" s="1345"/>
      <c r="D36" s="1343" t="s">
        <v>102</v>
      </c>
      <c r="E36" s="292"/>
      <c r="F36" s="293"/>
      <c r="G36" s="294"/>
      <c r="H36" s="1419"/>
      <c r="I36" s="269" t="s">
        <v>25</v>
      </c>
      <c r="J36" s="274">
        <f>+K36+M36</f>
        <v>1034.1000000000001</v>
      </c>
      <c r="K36" s="161">
        <v>1030.2</v>
      </c>
      <c r="L36" s="161">
        <v>682.1</v>
      </c>
      <c r="M36" s="153">
        <v>3.9</v>
      </c>
      <c r="N36" s="151">
        <f>+O36+Q36</f>
        <v>1094.4000000000001</v>
      </c>
      <c r="O36" s="152">
        <v>1094.4000000000001</v>
      </c>
      <c r="P36" s="152">
        <v>728.1</v>
      </c>
      <c r="Q36" s="232"/>
      <c r="R36" s="426">
        <f>+S36</f>
        <v>1052.8</v>
      </c>
      <c r="S36" s="427">
        <v>1052.8</v>
      </c>
      <c r="T36" s="427">
        <v>703.9</v>
      </c>
      <c r="U36" s="599"/>
      <c r="V36" s="340"/>
      <c r="W36" s="789"/>
      <c r="X36" s="15"/>
      <c r="Y36" s="560"/>
      <c r="Z36" s="409"/>
      <c r="AA36" s="564"/>
    </row>
    <row r="37" spans="1:35" s="24" customFormat="1" ht="15.75" customHeight="1" thickBot="1" x14ac:dyDescent="0.25">
      <c r="A37" s="1214"/>
      <c r="B37" s="1216"/>
      <c r="C37" s="1345"/>
      <c r="D37" s="1344"/>
      <c r="E37" s="292"/>
      <c r="F37" s="293"/>
      <c r="G37" s="294"/>
      <c r="H37" s="1419"/>
      <c r="I37" s="341" t="s">
        <v>90</v>
      </c>
      <c r="J37" s="391"/>
      <c r="K37" s="348"/>
      <c r="L37" s="348"/>
      <c r="M37" s="346"/>
      <c r="N37" s="344"/>
      <c r="O37" s="345"/>
      <c r="P37" s="345">
        <v>18.399999999999999</v>
      </c>
      <c r="Q37" s="231"/>
      <c r="R37" s="594"/>
      <c r="S37" s="473"/>
      <c r="T37" s="473"/>
      <c r="U37" s="600"/>
      <c r="V37" s="347"/>
      <c r="W37" s="790"/>
      <c r="X37" s="15"/>
      <c r="Y37" s="560"/>
      <c r="Z37" s="409"/>
      <c r="AA37" s="564"/>
    </row>
    <row r="38" spans="1:35" s="24" customFormat="1" ht="13.5" customHeight="1" x14ac:dyDescent="0.2">
      <c r="A38" s="1214"/>
      <c r="B38" s="1216"/>
      <c r="C38" s="1345"/>
      <c r="D38" s="1343" t="s">
        <v>103</v>
      </c>
      <c r="E38" s="292"/>
      <c r="F38" s="293"/>
      <c r="G38" s="294"/>
      <c r="H38" s="585"/>
      <c r="I38" s="269" t="s">
        <v>25</v>
      </c>
      <c r="J38" s="274">
        <f>+K38+M38</f>
        <v>1108.5</v>
      </c>
      <c r="K38" s="161">
        <v>1108.5</v>
      </c>
      <c r="L38" s="161">
        <v>723.9</v>
      </c>
      <c r="M38" s="176"/>
      <c r="N38" s="174">
        <f>+O38+Q38</f>
        <v>1243</v>
      </c>
      <c r="O38" s="175">
        <v>1243</v>
      </c>
      <c r="P38" s="175">
        <v>804</v>
      </c>
      <c r="Q38" s="176"/>
      <c r="R38" s="426">
        <f>+S38</f>
        <v>1153.7</v>
      </c>
      <c r="S38" s="441">
        <v>1153.7</v>
      </c>
      <c r="T38" s="441">
        <v>779.6</v>
      </c>
      <c r="U38" s="596"/>
      <c r="V38" s="340"/>
      <c r="W38" s="789"/>
      <c r="X38" s="15"/>
      <c r="Y38" s="560"/>
      <c r="Z38" s="409"/>
      <c r="AA38" s="564"/>
    </row>
    <row r="39" spans="1:35" s="24" customFormat="1" ht="13.5" customHeight="1" thickBot="1" x14ac:dyDescent="0.25">
      <c r="A39" s="1214"/>
      <c r="B39" s="1216"/>
      <c r="C39" s="1345"/>
      <c r="D39" s="1344"/>
      <c r="E39" s="292"/>
      <c r="F39" s="293"/>
      <c r="G39" s="294"/>
      <c r="H39" s="585"/>
      <c r="I39" s="341" t="s">
        <v>90</v>
      </c>
      <c r="J39" s="391"/>
      <c r="K39" s="348"/>
      <c r="L39" s="348"/>
      <c r="M39" s="230"/>
      <c r="N39" s="344"/>
      <c r="O39" s="345"/>
      <c r="P39" s="345">
        <v>17.3</v>
      </c>
      <c r="Q39" s="230"/>
      <c r="R39" s="594"/>
      <c r="S39" s="474"/>
      <c r="T39" s="474"/>
      <c r="U39" s="601"/>
      <c r="V39" s="347"/>
      <c r="W39" s="790"/>
      <c r="X39" s="15"/>
      <c r="Y39" s="560"/>
      <c r="Z39" s="409"/>
      <c r="AA39" s="564"/>
    </row>
    <row r="40" spans="1:35" s="24" customFormat="1" ht="15" customHeight="1" thickBot="1" x14ac:dyDescent="0.25">
      <c r="A40" s="702"/>
      <c r="B40" s="689"/>
      <c r="C40" s="701"/>
      <c r="D40" s="692" t="s">
        <v>167</v>
      </c>
      <c r="E40" s="295"/>
      <c r="F40" s="296"/>
      <c r="G40" s="297"/>
      <c r="H40" s="586"/>
      <c r="I40" s="657" t="s">
        <v>25</v>
      </c>
      <c r="J40" s="391"/>
      <c r="K40" s="392"/>
      <c r="L40" s="392"/>
      <c r="M40" s="393"/>
      <c r="N40" s="391">
        <f>+O40+Q40</f>
        <v>1225.3</v>
      </c>
      <c r="O40" s="392">
        <v>1225.3</v>
      </c>
      <c r="P40" s="392">
        <v>864.9</v>
      </c>
      <c r="Q40" s="393"/>
      <c r="R40" s="800">
        <f>+S40</f>
        <v>1175.5999999999999</v>
      </c>
      <c r="S40" s="601">
        <v>1175.5999999999999</v>
      </c>
      <c r="T40" s="601">
        <v>827</v>
      </c>
      <c r="U40" s="601"/>
      <c r="V40" s="347"/>
      <c r="W40" s="790"/>
      <c r="X40" s="590"/>
      <c r="Y40" s="591"/>
      <c r="Z40" s="566"/>
      <c r="AA40" s="592"/>
    </row>
    <row r="41" spans="1:35" ht="19.5" customHeight="1" x14ac:dyDescent="0.2">
      <c r="A41" s="1366"/>
      <c r="B41" s="1131"/>
      <c r="C41" s="1417"/>
      <c r="D41" s="1065" t="s">
        <v>38</v>
      </c>
      <c r="E41" s="292"/>
      <c r="F41" s="293"/>
      <c r="G41" s="294"/>
      <c r="H41" s="585"/>
      <c r="I41" s="729" t="s">
        <v>25</v>
      </c>
      <c r="J41" s="733">
        <f>+K41+M41</f>
        <v>1285.9000000000001</v>
      </c>
      <c r="K41" s="794">
        <v>1285.9000000000001</v>
      </c>
      <c r="L41" s="795">
        <v>732.4</v>
      </c>
      <c r="M41" s="771"/>
      <c r="N41" s="729">
        <f>+O41+Q41</f>
        <v>1739.7</v>
      </c>
      <c r="O41" s="796">
        <v>1520.9</v>
      </c>
      <c r="P41" s="796">
        <v>779.3</v>
      </c>
      <c r="Q41" s="797">
        <v>218.8</v>
      </c>
      <c r="R41" s="768">
        <f>+S41</f>
        <v>1340.7</v>
      </c>
      <c r="S41" s="595">
        <v>1340.7</v>
      </c>
      <c r="T41" s="769">
        <v>779.3</v>
      </c>
      <c r="U41" s="798"/>
      <c r="V41" s="770"/>
      <c r="W41" s="771"/>
      <c r="X41" s="731"/>
      <c r="Y41" s="682"/>
      <c r="Z41" s="682"/>
      <c r="AA41" s="25"/>
    </row>
    <row r="42" spans="1:35" ht="15" customHeight="1" x14ac:dyDescent="0.2">
      <c r="A42" s="1214"/>
      <c r="B42" s="1216"/>
      <c r="C42" s="1217"/>
      <c r="D42" s="1065"/>
      <c r="E42" s="292"/>
      <c r="F42" s="293"/>
      <c r="G42" s="294"/>
      <c r="H42" s="585"/>
      <c r="I42" s="349" t="s">
        <v>90</v>
      </c>
      <c r="J42" s="350"/>
      <c r="K42" s="351"/>
      <c r="L42" s="351"/>
      <c r="M42" s="260"/>
      <c r="N42" s="350"/>
      <c r="O42" s="351"/>
      <c r="P42" s="351">
        <v>23.5</v>
      </c>
      <c r="Q42" s="260"/>
      <c r="R42" s="476"/>
      <c r="S42" s="477"/>
      <c r="T42" s="477"/>
      <c r="U42" s="602"/>
      <c r="V42" s="352"/>
      <c r="W42" s="353"/>
      <c r="X42" s="731"/>
      <c r="Y42" s="682"/>
      <c r="Z42" s="682"/>
      <c r="AA42" s="199"/>
    </row>
    <row r="43" spans="1:35" ht="15" customHeight="1" x14ac:dyDescent="0.2">
      <c r="A43" s="631"/>
      <c r="B43" s="621"/>
      <c r="C43" s="651"/>
      <c r="D43" s="801" t="s">
        <v>99</v>
      </c>
      <c r="E43" s="292"/>
      <c r="F43" s="293"/>
      <c r="G43" s="294"/>
      <c r="H43" s="585"/>
      <c r="I43" s="67" t="s">
        <v>25</v>
      </c>
      <c r="J43" s="730">
        <f>+K43+M43</f>
        <v>4752.1000000000004</v>
      </c>
      <c r="K43" s="802">
        <v>4752.1000000000004</v>
      </c>
      <c r="L43" s="802">
        <v>3039.9</v>
      </c>
      <c r="M43" s="803"/>
      <c r="N43" s="721"/>
      <c r="O43" s="722"/>
      <c r="P43" s="722"/>
      <c r="Q43" s="723"/>
      <c r="R43" s="762"/>
      <c r="S43" s="725"/>
      <c r="T43" s="725"/>
      <c r="U43" s="804"/>
      <c r="V43" s="727"/>
      <c r="W43" s="805"/>
      <c r="X43" s="731"/>
      <c r="Y43" s="608"/>
      <c r="Z43" s="608"/>
      <c r="AA43" s="199"/>
    </row>
    <row r="44" spans="1:35" ht="15" customHeight="1" x14ac:dyDescent="0.2">
      <c r="A44" s="631"/>
      <c r="B44" s="621"/>
      <c r="C44" s="651"/>
      <c r="D44" s="247"/>
      <c r="E44" s="292"/>
      <c r="F44" s="293"/>
      <c r="G44" s="294"/>
      <c r="H44" s="585"/>
      <c r="I44" s="136" t="s">
        <v>118</v>
      </c>
      <c r="J44" s="404">
        <f>K44+M44</f>
        <v>17.3</v>
      </c>
      <c r="K44" s="401">
        <v>17.3</v>
      </c>
      <c r="L44" s="262"/>
      <c r="M44" s="263"/>
      <c r="N44" s="355"/>
      <c r="O44" s="356"/>
      <c r="P44" s="356"/>
      <c r="Q44" s="264"/>
      <c r="R44" s="478"/>
      <c r="S44" s="479"/>
      <c r="T44" s="479"/>
      <c r="U44" s="603"/>
      <c r="V44" s="357"/>
      <c r="W44" s="791"/>
      <c r="X44" s="731"/>
      <c r="Y44" s="608"/>
      <c r="Z44" s="608"/>
      <c r="AA44" s="199"/>
    </row>
    <row r="45" spans="1:35" s="24" customFormat="1" ht="14.25" customHeight="1" thickBot="1" x14ac:dyDescent="0.25">
      <c r="A45" s="655"/>
      <c r="B45" s="615"/>
      <c r="C45" s="229"/>
      <c r="D45" s="261"/>
      <c r="E45" s="295"/>
      <c r="F45" s="296"/>
      <c r="G45" s="297"/>
      <c r="H45" s="586"/>
      <c r="I45" s="500" t="s">
        <v>26</v>
      </c>
      <c r="J45" s="697">
        <f>+K45+M45</f>
        <v>12229.4</v>
      </c>
      <c r="K45" s="698">
        <f>SUM(K31:K44)</f>
        <v>12142</v>
      </c>
      <c r="L45" s="698">
        <f>SUM(L31:L44)</f>
        <v>7335</v>
      </c>
      <c r="M45" s="430">
        <f>SUM(M31:M44)</f>
        <v>87.4</v>
      </c>
      <c r="N45" s="697">
        <f>+O45+Q45</f>
        <v>12465.599999999999</v>
      </c>
      <c r="O45" s="698">
        <f>+O27+O31</f>
        <v>12157.599999999999</v>
      </c>
      <c r="P45" s="698">
        <f>+P27</f>
        <v>7284.4</v>
      </c>
      <c r="Q45" s="430">
        <f>+Q27+Q31</f>
        <v>308</v>
      </c>
      <c r="R45" s="450">
        <f>SUM(R31:R41)</f>
        <v>11461.000000000002</v>
      </c>
      <c r="S45" s="698">
        <f t="shared" ref="S45:U45" si="2">SUM(S31:S41)</f>
        <v>11371.800000000001</v>
      </c>
      <c r="T45" s="698">
        <f t="shared" si="2"/>
        <v>6899.6</v>
      </c>
      <c r="U45" s="460">
        <f t="shared" si="2"/>
        <v>89.2</v>
      </c>
      <c r="V45" s="501">
        <f>SUM(V28:V44)</f>
        <v>12040.4</v>
      </c>
      <c r="W45" s="699">
        <f>SUM(W28:W44)</f>
        <v>12040.4</v>
      </c>
      <c r="X45" s="732"/>
      <c r="Y45" s="565"/>
      <c r="Z45" s="566"/>
      <c r="AA45" s="567"/>
    </row>
    <row r="46" spans="1:35" ht="25.5" x14ac:dyDescent="0.2">
      <c r="A46" s="1406" t="s">
        <v>21</v>
      </c>
      <c r="B46" s="1409" t="s">
        <v>27</v>
      </c>
      <c r="C46" s="1414" t="s">
        <v>27</v>
      </c>
      <c r="D46" s="186" t="s">
        <v>85</v>
      </c>
      <c r="E46" s="1346"/>
      <c r="F46" s="1183" t="s">
        <v>23</v>
      </c>
      <c r="G46" s="1200" t="s">
        <v>24</v>
      </c>
      <c r="H46" s="1350" t="s">
        <v>143</v>
      </c>
      <c r="I46" s="270"/>
      <c r="J46" s="217"/>
      <c r="K46" s="213"/>
      <c r="L46" s="213"/>
      <c r="M46" s="214"/>
      <c r="N46" s="215"/>
      <c r="O46" s="213"/>
      <c r="P46" s="213"/>
      <c r="Q46" s="216"/>
      <c r="R46" s="481"/>
      <c r="S46" s="482"/>
      <c r="T46" s="482"/>
      <c r="U46" s="483"/>
      <c r="V46" s="358"/>
      <c r="W46" s="359"/>
      <c r="X46" s="189"/>
      <c r="Y46" s="568"/>
      <c r="Z46" s="190"/>
      <c r="AA46" s="191"/>
    </row>
    <row r="47" spans="1:35" ht="25.5" x14ac:dyDescent="0.2">
      <c r="A47" s="1407"/>
      <c r="B47" s="1410"/>
      <c r="C47" s="1415"/>
      <c r="D47" s="656" t="s">
        <v>104</v>
      </c>
      <c r="E47" s="1346"/>
      <c r="F47" s="1183"/>
      <c r="G47" s="1200"/>
      <c r="H47" s="1351"/>
      <c r="I47" s="271" t="s">
        <v>25</v>
      </c>
      <c r="J47" s="144"/>
      <c r="K47" s="145"/>
      <c r="L47" s="145"/>
      <c r="M47" s="146"/>
      <c r="N47" s="197">
        <v>200</v>
      </c>
      <c r="O47" s="155">
        <v>200</v>
      </c>
      <c r="P47" s="145"/>
      <c r="Q47" s="147"/>
      <c r="R47" s="484">
        <f>S47+U47</f>
        <v>200</v>
      </c>
      <c r="S47" s="485">
        <v>200</v>
      </c>
      <c r="T47" s="486"/>
      <c r="U47" s="487"/>
      <c r="V47" s="218">
        <v>200</v>
      </c>
      <c r="W47" s="219">
        <f>+V47</f>
        <v>200</v>
      </c>
      <c r="X47" s="679" t="s">
        <v>93</v>
      </c>
      <c r="Y47" s="248">
        <v>60</v>
      </c>
      <c r="Z47" s="203">
        <v>60</v>
      </c>
      <c r="AA47" s="204">
        <v>60</v>
      </c>
    </row>
    <row r="48" spans="1:35" ht="14.25" customHeight="1" x14ac:dyDescent="0.2">
      <c r="A48" s="1407"/>
      <c r="B48" s="1410"/>
      <c r="C48" s="1415"/>
      <c r="D48" s="1412" t="s">
        <v>84</v>
      </c>
      <c r="E48" s="1346"/>
      <c r="F48" s="1183"/>
      <c r="G48" s="1200"/>
      <c r="H48" s="1351"/>
      <c r="I48" s="272" t="s">
        <v>25</v>
      </c>
      <c r="J48" s="144"/>
      <c r="K48" s="145"/>
      <c r="L48" s="145"/>
      <c r="M48" s="146"/>
      <c r="N48" s="197">
        <f>+O48+Q48</f>
        <v>707.3</v>
      </c>
      <c r="O48" s="155">
        <f>537.3+170</f>
        <v>707.3</v>
      </c>
      <c r="P48" s="155"/>
      <c r="Q48" s="147"/>
      <c r="R48" s="484">
        <f>S48+U48</f>
        <v>656.5</v>
      </c>
      <c r="S48" s="485">
        <v>656.5</v>
      </c>
      <c r="T48" s="486"/>
      <c r="U48" s="487"/>
      <c r="V48" s="218">
        <v>700</v>
      </c>
      <c r="W48" s="219">
        <v>700</v>
      </c>
      <c r="X48" s="1206" t="s">
        <v>93</v>
      </c>
      <c r="Y48" s="658">
        <v>195</v>
      </c>
      <c r="Z48" s="200">
        <v>195</v>
      </c>
      <c r="AA48" s="201">
        <v>200</v>
      </c>
      <c r="AI48" s="4"/>
    </row>
    <row r="49" spans="1:36" ht="13.5" thickBot="1" x14ac:dyDescent="0.25">
      <c r="A49" s="1408"/>
      <c r="B49" s="1411"/>
      <c r="C49" s="1416"/>
      <c r="D49" s="1413"/>
      <c r="E49" s="1347"/>
      <c r="F49" s="1184"/>
      <c r="G49" s="1201"/>
      <c r="H49" s="1352"/>
      <c r="I49" s="637" t="s">
        <v>26</v>
      </c>
      <c r="J49" s="488"/>
      <c r="K49" s="471"/>
      <c r="L49" s="471"/>
      <c r="M49" s="472"/>
      <c r="N49" s="470">
        <f>+N47+N48</f>
        <v>907.3</v>
      </c>
      <c r="O49" s="471">
        <f>+O47+O48</f>
        <v>907.3</v>
      </c>
      <c r="P49" s="471">
        <f>SUM(P47:P48)</f>
        <v>0</v>
      </c>
      <c r="Q49" s="502"/>
      <c r="R49" s="488">
        <f>S49+U49</f>
        <v>856.5</v>
      </c>
      <c r="S49" s="471">
        <f>SUM(S47:S48)</f>
        <v>856.5</v>
      </c>
      <c r="T49" s="471"/>
      <c r="U49" s="472"/>
      <c r="V49" s="461">
        <f>SUM(V47:V48)</f>
        <v>900</v>
      </c>
      <c r="W49" s="503">
        <f>+W47+W48</f>
        <v>900</v>
      </c>
      <c r="X49" s="1207"/>
      <c r="Y49" s="659"/>
      <c r="Z49" s="680"/>
      <c r="AA49" s="681"/>
    </row>
    <row r="50" spans="1:36" ht="25.5" customHeight="1" x14ac:dyDescent="0.2">
      <c r="A50" s="81" t="s">
        <v>21</v>
      </c>
      <c r="B50" s="6" t="s">
        <v>27</v>
      </c>
      <c r="C50" s="243" t="s">
        <v>32</v>
      </c>
      <c r="D50" s="246" t="s">
        <v>40</v>
      </c>
      <c r="E50" s="1208" t="s">
        <v>150</v>
      </c>
      <c r="F50" s="1138" t="s">
        <v>23</v>
      </c>
      <c r="G50" s="1211" t="s">
        <v>24</v>
      </c>
      <c r="H50" s="1350" t="s">
        <v>143</v>
      </c>
      <c r="I50" s="135"/>
      <c r="J50" s="174"/>
      <c r="K50" s="175"/>
      <c r="L50" s="164"/>
      <c r="M50" s="165"/>
      <c r="N50" s="183"/>
      <c r="O50" s="164"/>
      <c r="P50" s="164"/>
      <c r="Q50" s="184"/>
      <c r="R50" s="489"/>
      <c r="S50" s="468"/>
      <c r="T50" s="468"/>
      <c r="U50" s="469"/>
      <c r="V50" s="234"/>
      <c r="W50" s="234"/>
      <c r="X50" s="37" t="s">
        <v>146</v>
      </c>
      <c r="Y50" s="38">
        <f>+Y51+Y52+Y53+Y54+Y55</f>
        <v>65</v>
      </c>
      <c r="Z50" s="38">
        <f>+Z51+Z52+Z53+Z54+Z55</f>
        <v>65</v>
      </c>
      <c r="AA50" s="76">
        <f>+AA51+AA52+AA53+AA54+AA55</f>
        <v>65</v>
      </c>
      <c r="AJ50" s="4"/>
    </row>
    <row r="51" spans="1:36" x14ac:dyDescent="0.2">
      <c r="A51" s="35"/>
      <c r="B51" s="36"/>
      <c r="C51" s="244"/>
      <c r="D51" s="703" t="s">
        <v>41</v>
      </c>
      <c r="E51" s="1209"/>
      <c r="F51" s="1210"/>
      <c r="G51" s="1212"/>
      <c r="H51" s="1351"/>
      <c r="I51" s="67" t="s">
        <v>25</v>
      </c>
      <c r="J51" s="148">
        <f>+K51+M51</f>
        <v>50.4</v>
      </c>
      <c r="K51" s="149">
        <v>50.4</v>
      </c>
      <c r="L51" s="145"/>
      <c r="M51" s="146"/>
      <c r="N51" s="197">
        <f>+O51+Q51</f>
        <v>50.4</v>
      </c>
      <c r="O51" s="155">
        <v>50.4</v>
      </c>
      <c r="P51" s="145"/>
      <c r="Q51" s="147"/>
      <c r="R51" s="484">
        <f>S51+U51</f>
        <v>50.4</v>
      </c>
      <c r="S51" s="485">
        <v>50.4</v>
      </c>
      <c r="T51" s="485"/>
      <c r="U51" s="490"/>
      <c r="V51" s="202">
        <v>50.4</v>
      </c>
      <c r="W51" s="202">
        <f>+V51</f>
        <v>50.4</v>
      </c>
      <c r="X51" s="20"/>
      <c r="Y51" s="608">
        <v>20</v>
      </c>
      <c r="Z51" s="608">
        <v>20</v>
      </c>
      <c r="AA51" s="25">
        <v>20</v>
      </c>
    </row>
    <row r="52" spans="1:36" x14ac:dyDescent="0.2">
      <c r="A52" s="35"/>
      <c r="B52" s="36"/>
      <c r="C52" s="244"/>
      <c r="D52" s="247" t="s">
        <v>42</v>
      </c>
      <c r="E52" s="1209"/>
      <c r="F52" s="1210"/>
      <c r="G52" s="1212"/>
      <c r="H52" s="1351"/>
      <c r="I52" s="67" t="s">
        <v>25</v>
      </c>
      <c r="J52" s="148">
        <f>+K52+M52</f>
        <v>10.4</v>
      </c>
      <c r="K52" s="149">
        <v>10.4</v>
      </c>
      <c r="L52" s="145"/>
      <c r="M52" s="146"/>
      <c r="N52" s="197">
        <f t="shared" ref="N52:N59" si="3">+O52+Q52</f>
        <v>10.4</v>
      </c>
      <c r="O52" s="155">
        <v>10.4</v>
      </c>
      <c r="P52" s="145"/>
      <c r="Q52" s="147"/>
      <c r="R52" s="484">
        <f>S52+U52</f>
        <v>10.4</v>
      </c>
      <c r="S52" s="485">
        <v>10.4</v>
      </c>
      <c r="T52" s="485"/>
      <c r="U52" s="490"/>
      <c r="V52" s="202">
        <v>10.4</v>
      </c>
      <c r="W52" s="202">
        <f>+V52</f>
        <v>10.4</v>
      </c>
      <c r="X52" s="20"/>
      <c r="Y52" s="608">
        <v>4</v>
      </c>
      <c r="Z52" s="608">
        <v>4</v>
      </c>
      <c r="AA52" s="25">
        <v>4</v>
      </c>
    </row>
    <row r="53" spans="1:36" ht="25.5" x14ac:dyDescent="0.2">
      <c r="A53" s="35"/>
      <c r="B53" s="36"/>
      <c r="C53" s="244"/>
      <c r="D53" s="703" t="s">
        <v>43</v>
      </c>
      <c r="E53" s="41" t="s">
        <v>44</v>
      </c>
      <c r="F53" s="1210"/>
      <c r="G53" s="1212"/>
      <c r="H53" s="1351"/>
      <c r="I53" s="67" t="s">
        <v>25</v>
      </c>
      <c r="J53" s="148">
        <f>+K53+M53</f>
        <v>62.9</v>
      </c>
      <c r="K53" s="149">
        <v>62.9</v>
      </c>
      <c r="L53" s="145"/>
      <c r="M53" s="146"/>
      <c r="N53" s="197">
        <f t="shared" si="3"/>
        <v>62.9</v>
      </c>
      <c r="O53" s="155">
        <v>62.9</v>
      </c>
      <c r="P53" s="145"/>
      <c r="Q53" s="147"/>
      <c r="R53" s="484">
        <f>S53+U53</f>
        <v>62.9</v>
      </c>
      <c r="S53" s="485">
        <v>62.9</v>
      </c>
      <c r="T53" s="485"/>
      <c r="U53" s="490"/>
      <c r="V53" s="202">
        <v>62.9</v>
      </c>
      <c r="W53" s="202">
        <f>+V53</f>
        <v>62.9</v>
      </c>
      <c r="X53" s="20"/>
      <c r="Y53" s="608">
        <v>20</v>
      </c>
      <c r="Z53" s="608">
        <v>20</v>
      </c>
      <c r="AA53" s="25">
        <v>20</v>
      </c>
    </row>
    <row r="54" spans="1:36" ht="27.75" customHeight="1" x14ac:dyDescent="0.2">
      <c r="A54" s="35"/>
      <c r="B54" s="36"/>
      <c r="C54" s="244"/>
      <c r="D54" s="247" t="s">
        <v>46</v>
      </c>
      <c r="E54" s="626"/>
      <c r="F54" s="1210"/>
      <c r="G54" s="1212"/>
      <c r="H54" s="1351"/>
      <c r="I54" s="67" t="s">
        <v>25</v>
      </c>
      <c r="J54" s="148">
        <f>+K54+M54</f>
        <v>45</v>
      </c>
      <c r="K54" s="149">
        <v>45</v>
      </c>
      <c r="L54" s="145"/>
      <c r="M54" s="146"/>
      <c r="N54" s="197">
        <f t="shared" si="3"/>
        <v>45</v>
      </c>
      <c r="O54" s="155">
        <v>45</v>
      </c>
      <c r="P54" s="145"/>
      <c r="Q54" s="147"/>
      <c r="R54" s="484">
        <f>S54+U54</f>
        <v>45</v>
      </c>
      <c r="S54" s="485">
        <v>45</v>
      </c>
      <c r="T54" s="485"/>
      <c r="U54" s="490"/>
      <c r="V54" s="202">
        <v>45</v>
      </c>
      <c r="W54" s="202">
        <f>+V54</f>
        <v>45</v>
      </c>
      <c r="X54" s="20"/>
      <c r="Y54" s="608">
        <v>20</v>
      </c>
      <c r="Z54" s="608">
        <v>20</v>
      </c>
      <c r="AA54" s="25">
        <v>20</v>
      </c>
    </row>
    <row r="55" spans="1:36" ht="25.5" x14ac:dyDescent="0.2">
      <c r="A55" s="35"/>
      <c r="B55" s="36"/>
      <c r="C55" s="244"/>
      <c r="D55" s="703" t="s">
        <v>47</v>
      </c>
      <c r="E55" s="626"/>
      <c r="F55" s="1210"/>
      <c r="G55" s="1212"/>
      <c r="H55" s="1351"/>
      <c r="I55" s="67" t="s">
        <v>25</v>
      </c>
      <c r="J55" s="148">
        <f>+K55+M55</f>
        <v>26</v>
      </c>
      <c r="K55" s="149">
        <v>26</v>
      </c>
      <c r="L55" s="145"/>
      <c r="M55" s="146"/>
      <c r="N55" s="197">
        <f t="shared" si="3"/>
        <v>26</v>
      </c>
      <c r="O55" s="155">
        <v>26</v>
      </c>
      <c r="P55" s="145"/>
      <c r="Q55" s="147"/>
      <c r="R55" s="484">
        <f>S55+U55</f>
        <v>26</v>
      </c>
      <c r="S55" s="485">
        <v>26</v>
      </c>
      <c r="T55" s="485"/>
      <c r="U55" s="490"/>
      <c r="V55" s="202">
        <v>26</v>
      </c>
      <c r="W55" s="202">
        <f>+V55</f>
        <v>26</v>
      </c>
      <c r="X55" s="20"/>
      <c r="Y55" s="608">
        <v>1</v>
      </c>
      <c r="Z55" s="608">
        <v>1</v>
      </c>
      <c r="AA55" s="25">
        <v>1</v>
      </c>
      <c r="AI55" s="4"/>
    </row>
    <row r="56" spans="1:36" ht="25.5" x14ac:dyDescent="0.2">
      <c r="A56" s="35"/>
      <c r="B56" s="36"/>
      <c r="C56" s="244"/>
      <c r="D56" s="247" t="s">
        <v>45</v>
      </c>
      <c r="E56" s="626"/>
      <c r="F56" s="1210"/>
      <c r="G56" s="1212"/>
      <c r="H56" s="1351"/>
      <c r="I56" s="67" t="s">
        <v>25</v>
      </c>
      <c r="J56" s="148">
        <f>+K56</f>
        <v>33</v>
      </c>
      <c r="K56" s="149">
        <v>33</v>
      </c>
      <c r="L56" s="145"/>
      <c r="M56" s="146"/>
      <c r="N56" s="197"/>
      <c r="O56" s="155"/>
      <c r="P56" s="145"/>
      <c r="Q56" s="147"/>
      <c r="R56" s="484"/>
      <c r="S56" s="485"/>
      <c r="T56" s="485"/>
      <c r="U56" s="490"/>
      <c r="V56" s="202"/>
      <c r="W56" s="202"/>
      <c r="X56" s="20"/>
      <c r="Y56" s="608"/>
      <c r="Z56" s="608"/>
      <c r="AA56" s="199"/>
      <c r="AI56" s="4"/>
    </row>
    <row r="57" spans="1:36" ht="15.75" customHeight="1" x14ac:dyDescent="0.2">
      <c r="A57" s="35"/>
      <c r="B57" s="36"/>
      <c r="C57" s="244"/>
      <c r="D57" s="703" t="s">
        <v>106</v>
      </c>
      <c r="E57" s="1348"/>
      <c r="F57" s="1210"/>
      <c r="G57" s="1212"/>
      <c r="H57" s="1351"/>
      <c r="I57" s="67" t="s">
        <v>25</v>
      </c>
      <c r="J57" s="148">
        <v>29.7</v>
      </c>
      <c r="K57" s="149">
        <v>29.7</v>
      </c>
      <c r="L57" s="145"/>
      <c r="M57" s="146"/>
      <c r="N57" s="197"/>
      <c r="O57" s="155"/>
      <c r="P57" s="145"/>
      <c r="Q57" s="147"/>
      <c r="R57" s="484"/>
      <c r="S57" s="485"/>
      <c r="T57" s="485"/>
      <c r="U57" s="490"/>
      <c r="V57" s="202"/>
      <c r="W57" s="202"/>
      <c r="X57" s="20"/>
      <c r="Y57" s="608"/>
      <c r="Z57" s="39"/>
      <c r="AA57" s="40"/>
    </row>
    <row r="58" spans="1:36" ht="15" customHeight="1" x14ac:dyDescent="0.2">
      <c r="A58" s="35"/>
      <c r="B58" s="36"/>
      <c r="C58" s="244"/>
      <c r="D58" s="1162" t="s">
        <v>105</v>
      </c>
      <c r="E58" s="1348"/>
      <c r="F58" s="1210"/>
      <c r="G58" s="1212"/>
      <c r="H58" s="1351"/>
      <c r="I58" s="67" t="s">
        <v>25</v>
      </c>
      <c r="J58" s="148">
        <f>+K58</f>
        <v>200</v>
      </c>
      <c r="K58" s="149">
        <v>200</v>
      </c>
      <c r="L58" s="265"/>
      <c r="M58" s="266"/>
      <c r="N58" s="197"/>
      <c r="O58" s="226"/>
      <c r="P58" s="265"/>
      <c r="Q58" s="267"/>
      <c r="R58" s="432"/>
      <c r="S58" s="433"/>
      <c r="T58" s="433"/>
      <c r="U58" s="434"/>
      <c r="V58" s="268"/>
      <c r="W58" s="268"/>
      <c r="X58" s="20"/>
      <c r="Y58" s="608"/>
      <c r="Z58" s="39"/>
      <c r="AA58" s="40"/>
    </row>
    <row r="59" spans="1:36" ht="13.5" thickBot="1" x14ac:dyDescent="0.25">
      <c r="A59" s="42"/>
      <c r="B59" s="43"/>
      <c r="C59" s="245"/>
      <c r="D59" s="1122"/>
      <c r="E59" s="1349"/>
      <c r="F59" s="1139"/>
      <c r="G59" s="1213"/>
      <c r="H59" s="1352"/>
      <c r="I59" s="504" t="s">
        <v>26</v>
      </c>
      <c r="J59" s="638">
        <f>K59+M59</f>
        <v>457.4</v>
      </c>
      <c r="K59" s="639">
        <f>SUM(K51:K58)</f>
        <v>457.4</v>
      </c>
      <c r="L59" s="639"/>
      <c r="M59" s="430"/>
      <c r="N59" s="505">
        <f t="shared" si="3"/>
        <v>194.7</v>
      </c>
      <c r="O59" s="639">
        <f>SUM(O51:O58)</f>
        <v>194.7</v>
      </c>
      <c r="P59" s="639"/>
      <c r="Q59" s="640"/>
      <c r="R59" s="638">
        <f t="shared" ref="R59:R64" si="4">S59+U59</f>
        <v>194.7</v>
      </c>
      <c r="S59" s="639">
        <f>SUM(S51:S57)</f>
        <v>194.7</v>
      </c>
      <c r="T59" s="639"/>
      <c r="U59" s="430"/>
      <c r="V59" s="644">
        <f>SUM(V51:V57)</f>
        <v>194.7</v>
      </c>
      <c r="W59" s="644">
        <f>SUM(W50:W57)</f>
        <v>194.7</v>
      </c>
      <c r="X59" s="44"/>
      <c r="Y59" s="609"/>
      <c r="Z59" s="45"/>
      <c r="AA59" s="46"/>
    </row>
    <row r="60" spans="1:36" ht="18.75" customHeight="1" x14ac:dyDescent="0.2">
      <c r="A60" s="192" t="s">
        <v>21</v>
      </c>
      <c r="B60" s="36" t="s">
        <v>27</v>
      </c>
      <c r="C60" s="193" t="s">
        <v>48</v>
      </c>
      <c r="D60" s="1135" t="s">
        <v>86</v>
      </c>
      <c r="E60" s="194"/>
      <c r="F60" s="612" t="s">
        <v>23</v>
      </c>
      <c r="G60" s="195" t="s">
        <v>24</v>
      </c>
      <c r="H60" s="1350" t="s">
        <v>143</v>
      </c>
      <c r="I60" s="135" t="s">
        <v>25</v>
      </c>
      <c r="J60" s="163"/>
      <c r="K60" s="164"/>
      <c r="L60" s="164"/>
      <c r="M60" s="165"/>
      <c r="N60" s="225">
        <f>+O60+Q60</f>
        <v>685.9</v>
      </c>
      <c r="O60" s="152">
        <v>685.9</v>
      </c>
      <c r="P60" s="164"/>
      <c r="Q60" s="184"/>
      <c r="R60" s="431">
        <f t="shared" si="4"/>
        <v>740</v>
      </c>
      <c r="S60" s="427">
        <v>740</v>
      </c>
      <c r="T60" s="427"/>
      <c r="U60" s="428"/>
      <c r="V60" s="222">
        <v>1078.8</v>
      </c>
      <c r="W60" s="222">
        <v>1078.8</v>
      </c>
      <c r="X60" s="1123" t="s">
        <v>121</v>
      </c>
      <c r="Y60" s="604">
        <v>1100</v>
      </c>
      <c r="Z60" s="605">
        <v>1500</v>
      </c>
      <c r="AA60" s="606">
        <v>1500</v>
      </c>
      <c r="AC60" s="4"/>
    </row>
    <row r="61" spans="1:36" ht="13.5" thickBot="1" x14ac:dyDescent="0.25">
      <c r="A61" s="192"/>
      <c r="B61" s="36"/>
      <c r="C61" s="193"/>
      <c r="D61" s="1066"/>
      <c r="E61" s="194"/>
      <c r="F61" s="630"/>
      <c r="G61" s="195"/>
      <c r="H61" s="1352"/>
      <c r="I61" s="637" t="s">
        <v>26</v>
      </c>
      <c r="J61" s="491"/>
      <c r="K61" s="492"/>
      <c r="L61" s="492"/>
      <c r="M61" s="493"/>
      <c r="N61" s="506">
        <f>+O61+Q61</f>
        <v>685.9</v>
      </c>
      <c r="O61" s="492">
        <f>+O60</f>
        <v>685.9</v>
      </c>
      <c r="P61" s="492"/>
      <c r="Q61" s="507"/>
      <c r="R61" s="491">
        <f t="shared" si="4"/>
        <v>740</v>
      </c>
      <c r="S61" s="492">
        <f>S60</f>
        <v>740</v>
      </c>
      <c r="T61" s="492"/>
      <c r="U61" s="493"/>
      <c r="V61" s="508">
        <f>+V60</f>
        <v>1078.8</v>
      </c>
      <c r="W61" s="453">
        <f>+W60</f>
        <v>1078.8</v>
      </c>
      <c r="X61" s="1124"/>
      <c r="Y61" s="609"/>
      <c r="Z61" s="45"/>
      <c r="AA61" s="46"/>
    </row>
    <row r="62" spans="1:36" ht="17.25" customHeight="1" x14ac:dyDescent="0.2">
      <c r="A62" s="26" t="s">
        <v>21</v>
      </c>
      <c r="B62" s="27" t="s">
        <v>27</v>
      </c>
      <c r="C62" s="1193" t="s">
        <v>82</v>
      </c>
      <c r="D62" s="1176" t="s">
        <v>49</v>
      </c>
      <c r="E62" s="1196"/>
      <c r="F62" s="1182" t="s">
        <v>23</v>
      </c>
      <c r="G62" s="1199" t="s">
        <v>24</v>
      </c>
      <c r="H62" s="1350" t="s">
        <v>143</v>
      </c>
      <c r="I62" s="135" t="s">
        <v>25</v>
      </c>
      <c r="J62" s="375">
        <f>K62+M62</f>
        <v>20</v>
      </c>
      <c r="K62" s="277">
        <v>20</v>
      </c>
      <c r="L62" s="277">
        <v>4.9000000000000004</v>
      </c>
      <c r="M62" s="162"/>
      <c r="N62" s="166"/>
      <c r="O62" s="161"/>
      <c r="P62" s="161"/>
      <c r="Q62" s="187"/>
      <c r="R62" s="494">
        <f t="shared" si="4"/>
        <v>0.3</v>
      </c>
      <c r="S62" s="495">
        <v>0.3</v>
      </c>
      <c r="T62" s="495"/>
      <c r="U62" s="496"/>
      <c r="V62" s="138"/>
      <c r="W62" s="47"/>
      <c r="X62" s="11"/>
      <c r="Y62" s="777"/>
      <c r="Z62" s="8"/>
      <c r="AA62" s="30"/>
    </row>
    <row r="63" spans="1:36" x14ac:dyDescent="0.2">
      <c r="A63" s="49"/>
      <c r="B63" s="50"/>
      <c r="C63" s="1194"/>
      <c r="D63" s="1177"/>
      <c r="E63" s="1197"/>
      <c r="F63" s="1183"/>
      <c r="G63" s="1200"/>
      <c r="H63" s="1351"/>
      <c r="I63" s="67" t="s">
        <v>50</v>
      </c>
      <c r="J63" s="376">
        <f>K63+M63</f>
        <v>113.4</v>
      </c>
      <c r="K63" s="276">
        <v>113.4</v>
      </c>
      <c r="L63" s="276">
        <v>38.9</v>
      </c>
      <c r="M63" s="159"/>
      <c r="N63" s="329"/>
      <c r="O63" s="158"/>
      <c r="P63" s="158"/>
      <c r="Q63" s="330"/>
      <c r="R63" s="497">
        <f t="shared" si="4"/>
        <v>1.3</v>
      </c>
      <c r="S63" s="498">
        <v>1.3</v>
      </c>
      <c r="T63" s="498"/>
      <c r="U63" s="499"/>
      <c r="V63" s="139"/>
      <c r="W63" s="51"/>
      <c r="X63" s="1202"/>
      <c r="Y63" s="1191"/>
      <c r="Z63" s="48"/>
      <c r="AA63" s="196"/>
    </row>
    <row r="64" spans="1:36" ht="13.5" thickBot="1" x14ac:dyDescent="0.25">
      <c r="A64" s="31"/>
      <c r="B64" s="32"/>
      <c r="C64" s="1195"/>
      <c r="D64" s="1178"/>
      <c r="E64" s="1198"/>
      <c r="F64" s="1184"/>
      <c r="G64" s="1201"/>
      <c r="H64" s="1352"/>
      <c r="I64" s="637" t="s">
        <v>26</v>
      </c>
      <c r="J64" s="638">
        <f>K64+M64</f>
        <v>133.4</v>
      </c>
      <c r="K64" s="639">
        <f>SUM(K62:K63)</f>
        <v>133.4</v>
      </c>
      <c r="L64" s="639">
        <f>SUM(L62:L63)</f>
        <v>43.8</v>
      </c>
      <c r="M64" s="430">
        <f>SUM(M62:M63)</f>
        <v>0</v>
      </c>
      <c r="N64" s="429"/>
      <c r="O64" s="639"/>
      <c r="P64" s="639"/>
      <c r="Q64" s="640"/>
      <c r="R64" s="638">
        <f t="shared" si="4"/>
        <v>1.6</v>
      </c>
      <c r="S64" s="639">
        <f>S63+S62</f>
        <v>1.6</v>
      </c>
      <c r="T64" s="639"/>
      <c r="U64" s="430"/>
      <c r="V64" s="436"/>
      <c r="W64" s="453"/>
      <c r="X64" s="1203"/>
      <c r="Y64" s="1192"/>
      <c r="Z64" s="33"/>
      <c r="AA64" s="34"/>
    </row>
    <row r="65" spans="1:35" ht="18.75" customHeight="1" x14ac:dyDescent="0.2">
      <c r="A65" s="26" t="s">
        <v>21</v>
      </c>
      <c r="B65" s="27" t="s">
        <v>27</v>
      </c>
      <c r="C65" s="1353" t="s">
        <v>95</v>
      </c>
      <c r="D65" s="1402" t="s">
        <v>39</v>
      </c>
      <c r="E65" s="1196"/>
      <c r="F65" s="1182" t="s">
        <v>23</v>
      </c>
      <c r="G65" s="1199" t="s">
        <v>24</v>
      </c>
      <c r="H65" s="1350" t="s">
        <v>143</v>
      </c>
      <c r="I65" s="135" t="s">
        <v>25</v>
      </c>
      <c r="J65" s="160">
        <f t="shared" ref="J65:J67" si="5">K65+M65</f>
        <v>100</v>
      </c>
      <c r="K65" s="161"/>
      <c r="L65" s="161"/>
      <c r="M65" s="162">
        <v>100</v>
      </c>
      <c r="N65" s="166"/>
      <c r="O65" s="161"/>
      <c r="P65" s="161"/>
      <c r="Q65" s="187"/>
      <c r="R65" s="494"/>
      <c r="S65" s="495"/>
      <c r="T65" s="495"/>
      <c r="U65" s="496"/>
      <c r="V65" s="360"/>
      <c r="W65" s="361"/>
      <c r="X65" s="29"/>
      <c r="Y65" s="19"/>
      <c r="Z65" s="8"/>
      <c r="AA65" s="30"/>
    </row>
    <row r="66" spans="1:35" ht="13.5" thickBot="1" x14ac:dyDescent="0.25">
      <c r="A66" s="31"/>
      <c r="B66" s="32"/>
      <c r="C66" s="1354"/>
      <c r="D66" s="1205"/>
      <c r="E66" s="1198"/>
      <c r="F66" s="1184"/>
      <c r="G66" s="1201"/>
      <c r="H66" s="1352"/>
      <c r="I66" s="637" t="s">
        <v>26</v>
      </c>
      <c r="J66" s="638">
        <f t="shared" si="5"/>
        <v>100</v>
      </c>
      <c r="K66" s="639">
        <f>SUM(K65:K65)</f>
        <v>0</v>
      </c>
      <c r="L66" s="639">
        <f>SUM(L65:L65)</f>
        <v>0</v>
      </c>
      <c r="M66" s="430">
        <f>SUM(M65:M65)</f>
        <v>100</v>
      </c>
      <c r="N66" s="429">
        <v>0</v>
      </c>
      <c r="O66" s="639"/>
      <c r="P66" s="639"/>
      <c r="Q66" s="640"/>
      <c r="R66" s="638"/>
      <c r="S66" s="639"/>
      <c r="T66" s="639"/>
      <c r="U66" s="430"/>
      <c r="V66" s="643"/>
      <c r="W66" s="501"/>
      <c r="X66" s="188"/>
      <c r="Y66" s="625"/>
      <c r="Z66" s="33"/>
      <c r="AA66" s="34"/>
    </row>
    <row r="67" spans="1:35" ht="13.5" thickBot="1" x14ac:dyDescent="0.25">
      <c r="A67" s="21" t="s">
        <v>21</v>
      </c>
      <c r="B67" s="52" t="s">
        <v>27</v>
      </c>
      <c r="C67" s="1116" t="s">
        <v>34</v>
      </c>
      <c r="D67" s="1166"/>
      <c r="E67" s="1166"/>
      <c r="F67" s="1166"/>
      <c r="G67" s="1166"/>
      <c r="H67" s="1166"/>
      <c r="I67" s="1166"/>
      <c r="J67" s="140">
        <f t="shared" si="5"/>
        <v>12920.199999999999</v>
      </c>
      <c r="K67" s="317">
        <f>K64+K59+K45</f>
        <v>12732.8</v>
      </c>
      <c r="L67" s="316">
        <f>L64+L59+L45</f>
        <v>7378.8</v>
      </c>
      <c r="M67" s="319">
        <f>M64+M59+M45+M66</f>
        <v>187.4</v>
      </c>
      <c r="N67" s="318">
        <f>+O67+Q67</f>
        <v>14253.499999999998</v>
      </c>
      <c r="O67" s="316">
        <f>+O45+O66+O49+O59+O61+O64</f>
        <v>13945.499999999998</v>
      </c>
      <c r="P67" s="317">
        <f>+P45+P66+P49+P59+P61+P64</f>
        <v>7284.4</v>
      </c>
      <c r="Q67" s="316">
        <f>+Q45</f>
        <v>308</v>
      </c>
      <c r="R67" s="140">
        <f>S67+U67</f>
        <v>13253.800000000001</v>
      </c>
      <c r="S67" s="317">
        <f>S64+S66+S61+S59+S49+S45</f>
        <v>13164.6</v>
      </c>
      <c r="T67" s="316">
        <f>T64+T66+T61+T59+T49+T45</f>
        <v>6899.6</v>
      </c>
      <c r="U67" s="315">
        <f>U64+U66+U61+U59+U49+U45</f>
        <v>89.2</v>
      </c>
      <c r="V67" s="140">
        <f>+V45+V66+V49+V59+V61</f>
        <v>14213.9</v>
      </c>
      <c r="W67" s="140">
        <f>+W45+W66+W49+W59+W61</f>
        <v>14213.9</v>
      </c>
      <c r="X67" s="1167"/>
      <c r="Y67" s="1168"/>
      <c r="Z67" s="1168"/>
      <c r="AA67" s="1169"/>
    </row>
    <row r="68" spans="1:35" ht="13.5" thickBot="1" x14ac:dyDescent="0.25">
      <c r="A68" s="53" t="s">
        <v>21</v>
      </c>
      <c r="B68" s="54" t="s">
        <v>32</v>
      </c>
      <c r="C68" s="1170" t="s">
        <v>51</v>
      </c>
      <c r="D68" s="1170"/>
      <c r="E68" s="1170"/>
      <c r="F68" s="1170"/>
      <c r="G68" s="1171"/>
      <c r="H68" s="1171"/>
      <c r="I68" s="1171"/>
      <c r="J68" s="1171"/>
      <c r="K68" s="1171"/>
      <c r="L68" s="1171"/>
      <c r="M68" s="1171"/>
      <c r="N68" s="1171"/>
      <c r="O68" s="1171"/>
      <c r="P68" s="1171"/>
      <c r="Q68" s="1171"/>
      <c r="R68" s="1171"/>
      <c r="S68" s="1171"/>
      <c r="T68" s="1171"/>
      <c r="U68" s="1171"/>
      <c r="V68" s="1171"/>
      <c r="W68" s="1171"/>
      <c r="X68" s="1170"/>
      <c r="Y68" s="1170"/>
      <c r="Z68" s="1170"/>
      <c r="AA68" s="1172"/>
    </row>
    <row r="69" spans="1:35" ht="14.25" customHeight="1" x14ac:dyDescent="0.2">
      <c r="A69" s="26" t="s">
        <v>21</v>
      </c>
      <c r="B69" s="27" t="s">
        <v>32</v>
      </c>
      <c r="C69" s="1173" t="s">
        <v>21</v>
      </c>
      <c r="D69" s="1176" t="s">
        <v>164</v>
      </c>
      <c r="E69" s="1179"/>
      <c r="F69" s="1182" t="s">
        <v>23</v>
      </c>
      <c r="G69" s="1185" t="s">
        <v>30</v>
      </c>
      <c r="H69" s="1403" t="s">
        <v>151</v>
      </c>
      <c r="I69" s="55" t="s">
        <v>25</v>
      </c>
      <c r="J69" s="310">
        <f>K69+M69</f>
        <v>866</v>
      </c>
      <c r="K69" s="275"/>
      <c r="L69" s="312"/>
      <c r="M69" s="362">
        <v>866</v>
      </c>
      <c r="N69" s="160">
        <f>Q69+O69</f>
        <v>0</v>
      </c>
      <c r="O69" s="161"/>
      <c r="P69" s="161"/>
      <c r="Q69" s="187"/>
      <c r="R69" s="494"/>
      <c r="S69" s="495"/>
      <c r="T69" s="495"/>
      <c r="U69" s="496"/>
      <c r="V69" s="406"/>
      <c r="W69" s="47"/>
      <c r="X69" s="1188" t="s">
        <v>145</v>
      </c>
      <c r="Y69" s="8"/>
      <c r="Z69" s="56"/>
      <c r="AA69" s="57"/>
    </row>
    <row r="70" spans="1:35" ht="14.25" customHeight="1" x14ac:dyDescent="0.2">
      <c r="A70" s="49"/>
      <c r="B70" s="50"/>
      <c r="C70" s="1174"/>
      <c r="D70" s="1177"/>
      <c r="E70" s="1180"/>
      <c r="F70" s="1183"/>
      <c r="G70" s="1186"/>
      <c r="H70" s="1404"/>
      <c r="I70" s="58" t="s">
        <v>52</v>
      </c>
      <c r="J70" s="311">
        <f>K70+M70</f>
        <v>728.4</v>
      </c>
      <c r="K70" s="276"/>
      <c r="L70" s="313"/>
      <c r="M70" s="405">
        <v>728.4</v>
      </c>
      <c r="N70" s="157">
        <f>Q70+O70</f>
        <v>0</v>
      </c>
      <c r="O70" s="158"/>
      <c r="P70" s="158"/>
      <c r="Q70" s="330"/>
      <c r="R70" s="497"/>
      <c r="S70" s="498"/>
      <c r="T70" s="498"/>
      <c r="U70" s="499"/>
      <c r="V70" s="328"/>
      <c r="W70" s="51"/>
      <c r="X70" s="1189"/>
      <c r="Y70" s="48"/>
      <c r="Z70" s="59"/>
      <c r="AA70" s="653"/>
    </row>
    <row r="71" spans="1:35" ht="14.25" customHeight="1" x14ac:dyDescent="0.2">
      <c r="A71" s="49"/>
      <c r="B71" s="50"/>
      <c r="C71" s="1174"/>
      <c r="D71" s="1177"/>
      <c r="E71" s="1180"/>
      <c r="F71" s="1183"/>
      <c r="G71" s="1186"/>
      <c r="H71" s="1404"/>
      <c r="I71" s="411" t="s">
        <v>31</v>
      </c>
      <c r="J71" s="412">
        <f>K71+M71</f>
        <v>500</v>
      </c>
      <c r="K71" s="413"/>
      <c r="L71" s="414"/>
      <c r="M71" s="415">
        <v>500</v>
      </c>
      <c r="N71" s="660">
        <f>Q71+O71</f>
        <v>1700</v>
      </c>
      <c r="O71" s="661"/>
      <c r="P71" s="661"/>
      <c r="Q71" s="662">
        <v>1700</v>
      </c>
      <c r="R71" s="497">
        <f>S71+U71</f>
        <v>1700</v>
      </c>
      <c r="S71" s="498"/>
      <c r="T71" s="498"/>
      <c r="U71" s="499">
        <v>1700</v>
      </c>
      <c r="V71" s="663">
        <v>2720</v>
      </c>
      <c r="W71" s="51"/>
      <c r="X71" s="1189"/>
      <c r="Y71" s="48"/>
      <c r="Z71" s="59">
        <v>100</v>
      </c>
      <c r="AA71" s="653"/>
    </row>
    <row r="72" spans="1:35" ht="14.25" customHeight="1" thickBot="1" x14ac:dyDescent="0.25">
      <c r="A72" s="31"/>
      <c r="B72" s="32"/>
      <c r="C72" s="1175"/>
      <c r="D72" s="1178"/>
      <c r="E72" s="1181"/>
      <c r="F72" s="1184"/>
      <c r="G72" s="1187"/>
      <c r="H72" s="1405"/>
      <c r="I72" s="459" t="s">
        <v>26</v>
      </c>
      <c r="J72" s="450">
        <f>K72+M72</f>
        <v>2094.4</v>
      </c>
      <c r="K72" s="639"/>
      <c r="L72" s="429"/>
      <c r="M72" s="640">
        <f>SUM(M69:M71)</f>
        <v>2094.4</v>
      </c>
      <c r="N72" s="638">
        <f>SUM(N69:N71)</f>
        <v>1700</v>
      </c>
      <c r="O72" s="639">
        <f t="shared" ref="O72:W72" si="6">SUM(O69:O71)</f>
        <v>0</v>
      </c>
      <c r="P72" s="639">
        <f t="shared" si="6"/>
        <v>0</v>
      </c>
      <c r="Q72" s="640">
        <f t="shared" si="6"/>
        <v>1700</v>
      </c>
      <c r="R72" s="638">
        <f t="shared" si="6"/>
        <v>1700</v>
      </c>
      <c r="S72" s="639">
        <f t="shared" si="6"/>
        <v>0</v>
      </c>
      <c r="T72" s="639">
        <f t="shared" si="6"/>
        <v>0</v>
      </c>
      <c r="U72" s="430">
        <f t="shared" si="6"/>
        <v>1700</v>
      </c>
      <c r="V72" s="429">
        <f>SUM(V69:V71)</f>
        <v>2720</v>
      </c>
      <c r="W72" s="638">
        <f t="shared" si="6"/>
        <v>0</v>
      </c>
      <c r="X72" s="1190"/>
      <c r="Y72" s="9"/>
      <c r="Z72" s="60"/>
      <c r="AA72" s="654"/>
    </row>
    <row r="73" spans="1:35" ht="12.75" customHeight="1" x14ac:dyDescent="0.2">
      <c r="A73" s="70" t="s">
        <v>21</v>
      </c>
      <c r="B73" s="71" t="s">
        <v>32</v>
      </c>
      <c r="C73" s="72" t="s">
        <v>27</v>
      </c>
      <c r="D73" s="1160" t="s">
        <v>53</v>
      </c>
      <c r="E73" s="683"/>
      <c r="F73" s="778" t="s">
        <v>23</v>
      </c>
      <c r="G73" s="779" t="s">
        <v>54</v>
      </c>
      <c r="H73" s="1306" t="s">
        <v>148</v>
      </c>
      <c r="I73" s="377"/>
      <c r="J73" s="273"/>
      <c r="K73" s="227"/>
      <c r="L73" s="227"/>
      <c r="M73" s="228"/>
      <c r="N73" s="166"/>
      <c r="O73" s="161"/>
      <c r="P73" s="161"/>
      <c r="Q73" s="187"/>
      <c r="R73" s="494"/>
      <c r="S73" s="495"/>
      <c r="T73" s="495"/>
      <c r="U73" s="496"/>
      <c r="V73" s="28"/>
      <c r="W73" s="780"/>
      <c r="X73" s="781"/>
      <c r="Y73" s="19"/>
      <c r="Z73" s="75"/>
      <c r="AA73" s="76"/>
    </row>
    <row r="74" spans="1:35" x14ac:dyDescent="0.2">
      <c r="A74" s="64"/>
      <c r="B74" s="65"/>
      <c r="C74" s="66"/>
      <c r="D74" s="1161"/>
      <c r="E74" s="684"/>
      <c r="F74" s="61"/>
      <c r="G74" s="332"/>
      <c r="H74" s="1307"/>
      <c r="I74" s="418"/>
      <c r="J74" s="419"/>
      <c r="K74" s="262"/>
      <c r="L74" s="262"/>
      <c r="M74" s="263"/>
      <c r="N74" s="420"/>
      <c r="O74" s="198"/>
      <c r="P74" s="198"/>
      <c r="Q74" s="421"/>
      <c r="R74" s="509"/>
      <c r="S74" s="510"/>
      <c r="T74" s="510"/>
      <c r="U74" s="511"/>
      <c r="V74" s="422"/>
      <c r="W74" s="331"/>
      <c r="X74" s="62"/>
      <c r="Y74" s="682"/>
      <c r="Z74" s="63"/>
      <c r="AA74" s="700"/>
      <c r="AF74" s="4"/>
    </row>
    <row r="75" spans="1:35" ht="13.5" customHeight="1" x14ac:dyDescent="0.2">
      <c r="A75" s="64"/>
      <c r="B75" s="65"/>
      <c r="C75" s="66"/>
      <c r="D75" s="1162" t="s">
        <v>56</v>
      </c>
      <c r="E75" s="1163" t="s">
        <v>149</v>
      </c>
      <c r="F75" s="61"/>
      <c r="G75" s="332"/>
      <c r="H75" s="1307"/>
      <c r="I75" s="363" t="s">
        <v>25</v>
      </c>
      <c r="J75" s="139">
        <f>K75+M75</f>
        <v>100</v>
      </c>
      <c r="K75" s="276"/>
      <c r="L75" s="313"/>
      <c r="M75" s="405">
        <v>100</v>
      </c>
      <c r="N75" s="664">
        <f>O75+Q75</f>
        <v>245</v>
      </c>
      <c r="O75" s="665"/>
      <c r="P75" s="158"/>
      <c r="Q75" s="159">
        <v>245</v>
      </c>
      <c r="R75" s="666">
        <f>S75+U75</f>
        <v>245</v>
      </c>
      <c r="S75" s="498"/>
      <c r="T75" s="498"/>
      <c r="U75" s="667">
        <v>245</v>
      </c>
      <c r="V75" s="51"/>
      <c r="W75" s="51">
        <v>1650</v>
      </c>
      <c r="X75" s="1165" t="s">
        <v>147</v>
      </c>
      <c r="Y75" s="1152"/>
      <c r="Z75" s="1152">
        <v>1</v>
      </c>
      <c r="AA75" s="1155"/>
      <c r="AB75" s="69"/>
      <c r="AI75" s="4"/>
    </row>
    <row r="76" spans="1:35" ht="13.5" customHeight="1" x14ac:dyDescent="0.2">
      <c r="A76" s="64"/>
      <c r="B76" s="65"/>
      <c r="C76" s="66"/>
      <c r="D76" s="1162"/>
      <c r="E76" s="1163"/>
      <c r="F76" s="1158"/>
      <c r="G76" s="332"/>
      <c r="H76" s="1307"/>
      <c r="I76" s="363" t="s">
        <v>55</v>
      </c>
      <c r="J76" s="364">
        <f>K76+M76</f>
        <v>200</v>
      </c>
      <c r="K76" s="278"/>
      <c r="L76" s="314"/>
      <c r="M76" s="279">
        <v>200</v>
      </c>
      <c r="N76" s="148">
        <f>O76+Q76</f>
        <v>1680</v>
      </c>
      <c r="O76" s="149"/>
      <c r="P76" s="149"/>
      <c r="Q76" s="150">
        <v>1680</v>
      </c>
      <c r="R76" s="443">
        <f>S76+U76</f>
        <v>1580</v>
      </c>
      <c r="S76" s="444"/>
      <c r="T76" s="444"/>
      <c r="U76" s="512">
        <v>1580</v>
      </c>
      <c r="V76" s="668">
        <v>2700</v>
      </c>
      <c r="W76" s="51"/>
      <c r="X76" s="1144"/>
      <c r="Y76" s="1153"/>
      <c r="Z76" s="1153"/>
      <c r="AA76" s="1156"/>
      <c r="AB76" s="69"/>
    </row>
    <row r="77" spans="1:35" ht="13.5" customHeight="1" x14ac:dyDescent="0.2">
      <c r="A77" s="64"/>
      <c r="B77" s="65"/>
      <c r="C77" s="66"/>
      <c r="D77" s="1162"/>
      <c r="E77" s="1163"/>
      <c r="F77" s="1158"/>
      <c r="G77" s="332"/>
      <c r="H77" s="1307"/>
      <c r="I77" s="365" t="s">
        <v>50</v>
      </c>
      <c r="J77" s="366"/>
      <c r="K77" s="367"/>
      <c r="L77" s="367"/>
      <c r="M77" s="368"/>
      <c r="N77" s="669"/>
      <c r="O77" s="670"/>
      <c r="P77" s="670"/>
      <c r="Q77" s="671"/>
      <c r="R77" s="443"/>
      <c r="S77" s="444"/>
      <c r="T77" s="444"/>
      <c r="U77" s="512"/>
      <c r="V77" s="672">
        <v>15000</v>
      </c>
      <c r="W77" s="51">
        <v>15000</v>
      </c>
      <c r="X77" s="1144"/>
      <c r="Y77" s="1153"/>
      <c r="Z77" s="1153"/>
      <c r="AA77" s="1156"/>
      <c r="AB77" s="69"/>
    </row>
    <row r="78" spans="1:35" ht="13.5" customHeight="1" x14ac:dyDescent="0.2">
      <c r="A78" s="64"/>
      <c r="B78" s="65"/>
      <c r="C78" s="66"/>
      <c r="D78" s="1162"/>
      <c r="E78" s="1163"/>
      <c r="F78" s="1158"/>
      <c r="G78" s="332"/>
      <c r="H78" s="1307"/>
      <c r="I78" s="365" t="s">
        <v>58</v>
      </c>
      <c r="J78" s="366"/>
      <c r="K78" s="367"/>
      <c r="L78" s="367"/>
      <c r="M78" s="368"/>
      <c r="N78" s="669"/>
      <c r="O78" s="670"/>
      <c r="P78" s="670"/>
      <c r="Q78" s="671"/>
      <c r="R78" s="443"/>
      <c r="S78" s="444"/>
      <c r="T78" s="444"/>
      <c r="U78" s="512"/>
      <c r="V78" s="672">
        <v>2105</v>
      </c>
      <c r="W78" s="51"/>
      <c r="X78" s="1144"/>
      <c r="Y78" s="1153"/>
      <c r="Z78" s="1153"/>
      <c r="AA78" s="1156"/>
      <c r="AB78" s="69"/>
    </row>
    <row r="79" spans="1:35" ht="13.5" customHeight="1" x14ac:dyDescent="0.2">
      <c r="A79" s="64"/>
      <c r="B79" s="65"/>
      <c r="C79" s="66"/>
      <c r="D79" s="1162"/>
      <c r="E79" s="1163"/>
      <c r="F79" s="1158"/>
      <c r="G79" s="332"/>
      <c r="H79" s="1307"/>
      <c r="I79" s="369" t="s">
        <v>31</v>
      </c>
      <c r="J79" s="370"/>
      <c r="K79" s="371"/>
      <c r="L79" s="372"/>
      <c r="M79" s="373"/>
      <c r="N79" s="79">
        <f>O79+Q79</f>
        <v>35</v>
      </c>
      <c r="O79" s="212"/>
      <c r="P79" s="212"/>
      <c r="Q79" s="673">
        <v>35</v>
      </c>
      <c r="R79" s="674">
        <f>S79+U79</f>
        <v>35</v>
      </c>
      <c r="S79" s="475"/>
      <c r="T79" s="475"/>
      <c r="U79" s="475">
        <v>35</v>
      </c>
      <c r="V79" s="668">
        <v>1500</v>
      </c>
      <c r="W79" s="77"/>
      <c r="X79" s="1144"/>
      <c r="Y79" s="1153"/>
      <c r="Z79" s="1153"/>
      <c r="AA79" s="1156"/>
      <c r="AB79" s="69"/>
    </row>
    <row r="80" spans="1:35" ht="13.5" thickBot="1" x14ac:dyDescent="0.25">
      <c r="A80" s="742"/>
      <c r="B80" s="743"/>
      <c r="C80" s="744"/>
      <c r="D80" s="1122"/>
      <c r="E80" s="1164"/>
      <c r="F80" s="1159"/>
      <c r="G80" s="782"/>
      <c r="H80" s="1308"/>
      <c r="I80" s="525" t="s">
        <v>26</v>
      </c>
      <c r="J80" s="514">
        <f>K80+M80</f>
        <v>300</v>
      </c>
      <c r="K80" s="515">
        <f>SUM(K75:K79)</f>
        <v>0</v>
      </c>
      <c r="L80" s="513"/>
      <c r="M80" s="526">
        <f>SUM(M75:M79)</f>
        <v>300</v>
      </c>
      <c r="N80" s="527">
        <f>SUM(N75:N79)</f>
        <v>1960</v>
      </c>
      <c r="O80" s="515">
        <f>SUM(O75:O79)</f>
        <v>0</v>
      </c>
      <c r="P80" s="514">
        <f t="shared" ref="P80:U80" si="7">SUM(P75:P79)</f>
        <v>0</v>
      </c>
      <c r="Q80" s="528">
        <f>SUM(Q75:Q79)</f>
        <v>1960</v>
      </c>
      <c r="R80" s="513">
        <f t="shared" si="7"/>
        <v>1860</v>
      </c>
      <c r="S80" s="514">
        <f t="shared" si="7"/>
        <v>0</v>
      </c>
      <c r="T80" s="515">
        <f t="shared" si="7"/>
        <v>0</v>
      </c>
      <c r="U80" s="514">
        <f t="shared" si="7"/>
        <v>1860</v>
      </c>
      <c r="V80" s="529">
        <f>SUM(V73:V79)</f>
        <v>21305</v>
      </c>
      <c r="W80" s="529">
        <f>SUM(W75:W79)</f>
        <v>16650</v>
      </c>
      <c r="X80" s="1124"/>
      <c r="Y80" s="1154"/>
      <c r="Z80" s="1154"/>
      <c r="AA80" s="1157"/>
    </row>
    <row r="81" spans="1:36" ht="30" customHeight="1" x14ac:dyDescent="0.2">
      <c r="A81" s="70" t="s">
        <v>21</v>
      </c>
      <c r="B81" s="71" t="s">
        <v>32</v>
      </c>
      <c r="C81" s="72" t="s">
        <v>32</v>
      </c>
      <c r="D81" s="841" t="s">
        <v>57</v>
      </c>
      <c r="E81" s="734"/>
      <c r="F81" s="842" t="s">
        <v>23</v>
      </c>
      <c r="G81" s="685" t="s">
        <v>30</v>
      </c>
      <c r="H81" s="1306" t="s">
        <v>151</v>
      </c>
      <c r="I81" s="843" t="s">
        <v>25</v>
      </c>
      <c r="J81" s="844">
        <f>K81+M81</f>
        <v>72.2</v>
      </c>
      <c r="K81" s="845">
        <v>72.2</v>
      </c>
      <c r="L81" s="846"/>
      <c r="M81" s="847"/>
      <c r="N81" s="848"/>
      <c r="O81" s="354"/>
      <c r="P81" s="354"/>
      <c r="Q81" s="849"/>
      <c r="R81" s="850"/>
      <c r="S81" s="851"/>
      <c r="T81" s="516"/>
      <c r="U81" s="517"/>
      <c r="V81" s="47"/>
      <c r="W81" s="74"/>
      <c r="X81" s="29"/>
      <c r="Y81" s="19"/>
      <c r="Z81" s="75"/>
      <c r="AA81" s="76"/>
    </row>
    <row r="82" spans="1:36" ht="30" customHeight="1" x14ac:dyDescent="0.2">
      <c r="A82" s="64"/>
      <c r="B82" s="65"/>
      <c r="C82" s="66"/>
      <c r="D82" s="840" t="s">
        <v>168</v>
      </c>
      <c r="E82" s="735"/>
      <c r="F82" s="852"/>
      <c r="G82" s="686"/>
      <c r="H82" s="1307"/>
      <c r="I82" s="704" t="s">
        <v>31</v>
      </c>
      <c r="J82" s="705"/>
      <c r="K82" s="706"/>
      <c r="L82" s="707"/>
      <c r="M82" s="708"/>
      <c r="N82" s="709">
        <f>O82+Q82</f>
        <v>131.19999999999999</v>
      </c>
      <c r="O82" s="710">
        <v>131.19999999999999</v>
      </c>
      <c r="P82" s="710"/>
      <c r="Q82" s="711"/>
      <c r="R82" s="712">
        <f>S82+U82</f>
        <v>131.19999999999999</v>
      </c>
      <c r="S82" s="713">
        <v>131.19999999999999</v>
      </c>
      <c r="T82" s="713"/>
      <c r="U82" s="714"/>
      <c r="V82" s="715"/>
      <c r="W82" s="357"/>
      <c r="X82" s="812" t="s">
        <v>115</v>
      </c>
      <c r="Y82" s="813">
        <v>100</v>
      </c>
      <c r="Z82" s="807"/>
      <c r="AA82" s="808"/>
      <c r="AD82" s="4"/>
    </row>
    <row r="83" spans="1:36" ht="15" customHeight="1" x14ac:dyDescent="0.2">
      <c r="A83" s="64"/>
      <c r="B83" s="65"/>
      <c r="C83" s="66"/>
      <c r="D83" s="1304" t="s">
        <v>125</v>
      </c>
      <c r="E83" s="735"/>
      <c r="F83" s="738"/>
      <c r="G83" s="686"/>
      <c r="H83" s="740"/>
      <c r="I83" s="580" t="s">
        <v>25</v>
      </c>
      <c r="J83" s="383"/>
      <c r="K83" s="384"/>
      <c r="L83" s="385"/>
      <c r="M83" s="394"/>
      <c r="N83" s="387">
        <f>O83+Q83</f>
        <v>235</v>
      </c>
      <c r="O83" s="388">
        <v>235</v>
      </c>
      <c r="P83" s="388"/>
      <c r="Q83" s="389"/>
      <c r="R83" s="518">
        <f>S83+U83</f>
        <v>235</v>
      </c>
      <c r="S83" s="519">
        <v>235</v>
      </c>
      <c r="T83" s="519"/>
      <c r="U83" s="520"/>
      <c r="V83" s="390"/>
      <c r="W83" s="390"/>
      <c r="X83" s="1144" t="s">
        <v>122</v>
      </c>
      <c r="Y83" s="16">
        <v>100</v>
      </c>
      <c r="Z83" s="682"/>
      <c r="AA83" s="700"/>
    </row>
    <row r="84" spans="1:36" ht="15" customHeight="1" x14ac:dyDescent="0.2">
      <c r="A84" s="64"/>
      <c r="B84" s="65"/>
      <c r="C84" s="66"/>
      <c r="D84" s="1305"/>
      <c r="E84" s="735"/>
      <c r="F84" s="738"/>
      <c r="G84" s="686"/>
      <c r="H84" s="740"/>
      <c r="I84" s="716"/>
      <c r="J84" s="717"/>
      <c r="K84" s="718"/>
      <c r="L84" s="719"/>
      <c r="M84" s="720"/>
      <c r="N84" s="721"/>
      <c r="O84" s="722"/>
      <c r="P84" s="722"/>
      <c r="Q84" s="723"/>
      <c r="R84" s="724"/>
      <c r="S84" s="725"/>
      <c r="T84" s="725"/>
      <c r="U84" s="726"/>
      <c r="V84" s="727"/>
      <c r="W84" s="727"/>
      <c r="X84" s="1144"/>
      <c r="Y84" s="16"/>
      <c r="Z84" s="608"/>
      <c r="AA84" s="653"/>
    </row>
    <row r="85" spans="1:36" ht="15" customHeight="1" x14ac:dyDescent="0.2">
      <c r="A85" s="64"/>
      <c r="B85" s="65"/>
      <c r="C85" s="66"/>
      <c r="D85" s="1304" t="s">
        <v>126</v>
      </c>
      <c r="E85" s="735"/>
      <c r="F85" s="738"/>
      <c r="G85" s="686"/>
      <c r="H85" s="740"/>
      <c r="I85" s="704" t="s">
        <v>25</v>
      </c>
      <c r="J85" s="378"/>
      <c r="K85" s="379"/>
      <c r="L85" s="380"/>
      <c r="M85" s="728"/>
      <c r="N85" s="355"/>
      <c r="O85" s="356"/>
      <c r="P85" s="356"/>
      <c r="Q85" s="264"/>
      <c r="R85" s="521"/>
      <c r="S85" s="479"/>
      <c r="T85" s="479"/>
      <c r="U85" s="480"/>
      <c r="V85" s="357">
        <v>100</v>
      </c>
      <c r="W85" s="357"/>
      <c r="X85" s="382" t="s">
        <v>116</v>
      </c>
      <c r="Y85" s="381"/>
      <c r="Z85" s="607">
        <v>100</v>
      </c>
      <c r="AA85" s="652"/>
    </row>
    <row r="86" spans="1:36" ht="15" customHeight="1" x14ac:dyDescent="0.2">
      <c r="A86" s="64"/>
      <c r="B86" s="65"/>
      <c r="C86" s="66"/>
      <c r="D86" s="1305"/>
      <c r="E86" s="735"/>
      <c r="F86" s="738"/>
      <c r="G86" s="686"/>
      <c r="H86" s="740"/>
      <c r="I86" s="729"/>
      <c r="J86" s="383"/>
      <c r="K86" s="384"/>
      <c r="L86" s="385"/>
      <c r="M86" s="386"/>
      <c r="N86" s="387"/>
      <c r="O86" s="388"/>
      <c r="P86" s="388"/>
      <c r="Q86" s="389"/>
      <c r="R86" s="518"/>
      <c r="S86" s="519"/>
      <c r="T86" s="519"/>
      <c r="U86" s="520"/>
      <c r="V86" s="390"/>
      <c r="W86" s="390"/>
      <c r="X86" s="395"/>
      <c r="Y86" s="78"/>
      <c r="Z86" s="396"/>
      <c r="AA86" s="397"/>
    </row>
    <row r="87" spans="1:36" ht="15" customHeight="1" x14ac:dyDescent="0.2">
      <c r="A87" s="64"/>
      <c r="B87" s="65"/>
      <c r="C87" s="66"/>
      <c r="D87" s="1142" t="s">
        <v>165</v>
      </c>
      <c r="E87" s="735"/>
      <c r="F87" s="738"/>
      <c r="G87" s="686"/>
      <c r="H87" s="740"/>
      <c r="I87" s="580" t="s">
        <v>25</v>
      </c>
      <c r="J87" s="383"/>
      <c r="K87" s="384"/>
      <c r="L87" s="385"/>
      <c r="M87" s="386"/>
      <c r="N87" s="387"/>
      <c r="O87" s="388"/>
      <c r="P87" s="388"/>
      <c r="Q87" s="389"/>
      <c r="R87" s="518"/>
      <c r="S87" s="519"/>
      <c r="T87" s="519"/>
      <c r="U87" s="520"/>
      <c r="V87" s="390"/>
      <c r="W87" s="390">
        <v>112.8</v>
      </c>
      <c r="X87" s="1165" t="s">
        <v>117</v>
      </c>
      <c r="Y87" s="16"/>
      <c r="Z87" s="608"/>
      <c r="AA87" s="653">
        <v>100</v>
      </c>
      <c r="AI87" s="4"/>
    </row>
    <row r="88" spans="1:36" ht="15" customHeight="1" thickBot="1" x14ac:dyDescent="0.25">
      <c r="A88" s="64"/>
      <c r="B88" s="65"/>
      <c r="C88" s="66"/>
      <c r="D88" s="1143"/>
      <c r="E88" s="736"/>
      <c r="F88" s="739"/>
      <c r="G88" s="687"/>
      <c r="H88" s="741"/>
      <c r="I88" s="581" t="s">
        <v>26</v>
      </c>
      <c r="J88" s="530">
        <f>SUM(J81:J84)</f>
        <v>72.2</v>
      </c>
      <c r="K88" s="523">
        <f>SUM(K81:K84)</f>
        <v>72.2</v>
      </c>
      <c r="L88" s="522">
        <f>SUM(L81:L84)</f>
        <v>0</v>
      </c>
      <c r="M88" s="531">
        <f>SUM(M81:M84)</f>
        <v>0</v>
      </c>
      <c r="N88" s="532">
        <f>O88+Q88</f>
        <v>366.2</v>
      </c>
      <c r="O88" s="523">
        <f>SUM(O82:O87)</f>
        <v>366.2</v>
      </c>
      <c r="P88" s="523"/>
      <c r="Q88" s="524"/>
      <c r="R88" s="522">
        <f>S88+U88</f>
        <v>366.2</v>
      </c>
      <c r="S88" s="523">
        <f>SUM(S82:S87)</f>
        <v>366.2</v>
      </c>
      <c r="T88" s="523"/>
      <c r="U88" s="524"/>
      <c r="V88" s="533">
        <f>SUM(V82:V87)</f>
        <v>100</v>
      </c>
      <c r="W88" s="533">
        <f>SUM(W82:W87)</f>
        <v>112.8</v>
      </c>
      <c r="X88" s="1144"/>
      <c r="Y88" s="577"/>
      <c r="Z88" s="578"/>
      <c r="AA88" s="579"/>
      <c r="AJ88" s="4"/>
    </row>
    <row r="89" spans="1:36" ht="13.5" thickBot="1" x14ac:dyDescent="0.25">
      <c r="A89" s="21" t="s">
        <v>21</v>
      </c>
      <c r="B89" s="52" t="s">
        <v>32</v>
      </c>
      <c r="C89" s="1116" t="s">
        <v>34</v>
      </c>
      <c r="D89" s="1116"/>
      <c r="E89" s="1116"/>
      <c r="F89" s="1116"/>
      <c r="G89" s="1116"/>
      <c r="H89" s="1116"/>
      <c r="I89" s="1360"/>
      <c r="J89" s="416">
        <f t="shared" ref="J89:T89" si="8">J88+J80+J72</f>
        <v>2466.6</v>
      </c>
      <c r="K89" s="416">
        <f t="shared" si="8"/>
        <v>72.2</v>
      </c>
      <c r="L89" s="416">
        <f t="shared" si="8"/>
        <v>0</v>
      </c>
      <c r="M89" s="416">
        <f t="shared" si="8"/>
        <v>2394.4</v>
      </c>
      <c r="N89" s="416">
        <f t="shared" si="8"/>
        <v>4026.2</v>
      </c>
      <c r="O89" s="416">
        <f t="shared" si="8"/>
        <v>366.2</v>
      </c>
      <c r="P89" s="416">
        <f t="shared" si="8"/>
        <v>0</v>
      </c>
      <c r="Q89" s="416">
        <f>Q88+Q80+Q72</f>
        <v>3660</v>
      </c>
      <c r="R89" s="416">
        <f>R88+R80+R72</f>
        <v>3926.2</v>
      </c>
      <c r="S89" s="416">
        <f>S88+S80+S72</f>
        <v>366.2</v>
      </c>
      <c r="T89" s="416">
        <f t="shared" si="8"/>
        <v>0</v>
      </c>
      <c r="U89" s="416">
        <f>U88+U80+U72</f>
        <v>3560</v>
      </c>
      <c r="V89" s="416">
        <f>V88+V80+V72</f>
        <v>24125</v>
      </c>
      <c r="W89" s="417">
        <f>W88+W80+W72</f>
        <v>16762.8</v>
      </c>
      <c r="X89" s="1145"/>
      <c r="Y89" s="1146"/>
      <c r="Z89" s="1146"/>
      <c r="AA89" s="1147"/>
    </row>
    <row r="90" spans="1:36" ht="13.5" thickBot="1" x14ac:dyDescent="0.25">
      <c r="A90" s="80" t="s">
        <v>21</v>
      </c>
      <c r="B90" s="52" t="s">
        <v>48</v>
      </c>
      <c r="C90" s="1148" t="s">
        <v>92</v>
      </c>
      <c r="D90" s="1148"/>
      <c r="E90" s="1148"/>
      <c r="F90" s="1148"/>
      <c r="G90" s="1148"/>
      <c r="H90" s="1148"/>
      <c r="I90" s="1148"/>
      <c r="J90" s="1148"/>
      <c r="K90" s="1148"/>
      <c r="L90" s="1148"/>
      <c r="M90" s="1148"/>
      <c r="N90" s="1149"/>
      <c r="O90" s="1149"/>
      <c r="P90" s="1149"/>
      <c r="Q90" s="1149"/>
      <c r="R90" s="1149"/>
      <c r="S90" s="1149"/>
      <c r="T90" s="1149"/>
      <c r="U90" s="1149"/>
      <c r="V90" s="1148"/>
      <c r="W90" s="1148"/>
      <c r="X90" s="1148"/>
      <c r="Y90" s="1150"/>
      <c r="Z90" s="1150"/>
      <c r="AA90" s="1151"/>
    </row>
    <row r="91" spans="1:36" ht="25.5" x14ac:dyDescent="0.2">
      <c r="A91" s="81" t="s">
        <v>21</v>
      </c>
      <c r="B91" s="6" t="s">
        <v>48</v>
      </c>
      <c r="C91" s="243" t="s">
        <v>21</v>
      </c>
      <c r="D91" s="246" t="s">
        <v>59</v>
      </c>
      <c r="E91" s="88" t="s">
        <v>44</v>
      </c>
      <c r="F91" s="82" t="s">
        <v>23</v>
      </c>
      <c r="G91" s="613" t="s">
        <v>24</v>
      </c>
      <c r="H91" s="1306" t="s">
        <v>143</v>
      </c>
      <c r="I91" s="89"/>
      <c r="J91" s="205"/>
      <c r="K91" s="206"/>
      <c r="L91" s="303"/>
      <c r="M91" s="207"/>
      <c r="N91" s="167"/>
      <c r="O91" s="168"/>
      <c r="P91" s="168"/>
      <c r="Q91" s="169"/>
      <c r="R91" s="534"/>
      <c r="S91" s="535"/>
      <c r="T91" s="535"/>
      <c r="U91" s="536"/>
      <c r="V91" s="234"/>
      <c r="W91" s="374"/>
      <c r="X91" s="18"/>
      <c r="Y91" s="622"/>
      <c r="Z91" s="646"/>
      <c r="AA91" s="83"/>
    </row>
    <row r="92" spans="1:36" ht="14.25" customHeight="1" x14ac:dyDescent="0.2">
      <c r="A92" s="35"/>
      <c r="B92" s="36"/>
      <c r="C92" s="244"/>
      <c r="D92" s="629" t="s">
        <v>124</v>
      </c>
      <c r="E92" s="626"/>
      <c r="F92" s="84"/>
      <c r="G92" s="17"/>
      <c r="H92" s="1307"/>
      <c r="I92" s="86" t="s">
        <v>25</v>
      </c>
      <c r="J92" s="208">
        <f>K92+M92</f>
        <v>200</v>
      </c>
      <c r="K92" s="209">
        <v>200</v>
      </c>
      <c r="L92" s="304"/>
      <c r="M92" s="210"/>
      <c r="N92" s="154">
        <f>+O92+Q92</f>
        <v>200</v>
      </c>
      <c r="O92" s="155">
        <v>200</v>
      </c>
      <c r="P92" s="172"/>
      <c r="Q92" s="173"/>
      <c r="R92" s="484">
        <f>S92+U92</f>
        <v>200</v>
      </c>
      <c r="S92" s="485">
        <v>200</v>
      </c>
      <c r="T92" s="485"/>
      <c r="U92" s="490"/>
      <c r="V92" s="202"/>
      <c r="W92" s="202"/>
      <c r="X92" s="1144" t="s">
        <v>60</v>
      </c>
      <c r="Y92" s="91" t="s">
        <v>88</v>
      </c>
      <c r="Z92" s="39"/>
      <c r="AA92" s="40"/>
    </row>
    <row r="93" spans="1:36" ht="13.5" customHeight="1" x14ac:dyDescent="0.2">
      <c r="A93" s="35"/>
      <c r="B93" s="36"/>
      <c r="C93" s="244"/>
      <c r="D93" s="629" t="s">
        <v>123</v>
      </c>
      <c r="E93" s="626"/>
      <c r="F93" s="84"/>
      <c r="G93" s="17"/>
      <c r="H93" s="1307"/>
      <c r="I93" s="85" t="s">
        <v>25</v>
      </c>
      <c r="J93" s="208">
        <f>K93+M93</f>
        <v>500</v>
      </c>
      <c r="K93" s="209">
        <v>500</v>
      </c>
      <c r="L93" s="304"/>
      <c r="M93" s="210"/>
      <c r="N93" s="171"/>
      <c r="O93" s="172"/>
      <c r="P93" s="172"/>
      <c r="Q93" s="173"/>
      <c r="R93" s="484"/>
      <c r="S93" s="485"/>
      <c r="T93" s="485"/>
      <c r="U93" s="490"/>
      <c r="V93" s="268"/>
      <c r="W93" s="268"/>
      <c r="X93" s="1144"/>
      <c r="Y93" s="408"/>
      <c r="Z93" s="409"/>
      <c r="AA93" s="410"/>
    </row>
    <row r="94" spans="1:36" ht="13.5" customHeight="1" thickBot="1" x14ac:dyDescent="0.25">
      <c r="A94" s="42"/>
      <c r="B94" s="43"/>
      <c r="C94" s="245"/>
      <c r="D94" s="611"/>
      <c r="E94" s="627"/>
      <c r="F94" s="87"/>
      <c r="G94" s="614"/>
      <c r="H94" s="1308"/>
      <c r="I94" s="544" t="s">
        <v>26</v>
      </c>
      <c r="J94" s="642">
        <f>K94+M94</f>
        <v>700</v>
      </c>
      <c r="K94" s="451">
        <f>SUM(K92:K93)</f>
        <v>700</v>
      </c>
      <c r="L94" s="545"/>
      <c r="M94" s="546"/>
      <c r="N94" s="537">
        <f>+N92</f>
        <v>200</v>
      </c>
      <c r="O94" s="451">
        <f>+O92</f>
        <v>200</v>
      </c>
      <c r="P94" s="547"/>
      <c r="Q94" s="548"/>
      <c r="R94" s="537">
        <f>S94+U94</f>
        <v>200</v>
      </c>
      <c r="S94" s="451">
        <f>SUM(S92:S93)</f>
        <v>200</v>
      </c>
      <c r="T94" s="451"/>
      <c r="U94" s="538"/>
      <c r="V94" s="501"/>
      <c r="W94" s="644"/>
      <c r="X94" s="610"/>
      <c r="Y94" s="623"/>
      <c r="Z94" s="647"/>
      <c r="AA94" s="407"/>
    </row>
    <row r="95" spans="1:36" ht="28.5" customHeight="1" x14ac:dyDescent="0.2">
      <c r="A95" s="1129" t="s">
        <v>21</v>
      </c>
      <c r="B95" s="1131" t="s">
        <v>48</v>
      </c>
      <c r="C95" s="1133" t="s">
        <v>27</v>
      </c>
      <c r="D95" s="1135" t="s">
        <v>61</v>
      </c>
      <c r="E95" s="1136" t="s">
        <v>44</v>
      </c>
      <c r="F95" s="1138" t="s">
        <v>23</v>
      </c>
      <c r="G95" s="1140" t="s">
        <v>24</v>
      </c>
      <c r="H95" s="1306" t="s">
        <v>143</v>
      </c>
      <c r="I95" s="92" t="s">
        <v>25</v>
      </c>
      <c r="J95" s="79">
        <f>K95+M95</f>
        <v>45</v>
      </c>
      <c r="K95" s="211">
        <v>45</v>
      </c>
      <c r="L95" s="305"/>
      <c r="M95" s="212"/>
      <c r="N95" s="177">
        <f>+O95+Q95</f>
        <v>45</v>
      </c>
      <c r="O95" s="178">
        <v>45</v>
      </c>
      <c r="P95" s="178"/>
      <c r="Q95" s="179"/>
      <c r="R95" s="539">
        <f>S95+U95</f>
        <v>45</v>
      </c>
      <c r="S95" s="540">
        <v>45</v>
      </c>
      <c r="T95" s="540"/>
      <c r="U95" s="541"/>
      <c r="V95" s="234">
        <v>45</v>
      </c>
      <c r="W95" s="234">
        <v>45</v>
      </c>
      <c r="X95" s="93" t="s">
        <v>62</v>
      </c>
      <c r="Y95" s="622">
        <v>25</v>
      </c>
      <c r="Z95" s="646">
        <v>25</v>
      </c>
      <c r="AA95" s="83">
        <v>25</v>
      </c>
      <c r="AI95" s="249"/>
    </row>
    <row r="96" spans="1:36" ht="13.5" thickBot="1" x14ac:dyDescent="0.25">
      <c r="A96" s="1130"/>
      <c r="B96" s="1132"/>
      <c r="C96" s="1134"/>
      <c r="D96" s="1066"/>
      <c r="E96" s="1137"/>
      <c r="F96" s="1139"/>
      <c r="G96" s="1141"/>
      <c r="H96" s="1308"/>
      <c r="I96" s="549" t="s">
        <v>26</v>
      </c>
      <c r="J96" s="450">
        <f>SUM(J95)</f>
        <v>45</v>
      </c>
      <c r="K96" s="639">
        <f>SUM(K95)</f>
        <v>45</v>
      </c>
      <c r="L96" s="429"/>
      <c r="M96" s="640"/>
      <c r="N96" s="638">
        <f>+N95</f>
        <v>45</v>
      </c>
      <c r="O96" s="639">
        <f>+O95</f>
        <v>45</v>
      </c>
      <c r="P96" s="639"/>
      <c r="Q96" s="430"/>
      <c r="R96" s="638">
        <f>S96+U96</f>
        <v>45</v>
      </c>
      <c r="S96" s="639">
        <f>S95</f>
        <v>45</v>
      </c>
      <c r="T96" s="639"/>
      <c r="U96" s="430"/>
      <c r="V96" s="644">
        <f>SUM(V95:V95)</f>
        <v>45</v>
      </c>
      <c r="W96" s="644">
        <f>SUM(W95:W95)</f>
        <v>45</v>
      </c>
      <c r="X96" s="94"/>
      <c r="Y96" s="95"/>
      <c r="Z96" s="33"/>
      <c r="AA96" s="34"/>
      <c r="AE96" s="4"/>
    </row>
    <row r="97" spans="1:33" ht="15" customHeight="1" x14ac:dyDescent="0.2">
      <c r="A97" s="81" t="s">
        <v>21</v>
      </c>
      <c r="B97" s="6" t="s">
        <v>48</v>
      </c>
      <c r="C97" s="243" t="s">
        <v>32</v>
      </c>
      <c r="D97" s="1121" t="s">
        <v>87</v>
      </c>
      <c r="E97" s="88" t="s">
        <v>44</v>
      </c>
      <c r="F97" s="82" t="s">
        <v>23</v>
      </c>
      <c r="G97" s="613" t="s">
        <v>24</v>
      </c>
      <c r="H97" s="1306" t="s">
        <v>143</v>
      </c>
      <c r="I97" s="89" t="s">
        <v>25</v>
      </c>
      <c r="J97" s="205"/>
      <c r="K97" s="206"/>
      <c r="L97" s="303"/>
      <c r="M97" s="207"/>
      <c r="N97" s="151">
        <f>O97+Q97</f>
        <v>1082.5</v>
      </c>
      <c r="O97" s="152">
        <f>1052.8+29.7</f>
        <v>1082.5</v>
      </c>
      <c r="P97" s="168"/>
      <c r="Q97" s="170"/>
      <c r="R97" s="431">
        <f>S97+U97</f>
        <v>1114.3</v>
      </c>
      <c r="S97" s="427">
        <v>1114.3</v>
      </c>
      <c r="T97" s="542"/>
      <c r="U97" s="543"/>
      <c r="V97" s="234">
        <f>1052.8+29.7</f>
        <v>1082.5</v>
      </c>
      <c r="W97" s="234">
        <f>1052.8+29.7</f>
        <v>1082.5</v>
      </c>
      <c r="X97" s="1123" t="s">
        <v>132</v>
      </c>
      <c r="Y97" s="622">
        <v>8</v>
      </c>
      <c r="Z97" s="1125">
        <v>8</v>
      </c>
      <c r="AA97" s="1127">
        <v>8</v>
      </c>
    </row>
    <row r="98" spans="1:33" ht="15" customHeight="1" thickBot="1" x14ac:dyDescent="0.25">
      <c r="A98" s="35"/>
      <c r="B98" s="36"/>
      <c r="C98" s="244"/>
      <c r="D98" s="1122"/>
      <c r="E98" s="90"/>
      <c r="F98" s="84"/>
      <c r="G98" s="17"/>
      <c r="H98" s="1308"/>
      <c r="I98" s="550" t="s">
        <v>26</v>
      </c>
      <c r="J98" s="642"/>
      <c r="K98" s="451"/>
      <c r="L98" s="643"/>
      <c r="M98" s="551"/>
      <c r="N98" s="537">
        <f>+N97</f>
        <v>1082.5</v>
      </c>
      <c r="O98" s="451">
        <f>+O97</f>
        <v>1082.5</v>
      </c>
      <c r="P98" s="451"/>
      <c r="Q98" s="538"/>
      <c r="R98" s="537">
        <f>S98+U98</f>
        <v>1114.3</v>
      </c>
      <c r="S98" s="451">
        <f>S97</f>
        <v>1114.3</v>
      </c>
      <c r="T98" s="451"/>
      <c r="U98" s="538"/>
      <c r="V98" s="552">
        <f>V97</f>
        <v>1082.5</v>
      </c>
      <c r="W98" s="553">
        <f>W97</f>
        <v>1082.5</v>
      </c>
      <c r="X98" s="1124"/>
      <c r="Y98" s="91"/>
      <c r="Z98" s="1126"/>
      <c r="AA98" s="1128"/>
    </row>
    <row r="99" spans="1:33" ht="15" customHeight="1" x14ac:dyDescent="0.2">
      <c r="A99" s="81" t="s">
        <v>21</v>
      </c>
      <c r="B99" s="6" t="s">
        <v>48</v>
      </c>
      <c r="C99" s="243" t="s">
        <v>48</v>
      </c>
      <c r="D99" s="1121" t="s">
        <v>113</v>
      </c>
      <c r="E99" s="88" t="s">
        <v>44</v>
      </c>
      <c r="F99" s="82" t="s">
        <v>23</v>
      </c>
      <c r="G99" s="613" t="s">
        <v>24</v>
      </c>
      <c r="H99" s="1306" t="s">
        <v>143</v>
      </c>
      <c r="I99" s="89" t="s">
        <v>25</v>
      </c>
      <c r="J99" s="205">
        <f>K99+M99</f>
        <v>552.79999999999995</v>
      </c>
      <c r="K99" s="206">
        <f>672.8-120</f>
        <v>552.79999999999995</v>
      </c>
      <c r="L99" s="303"/>
      <c r="M99" s="207"/>
      <c r="N99" s="151"/>
      <c r="O99" s="152"/>
      <c r="P99" s="168"/>
      <c r="Q99" s="170"/>
      <c r="R99" s="534"/>
      <c r="S99" s="535"/>
      <c r="T99" s="535"/>
      <c r="U99" s="536"/>
      <c r="V99" s="234"/>
      <c r="W99" s="234"/>
      <c r="X99" s="1123"/>
      <c r="Y99" s="622"/>
      <c r="Z99" s="1125"/>
      <c r="AA99" s="1127"/>
    </row>
    <row r="100" spans="1:33" ht="15" customHeight="1" thickBot="1" x14ac:dyDescent="0.25">
      <c r="A100" s="35"/>
      <c r="B100" s="36"/>
      <c r="C100" s="244"/>
      <c r="D100" s="1122"/>
      <c r="E100" s="90"/>
      <c r="F100" s="84"/>
      <c r="G100" s="17"/>
      <c r="H100" s="1308"/>
      <c r="I100" s="550" t="s">
        <v>26</v>
      </c>
      <c r="J100" s="642">
        <f>J99</f>
        <v>552.79999999999995</v>
      </c>
      <c r="K100" s="451">
        <f>K99</f>
        <v>552.79999999999995</v>
      </c>
      <c r="L100" s="643">
        <f>L99</f>
        <v>0</v>
      </c>
      <c r="M100" s="551">
        <f>M99</f>
        <v>0</v>
      </c>
      <c r="N100" s="537"/>
      <c r="O100" s="451"/>
      <c r="P100" s="451"/>
      <c r="Q100" s="538"/>
      <c r="R100" s="537"/>
      <c r="S100" s="451"/>
      <c r="T100" s="451"/>
      <c r="U100" s="538"/>
      <c r="V100" s="552"/>
      <c r="W100" s="553"/>
      <c r="X100" s="1124"/>
      <c r="Y100" s="91"/>
      <c r="Z100" s="1126"/>
      <c r="AA100" s="1128"/>
    </row>
    <row r="101" spans="1:33" ht="13.5" thickBot="1" x14ac:dyDescent="0.25">
      <c r="A101" s="21" t="s">
        <v>21</v>
      </c>
      <c r="B101" s="96" t="s">
        <v>48</v>
      </c>
      <c r="C101" s="1116" t="s">
        <v>34</v>
      </c>
      <c r="D101" s="1116"/>
      <c r="E101" s="1116"/>
      <c r="F101" s="1116"/>
      <c r="G101" s="1116"/>
      <c r="H101" s="1116"/>
      <c r="I101" s="1116"/>
      <c r="J101" s="648">
        <f>J100+J98+J96+J94</f>
        <v>1297.8</v>
      </c>
      <c r="K101" s="648">
        <f t="shared" ref="K101:W101" si="9">K100+K98+K96+K94</f>
        <v>1297.8</v>
      </c>
      <c r="L101" s="648">
        <f t="shared" si="9"/>
        <v>0</v>
      </c>
      <c r="M101" s="648">
        <f t="shared" si="9"/>
        <v>0</v>
      </c>
      <c r="N101" s="648">
        <f t="shared" si="9"/>
        <v>1327.5</v>
      </c>
      <c r="O101" s="648">
        <f t="shared" si="9"/>
        <v>1327.5</v>
      </c>
      <c r="P101" s="648">
        <f t="shared" si="9"/>
        <v>0</v>
      </c>
      <c r="Q101" s="648">
        <f t="shared" si="9"/>
        <v>0</v>
      </c>
      <c r="R101" s="648">
        <f t="shared" si="9"/>
        <v>1359.3</v>
      </c>
      <c r="S101" s="648">
        <f>S100+S98+S96+S94</f>
        <v>1359.3</v>
      </c>
      <c r="T101" s="648">
        <f t="shared" si="9"/>
        <v>0</v>
      </c>
      <c r="U101" s="648">
        <f t="shared" si="9"/>
        <v>0</v>
      </c>
      <c r="V101" s="648">
        <f>V100+V98+V96+V94</f>
        <v>1127.5</v>
      </c>
      <c r="W101" s="648">
        <f t="shared" si="9"/>
        <v>1127.5</v>
      </c>
      <c r="X101" s="98"/>
      <c r="Y101" s="99"/>
      <c r="Z101" s="99"/>
      <c r="AA101" s="100"/>
    </row>
    <row r="102" spans="1:33" ht="13.5" thickBot="1" x14ac:dyDescent="0.25">
      <c r="A102" s="21" t="s">
        <v>21</v>
      </c>
      <c r="B102" s="1117" t="s">
        <v>63</v>
      </c>
      <c r="C102" s="1118"/>
      <c r="D102" s="1118"/>
      <c r="E102" s="1118"/>
      <c r="F102" s="1118"/>
      <c r="G102" s="1118"/>
      <c r="H102" s="1118"/>
      <c r="I102" s="1118"/>
      <c r="J102" s="101">
        <f>K102+M102</f>
        <v>17274.599999999999</v>
      </c>
      <c r="K102" s="102">
        <f>K101+K67+K25+K89</f>
        <v>14679.8</v>
      </c>
      <c r="L102" s="102">
        <f>L101+L67+L25+L89</f>
        <v>7378.8</v>
      </c>
      <c r="M102" s="103">
        <f>M101+M67+M25+M89</f>
        <v>2594.8000000000002</v>
      </c>
      <c r="N102" s="306">
        <f>+O102+Q102</f>
        <v>19640.199999999997</v>
      </c>
      <c r="O102" s="102">
        <f>+O25+O67+O101+O89</f>
        <v>15672.199999999999</v>
      </c>
      <c r="P102" s="306">
        <f>+P25+P67+P101</f>
        <v>7284.4</v>
      </c>
      <c r="Q102" s="103">
        <f>+Q25+Q67+Q101+Q89</f>
        <v>3968</v>
      </c>
      <c r="R102" s="308">
        <f>S102+U102</f>
        <v>18572</v>
      </c>
      <c r="S102" s="306">
        <f>S101+S89+S67+S25</f>
        <v>14922.800000000001</v>
      </c>
      <c r="T102" s="102">
        <f>T101+T89+T67+T25</f>
        <v>6899.6</v>
      </c>
      <c r="U102" s="131">
        <f>U101+U89+U67+U25</f>
        <v>3649.2</v>
      </c>
      <c r="V102" s="235">
        <f>+V25+V67+V101+V89</f>
        <v>39539.4</v>
      </c>
      <c r="W102" s="235">
        <f>+W25+W67+W101+W89</f>
        <v>32197.199999999997</v>
      </c>
      <c r="X102" s="104"/>
      <c r="Y102" s="569"/>
      <c r="Z102" s="569"/>
      <c r="AA102" s="570"/>
      <c r="AD102" s="4"/>
    </row>
    <row r="103" spans="1:33" ht="13.5" customHeight="1" thickBot="1" x14ac:dyDescent="0.25">
      <c r="A103" s="105" t="s">
        <v>64</v>
      </c>
      <c r="B103" s="1119" t="s">
        <v>65</v>
      </c>
      <c r="C103" s="1120"/>
      <c r="D103" s="1120"/>
      <c r="E103" s="1120"/>
      <c r="F103" s="1120"/>
      <c r="G103" s="1120"/>
      <c r="H103" s="1120"/>
      <c r="I103" s="1120"/>
      <c r="J103" s="106">
        <f>K103+M103</f>
        <v>17274.599999999999</v>
      </c>
      <c r="K103" s="107">
        <f>K102</f>
        <v>14679.8</v>
      </c>
      <c r="L103" s="107">
        <f>L102</f>
        <v>7378.8</v>
      </c>
      <c r="M103" s="108">
        <f>M102</f>
        <v>2594.8000000000002</v>
      </c>
      <c r="N103" s="307">
        <f>+N102</f>
        <v>19640.199999999997</v>
      </c>
      <c r="O103" s="107">
        <f>+O102</f>
        <v>15672.199999999999</v>
      </c>
      <c r="P103" s="307">
        <f>+P102</f>
        <v>7284.4</v>
      </c>
      <c r="Q103" s="108">
        <f>+Q102</f>
        <v>3968</v>
      </c>
      <c r="R103" s="309">
        <f>S103+U103</f>
        <v>18572</v>
      </c>
      <c r="S103" s="307">
        <f>S102</f>
        <v>14922.800000000001</v>
      </c>
      <c r="T103" s="107">
        <f>T102</f>
        <v>6899.6</v>
      </c>
      <c r="U103" s="132">
        <f>U102</f>
        <v>3649.2</v>
      </c>
      <c r="V103" s="236">
        <f>V102</f>
        <v>39539.4</v>
      </c>
      <c r="W103" s="236">
        <f>W102</f>
        <v>32197.199999999997</v>
      </c>
      <c r="X103" s="109"/>
      <c r="Y103" s="571"/>
      <c r="Z103" s="571"/>
      <c r="AA103" s="572"/>
    </row>
    <row r="104" spans="1:33" s="111" customFormat="1" ht="14.25" customHeight="1" x14ac:dyDescent="0.2">
      <c r="A104" s="1367" t="s">
        <v>66</v>
      </c>
      <c r="B104" s="1367"/>
      <c r="C104" s="1367"/>
      <c r="D104" s="1367"/>
      <c r="E104" s="1367"/>
      <c r="F104" s="1367"/>
      <c r="G104" s="1367"/>
      <c r="H104" s="1367"/>
      <c r="I104" s="1367"/>
      <c r="J104" s="1367"/>
      <c r="K104" s="1367"/>
      <c r="L104" s="1367"/>
      <c r="M104" s="1367"/>
      <c r="N104" s="1367"/>
      <c r="O104" s="1367"/>
      <c r="P104" s="1367"/>
      <c r="Q104" s="1367"/>
      <c r="R104" s="1367"/>
      <c r="S104" s="1367"/>
      <c r="T104" s="1367"/>
      <c r="U104" s="1367"/>
      <c r="V104" s="1367"/>
      <c r="W104" s="1367"/>
      <c r="X104" s="1367"/>
      <c r="Y104" s="1367"/>
      <c r="Z104" s="1367"/>
      <c r="AA104" s="1367"/>
      <c r="AB104" s="110"/>
      <c r="AC104" s="110"/>
      <c r="AD104" s="110"/>
      <c r="AE104" s="110"/>
      <c r="AF104" s="110"/>
      <c r="AG104" s="110"/>
    </row>
    <row r="105" spans="1:33" s="111" customFormat="1" ht="12.75" customHeight="1" x14ac:dyDescent="0.2">
      <c r="A105" s="1381" t="s">
        <v>120</v>
      </c>
      <c r="B105" s="1381"/>
      <c r="C105" s="1381"/>
      <c r="D105" s="1381"/>
      <c r="E105" s="1381"/>
      <c r="F105" s="1381"/>
      <c r="G105" s="1381"/>
      <c r="H105" s="1381"/>
      <c r="I105" s="1381"/>
      <c r="J105" s="1381"/>
      <c r="K105" s="1381"/>
      <c r="L105" s="1381"/>
      <c r="M105" s="1381"/>
      <c r="N105" s="1381"/>
      <c r="O105" s="1381"/>
      <c r="P105" s="1381"/>
      <c r="Q105" s="1381"/>
      <c r="R105" s="1381"/>
      <c r="S105" s="1381"/>
      <c r="T105" s="1381"/>
      <c r="U105" s="1381"/>
      <c r="V105" s="1381"/>
      <c r="W105" s="1381"/>
      <c r="X105" s="1381"/>
      <c r="Y105" s="1381"/>
      <c r="Z105" s="1381"/>
      <c r="AA105" s="1381"/>
      <c r="AB105" s="110"/>
      <c r="AC105" s="110"/>
      <c r="AD105" s="110"/>
      <c r="AE105" s="110"/>
      <c r="AF105" s="110"/>
      <c r="AG105" s="110"/>
    </row>
    <row r="106" spans="1:33" s="112" customFormat="1" ht="16.5" customHeight="1" x14ac:dyDescent="0.2">
      <c r="A106" s="1364" t="s">
        <v>111</v>
      </c>
      <c r="B106" s="1364"/>
      <c r="C106" s="1364"/>
      <c r="D106" s="1364"/>
      <c r="E106" s="1364"/>
      <c r="F106" s="1364"/>
      <c r="G106" s="1364"/>
      <c r="H106" s="1364"/>
      <c r="I106" s="1364"/>
      <c r="J106" s="1364"/>
      <c r="K106" s="1364"/>
      <c r="L106" s="1364"/>
      <c r="M106" s="1364"/>
      <c r="N106" s="1364"/>
      <c r="O106" s="1364"/>
      <c r="P106" s="1364"/>
      <c r="Q106" s="1364"/>
      <c r="R106" s="1364"/>
      <c r="S106" s="1364"/>
      <c r="T106" s="1364"/>
      <c r="U106" s="1364"/>
      <c r="V106" s="1364"/>
      <c r="W106" s="1364"/>
      <c r="X106" s="1364"/>
      <c r="Y106" s="1364"/>
      <c r="Z106" s="1364"/>
      <c r="AA106" s="1364"/>
    </row>
    <row r="107" spans="1:33" ht="16.5" customHeight="1" thickBot="1" x14ac:dyDescent="0.25">
      <c r="A107" s="113"/>
      <c r="C107" s="114"/>
      <c r="D107" s="1303" t="s">
        <v>67</v>
      </c>
      <c r="E107" s="1303"/>
      <c r="F107" s="1303"/>
      <c r="G107" s="1303"/>
      <c r="H107" s="1303"/>
      <c r="I107" s="1303"/>
      <c r="J107" s="1303"/>
      <c r="K107" s="1303"/>
      <c r="L107" s="1303"/>
      <c r="M107" s="1303"/>
      <c r="N107" s="1303"/>
      <c r="O107" s="1303"/>
      <c r="P107" s="1303"/>
      <c r="Q107" s="1303"/>
      <c r="R107" s="1303"/>
      <c r="S107" s="1303"/>
      <c r="T107" s="1303"/>
      <c r="U107" s="1303"/>
      <c r="V107" s="1303"/>
      <c r="W107" s="1303"/>
      <c r="X107" s="114"/>
      <c r="Y107" s="573"/>
      <c r="Z107" s="573"/>
      <c r="AA107" s="573"/>
    </row>
    <row r="108" spans="1:33" ht="30.75" customHeight="1" thickBot="1" x14ac:dyDescent="0.25">
      <c r="C108" s="115"/>
      <c r="D108" s="1110" t="s">
        <v>68</v>
      </c>
      <c r="E108" s="1111"/>
      <c r="F108" s="1111"/>
      <c r="G108" s="1111"/>
      <c r="H108" s="1401"/>
      <c r="I108" s="1112"/>
      <c r="J108" s="1113" t="s">
        <v>9</v>
      </c>
      <c r="K108" s="1114"/>
      <c r="L108" s="1114"/>
      <c r="M108" s="1368"/>
      <c r="N108" s="1113" t="s">
        <v>79</v>
      </c>
      <c r="O108" s="1114"/>
      <c r="P108" s="1114"/>
      <c r="Q108" s="1368"/>
      <c r="R108" s="1113" t="s">
        <v>80</v>
      </c>
      <c r="S108" s="1114"/>
      <c r="T108" s="1114"/>
      <c r="U108" s="1114"/>
      <c r="V108" s="284" t="s">
        <v>109</v>
      </c>
      <c r="W108" s="285" t="s">
        <v>110</v>
      </c>
      <c r="X108" s="116"/>
      <c r="Y108" s="634"/>
      <c r="Z108" s="1115"/>
      <c r="AA108" s="1115"/>
    </row>
    <row r="109" spans="1:33" ht="13.5" customHeight="1" x14ac:dyDescent="0.2">
      <c r="C109" s="117"/>
      <c r="D109" s="1098" t="s">
        <v>69</v>
      </c>
      <c r="E109" s="1099"/>
      <c r="F109" s="1099"/>
      <c r="G109" s="1099"/>
      <c r="H109" s="1099"/>
      <c r="I109" s="1100"/>
      <c r="J109" s="1373">
        <f>J110+J116</f>
        <v>16661.2</v>
      </c>
      <c r="K109" s="1374"/>
      <c r="L109" s="1374"/>
      <c r="M109" s="1375"/>
      <c r="N109" s="1376">
        <f>+N110</f>
        <v>17774</v>
      </c>
      <c r="O109" s="1377"/>
      <c r="P109" s="1377"/>
      <c r="Q109" s="1378"/>
      <c r="R109" s="1101">
        <f>R110+R116</f>
        <v>16704.5</v>
      </c>
      <c r="S109" s="1102"/>
      <c r="T109" s="1102"/>
      <c r="U109" s="1102"/>
      <c r="V109" s="280">
        <f>V110+V116</f>
        <v>20319.399999999998</v>
      </c>
      <c r="W109" s="286">
        <f>W110+W116</f>
        <v>17197.199999999997</v>
      </c>
      <c r="X109" s="118"/>
      <c r="Y109" s="628"/>
      <c r="Z109" s="1082"/>
      <c r="AA109" s="1082"/>
    </row>
    <row r="110" spans="1:33" s="122" customFormat="1" ht="13.5" customHeight="1" x14ac:dyDescent="0.2">
      <c r="A110" s="119"/>
      <c r="B110" s="119"/>
      <c r="C110" s="120"/>
      <c r="D110" s="1103" t="s">
        <v>70</v>
      </c>
      <c r="E110" s="1104"/>
      <c r="F110" s="1104"/>
      <c r="G110" s="1104"/>
      <c r="H110" s="1104"/>
      <c r="I110" s="1105"/>
      <c r="J110" s="1106">
        <f>SUM(J111:M115)</f>
        <v>15932.8</v>
      </c>
      <c r="K110" s="1107"/>
      <c r="L110" s="1107"/>
      <c r="M110" s="1107"/>
      <c r="N110" s="1106">
        <f>SUM(N111:Q115)</f>
        <v>17774</v>
      </c>
      <c r="O110" s="1107"/>
      <c r="P110" s="1107"/>
      <c r="Q110" s="1108"/>
      <c r="R110" s="1106">
        <f>SUM(R111:U115)</f>
        <v>16704.5</v>
      </c>
      <c r="S110" s="1107"/>
      <c r="T110" s="1107"/>
      <c r="U110" s="1108"/>
      <c r="V110" s="633">
        <f>SUM(V111:V115)</f>
        <v>20319.399999999998</v>
      </c>
      <c r="W110" s="554">
        <f>SUM(W111:W115)</f>
        <v>17197.199999999997</v>
      </c>
      <c r="X110" s="121"/>
      <c r="Y110" s="635"/>
      <c r="Z110" s="635"/>
      <c r="AA110" s="635"/>
    </row>
    <row r="111" spans="1:33" ht="12.75" customHeight="1" x14ac:dyDescent="0.2">
      <c r="C111" s="123"/>
      <c r="D111" s="1083" t="s">
        <v>71</v>
      </c>
      <c r="E111" s="1084"/>
      <c r="F111" s="1084"/>
      <c r="G111" s="1084"/>
      <c r="H111" s="1369"/>
      <c r="I111" s="1085"/>
      <c r="J111" s="1370">
        <f>SUMIF(I12:I99,"sb",J12:J99)</f>
        <v>15013.7</v>
      </c>
      <c r="K111" s="1371"/>
      <c r="L111" s="1371"/>
      <c r="M111" s="1372"/>
      <c r="N111" s="1093">
        <f>SUMIF(I12:I98,"sb",N12:N98)</f>
        <v>15411.899999999998</v>
      </c>
      <c r="O111" s="1379"/>
      <c r="P111" s="1379"/>
      <c r="Q111" s="1380"/>
      <c r="R111" s="1093">
        <f>SUMIF(I12:I98,"sb",R12:R98)</f>
        <v>14442.399999999998</v>
      </c>
      <c r="S111" s="1094"/>
      <c r="T111" s="1094"/>
      <c r="U111" s="1094"/>
      <c r="V111" s="281">
        <f>SUMIF(I12:I98,"sb",V12:V98)</f>
        <v>14832.299999999997</v>
      </c>
      <c r="W111" s="287">
        <f>SUMIF(I12:I98,I18,W12:W98)</f>
        <v>16515.099999999999</v>
      </c>
      <c r="X111" s="124"/>
      <c r="Y111" s="632"/>
      <c r="Z111" s="1086"/>
      <c r="AA111" s="1086"/>
    </row>
    <row r="112" spans="1:33" ht="15" customHeight="1" x14ac:dyDescent="0.2">
      <c r="C112" s="125"/>
      <c r="D112" s="1095" t="s">
        <v>72</v>
      </c>
      <c r="E112" s="1096"/>
      <c r="F112" s="1096"/>
      <c r="G112" s="1096"/>
      <c r="H112" s="1385"/>
      <c r="I112" s="1097"/>
      <c r="J112" s="1386">
        <f>SUMIF(I12:I99,"sb(sp)",J12:J99)</f>
        <v>701.8</v>
      </c>
      <c r="K112" s="1371"/>
      <c r="L112" s="1371"/>
      <c r="M112" s="1372"/>
      <c r="N112" s="1070">
        <f>SUMIF(I12:I98,"sb(sp)",N12:N98)</f>
        <v>682.1</v>
      </c>
      <c r="O112" s="1387"/>
      <c r="P112" s="1387"/>
      <c r="Q112" s="1388"/>
      <c r="R112" s="1070">
        <f>SUMIF(I18:I98,"sb(sp)",R18:R98)</f>
        <v>682.1</v>
      </c>
      <c r="S112" s="1071"/>
      <c r="T112" s="1071"/>
      <c r="U112" s="1071"/>
      <c r="V112" s="282">
        <f>SUMIF(I18:I98,I31,V18:V98)</f>
        <v>682.1</v>
      </c>
      <c r="W112" s="219">
        <f>SUMIF(I18:I98,I31,W18:W98)</f>
        <v>682.1</v>
      </c>
      <c r="X112" s="124"/>
      <c r="Y112" s="632"/>
      <c r="Z112" s="1086"/>
      <c r="AA112" s="1086"/>
    </row>
    <row r="113" spans="1:27" ht="12.75" customHeight="1" x14ac:dyDescent="0.2">
      <c r="C113" s="125"/>
      <c r="D113" s="1087" t="s">
        <v>73</v>
      </c>
      <c r="E113" s="1088"/>
      <c r="F113" s="1088"/>
      <c r="G113" s="1088"/>
      <c r="H113" s="1088"/>
      <c r="I113" s="1089"/>
      <c r="J113" s="1382">
        <f>SUMIF(I12:I99,"sb(p)",J12:J99)</f>
        <v>0</v>
      </c>
      <c r="K113" s="1383"/>
      <c r="L113" s="1383"/>
      <c r="M113" s="1383"/>
      <c r="N113" s="1090"/>
      <c r="O113" s="1091"/>
      <c r="P113" s="1091"/>
      <c r="Q113" s="1092"/>
      <c r="R113" s="1090">
        <f>SUMIF(I12:I98,"sb(p)",R12:R98)</f>
        <v>0</v>
      </c>
      <c r="S113" s="1091"/>
      <c r="T113" s="1091"/>
      <c r="U113" s="1091"/>
      <c r="V113" s="283">
        <f>SUMIF(I12:I98,"sb(p)",V12:V98)</f>
        <v>2105</v>
      </c>
      <c r="W113" s="288">
        <f>SUMIF(I18:I98,"sb(p)",W18:W98)</f>
        <v>0</v>
      </c>
      <c r="X113" s="124"/>
      <c r="Y113" s="632"/>
      <c r="Z113" s="1086"/>
      <c r="AA113" s="1086"/>
    </row>
    <row r="114" spans="1:27" ht="12.75" customHeight="1" x14ac:dyDescent="0.2">
      <c r="C114" s="125"/>
      <c r="D114" s="1087" t="s">
        <v>119</v>
      </c>
      <c r="E114" s="1088"/>
      <c r="F114" s="1088"/>
      <c r="G114" s="1088"/>
      <c r="H114" s="1088"/>
      <c r="I114" s="1089"/>
      <c r="J114" s="1382">
        <f>SUMIF(I12:I99,"sb(l)",J12:J99)</f>
        <v>17.3</v>
      </c>
      <c r="K114" s="1383"/>
      <c r="L114" s="1383"/>
      <c r="M114" s="1384"/>
      <c r="N114" s="1090"/>
      <c r="O114" s="1091"/>
      <c r="P114" s="1091"/>
      <c r="Q114" s="1092"/>
      <c r="R114" s="1090"/>
      <c r="S114" s="1091"/>
      <c r="T114" s="1091"/>
      <c r="U114" s="1092"/>
      <c r="V114" s="283"/>
      <c r="W114" s="288"/>
      <c r="X114" s="124"/>
      <c r="Y114" s="632"/>
      <c r="Z114" s="632"/>
      <c r="AA114" s="632"/>
    </row>
    <row r="115" spans="1:27" ht="15" customHeight="1" x14ac:dyDescent="0.2">
      <c r="C115" s="125"/>
      <c r="D115" s="1087" t="s">
        <v>74</v>
      </c>
      <c r="E115" s="1088"/>
      <c r="F115" s="1088"/>
      <c r="G115" s="1088"/>
      <c r="H115" s="1088"/>
      <c r="I115" s="1089"/>
      <c r="J115" s="1382">
        <f>SUMIF(I12:I99,"sb(vb)",J12:J99)</f>
        <v>200</v>
      </c>
      <c r="K115" s="1383"/>
      <c r="L115" s="1383"/>
      <c r="M115" s="1384"/>
      <c r="N115" s="1090">
        <f>SUMIF(I12:I98,"sb(vb)",N12:N98)</f>
        <v>1680</v>
      </c>
      <c r="O115" s="1091"/>
      <c r="P115" s="1091"/>
      <c r="Q115" s="1092"/>
      <c r="R115" s="1090">
        <f>SUMIF(I18:I98,"sb(vb)",R18:R98)</f>
        <v>1580</v>
      </c>
      <c r="S115" s="1091"/>
      <c r="T115" s="1091"/>
      <c r="U115" s="1091"/>
      <c r="V115" s="283">
        <f>SUMIF(I18:I98,I76,V18:V98)</f>
        <v>2700</v>
      </c>
      <c r="W115" s="288">
        <f>SUMIF(I18:I98,,W18:W98)</f>
        <v>0</v>
      </c>
      <c r="X115" s="124"/>
      <c r="Y115" s="632"/>
      <c r="Z115" s="632"/>
      <c r="AA115" s="632"/>
    </row>
    <row r="116" spans="1:27" s="119" customFormat="1" ht="13.5" customHeight="1" x14ac:dyDescent="0.2">
      <c r="C116" s="120"/>
      <c r="D116" s="1103" t="s">
        <v>75</v>
      </c>
      <c r="E116" s="1104"/>
      <c r="F116" s="1104"/>
      <c r="G116" s="1104"/>
      <c r="H116" s="1104"/>
      <c r="I116" s="1105"/>
      <c r="J116" s="1389">
        <f>SUMIF(I12:I99,"pf",J12:J99)</f>
        <v>728.4</v>
      </c>
      <c r="K116" s="1390"/>
      <c r="L116" s="1390"/>
      <c r="M116" s="1391"/>
      <c r="N116" s="1389"/>
      <c r="O116" s="1390"/>
      <c r="P116" s="1390"/>
      <c r="Q116" s="1391"/>
      <c r="R116" s="1389">
        <f>SUMIF(I18:I98,I70,R18:R98)</f>
        <v>0</v>
      </c>
      <c r="S116" s="1390"/>
      <c r="T116" s="1390"/>
      <c r="U116" s="1391"/>
      <c r="V116" s="636"/>
      <c r="W116" s="555"/>
      <c r="Y116" s="126"/>
      <c r="Z116" s="126"/>
      <c r="AA116" s="126"/>
    </row>
    <row r="117" spans="1:27" ht="13.5" customHeight="1" x14ac:dyDescent="0.2">
      <c r="C117" s="117"/>
      <c r="D117" s="1077" t="s">
        <v>76</v>
      </c>
      <c r="E117" s="1078"/>
      <c r="F117" s="1078"/>
      <c r="G117" s="1078"/>
      <c r="H117" s="1078"/>
      <c r="I117" s="1079"/>
      <c r="J117" s="1395">
        <f>SUM(J118:M119)</f>
        <v>613.4</v>
      </c>
      <c r="K117" s="1371"/>
      <c r="L117" s="1371"/>
      <c r="M117" s="1372"/>
      <c r="N117" s="1080">
        <f>SUM(N118:Q119)</f>
        <v>1866.2</v>
      </c>
      <c r="O117" s="1081"/>
      <c r="P117" s="1081"/>
      <c r="Q117" s="1399"/>
      <c r="R117" s="1080">
        <f>SUM(R118:U119)</f>
        <v>1867.5</v>
      </c>
      <c r="S117" s="1081"/>
      <c r="T117" s="1081"/>
      <c r="U117" s="1081"/>
      <c r="V117" s="641">
        <f>SUM(V118:V119)</f>
        <v>19220</v>
      </c>
      <c r="W117" s="298">
        <f>SUM(W118:W119)</f>
        <v>15000</v>
      </c>
      <c r="X117" s="118"/>
      <c r="Y117" s="628"/>
      <c r="Z117" s="1082"/>
      <c r="AA117" s="1082"/>
    </row>
    <row r="118" spans="1:27" ht="12.75" customHeight="1" x14ac:dyDescent="0.2">
      <c r="C118" s="123"/>
      <c r="D118" s="1083" t="s">
        <v>77</v>
      </c>
      <c r="E118" s="1084"/>
      <c r="F118" s="1084"/>
      <c r="G118" s="1084"/>
      <c r="H118" s="1369"/>
      <c r="I118" s="1085"/>
      <c r="J118" s="1370">
        <f>SUMIF(I12:I99,"es",J12:J99)</f>
        <v>113.4</v>
      </c>
      <c r="K118" s="1371"/>
      <c r="L118" s="1371"/>
      <c r="M118" s="1372"/>
      <c r="N118" s="1070">
        <f>SUMIF(I12:I98,"es",N12:N98)</f>
        <v>0</v>
      </c>
      <c r="O118" s="1071"/>
      <c r="P118" s="1071"/>
      <c r="Q118" s="1398"/>
      <c r="R118" s="1070">
        <f>SUMIF(I18:I98,"es",R18:R98)</f>
        <v>1.3</v>
      </c>
      <c r="S118" s="1071"/>
      <c r="T118" s="1071"/>
      <c r="U118" s="1071"/>
      <c r="V118" s="282">
        <f>SUMIF(I18:I98,I63,V18:V98)</f>
        <v>15000</v>
      </c>
      <c r="W118" s="219">
        <f>SUMIF(I18:I98,I63,W18:W98)</f>
        <v>15000</v>
      </c>
      <c r="X118" s="124"/>
      <c r="Y118" s="632"/>
      <c r="Z118" s="1086"/>
      <c r="AA118" s="1086"/>
    </row>
    <row r="119" spans="1:27" ht="12.75" customHeight="1" x14ac:dyDescent="0.2">
      <c r="C119" s="123"/>
      <c r="D119" s="1067" t="s">
        <v>78</v>
      </c>
      <c r="E119" s="1068"/>
      <c r="F119" s="1068"/>
      <c r="G119" s="1068"/>
      <c r="H119" s="1068"/>
      <c r="I119" s="1069"/>
      <c r="J119" s="1396">
        <f>SUMIF(I12:I99,"kt",J12:J99)</f>
        <v>500</v>
      </c>
      <c r="K119" s="1397"/>
      <c r="L119" s="1397"/>
      <c r="M119" s="1397"/>
      <c r="N119" s="1070">
        <f>SUMIF(I12:I98,"kt",N12:N98)</f>
        <v>1866.2</v>
      </c>
      <c r="O119" s="1071"/>
      <c r="P119" s="1071"/>
      <c r="Q119" s="1398"/>
      <c r="R119" s="1070">
        <f>SUMIF(I18:I98,"kt",R18:R98)</f>
        <v>1866.2</v>
      </c>
      <c r="S119" s="1071"/>
      <c r="T119" s="1071"/>
      <c r="U119" s="1071"/>
      <c r="V119" s="282">
        <f>SUMIF(I12:I98,"kt",V12:V98)</f>
        <v>4220</v>
      </c>
      <c r="W119" s="219">
        <f>SUMIF(I18:I98,#REF!,W18:W98)</f>
        <v>0</v>
      </c>
      <c r="X119" s="124"/>
      <c r="Y119" s="632"/>
      <c r="Z119" s="632"/>
      <c r="AA119" s="632"/>
    </row>
    <row r="120" spans="1:27" ht="13.5" thickBot="1" x14ac:dyDescent="0.25">
      <c r="A120" s="1"/>
      <c r="B120" s="1"/>
      <c r="C120" s="117"/>
      <c r="D120" s="1072" t="s">
        <v>26</v>
      </c>
      <c r="E120" s="1073"/>
      <c r="F120" s="1073"/>
      <c r="G120" s="1073"/>
      <c r="H120" s="1073"/>
      <c r="I120" s="1074"/>
      <c r="J120" s="1392">
        <f>J117+J109</f>
        <v>17274.600000000002</v>
      </c>
      <c r="K120" s="1393"/>
      <c r="L120" s="1393">
        <f>L117+L109</f>
        <v>0</v>
      </c>
      <c r="M120" s="1394"/>
      <c r="N120" s="1075">
        <f>+N109+N117</f>
        <v>19640.2</v>
      </c>
      <c r="O120" s="1076"/>
      <c r="P120" s="1076"/>
      <c r="Q120" s="1400"/>
      <c r="R120" s="1075">
        <f>R117+R109</f>
        <v>18572</v>
      </c>
      <c r="S120" s="1076"/>
      <c r="T120" s="1076"/>
      <c r="U120" s="1076"/>
      <c r="V120" s="556">
        <f>V117+V109</f>
        <v>39539.399999999994</v>
      </c>
      <c r="W120" s="557">
        <f>W117+W109</f>
        <v>32197.199999999997</v>
      </c>
      <c r="X120" s="121"/>
      <c r="Y120" s="635"/>
      <c r="Z120" s="1064"/>
      <c r="AA120" s="1064"/>
    </row>
    <row r="121" spans="1:27" x14ac:dyDescent="0.2">
      <c r="K121" s="130"/>
      <c r="O121" s="130"/>
      <c r="S121" s="130"/>
      <c r="V121" s="130"/>
      <c r="W121" s="130"/>
    </row>
    <row r="122" spans="1:27" x14ac:dyDescent="0.2"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</row>
  </sheetData>
  <mergeCells count="255">
    <mergeCell ref="A46:A49"/>
    <mergeCell ref="B46:B49"/>
    <mergeCell ref="D48:D49"/>
    <mergeCell ref="C46:C49"/>
    <mergeCell ref="G69:G72"/>
    <mergeCell ref="X25:AA25"/>
    <mergeCell ref="C26:AA26"/>
    <mergeCell ref="C41:C42"/>
    <mergeCell ref="C38:C39"/>
    <mergeCell ref="C62:C64"/>
    <mergeCell ref="H27:H37"/>
    <mergeCell ref="X48:X49"/>
    <mergeCell ref="A36:A37"/>
    <mergeCell ref="B36:B37"/>
    <mergeCell ref="A38:A39"/>
    <mergeCell ref="B41:B42"/>
    <mergeCell ref="B38:B39"/>
    <mergeCell ref="C69:C72"/>
    <mergeCell ref="D69:D72"/>
    <mergeCell ref="E69:E72"/>
    <mergeCell ref="F69:F72"/>
    <mergeCell ref="H60:H61"/>
    <mergeCell ref="H65:H66"/>
    <mergeCell ref="H62:H64"/>
    <mergeCell ref="X92:X93"/>
    <mergeCell ref="X63:X64"/>
    <mergeCell ref="D85:D86"/>
    <mergeCell ref="E95:E96"/>
    <mergeCell ref="Z75:Z80"/>
    <mergeCell ref="AA75:AA80"/>
    <mergeCell ref="D65:D66"/>
    <mergeCell ref="E65:E66"/>
    <mergeCell ref="G62:G64"/>
    <mergeCell ref="E62:E64"/>
    <mergeCell ref="D62:D64"/>
    <mergeCell ref="C68:AA68"/>
    <mergeCell ref="X69:X72"/>
    <mergeCell ref="H73:H80"/>
    <mergeCell ref="H69:H72"/>
    <mergeCell ref="H81:H82"/>
    <mergeCell ref="A23:A24"/>
    <mergeCell ref="B23:B24"/>
    <mergeCell ref="D116:I116"/>
    <mergeCell ref="N117:Q117"/>
    <mergeCell ref="J116:M116"/>
    <mergeCell ref="N116:Q116"/>
    <mergeCell ref="N120:Q120"/>
    <mergeCell ref="R120:U120"/>
    <mergeCell ref="A1:AB1"/>
    <mergeCell ref="A2:AB2"/>
    <mergeCell ref="A3:AB3"/>
    <mergeCell ref="D12:D13"/>
    <mergeCell ref="F12:F13"/>
    <mergeCell ref="G12:G13"/>
    <mergeCell ref="E12:E13"/>
    <mergeCell ref="A12:A13"/>
    <mergeCell ref="W5:W7"/>
    <mergeCell ref="X5:AA5"/>
    <mergeCell ref="D108:I108"/>
    <mergeCell ref="A95:A96"/>
    <mergeCell ref="B95:B96"/>
    <mergeCell ref="C95:C96"/>
    <mergeCell ref="AA97:AA98"/>
    <mergeCell ref="Z97:Z98"/>
    <mergeCell ref="D120:I120"/>
    <mergeCell ref="J120:M120"/>
    <mergeCell ref="D117:I117"/>
    <mergeCell ref="J117:M117"/>
    <mergeCell ref="D118:I118"/>
    <mergeCell ref="J118:M118"/>
    <mergeCell ref="D119:I119"/>
    <mergeCell ref="J119:M119"/>
    <mergeCell ref="R119:U119"/>
    <mergeCell ref="N118:Q118"/>
    <mergeCell ref="N119:Q119"/>
    <mergeCell ref="R117:U117"/>
    <mergeCell ref="Z113:AA113"/>
    <mergeCell ref="N113:Q113"/>
    <mergeCell ref="R115:U115"/>
    <mergeCell ref="R113:U113"/>
    <mergeCell ref="N115:Q115"/>
    <mergeCell ref="Z120:AA120"/>
    <mergeCell ref="Z117:AA117"/>
    <mergeCell ref="Z118:AA118"/>
    <mergeCell ref="R118:U118"/>
    <mergeCell ref="R116:U116"/>
    <mergeCell ref="J115:M115"/>
    <mergeCell ref="D113:I113"/>
    <mergeCell ref="J113:M113"/>
    <mergeCell ref="D112:I112"/>
    <mergeCell ref="J112:M112"/>
    <mergeCell ref="J114:M114"/>
    <mergeCell ref="N114:Q114"/>
    <mergeCell ref="R114:U114"/>
    <mergeCell ref="N112:Q112"/>
    <mergeCell ref="D114:I114"/>
    <mergeCell ref="D115:I115"/>
    <mergeCell ref="R111:U111"/>
    <mergeCell ref="Z111:AA111"/>
    <mergeCell ref="R110:U110"/>
    <mergeCell ref="B102:I102"/>
    <mergeCell ref="A104:AA104"/>
    <mergeCell ref="J108:M108"/>
    <mergeCell ref="C101:I101"/>
    <mergeCell ref="B103:I103"/>
    <mergeCell ref="R112:U112"/>
    <mergeCell ref="D110:I110"/>
    <mergeCell ref="J110:M110"/>
    <mergeCell ref="R109:U109"/>
    <mergeCell ref="N110:Q110"/>
    <mergeCell ref="D111:I111"/>
    <mergeCell ref="J111:M111"/>
    <mergeCell ref="D109:I109"/>
    <mergeCell ref="J109:M109"/>
    <mergeCell ref="N109:Q109"/>
    <mergeCell ref="Z112:AA112"/>
    <mergeCell ref="N111:Q111"/>
    <mergeCell ref="A105:AA105"/>
    <mergeCell ref="Z108:AA108"/>
    <mergeCell ref="N108:Q108"/>
    <mergeCell ref="R108:U108"/>
    <mergeCell ref="Z18:Z19"/>
    <mergeCell ref="E18:E19"/>
    <mergeCell ref="F18:F19"/>
    <mergeCell ref="Z109:AA109"/>
    <mergeCell ref="C89:I89"/>
    <mergeCell ref="C90:AA90"/>
    <mergeCell ref="G18:G19"/>
    <mergeCell ref="X18:X19"/>
    <mergeCell ref="D73:D74"/>
    <mergeCell ref="C67:I67"/>
    <mergeCell ref="G46:G49"/>
    <mergeCell ref="G50:G59"/>
    <mergeCell ref="A106:AA106"/>
    <mergeCell ref="E23:E24"/>
    <mergeCell ref="F23:F24"/>
    <mergeCell ref="D58:D59"/>
    <mergeCell ref="E50:E52"/>
    <mergeCell ref="C36:C37"/>
    <mergeCell ref="F50:F59"/>
    <mergeCell ref="D34:D35"/>
    <mergeCell ref="X60:X61"/>
    <mergeCell ref="A41:A42"/>
    <mergeCell ref="A34:A35"/>
    <mergeCell ref="B34:B35"/>
    <mergeCell ref="Z23:Z24"/>
    <mergeCell ref="D41:D42"/>
    <mergeCell ref="D38:D39"/>
    <mergeCell ref="D36:D37"/>
    <mergeCell ref="C23:C24"/>
    <mergeCell ref="D23:D24"/>
    <mergeCell ref="D60:D61"/>
    <mergeCell ref="G65:G66"/>
    <mergeCell ref="X67:AA67"/>
    <mergeCell ref="F62:F64"/>
    <mergeCell ref="Y63:Y64"/>
    <mergeCell ref="AA23:AA24"/>
    <mergeCell ref="G23:G24"/>
    <mergeCell ref="C34:C35"/>
    <mergeCell ref="E46:E49"/>
    <mergeCell ref="F46:F49"/>
    <mergeCell ref="E57:E59"/>
    <mergeCell ref="F65:F66"/>
    <mergeCell ref="H23:H24"/>
    <mergeCell ref="H46:H49"/>
    <mergeCell ref="H50:H59"/>
    <mergeCell ref="C65:C66"/>
    <mergeCell ref="C25:I25"/>
    <mergeCell ref="J6:J7"/>
    <mergeCell ref="K6:L6"/>
    <mergeCell ref="M6:M7"/>
    <mergeCell ref="X6:X7"/>
    <mergeCell ref="D16:D17"/>
    <mergeCell ref="D18:D19"/>
    <mergeCell ref="G16:G17"/>
    <mergeCell ref="R6:R7"/>
    <mergeCell ref="S6:T6"/>
    <mergeCell ref="U6:U7"/>
    <mergeCell ref="H5:H7"/>
    <mergeCell ref="H12:H13"/>
    <mergeCell ref="H14:H15"/>
    <mergeCell ref="H16:H17"/>
    <mergeCell ref="H18:H19"/>
    <mergeCell ref="A18:A19"/>
    <mergeCell ref="B18:B19"/>
    <mergeCell ref="C18:C19"/>
    <mergeCell ref="A20:A22"/>
    <mergeCell ref="B20:B22"/>
    <mergeCell ref="C20:C22"/>
    <mergeCell ref="A8:AA8"/>
    <mergeCell ref="A9:AA9"/>
    <mergeCell ref="B10:AA10"/>
    <mergeCell ref="C11:AA11"/>
    <mergeCell ref="B12:B13"/>
    <mergeCell ref="Y16:Y17"/>
    <mergeCell ref="C16:C17"/>
    <mergeCell ref="AA18:AA19"/>
    <mergeCell ref="C12:C13"/>
    <mergeCell ref="E14:E15"/>
    <mergeCell ref="F14:F15"/>
    <mergeCell ref="G14:G15"/>
    <mergeCell ref="D14:D15"/>
    <mergeCell ref="C14:C15"/>
    <mergeCell ref="F16:F17"/>
    <mergeCell ref="E20:E22"/>
    <mergeCell ref="F20:F22"/>
    <mergeCell ref="E16:E17"/>
    <mergeCell ref="Y4:AA4"/>
    <mergeCell ref="A16:A17"/>
    <mergeCell ref="B16:B17"/>
    <mergeCell ref="Z16:Z17"/>
    <mergeCell ref="AA16:AA17"/>
    <mergeCell ref="X16:X17"/>
    <mergeCell ref="I5:I7"/>
    <mergeCell ref="J5:M5"/>
    <mergeCell ref="A14:A15"/>
    <mergeCell ref="B14:B15"/>
    <mergeCell ref="A5:A7"/>
    <mergeCell ref="B5:B7"/>
    <mergeCell ref="C5:C7"/>
    <mergeCell ref="D5:D7"/>
    <mergeCell ref="E5:E7"/>
    <mergeCell ref="F5:F7"/>
    <mergeCell ref="G5:G7"/>
    <mergeCell ref="Y6:AA6"/>
    <mergeCell ref="N5:Q5"/>
    <mergeCell ref="R5:U5"/>
    <mergeCell ref="N6:N7"/>
    <mergeCell ref="V5:V7"/>
    <mergeCell ref="O6:P6"/>
    <mergeCell ref="Q6:Q7"/>
    <mergeCell ref="D107:W107"/>
    <mergeCell ref="Y75:Y80"/>
    <mergeCell ref="D83:D84"/>
    <mergeCell ref="X87:X88"/>
    <mergeCell ref="X83:X84"/>
    <mergeCell ref="F76:F80"/>
    <mergeCell ref="D75:D80"/>
    <mergeCell ref="E75:E80"/>
    <mergeCell ref="X75:X80"/>
    <mergeCell ref="D87:D88"/>
    <mergeCell ref="D99:D100"/>
    <mergeCell ref="X99:X100"/>
    <mergeCell ref="F95:F96"/>
    <mergeCell ref="H91:H94"/>
    <mergeCell ref="H95:H96"/>
    <mergeCell ref="H97:H98"/>
    <mergeCell ref="H99:H100"/>
    <mergeCell ref="X89:AA89"/>
    <mergeCell ref="Z99:Z100"/>
    <mergeCell ref="AA99:AA100"/>
    <mergeCell ref="D97:D98"/>
    <mergeCell ref="X97:X98"/>
    <mergeCell ref="G95:G96"/>
    <mergeCell ref="D95:D96"/>
  </mergeCells>
  <phoneticPr fontId="16" type="noConversion"/>
  <pageMargins left="0" right="0" top="0.39370078740157483" bottom="0" header="0" footer="0"/>
  <pageSetup paperSize="9" scale="67" orientation="landscape" r:id="rId1"/>
  <headerFooter alignWithMargins="0"/>
  <rowBreaks count="2" manualBreakCount="2">
    <brk id="40" max="26" man="1"/>
    <brk id="80" max="26" man="1"/>
  </rowBreaks>
  <colBreaks count="1" manualBreakCount="1">
    <brk id="27" max="11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.75" x14ac:dyDescent="0.25"/>
  <cols>
    <col min="1" max="1" width="22.7109375" style="574" customWidth="1"/>
    <col min="2" max="2" width="60.7109375" style="574" customWidth="1"/>
    <col min="3" max="16384" width="9.140625" style="574"/>
  </cols>
  <sheetData>
    <row r="1" spans="1:2" x14ac:dyDescent="0.25">
      <c r="A1" s="1420" t="s">
        <v>133</v>
      </c>
      <c r="B1" s="1420"/>
    </row>
    <row r="2" spans="1:2" ht="31.5" x14ac:dyDescent="0.25">
      <c r="A2" s="575" t="s">
        <v>7</v>
      </c>
      <c r="B2" s="576" t="s">
        <v>134</v>
      </c>
    </row>
    <row r="3" spans="1:2" x14ac:dyDescent="0.25">
      <c r="A3" s="575">
        <v>1</v>
      </c>
      <c r="B3" s="576" t="s">
        <v>135</v>
      </c>
    </row>
    <row r="4" spans="1:2" x14ac:dyDescent="0.25">
      <c r="A4" s="575">
        <v>2</v>
      </c>
      <c r="B4" s="576" t="s">
        <v>136</v>
      </c>
    </row>
    <row r="5" spans="1:2" x14ac:dyDescent="0.25">
      <c r="A5" s="575">
        <v>3</v>
      </c>
      <c r="B5" s="576" t="s">
        <v>137</v>
      </c>
    </row>
    <row r="6" spans="1:2" x14ac:dyDescent="0.25">
      <c r="A6" s="575">
        <v>4</v>
      </c>
      <c r="B6" s="576" t="s">
        <v>138</v>
      </c>
    </row>
    <row r="7" spans="1:2" x14ac:dyDescent="0.25">
      <c r="A7" s="575">
        <v>5</v>
      </c>
      <c r="B7" s="576" t="s">
        <v>139</v>
      </c>
    </row>
    <row r="8" spans="1:2" x14ac:dyDescent="0.25">
      <c r="A8" s="575">
        <v>6</v>
      </c>
      <c r="B8" s="576" t="s">
        <v>140</v>
      </c>
    </row>
    <row r="9" spans="1:2" ht="15.75" customHeight="1" x14ac:dyDescent="0.25"/>
    <row r="10" spans="1:2" ht="15.75" customHeight="1" x14ac:dyDescent="0.25">
      <c r="A10" s="1421" t="s">
        <v>141</v>
      </c>
      <c r="B10" s="1421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topLeftCell="A55" zoomScaleNormal="100" zoomScaleSheetLayoutView="80" workbookViewId="0">
      <selection activeCell="Z87" sqref="Z87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7" customWidth="1"/>
    <col min="6" max="6" width="3.28515625" style="127" customWidth="1"/>
    <col min="7" max="7" width="2.85546875" style="127" customWidth="1"/>
    <col min="8" max="8" width="8" style="68" customWidth="1"/>
    <col min="9" max="10" width="7.42578125" style="68" customWidth="1"/>
    <col min="11" max="11" width="6.7109375" style="68" customWidth="1"/>
    <col min="12" max="12" width="6.28515625" style="68" customWidth="1"/>
    <col min="13" max="14" width="7.42578125" style="68" customWidth="1"/>
    <col min="15" max="15" width="6.7109375" style="68" customWidth="1"/>
    <col min="16" max="16" width="6.28515625" style="68" customWidth="1"/>
    <col min="17" max="18" width="7.42578125" style="68" customWidth="1"/>
    <col min="19" max="19" width="6.7109375" style="68" customWidth="1"/>
    <col min="20" max="20" width="6.28515625" style="68" customWidth="1"/>
    <col min="21" max="26" width="9.140625" style="1" customWidth="1"/>
    <col min="27" max="16384" width="9.140625" style="1"/>
  </cols>
  <sheetData>
    <row r="1" spans="1:29" ht="13.5" x14ac:dyDescent="0.2">
      <c r="R1" s="1422" t="s">
        <v>179</v>
      </c>
      <c r="S1" s="1422"/>
      <c r="T1" s="1422"/>
    </row>
    <row r="2" spans="1:29" s="143" customFormat="1" x14ac:dyDescent="0.2">
      <c r="A2" s="1249" t="s">
        <v>169</v>
      </c>
      <c r="B2" s="1249"/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1249"/>
      <c r="S2" s="1249"/>
      <c r="T2" s="1249"/>
      <c r="U2" s="1249"/>
    </row>
    <row r="3" spans="1:29" s="143" customFormat="1" x14ac:dyDescent="0.2">
      <c r="A3" s="1250" t="s">
        <v>98</v>
      </c>
      <c r="B3" s="1249"/>
      <c r="C3" s="1249"/>
      <c r="D3" s="1249"/>
      <c r="E3" s="1249"/>
      <c r="F3" s="1249"/>
      <c r="G3" s="1249"/>
      <c r="H3" s="1249"/>
      <c r="I3" s="1249"/>
      <c r="J3" s="1249"/>
      <c r="K3" s="1249"/>
      <c r="L3" s="1249"/>
      <c r="M3" s="1249"/>
      <c r="N3" s="1249"/>
      <c r="O3" s="1249"/>
      <c r="P3" s="1249"/>
      <c r="Q3" s="1249"/>
      <c r="R3" s="1249"/>
      <c r="S3" s="1249"/>
      <c r="T3" s="1249"/>
      <c r="U3" s="1249"/>
    </row>
    <row r="4" spans="1:29" s="143" customFormat="1" x14ac:dyDescent="0.2">
      <c r="A4" s="1251" t="s">
        <v>81</v>
      </c>
      <c r="B4" s="1251"/>
      <c r="C4" s="1251"/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1251"/>
      <c r="Q4" s="1251"/>
      <c r="R4" s="1251"/>
      <c r="S4" s="1251"/>
      <c r="T4" s="1251"/>
      <c r="U4" s="1251"/>
    </row>
    <row r="5" spans="1:29" s="143" customFormat="1" ht="13.5" thickBot="1" x14ac:dyDescent="0.2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 t="s">
        <v>178</v>
      </c>
      <c r="U5" s="853"/>
    </row>
    <row r="6" spans="1:29" ht="36" customHeight="1" x14ac:dyDescent="0.2">
      <c r="A6" s="1254" t="s">
        <v>1</v>
      </c>
      <c r="B6" s="1257" t="s">
        <v>2</v>
      </c>
      <c r="C6" s="1257" t="s">
        <v>3</v>
      </c>
      <c r="D6" s="1260" t="s">
        <v>4</v>
      </c>
      <c r="E6" s="1263" t="s">
        <v>5</v>
      </c>
      <c r="F6" s="1266" t="s">
        <v>152</v>
      </c>
      <c r="G6" s="1294" t="s">
        <v>7</v>
      </c>
      <c r="H6" s="1297" t="s">
        <v>8</v>
      </c>
      <c r="I6" s="1300" t="s">
        <v>80</v>
      </c>
      <c r="J6" s="1301"/>
      <c r="K6" s="1301"/>
      <c r="L6" s="1302"/>
      <c r="M6" s="1300" t="s">
        <v>176</v>
      </c>
      <c r="N6" s="1301"/>
      <c r="O6" s="1301"/>
      <c r="P6" s="1302"/>
      <c r="Q6" s="1300" t="s">
        <v>175</v>
      </c>
      <c r="R6" s="1301"/>
      <c r="S6" s="1301"/>
      <c r="T6" s="1302"/>
    </row>
    <row r="7" spans="1:29" ht="12.75" customHeight="1" x14ac:dyDescent="0.2">
      <c r="A7" s="1255"/>
      <c r="B7" s="1258"/>
      <c r="C7" s="1258"/>
      <c r="D7" s="1261"/>
      <c r="E7" s="1264"/>
      <c r="F7" s="1267"/>
      <c r="G7" s="1295"/>
      <c r="H7" s="1298"/>
      <c r="I7" s="1292" t="s">
        <v>12</v>
      </c>
      <c r="J7" s="1241" t="s">
        <v>13</v>
      </c>
      <c r="K7" s="1242"/>
      <c r="L7" s="1243" t="s">
        <v>14</v>
      </c>
      <c r="M7" s="1292" t="s">
        <v>12</v>
      </c>
      <c r="N7" s="1241" t="s">
        <v>13</v>
      </c>
      <c r="O7" s="1242"/>
      <c r="P7" s="1243" t="s">
        <v>14</v>
      </c>
      <c r="Q7" s="1292" t="s">
        <v>12</v>
      </c>
      <c r="R7" s="1241" t="s">
        <v>13</v>
      </c>
      <c r="S7" s="1242"/>
      <c r="T7" s="1243" t="s">
        <v>14</v>
      </c>
    </row>
    <row r="8" spans="1:29" ht="114" customHeight="1" thickBot="1" x14ac:dyDescent="0.25">
      <c r="A8" s="1256"/>
      <c r="B8" s="1259"/>
      <c r="C8" s="1259"/>
      <c r="D8" s="1262"/>
      <c r="E8" s="1265"/>
      <c r="F8" s="1268"/>
      <c r="G8" s="1296"/>
      <c r="H8" s="1299"/>
      <c r="I8" s="1293"/>
      <c r="J8" s="902" t="s">
        <v>12</v>
      </c>
      <c r="K8" s="902" t="s">
        <v>16</v>
      </c>
      <c r="L8" s="1244"/>
      <c r="M8" s="1293"/>
      <c r="N8" s="902" t="s">
        <v>12</v>
      </c>
      <c r="O8" s="902" t="s">
        <v>16</v>
      </c>
      <c r="P8" s="1244"/>
      <c r="Q8" s="1293"/>
      <c r="R8" s="902" t="s">
        <v>12</v>
      </c>
      <c r="S8" s="902" t="s">
        <v>16</v>
      </c>
      <c r="T8" s="1244"/>
      <c r="W8" s="4"/>
    </row>
    <row r="9" spans="1:29" ht="13.5" thickBot="1" x14ac:dyDescent="0.25">
      <c r="A9" s="1423" t="s">
        <v>19</v>
      </c>
      <c r="B9" s="1424"/>
      <c r="C9" s="1424"/>
      <c r="D9" s="1424"/>
      <c r="E9" s="1424"/>
      <c r="F9" s="1424"/>
      <c r="G9" s="1424"/>
      <c r="H9" s="1424"/>
      <c r="I9" s="1424"/>
      <c r="J9" s="1424"/>
      <c r="K9" s="1424"/>
      <c r="L9" s="1424"/>
      <c r="M9" s="963"/>
      <c r="N9" s="963"/>
      <c r="O9" s="963"/>
      <c r="P9" s="963"/>
      <c r="Q9" s="963"/>
      <c r="R9" s="963"/>
      <c r="S9" s="963"/>
      <c r="T9" s="964"/>
      <c r="W9" s="4"/>
    </row>
    <row r="10" spans="1:29" ht="13.5" thickBot="1" x14ac:dyDescent="0.25">
      <c r="A10" s="1425" t="s">
        <v>20</v>
      </c>
      <c r="B10" s="1426"/>
      <c r="C10" s="1426"/>
      <c r="D10" s="1426"/>
      <c r="E10" s="1426"/>
      <c r="F10" s="1426"/>
      <c r="G10" s="1426"/>
      <c r="H10" s="1426"/>
      <c r="I10" s="1426"/>
      <c r="J10" s="1426"/>
      <c r="K10" s="1426"/>
      <c r="L10" s="1426"/>
      <c r="M10" s="961"/>
      <c r="N10" s="961"/>
      <c r="O10" s="961"/>
      <c r="P10" s="961"/>
      <c r="Q10" s="961"/>
      <c r="R10" s="961"/>
      <c r="S10" s="961"/>
      <c r="T10" s="962"/>
    </row>
    <row r="11" spans="1:29" ht="14.25" customHeight="1" thickBot="1" x14ac:dyDescent="0.25">
      <c r="A11" s="967" t="s">
        <v>21</v>
      </c>
      <c r="B11" s="1446" t="s">
        <v>91</v>
      </c>
      <c r="C11" s="1280"/>
      <c r="D11" s="1280"/>
      <c r="E11" s="1280"/>
      <c r="F11" s="1280"/>
      <c r="G11" s="1280"/>
      <c r="H11" s="1280"/>
      <c r="I11" s="1280"/>
      <c r="J11" s="1280"/>
      <c r="K11" s="1280"/>
      <c r="L11" s="1280"/>
      <c r="M11" s="1280"/>
      <c r="N11" s="1280"/>
      <c r="O11" s="1280"/>
      <c r="P11" s="1280"/>
      <c r="Q11" s="1280"/>
      <c r="R11" s="1280"/>
      <c r="S11" s="1280"/>
      <c r="T11" s="1447"/>
    </row>
    <row r="12" spans="1:29" ht="13.5" thickBot="1" x14ac:dyDescent="0.25">
      <c r="A12" s="854" t="s">
        <v>21</v>
      </c>
      <c r="B12" s="968" t="s">
        <v>21</v>
      </c>
      <c r="C12" s="1427" t="s">
        <v>112</v>
      </c>
      <c r="D12" s="1428"/>
      <c r="E12" s="1428"/>
      <c r="F12" s="1428"/>
      <c r="G12" s="1428"/>
      <c r="H12" s="1428"/>
      <c r="I12" s="1428"/>
      <c r="J12" s="1428"/>
      <c r="K12" s="1428"/>
      <c r="L12" s="1428"/>
      <c r="M12" s="965"/>
      <c r="N12" s="965"/>
      <c r="O12" s="965"/>
      <c r="P12" s="965"/>
      <c r="Q12" s="965"/>
      <c r="R12" s="965"/>
      <c r="S12" s="965"/>
      <c r="T12" s="966"/>
      <c r="W12" s="4"/>
    </row>
    <row r="13" spans="1:29" ht="26.25" customHeight="1" x14ac:dyDescent="0.2">
      <c r="A13" s="1129" t="s">
        <v>21</v>
      </c>
      <c r="B13" s="1131" t="s">
        <v>21</v>
      </c>
      <c r="C13" s="1233" t="s">
        <v>21</v>
      </c>
      <c r="D13" s="1235" t="s">
        <v>94</v>
      </c>
      <c r="E13" s="1247" t="s">
        <v>150</v>
      </c>
      <c r="F13" s="1239" t="s">
        <v>23</v>
      </c>
      <c r="G13" s="1245" t="s">
        <v>24</v>
      </c>
      <c r="H13" s="135" t="s">
        <v>25</v>
      </c>
      <c r="I13" s="431">
        <f t="shared" ref="I13:I18" si="0">J13+L13</f>
        <v>10</v>
      </c>
      <c r="J13" s="427">
        <v>10</v>
      </c>
      <c r="K13" s="427"/>
      <c r="L13" s="428"/>
      <c r="M13" s="903">
        <f t="shared" ref="M13:M18" si="1">N13+P13</f>
        <v>10</v>
      </c>
      <c r="N13" s="904">
        <v>10</v>
      </c>
      <c r="O13" s="904"/>
      <c r="P13" s="905"/>
      <c r="Q13" s="903"/>
      <c r="R13" s="904"/>
      <c r="S13" s="904"/>
      <c r="T13" s="905"/>
      <c r="AC13" s="4"/>
    </row>
    <row r="14" spans="1:29" ht="13.5" thickBot="1" x14ac:dyDescent="0.25">
      <c r="A14" s="1130"/>
      <c r="B14" s="1132"/>
      <c r="C14" s="1234"/>
      <c r="D14" s="1236"/>
      <c r="E14" s="1248"/>
      <c r="F14" s="1240"/>
      <c r="G14" s="1246"/>
      <c r="H14" s="449" t="s">
        <v>26</v>
      </c>
      <c r="I14" s="888">
        <f t="shared" si="0"/>
        <v>10</v>
      </c>
      <c r="J14" s="889">
        <f>J13</f>
        <v>10</v>
      </c>
      <c r="K14" s="889"/>
      <c r="L14" s="430"/>
      <c r="M14" s="888">
        <f t="shared" si="1"/>
        <v>10</v>
      </c>
      <c r="N14" s="889">
        <f>N13</f>
        <v>10</v>
      </c>
      <c r="O14" s="889"/>
      <c r="P14" s="430"/>
      <c r="Q14" s="888">
        <f t="shared" ref="Q14:Q18" si="2">R14+T14</f>
        <v>0</v>
      </c>
      <c r="R14" s="889">
        <f>R13</f>
        <v>0</v>
      </c>
      <c r="S14" s="889"/>
      <c r="T14" s="430"/>
      <c r="AC14" s="4"/>
    </row>
    <row r="15" spans="1:29" ht="29.25" customHeight="1" x14ac:dyDescent="0.2">
      <c r="A15" s="1129" t="s">
        <v>21</v>
      </c>
      <c r="B15" s="1131" t="s">
        <v>21</v>
      </c>
      <c r="C15" s="1233" t="s">
        <v>27</v>
      </c>
      <c r="D15" s="1235" t="s">
        <v>128</v>
      </c>
      <c r="E15" s="1247"/>
      <c r="F15" s="1239" t="s">
        <v>23</v>
      </c>
      <c r="G15" s="1245" t="s">
        <v>24</v>
      </c>
      <c r="H15" s="269" t="s">
        <v>25</v>
      </c>
      <c r="I15" s="431">
        <f t="shared" si="0"/>
        <v>10</v>
      </c>
      <c r="J15" s="427">
        <v>10</v>
      </c>
      <c r="K15" s="427"/>
      <c r="L15" s="428"/>
      <c r="M15" s="903">
        <f t="shared" si="1"/>
        <v>10</v>
      </c>
      <c r="N15" s="904">
        <v>10</v>
      </c>
      <c r="O15" s="904"/>
      <c r="P15" s="905"/>
      <c r="Q15" s="903"/>
      <c r="R15" s="904"/>
      <c r="S15" s="904"/>
      <c r="T15" s="905"/>
      <c r="AC15" s="4"/>
    </row>
    <row r="16" spans="1:29" ht="13.5" thickBot="1" x14ac:dyDescent="0.25">
      <c r="A16" s="1130"/>
      <c r="B16" s="1132"/>
      <c r="C16" s="1234"/>
      <c r="D16" s="1236"/>
      <c r="E16" s="1248"/>
      <c r="F16" s="1240"/>
      <c r="G16" s="1246"/>
      <c r="H16" s="745" t="s">
        <v>26</v>
      </c>
      <c r="I16" s="432">
        <f t="shared" si="0"/>
        <v>10</v>
      </c>
      <c r="J16" s="433">
        <f>SUM(J15)</f>
        <v>10</v>
      </c>
      <c r="K16" s="433"/>
      <c r="L16" s="434"/>
      <c r="M16" s="432">
        <f t="shared" si="1"/>
        <v>10</v>
      </c>
      <c r="N16" s="433">
        <f>SUM(N15)</f>
        <v>10</v>
      </c>
      <c r="O16" s="433"/>
      <c r="P16" s="434"/>
      <c r="Q16" s="432">
        <f t="shared" si="2"/>
        <v>0</v>
      </c>
      <c r="R16" s="433">
        <f>SUM(R15)</f>
        <v>0</v>
      </c>
      <c r="S16" s="433"/>
      <c r="T16" s="434"/>
      <c r="AC16" s="4"/>
    </row>
    <row r="17" spans="1:29" ht="23.25" customHeight="1" x14ac:dyDescent="0.2">
      <c r="A17" s="1129" t="s">
        <v>21</v>
      </c>
      <c r="B17" s="1131" t="s">
        <v>21</v>
      </c>
      <c r="C17" s="1233" t="s">
        <v>32</v>
      </c>
      <c r="D17" s="1235" t="s">
        <v>131</v>
      </c>
      <c r="E17" s="1237"/>
      <c r="F17" s="1239" t="s">
        <v>23</v>
      </c>
      <c r="G17" s="1140" t="s">
        <v>24</v>
      </c>
      <c r="H17" s="135" t="s">
        <v>25</v>
      </c>
      <c r="I17" s="431">
        <f t="shared" si="0"/>
        <v>12.7</v>
      </c>
      <c r="J17" s="427">
        <v>12.7</v>
      </c>
      <c r="K17" s="427"/>
      <c r="L17" s="428"/>
      <c r="M17" s="903">
        <f t="shared" si="1"/>
        <v>12.7</v>
      </c>
      <c r="N17" s="904">
        <v>12.7</v>
      </c>
      <c r="O17" s="904"/>
      <c r="P17" s="905"/>
      <c r="Q17" s="903"/>
      <c r="R17" s="904"/>
      <c r="S17" s="904"/>
      <c r="T17" s="905"/>
      <c r="AC17" s="4"/>
    </row>
    <row r="18" spans="1:29" ht="18" customHeight="1" thickBot="1" x14ac:dyDescent="0.25">
      <c r="A18" s="1130"/>
      <c r="B18" s="1132"/>
      <c r="C18" s="1234"/>
      <c r="D18" s="1236"/>
      <c r="E18" s="1238"/>
      <c r="F18" s="1240"/>
      <c r="G18" s="1141"/>
      <c r="H18" s="876" t="s">
        <v>26</v>
      </c>
      <c r="I18" s="508">
        <f t="shared" si="0"/>
        <v>12.7</v>
      </c>
      <c r="J18" s="890">
        <f>J17</f>
        <v>12.7</v>
      </c>
      <c r="K18" s="889"/>
      <c r="L18" s="430"/>
      <c r="M18" s="508">
        <f t="shared" si="1"/>
        <v>12.7</v>
      </c>
      <c r="N18" s="890">
        <f>N17</f>
        <v>12.7</v>
      </c>
      <c r="O18" s="889"/>
      <c r="P18" s="430"/>
      <c r="Q18" s="508">
        <f t="shared" si="2"/>
        <v>0</v>
      </c>
      <c r="R18" s="890">
        <f>R17</f>
        <v>0</v>
      </c>
      <c r="S18" s="889"/>
      <c r="T18" s="430"/>
      <c r="AC18" s="4"/>
    </row>
    <row r="19" spans="1:29" ht="13.5" thickBot="1" x14ac:dyDescent="0.25">
      <c r="A19" s="21" t="s">
        <v>21</v>
      </c>
      <c r="B19" s="22" t="s">
        <v>21</v>
      </c>
      <c r="C19" s="1223" t="s">
        <v>34</v>
      </c>
      <c r="D19" s="1116"/>
      <c r="E19" s="1116"/>
      <c r="F19" s="1116"/>
      <c r="G19" s="1116"/>
      <c r="H19" s="1166"/>
      <c r="I19" s="97">
        <f>J19+L19</f>
        <v>32.700000000000003</v>
      </c>
      <c r="J19" s="859">
        <f>J18+J16+J14</f>
        <v>32.700000000000003</v>
      </c>
      <c r="K19" s="302"/>
      <c r="L19" s="860"/>
      <c r="M19" s="97">
        <f>N19+P19</f>
        <v>32.700000000000003</v>
      </c>
      <c r="N19" s="859">
        <f>N18+N16+N14</f>
        <v>32.700000000000003</v>
      </c>
      <c r="O19" s="302"/>
      <c r="P19" s="860"/>
      <c r="Q19" s="97">
        <f>R19+T19</f>
        <v>0</v>
      </c>
      <c r="R19" s="859">
        <f>R18+R16+R14</f>
        <v>0</v>
      </c>
      <c r="S19" s="302"/>
      <c r="T19" s="860"/>
    </row>
    <row r="20" spans="1:29" ht="13.5" thickBot="1" x14ac:dyDescent="0.25">
      <c r="A20" s="21" t="s">
        <v>21</v>
      </c>
      <c r="B20" s="23" t="s">
        <v>27</v>
      </c>
      <c r="C20" s="1219" t="s">
        <v>89</v>
      </c>
      <c r="D20" s="1220"/>
      <c r="E20" s="1220"/>
      <c r="F20" s="1220"/>
      <c r="G20" s="1220"/>
      <c r="H20" s="1220"/>
      <c r="I20" s="1220"/>
      <c r="J20" s="1220"/>
      <c r="K20" s="1220"/>
      <c r="L20" s="1220"/>
      <c r="M20" s="856"/>
      <c r="N20" s="856"/>
      <c r="O20" s="856"/>
      <c r="P20" s="856"/>
      <c r="Q20" s="856"/>
      <c r="R20" s="856"/>
      <c r="S20" s="856"/>
      <c r="T20" s="857"/>
      <c r="W20" s="4"/>
    </row>
    <row r="21" spans="1:29" s="24" customFormat="1" ht="26.25" customHeight="1" x14ac:dyDescent="0.2">
      <c r="A21" s="892" t="s">
        <v>21</v>
      </c>
      <c r="B21" s="855" t="s">
        <v>27</v>
      </c>
      <c r="C21" s="185" t="s">
        <v>21</v>
      </c>
      <c r="D21" s="974" t="s">
        <v>83</v>
      </c>
      <c r="E21" s="290"/>
      <c r="F21" s="291" t="s">
        <v>23</v>
      </c>
      <c r="G21" s="423">
        <v>2</v>
      </c>
      <c r="H21" s="747" t="s">
        <v>25</v>
      </c>
      <c r="I21" s="431">
        <f>J21+L21</f>
        <v>10778.9</v>
      </c>
      <c r="J21" s="427">
        <v>10778.9</v>
      </c>
      <c r="K21" s="427">
        <v>6899.6</v>
      </c>
      <c r="L21" s="428">
        <v>0</v>
      </c>
      <c r="M21" s="991">
        <f>N21+P21</f>
        <v>10795.3</v>
      </c>
      <c r="N21" s="904">
        <v>10778.9</v>
      </c>
      <c r="O21" s="904">
        <v>6899.6</v>
      </c>
      <c r="P21" s="995">
        <v>16.399999999999999</v>
      </c>
      <c r="Q21" s="991">
        <f>R21+T21</f>
        <v>16.399999999999999</v>
      </c>
      <c r="R21" s="904">
        <f>N21-J21</f>
        <v>0</v>
      </c>
      <c r="S21" s="904">
        <f t="shared" ref="S21" si="3">O21-K21</f>
        <v>0</v>
      </c>
      <c r="T21" s="995">
        <f>P21-L21</f>
        <v>16.399999999999999</v>
      </c>
    </row>
    <row r="22" spans="1:29" s="24" customFormat="1" ht="15.75" customHeight="1" x14ac:dyDescent="0.2">
      <c r="A22" s="865"/>
      <c r="B22" s="866"/>
      <c r="C22" s="886"/>
      <c r="D22" s="691" t="s">
        <v>153</v>
      </c>
      <c r="E22" s="292"/>
      <c r="F22" s="293"/>
      <c r="G22" s="294"/>
      <c r="H22" s="763" t="s">
        <v>36</v>
      </c>
      <c r="I22" s="764">
        <f>J22+L22</f>
        <v>682.1</v>
      </c>
      <c r="J22" s="765">
        <v>592.9</v>
      </c>
      <c r="K22" s="765"/>
      <c r="L22" s="766">
        <v>89.2</v>
      </c>
      <c r="M22" s="906">
        <f>N22+P22</f>
        <v>682.1</v>
      </c>
      <c r="N22" s="907">
        <v>592.9</v>
      </c>
      <c r="O22" s="907"/>
      <c r="P22" s="908">
        <v>89.2</v>
      </c>
      <c r="Q22" s="906"/>
      <c r="R22" s="907"/>
      <c r="S22" s="907"/>
      <c r="T22" s="908"/>
    </row>
    <row r="23" spans="1:29" s="24" customFormat="1" ht="15.75" customHeight="1" x14ac:dyDescent="0.2">
      <c r="A23" s="865"/>
      <c r="B23" s="866"/>
      <c r="C23" s="886"/>
      <c r="D23" s="691" t="s">
        <v>154</v>
      </c>
      <c r="E23" s="292"/>
      <c r="F23" s="293"/>
      <c r="G23" s="294"/>
      <c r="H23" s="137"/>
      <c r="I23" s="764"/>
      <c r="J23" s="765"/>
      <c r="K23" s="765"/>
      <c r="L23" s="493"/>
      <c r="M23" s="906"/>
      <c r="N23" s="907"/>
      <c r="O23" s="907"/>
      <c r="P23" s="909"/>
      <c r="Q23" s="906"/>
      <c r="R23" s="907"/>
      <c r="S23" s="907"/>
      <c r="T23" s="909"/>
    </row>
    <row r="24" spans="1:29" s="24" customFormat="1" ht="15.75" customHeight="1" x14ac:dyDescent="0.2">
      <c r="A24" s="865"/>
      <c r="B24" s="866"/>
      <c r="C24" s="886"/>
      <c r="D24" s="691" t="s">
        <v>155</v>
      </c>
      <c r="E24" s="292"/>
      <c r="F24" s="293"/>
      <c r="G24" s="294"/>
      <c r="H24" s="136" t="s">
        <v>177</v>
      </c>
      <c r="I24" s="977">
        <f t="shared" ref="I24" si="4">+J24+L24</f>
        <v>102.8</v>
      </c>
      <c r="J24" s="978">
        <v>96.3</v>
      </c>
      <c r="K24" s="978">
        <v>1.3</v>
      </c>
      <c r="L24" s="979">
        <v>6.5</v>
      </c>
      <c r="M24" s="980">
        <f t="shared" ref="M24" si="5">+N24+P24</f>
        <v>102.8</v>
      </c>
      <c r="N24" s="981">
        <v>96.3</v>
      </c>
      <c r="O24" s="981">
        <v>1.3</v>
      </c>
      <c r="P24" s="982">
        <v>6.5</v>
      </c>
      <c r="Q24" s="983"/>
      <c r="R24" s="981"/>
      <c r="S24" s="981"/>
      <c r="T24" s="984"/>
    </row>
    <row r="25" spans="1:29" s="24" customFormat="1" ht="13.5" customHeight="1" x14ac:dyDescent="0.2">
      <c r="A25" s="865"/>
      <c r="B25" s="866"/>
      <c r="C25" s="886"/>
      <c r="D25" s="691" t="s">
        <v>156</v>
      </c>
      <c r="E25" s="292"/>
      <c r="F25" s="293"/>
      <c r="G25" s="294"/>
      <c r="H25" s="137"/>
      <c r="I25" s="764"/>
      <c r="J25" s="814"/>
      <c r="K25" s="814"/>
      <c r="L25" s="751"/>
      <c r="M25" s="906"/>
      <c r="N25" s="912"/>
      <c r="O25" s="912"/>
      <c r="P25" s="913"/>
      <c r="Q25" s="906"/>
      <c r="R25" s="912"/>
      <c r="S25" s="912"/>
      <c r="T25" s="913"/>
    </row>
    <row r="26" spans="1:29" s="24" customFormat="1" ht="27.75" customHeight="1" x14ac:dyDescent="0.2">
      <c r="A26" s="865"/>
      <c r="B26" s="866"/>
      <c r="C26" s="886"/>
      <c r="D26" s="996" t="s">
        <v>163</v>
      </c>
      <c r="E26" s="292"/>
      <c r="F26" s="293"/>
      <c r="G26" s="294"/>
      <c r="H26" s="137"/>
      <c r="I26" s="750"/>
      <c r="J26" s="475"/>
      <c r="K26" s="475"/>
      <c r="L26" s="751"/>
      <c r="M26" s="914"/>
      <c r="N26" s="915"/>
      <c r="O26" s="915"/>
      <c r="P26" s="913"/>
      <c r="Q26" s="914"/>
      <c r="R26" s="915"/>
      <c r="S26" s="915"/>
      <c r="T26" s="913"/>
    </row>
    <row r="27" spans="1:29" ht="15" customHeight="1" x14ac:dyDescent="0.2">
      <c r="A27" s="1214"/>
      <c r="B27" s="1216"/>
      <c r="C27" s="1217"/>
      <c r="D27" s="1065" t="s">
        <v>38</v>
      </c>
      <c r="E27" s="292"/>
      <c r="F27" s="293"/>
      <c r="G27" s="294"/>
      <c r="H27" s="729"/>
      <c r="I27" s="768"/>
      <c r="J27" s="595"/>
      <c r="K27" s="769"/>
      <c r="L27" s="900"/>
      <c r="M27" s="969"/>
      <c r="N27" s="970"/>
      <c r="O27" s="971"/>
      <c r="P27" s="972"/>
      <c r="Q27" s="969"/>
      <c r="R27" s="970"/>
      <c r="S27" s="971"/>
      <c r="T27" s="972"/>
    </row>
    <row r="28" spans="1:29" ht="13.5" customHeight="1" thickBot="1" x14ac:dyDescent="0.25">
      <c r="A28" s="1215"/>
      <c r="B28" s="1132"/>
      <c r="C28" s="1218"/>
      <c r="D28" s="1066"/>
      <c r="E28" s="295"/>
      <c r="F28" s="296"/>
      <c r="G28" s="297"/>
      <c r="H28" s="500" t="s">
        <v>26</v>
      </c>
      <c r="I28" s="450">
        <f>SUM(I21:I27)</f>
        <v>11563.8</v>
      </c>
      <c r="J28" s="889">
        <f t="shared" ref="J28:L28" si="6">SUM(J21:J27)</f>
        <v>11468.099999999999</v>
      </c>
      <c r="K28" s="889">
        <f t="shared" si="6"/>
        <v>6900.9000000000005</v>
      </c>
      <c r="L28" s="460">
        <f t="shared" si="6"/>
        <v>95.7</v>
      </c>
      <c r="M28" s="450">
        <f>SUM(M21:M27)</f>
        <v>11580.199999999999</v>
      </c>
      <c r="N28" s="889">
        <f t="shared" ref="N28:P28" si="7">SUM(N21:N27)</f>
        <v>11468.099999999999</v>
      </c>
      <c r="O28" s="889">
        <f t="shared" si="7"/>
        <v>6900.9000000000005</v>
      </c>
      <c r="P28" s="460">
        <f t="shared" si="7"/>
        <v>112.1</v>
      </c>
      <c r="Q28" s="450">
        <f>SUM(Q21:Q27)</f>
        <v>16.399999999999999</v>
      </c>
      <c r="R28" s="997">
        <f t="shared" ref="R28:T28" si="8">SUM(R21:R27)</f>
        <v>0</v>
      </c>
      <c r="S28" s="997">
        <f t="shared" si="8"/>
        <v>0</v>
      </c>
      <c r="T28" s="899">
        <f t="shared" si="8"/>
        <v>16.399999999999999</v>
      </c>
    </row>
    <row r="29" spans="1:29" ht="28.5" customHeight="1" x14ac:dyDescent="0.2">
      <c r="A29" s="877" t="s">
        <v>21</v>
      </c>
      <c r="B29" s="880" t="s">
        <v>27</v>
      </c>
      <c r="C29" s="883" t="s">
        <v>27</v>
      </c>
      <c r="D29" s="819" t="s">
        <v>85</v>
      </c>
      <c r="E29" s="820"/>
      <c r="F29" s="867" t="s">
        <v>23</v>
      </c>
      <c r="G29" s="870" t="s">
        <v>24</v>
      </c>
      <c r="H29" s="821"/>
      <c r="I29" s="822"/>
      <c r="J29" s="823"/>
      <c r="K29" s="823"/>
      <c r="L29" s="824"/>
      <c r="M29" s="916"/>
      <c r="N29" s="917"/>
      <c r="O29" s="917"/>
      <c r="P29" s="918"/>
      <c r="Q29" s="916"/>
      <c r="R29" s="917"/>
      <c r="S29" s="917"/>
      <c r="T29" s="918"/>
      <c r="AA29" s="4"/>
    </row>
    <row r="30" spans="1:29" ht="28.5" customHeight="1" x14ac:dyDescent="0.2">
      <c r="A30" s="878"/>
      <c r="B30" s="881"/>
      <c r="C30" s="884"/>
      <c r="D30" s="830" t="s">
        <v>104</v>
      </c>
      <c r="E30" s="831"/>
      <c r="F30" s="832"/>
      <c r="G30" s="833"/>
      <c r="H30" s="834" t="s">
        <v>25</v>
      </c>
      <c r="I30" s="835">
        <f>J30+L30</f>
        <v>200</v>
      </c>
      <c r="J30" s="836">
        <v>200</v>
      </c>
      <c r="K30" s="433"/>
      <c r="L30" s="434"/>
      <c r="M30" s="910">
        <f>N30+P30</f>
        <v>200</v>
      </c>
      <c r="N30" s="911">
        <v>200</v>
      </c>
      <c r="O30" s="919"/>
      <c r="P30" s="920"/>
      <c r="Q30" s="910"/>
      <c r="R30" s="911"/>
      <c r="S30" s="919"/>
      <c r="T30" s="920"/>
    </row>
    <row r="31" spans="1:29" ht="14.25" customHeight="1" x14ac:dyDescent="0.2">
      <c r="A31" s="878"/>
      <c r="B31" s="881"/>
      <c r="C31" s="884"/>
      <c r="D31" s="1204" t="s">
        <v>84</v>
      </c>
      <c r="E31" s="810"/>
      <c r="F31" s="868"/>
      <c r="G31" s="871"/>
      <c r="H31" s="271" t="s">
        <v>25</v>
      </c>
      <c r="I31" s="484">
        <f>J31+L31</f>
        <v>656.5</v>
      </c>
      <c r="J31" s="485">
        <v>656.5</v>
      </c>
      <c r="K31" s="486"/>
      <c r="L31" s="487"/>
      <c r="M31" s="921">
        <f>N31+P31</f>
        <v>656.5</v>
      </c>
      <c r="N31" s="922">
        <v>656.5</v>
      </c>
      <c r="O31" s="923"/>
      <c r="P31" s="924"/>
      <c r="Q31" s="921"/>
      <c r="R31" s="922"/>
      <c r="S31" s="923"/>
      <c r="T31" s="924"/>
      <c r="AB31" s="4"/>
    </row>
    <row r="32" spans="1:29" ht="13.5" thickBot="1" x14ac:dyDescent="0.25">
      <c r="A32" s="879"/>
      <c r="B32" s="882"/>
      <c r="C32" s="885"/>
      <c r="D32" s="1205"/>
      <c r="E32" s="811"/>
      <c r="F32" s="869"/>
      <c r="G32" s="872"/>
      <c r="H32" s="876" t="s">
        <v>26</v>
      </c>
      <c r="I32" s="488">
        <f>J32+L32</f>
        <v>856.5</v>
      </c>
      <c r="J32" s="471">
        <f>SUM(J30:J31)</f>
        <v>856.5</v>
      </c>
      <c r="K32" s="471"/>
      <c r="L32" s="472"/>
      <c r="M32" s="488">
        <f>N32+P32</f>
        <v>856.5</v>
      </c>
      <c r="N32" s="471">
        <f>SUM(N30:N31)</f>
        <v>856.5</v>
      </c>
      <c r="O32" s="471"/>
      <c r="P32" s="472"/>
      <c r="Q32" s="488">
        <f>R32+T32</f>
        <v>0</v>
      </c>
      <c r="R32" s="471">
        <f>SUM(R30:R31)</f>
        <v>0</v>
      </c>
      <c r="S32" s="471"/>
      <c r="T32" s="472"/>
    </row>
    <row r="33" spans="1:29" ht="25.5" customHeight="1" x14ac:dyDescent="0.2">
      <c r="A33" s="81" t="s">
        <v>21</v>
      </c>
      <c r="B33" s="6" t="s">
        <v>27</v>
      </c>
      <c r="C33" s="243" t="s">
        <v>32</v>
      </c>
      <c r="D33" s="246" t="s">
        <v>40</v>
      </c>
      <c r="E33" s="1208" t="s">
        <v>150</v>
      </c>
      <c r="F33" s="1138" t="s">
        <v>23</v>
      </c>
      <c r="G33" s="1211" t="s">
        <v>24</v>
      </c>
      <c r="H33" s="135" t="s">
        <v>25</v>
      </c>
      <c r="I33" s="774">
        <f>J33+L33</f>
        <v>194.7</v>
      </c>
      <c r="J33" s="775">
        <v>194.7</v>
      </c>
      <c r="K33" s="775"/>
      <c r="L33" s="776"/>
      <c r="M33" s="925">
        <f>N33+P33</f>
        <v>194.7</v>
      </c>
      <c r="N33" s="926">
        <v>194.7</v>
      </c>
      <c r="O33" s="926"/>
      <c r="P33" s="927"/>
      <c r="Q33" s="925"/>
      <c r="R33" s="926"/>
      <c r="S33" s="926"/>
      <c r="T33" s="927"/>
      <c r="AC33" s="4"/>
    </row>
    <row r="34" spans="1:29" x14ac:dyDescent="0.2">
      <c r="A34" s="35"/>
      <c r="B34" s="36"/>
      <c r="C34" s="244"/>
      <c r="D34" s="247" t="s">
        <v>41</v>
      </c>
      <c r="E34" s="1209"/>
      <c r="F34" s="1210"/>
      <c r="G34" s="1212"/>
      <c r="H34" s="137"/>
      <c r="I34" s="764"/>
      <c r="J34" s="765"/>
      <c r="K34" s="765"/>
      <c r="L34" s="766"/>
      <c r="M34" s="906"/>
      <c r="N34" s="907"/>
      <c r="O34" s="907"/>
      <c r="P34" s="908"/>
      <c r="Q34" s="906"/>
      <c r="R34" s="907"/>
      <c r="S34" s="907"/>
      <c r="T34" s="908"/>
      <c r="V34" s="4"/>
    </row>
    <row r="35" spans="1:29" x14ac:dyDescent="0.2">
      <c r="A35" s="35"/>
      <c r="B35" s="36"/>
      <c r="C35" s="244"/>
      <c r="D35" s="247" t="s">
        <v>42</v>
      </c>
      <c r="E35" s="1209"/>
      <c r="F35" s="1210"/>
      <c r="G35" s="1212"/>
      <c r="H35" s="137"/>
      <c r="I35" s="764"/>
      <c r="J35" s="765"/>
      <c r="K35" s="765"/>
      <c r="L35" s="766"/>
      <c r="M35" s="906"/>
      <c r="N35" s="907"/>
      <c r="O35" s="907"/>
      <c r="P35" s="908"/>
      <c r="Q35" s="906"/>
      <c r="R35" s="907"/>
      <c r="S35" s="907"/>
      <c r="T35" s="908"/>
    </row>
    <row r="36" spans="1:29" ht="25.5" x14ac:dyDescent="0.2">
      <c r="A36" s="35"/>
      <c r="B36" s="36"/>
      <c r="C36" s="244"/>
      <c r="D36" s="247" t="s">
        <v>43</v>
      </c>
      <c r="E36" s="893" t="s">
        <v>44</v>
      </c>
      <c r="F36" s="1210"/>
      <c r="G36" s="1212"/>
      <c r="H36" s="137"/>
      <c r="I36" s="764"/>
      <c r="J36" s="765"/>
      <c r="K36" s="765"/>
      <c r="L36" s="766"/>
      <c r="M36" s="906"/>
      <c r="N36" s="907"/>
      <c r="O36" s="907"/>
      <c r="P36" s="908"/>
      <c r="Q36" s="906"/>
      <c r="R36" s="907"/>
      <c r="S36" s="907"/>
      <c r="T36" s="908"/>
    </row>
    <row r="37" spans="1:29" ht="29.25" customHeight="1" x14ac:dyDescent="0.2">
      <c r="A37" s="35"/>
      <c r="B37" s="36"/>
      <c r="C37" s="244"/>
      <c r="D37" s="247" t="s">
        <v>46</v>
      </c>
      <c r="E37" s="893"/>
      <c r="F37" s="1210"/>
      <c r="G37" s="1212"/>
      <c r="H37" s="137"/>
      <c r="I37" s="764"/>
      <c r="J37" s="765"/>
      <c r="K37" s="765"/>
      <c r="L37" s="766"/>
      <c r="M37" s="906"/>
      <c r="N37" s="907"/>
      <c r="O37" s="907"/>
      <c r="P37" s="908"/>
      <c r="Q37" s="906"/>
      <c r="R37" s="907"/>
      <c r="S37" s="907"/>
      <c r="T37" s="908"/>
    </row>
    <row r="38" spans="1:29" x14ac:dyDescent="0.2">
      <c r="A38" s="35"/>
      <c r="B38" s="36"/>
      <c r="C38" s="244"/>
      <c r="D38" s="1065" t="s">
        <v>157</v>
      </c>
      <c r="E38" s="893"/>
      <c r="F38" s="1210"/>
      <c r="G38" s="1212"/>
      <c r="H38" s="587"/>
      <c r="I38" s="748"/>
      <c r="J38" s="465"/>
      <c r="K38" s="465"/>
      <c r="L38" s="749"/>
      <c r="M38" s="928"/>
      <c r="N38" s="929"/>
      <c r="O38" s="929"/>
      <c r="P38" s="930"/>
      <c r="Q38" s="928"/>
      <c r="R38" s="929"/>
      <c r="S38" s="929"/>
      <c r="T38" s="930"/>
      <c r="X38" s="4"/>
      <c r="AB38" s="4"/>
    </row>
    <row r="39" spans="1:29" ht="13.5" thickBot="1" x14ac:dyDescent="0.25">
      <c r="A39" s="42"/>
      <c r="B39" s="43"/>
      <c r="C39" s="245"/>
      <c r="D39" s="1066"/>
      <c r="E39" s="894"/>
      <c r="F39" s="1139"/>
      <c r="G39" s="1213"/>
      <c r="H39" s="504" t="s">
        <v>26</v>
      </c>
      <c r="I39" s="888">
        <f t="shared" ref="I39:I44" si="9">J39+L39</f>
        <v>194.7</v>
      </c>
      <c r="J39" s="889">
        <f>SUM(J33:J38)</f>
        <v>194.7</v>
      </c>
      <c r="K39" s="889"/>
      <c r="L39" s="430"/>
      <c r="M39" s="888">
        <f t="shared" ref="M39:M44" si="10">N39+P39</f>
        <v>194.7</v>
      </c>
      <c r="N39" s="889">
        <f>SUM(N33:N38)</f>
        <v>194.7</v>
      </c>
      <c r="O39" s="889"/>
      <c r="P39" s="430"/>
      <c r="Q39" s="888">
        <f t="shared" ref="Q39:Q44" si="11">R39+T39</f>
        <v>0</v>
      </c>
      <c r="R39" s="889">
        <f>SUM(R33:R38)</f>
        <v>0</v>
      </c>
      <c r="S39" s="889"/>
      <c r="T39" s="430"/>
    </row>
    <row r="40" spans="1:29" ht="17.25" customHeight="1" x14ac:dyDescent="0.2">
      <c r="A40" s="192" t="s">
        <v>21</v>
      </c>
      <c r="B40" s="36" t="s">
        <v>27</v>
      </c>
      <c r="C40" s="193" t="s">
        <v>48</v>
      </c>
      <c r="D40" s="1429" t="s">
        <v>86</v>
      </c>
      <c r="E40" s="194"/>
      <c r="F40" s="863" t="s">
        <v>23</v>
      </c>
      <c r="G40" s="195" t="s">
        <v>24</v>
      </c>
      <c r="H40" s="135" t="s">
        <v>25</v>
      </c>
      <c r="I40" s="431">
        <f t="shared" si="9"/>
        <v>740</v>
      </c>
      <c r="J40" s="427">
        <v>740</v>
      </c>
      <c r="K40" s="427"/>
      <c r="L40" s="428"/>
      <c r="M40" s="991">
        <f t="shared" si="10"/>
        <v>753.6</v>
      </c>
      <c r="N40" s="992">
        <f>740+13.6</f>
        <v>753.6</v>
      </c>
      <c r="O40" s="992"/>
      <c r="P40" s="995"/>
      <c r="Q40" s="1063">
        <f>M40-I40</f>
        <v>13.600000000000023</v>
      </c>
      <c r="R40" s="992">
        <f>N40-J40</f>
        <v>13.600000000000023</v>
      </c>
      <c r="S40" s="904"/>
      <c r="T40" s="905"/>
    </row>
    <row r="41" spans="1:29" ht="13.5" thickBot="1" x14ac:dyDescent="0.25">
      <c r="A41" s="192"/>
      <c r="B41" s="36"/>
      <c r="C41" s="193"/>
      <c r="D41" s="1430"/>
      <c r="E41" s="194"/>
      <c r="F41" s="864"/>
      <c r="G41" s="195"/>
      <c r="H41" s="876" t="s">
        <v>26</v>
      </c>
      <c r="I41" s="491">
        <f t="shared" si="9"/>
        <v>740</v>
      </c>
      <c r="J41" s="492">
        <f>J40</f>
        <v>740</v>
      </c>
      <c r="K41" s="492"/>
      <c r="L41" s="493"/>
      <c r="M41" s="491">
        <f t="shared" si="10"/>
        <v>753.6</v>
      </c>
      <c r="N41" s="492">
        <f>N40</f>
        <v>753.6</v>
      </c>
      <c r="O41" s="492"/>
      <c r="P41" s="493"/>
      <c r="Q41" s="491">
        <f t="shared" si="11"/>
        <v>13.600000000000023</v>
      </c>
      <c r="R41" s="492">
        <f>R40</f>
        <v>13.600000000000023</v>
      </c>
      <c r="S41" s="492"/>
      <c r="T41" s="493"/>
    </row>
    <row r="42" spans="1:29" x14ac:dyDescent="0.2">
      <c r="A42" s="26" t="s">
        <v>21</v>
      </c>
      <c r="B42" s="27" t="s">
        <v>27</v>
      </c>
      <c r="C42" s="1193" t="s">
        <v>82</v>
      </c>
      <c r="D42" s="1176" t="s">
        <v>49</v>
      </c>
      <c r="E42" s="1196"/>
      <c r="F42" s="1182" t="s">
        <v>23</v>
      </c>
      <c r="G42" s="1199" t="s">
        <v>24</v>
      </c>
      <c r="H42" s="135" t="s">
        <v>25</v>
      </c>
      <c r="I42" s="494">
        <f t="shared" si="9"/>
        <v>0.3</v>
      </c>
      <c r="J42" s="495">
        <v>0.3</v>
      </c>
      <c r="K42" s="495"/>
      <c r="L42" s="496"/>
      <c r="M42" s="931">
        <f t="shared" si="10"/>
        <v>0.3</v>
      </c>
      <c r="N42" s="932">
        <v>0.3</v>
      </c>
      <c r="O42" s="932"/>
      <c r="P42" s="933"/>
      <c r="Q42" s="931"/>
      <c r="R42" s="932"/>
      <c r="S42" s="932"/>
      <c r="T42" s="933"/>
    </row>
    <row r="43" spans="1:29" x14ac:dyDescent="0.2">
      <c r="A43" s="49"/>
      <c r="B43" s="50"/>
      <c r="C43" s="1194"/>
      <c r="D43" s="1177"/>
      <c r="E43" s="1197"/>
      <c r="F43" s="1183"/>
      <c r="G43" s="1200"/>
      <c r="H43" s="67" t="s">
        <v>50</v>
      </c>
      <c r="I43" s="497">
        <f t="shared" si="9"/>
        <v>1.3</v>
      </c>
      <c r="J43" s="498">
        <v>1.3</v>
      </c>
      <c r="K43" s="498"/>
      <c r="L43" s="499"/>
      <c r="M43" s="660">
        <f t="shared" si="10"/>
        <v>1.3</v>
      </c>
      <c r="N43" s="661">
        <v>1.3</v>
      </c>
      <c r="O43" s="661"/>
      <c r="P43" s="934"/>
      <c r="Q43" s="660"/>
      <c r="R43" s="661"/>
      <c r="S43" s="661"/>
      <c r="T43" s="934"/>
    </row>
    <row r="44" spans="1:29" ht="13.5" thickBot="1" x14ac:dyDescent="0.25">
      <c r="A44" s="31"/>
      <c r="B44" s="32"/>
      <c r="C44" s="1195"/>
      <c r="D44" s="1178"/>
      <c r="E44" s="1198"/>
      <c r="F44" s="1184"/>
      <c r="G44" s="1201"/>
      <c r="H44" s="876" t="s">
        <v>26</v>
      </c>
      <c r="I44" s="888">
        <f t="shared" si="9"/>
        <v>1.6</v>
      </c>
      <c r="J44" s="889">
        <f>J43+J42</f>
        <v>1.6</v>
      </c>
      <c r="K44" s="889"/>
      <c r="L44" s="430"/>
      <c r="M44" s="888">
        <f t="shared" si="10"/>
        <v>1.6</v>
      </c>
      <c r="N44" s="889">
        <f>N43+N42</f>
        <v>1.6</v>
      </c>
      <c r="O44" s="889"/>
      <c r="P44" s="430"/>
      <c r="Q44" s="888">
        <f t="shared" si="11"/>
        <v>0</v>
      </c>
      <c r="R44" s="889">
        <f>R43+R42</f>
        <v>0</v>
      </c>
      <c r="S44" s="889"/>
      <c r="T44" s="430"/>
    </row>
    <row r="45" spans="1:29" ht="13.5" thickBot="1" x14ac:dyDescent="0.25">
      <c r="A45" s="21" t="s">
        <v>21</v>
      </c>
      <c r="B45" s="52" t="s">
        <v>27</v>
      </c>
      <c r="C45" s="1116" t="s">
        <v>34</v>
      </c>
      <c r="D45" s="1166"/>
      <c r="E45" s="1166"/>
      <c r="F45" s="1166"/>
      <c r="G45" s="1166"/>
      <c r="H45" s="1166"/>
      <c r="I45" s="140">
        <f>J45+L45</f>
        <v>13356.599999999999</v>
      </c>
      <c r="J45" s="317">
        <f>J44+J41+J39+J32+J28</f>
        <v>13260.899999999998</v>
      </c>
      <c r="K45" s="316">
        <f>K44+K41+K39+K32+K28</f>
        <v>6900.9000000000005</v>
      </c>
      <c r="L45" s="315">
        <f>L44+L41+L39+L32+L28</f>
        <v>95.7</v>
      </c>
      <c r="M45" s="140">
        <f>N45+P45</f>
        <v>13386.599999999999</v>
      </c>
      <c r="N45" s="317">
        <f>N44+N41+N39+N32+N28</f>
        <v>13274.499999999998</v>
      </c>
      <c r="O45" s="316">
        <f>O44+O41+O39+O32+O28</f>
        <v>6900.9000000000005</v>
      </c>
      <c r="P45" s="315">
        <f>P44+P41+P39+P32+P28</f>
        <v>112.1</v>
      </c>
      <c r="Q45" s="140">
        <f>R45+T45</f>
        <v>30.000000000000021</v>
      </c>
      <c r="R45" s="317">
        <f>R44+R41+R39+R32+R28</f>
        <v>13.600000000000023</v>
      </c>
      <c r="S45" s="316">
        <f>S44+S41+S39+S32+S28</f>
        <v>0</v>
      </c>
      <c r="T45" s="315">
        <f>T44+T41+T39+T32+T28</f>
        <v>16.399999999999999</v>
      </c>
    </row>
    <row r="46" spans="1:29" ht="13.5" thickBot="1" x14ac:dyDescent="0.25">
      <c r="A46" s="53" t="s">
        <v>21</v>
      </c>
      <c r="B46" s="973" t="s">
        <v>32</v>
      </c>
      <c r="C46" s="1436" t="s">
        <v>51</v>
      </c>
      <c r="D46" s="1170"/>
      <c r="E46" s="1170"/>
      <c r="F46" s="1170"/>
      <c r="G46" s="1170"/>
      <c r="H46" s="1170"/>
      <c r="I46" s="1170"/>
      <c r="J46" s="1170"/>
      <c r="K46" s="1170"/>
      <c r="L46" s="1170"/>
      <c r="M46" s="895"/>
      <c r="N46" s="895"/>
      <c r="O46" s="895"/>
      <c r="P46" s="895"/>
      <c r="Q46" s="895"/>
      <c r="R46" s="895"/>
      <c r="S46" s="895"/>
      <c r="T46" s="896"/>
    </row>
    <row r="47" spans="1:29" ht="15" customHeight="1" x14ac:dyDescent="0.2">
      <c r="A47" s="26" t="s">
        <v>21</v>
      </c>
      <c r="B47" s="27" t="s">
        <v>32</v>
      </c>
      <c r="C47" s="1437" t="s">
        <v>21</v>
      </c>
      <c r="D47" s="1439" t="s">
        <v>164</v>
      </c>
      <c r="E47" s="1179"/>
      <c r="F47" s="1182" t="s">
        <v>23</v>
      </c>
      <c r="G47" s="1185" t="s">
        <v>30</v>
      </c>
      <c r="H47" s="754" t="s">
        <v>31</v>
      </c>
      <c r="I47" s="497">
        <f>J47+L47</f>
        <v>1700</v>
      </c>
      <c r="J47" s="498"/>
      <c r="K47" s="498"/>
      <c r="L47" s="499">
        <v>1700</v>
      </c>
      <c r="M47" s="660">
        <f>N47+P47</f>
        <v>1700</v>
      </c>
      <c r="N47" s="661"/>
      <c r="O47" s="661"/>
      <c r="P47" s="934">
        <v>1700</v>
      </c>
      <c r="Q47" s="931"/>
      <c r="R47" s="932"/>
      <c r="S47" s="932"/>
      <c r="T47" s="933"/>
    </row>
    <row r="48" spans="1:29" ht="13.5" thickBot="1" x14ac:dyDescent="0.25">
      <c r="A48" s="31"/>
      <c r="B48" s="32"/>
      <c r="C48" s="1438"/>
      <c r="D48" s="1440"/>
      <c r="E48" s="1181"/>
      <c r="F48" s="1184"/>
      <c r="G48" s="1187"/>
      <c r="H48" s="876" t="s">
        <v>26</v>
      </c>
      <c r="I48" s="888">
        <f t="shared" ref="I48:T48" si="12">SUM(I47:I47)</f>
        <v>1700</v>
      </c>
      <c r="J48" s="889">
        <f t="shared" si="12"/>
        <v>0</v>
      </c>
      <c r="K48" s="889">
        <f t="shared" si="12"/>
        <v>0</v>
      </c>
      <c r="L48" s="430">
        <f t="shared" si="12"/>
        <v>1700</v>
      </c>
      <c r="M48" s="888">
        <f t="shared" si="12"/>
        <v>1700</v>
      </c>
      <c r="N48" s="889">
        <f t="shared" si="12"/>
        <v>0</v>
      </c>
      <c r="O48" s="889">
        <f t="shared" si="12"/>
        <v>0</v>
      </c>
      <c r="P48" s="430">
        <f t="shared" si="12"/>
        <v>1700</v>
      </c>
      <c r="Q48" s="888">
        <f t="shared" si="12"/>
        <v>0</v>
      </c>
      <c r="R48" s="889">
        <f t="shared" si="12"/>
        <v>0</v>
      </c>
      <c r="S48" s="889">
        <f t="shared" si="12"/>
        <v>0</v>
      </c>
      <c r="T48" s="430">
        <f t="shared" si="12"/>
        <v>0</v>
      </c>
    </row>
    <row r="49" spans="1:29" ht="12.75" customHeight="1" x14ac:dyDescent="0.2">
      <c r="A49" s="70" t="s">
        <v>21</v>
      </c>
      <c r="B49" s="71" t="s">
        <v>32</v>
      </c>
      <c r="C49" s="887" t="s">
        <v>27</v>
      </c>
      <c r="D49" s="1432" t="s">
        <v>53</v>
      </c>
      <c r="E49" s="683"/>
      <c r="F49" s="778" t="s">
        <v>23</v>
      </c>
      <c r="G49" s="779" t="s">
        <v>54</v>
      </c>
      <c r="H49" s="377"/>
      <c r="I49" s="494"/>
      <c r="J49" s="495"/>
      <c r="K49" s="495"/>
      <c r="L49" s="496"/>
      <c r="M49" s="931"/>
      <c r="N49" s="932"/>
      <c r="O49" s="932"/>
      <c r="P49" s="933"/>
      <c r="Q49" s="931"/>
      <c r="R49" s="932"/>
      <c r="S49" s="932"/>
      <c r="T49" s="933"/>
    </row>
    <row r="50" spans="1:29" x14ac:dyDescent="0.2">
      <c r="A50" s="64"/>
      <c r="B50" s="65"/>
      <c r="C50" s="66"/>
      <c r="D50" s="1433"/>
      <c r="E50" s="874"/>
      <c r="F50" s="61"/>
      <c r="G50" s="332"/>
      <c r="H50" s="418"/>
      <c r="I50" s="509"/>
      <c r="J50" s="510"/>
      <c r="K50" s="510"/>
      <c r="L50" s="511"/>
      <c r="M50" s="935"/>
      <c r="N50" s="936"/>
      <c r="O50" s="936"/>
      <c r="P50" s="937"/>
      <c r="Q50" s="935"/>
      <c r="R50" s="936"/>
      <c r="S50" s="936"/>
      <c r="T50" s="937"/>
      <c r="Y50" s="4"/>
    </row>
    <row r="51" spans="1:29" ht="13.5" customHeight="1" x14ac:dyDescent="0.2">
      <c r="A51" s="64"/>
      <c r="B51" s="65"/>
      <c r="C51" s="66"/>
      <c r="D51" s="1434" t="s">
        <v>56</v>
      </c>
      <c r="E51" s="1163" t="s">
        <v>149</v>
      </c>
      <c r="F51" s="61"/>
      <c r="G51" s="332"/>
      <c r="H51" s="67" t="s">
        <v>25</v>
      </c>
      <c r="I51" s="497">
        <f>J51+L51</f>
        <v>245</v>
      </c>
      <c r="J51" s="498"/>
      <c r="K51" s="498"/>
      <c r="L51" s="499">
        <v>245</v>
      </c>
      <c r="M51" s="660">
        <f>N51+P51</f>
        <v>245</v>
      </c>
      <c r="N51" s="661"/>
      <c r="O51" s="661"/>
      <c r="P51" s="934">
        <v>245</v>
      </c>
      <c r="Q51" s="660"/>
      <c r="R51" s="661"/>
      <c r="S51" s="661"/>
      <c r="T51" s="934"/>
      <c r="U51" s="69"/>
      <c r="AB51" s="4"/>
    </row>
    <row r="52" spans="1:29" ht="13.5" customHeight="1" x14ac:dyDescent="0.2">
      <c r="A52" s="64"/>
      <c r="B52" s="65"/>
      <c r="C52" s="66"/>
      <c r="D52" s="1434"/>
      <c r="E52" s="1163"/>
      <c r="F52" s="1158"/>
      <c r="G52" s="332"/>
      <c r="H52" s="67" t="s">
        <v>55</v>
      </c>
      <c r="I52" s="746">
        <f>J52+L52</f>
        <v>1580</v>
      </c>
      <c r="J52" s="444"/>
      <c r="K52" s="444"/>
      <c r="L52" s="445">
        <v>1580</v>
      </c>
      <c r="M52" s="938">
        <f>N52+P52</f>
        <v>1580</v>
      </c>
      <c r="N52" s="939"/>
      <c r="O52" s="939"/>
      <c r="P52" s="940">
        <v>1580</v>
      </c>
      <c r="Q52" s="938"/>
      <c r="R52" s="939"/>
      <c r="S52" s="939"/>
      <c r="T52" s="940"/>
      <c r="U52" s="69"/>
    </row>
    <row r="53" spans="1:29" ht="13.5" customHeight="1" x14ac:dyDescent="0.2">
      <c r="A53" s="64"/>
      <c r="B53" s="65"/>
      <c r="C53" s="66"/>
      <c r="D53" s="1434"/>
      <c r="E53" s="1163"/>
      <c r="F53" s="1158"/>
      <c r="G53" s="332"/>
      <c r="H53" s="137" t="s">
        <v>31</v>
      </c>
      <c r="I53" s="757">
        <f>J53+L53</f>
        <v>35</v>
      </c>
      <c r="J53" s="475"/>
      <c r="K53" s="475"/>
      <c r="L53" s="751">
        <v>35</v>
      </c>
      <c r="M53" s="941">
        <f>N53+P53</f>
        <v>35</v>
      </c>
      <c r="N53" s="915"/>
      <c r="O53" s="915"/>
      <c r="P53" s="913">
        <v>35</v>
      </c>
      <c r="Q53" s="941"/>
      <c r="R53" s="915"/>
      <c r="S53" s="915"/>
      <c r="T53" s="913"/>
      <c r="U53" s="69"/>
    </row>
    <row r="54" spans="1:29" ht="13.5" thickBot="1" x14ac:dyDescent="0.25">
      <c r="A54" s="742"/>
      <c r="B54" s="743"/>
      <c r="C54" s="744"/>
      <c r="D54" s="1435"/>
      <c r="E54" s="1164"/>
      <c r="F54" s="1159"/>
      <c r="G54" s="782"/>
      <c r="H54" s="756" t="s">
        <v>26</v>
      </c>
      <c r="I54" s="758">
        <f t="shared" ref="I54:T54" si="13">SUM(I51:I53)</f>
        <v>1860</v>
      </c>
      <c r="J54" s="514">
        <f t="shared" si="13"/>
        <v>0</v>
      </c>
      <c r="K54" s="515">
        <f t="shared" si="13"/>
        <v>0</v>
      </c>
      <c r="L54" s="759">
        <f t="shared" si="13"/>
        <v>1860</v>
      </c>
      <c r="M54" s="758">
        <f t="shared" si="13"/>
        <v>1860</v>
      </c>
      <c r="N54" s="514">
        <f t="shared" si="13"/>
        <v>0</v>
      </c>
      <c r="O54" s="515">
        <f t="shared" si="13"/>
        <v>0</v>
      </c>
      <c r="P54" s="759">
        <f t="shared" si="13"/>
        <v>1860</v>
      </c>
      <c r="Q54" s="758">
        <f t="shared" si="13"/>
        <v>0</v>
      </c>
      <c r="R54" s="514">
        <f t="shared" si="13"/>
        <v>0</v>
      </c>
      <c r="S54" s="515">
        <f t="shared" si="13"/>
        <v>0</v>
      </c>
      <c r="T54" s="759">
        <f t="shared" si="13"/>
        <v>0</v>
      </c>
    </row>
    <row r="55" spans="1:29" ht="28.5" customHeight="1" x14ac:dyDescent="0.2">
      <c r="A55" s="70" t="s">
        <v>21</v>
      </c>
      <c r="B55" s="71" t="s">
        <v>32</v>
      </c>
      <c r="C55" s="887" t="s">
        <v>32</v>
      </c>
      <c r="D55" s="873" t="s">
        <v>57</v>
      </c>
      <c r="E55" s="734"/>
      <c r="F55" s="737" t="s">
        <v>23</v>
      </c>
      <c r="G55" s="685" t="s">
        <v>30</v>
      </c>
      <c r="H55" s="73" t="s">
        <v>25</v>
      </c>
      <c r="I55" s="760">
        <f>J55+L55</f>
        <v>235</v>
      </c>
      <c r="J55" s="516">
        <v>235</v>
      </c>
      <c r="K55" s="516"/>
      <c r="L55" s="517"/>
      <c r="M55" s="942">
        <f>N55+P55</f>
        <v>235</v>
      </c>
      <c r="N55" s="943">
        <v>235</v>
      </c>
      <c r="O55" s="943"/>
      <c r="P55" s="944"/>
      <c r="Q55" s="942"/>
      <c r="R55" s="943"/>
      <c r="S55" s="943"/>
      <c r="T55" s="944"/>
      <c r="X55" s="4"/>
    </row>
    <row r="56" spans="1:29" ht="28.5" customHeight="1" x14ac:dyDescent="0.2">
      <c r="A56" s="64"/>
      <c r="B56" s="65"/>
      <c r="C56" s="806"/>
      <c r="D56" s="875" t="s">
        <v>168</v>
      </c>
      <c r="E56" s="735"/>
      <c r="F56" s="738"/>
      <c r="G56" s="686"/>
      <c r="H56" s="349" t="s">
        <v>31</v>
      </c>
      <c r="I56" s="815">
        <f>J56+L56</f>
        <v>131.19999999999999</v>
      </c>
      <c r="J56" s="816">
        <v>131.19999999999999</v>
      </c>
      <c r="K56" s="816"/>
      <c r="L56" s="817"/>
      <c r="M56" s="945">
        <f>N56+P56</f>
        <v>131.19999999999999</v>
      </c>
      <c r="N56" s="946">
        <v>131.19999999999999</v>
      </c>
      <c r="O56" s="946"/>
      <c r="P56" s="947"/>
      <c r="Q56" s="945"/>
      <c r="R56" s="946"/>
      <c r="S56" s="946"/>
      <c r="T56" s="947"/>
      <c r="Z56" s="4"/>
    </row>
    <row r="57" spans="1:29" ht="15" customHeight="1" x14ac:dyDescent="0.2">
      <c r="A57" s="64"/>
      <c r="B57" s="65"/>
      <c r="C57" s="66"/>
      <c r="D57" s="875" t="s">
        <v>160</v>
      </c>
      <c r="E57" s="735"/>
      <c r="F57" s="738"/>
      <c r="G57" s="686"/>
      <c r="H57" s="772"/>
      <c r="I57" s="476"/>
      <c r="J57" s="477"/>
      <c r="K57" s="477"/>
      <c r="L57" s="752"/>
      <c r="M57" s="948"/>
      <c r="N57" s="949"/>
      <c r="O57" s="949"/>
      <c r="P57" s="950"/>
      <c r="Q57" s="948"/>
      <c r="R57" s="949"/>
      <c r="S57" s="949"/>
      <c r="T57" s="950"/>
    </row>
    <row r="58" spans="1:29" ht="15" customHeight="1" x14ac:dyDescent="0.2">
      <c r="A58" s="64"/>
      <c r="B58" s="65"/>
      <c r="C58" s="66"/>
      <c r="D58" s="1431" t="s">
        <v>161</v>
      </c>
      <c r="E58" s="735"/>
      <c r="F58" s="738"/>
      <c r="G58" s="686"/>
      <c r="H58" s="772"/>
      <c r="I58" s="476"/>
      <c r="J58" s="477"/>
      <c r="K58" s="477"/>
      <c r="L58" s="752"/>
      <c r="M58" s="948"/>
      <c r="N58" s="949"/>
      <c r="O58" s="949"/>
      <c r="P58" s="950"/>
      <c r="Q58" s="948"/>
      <c r="R58" s="949"/>
      <c r="S58" s="949"/>
      <c r="T58" s="950"/>
    </row>
    <row r="59" spans="1:29" ht="12" customHeight="1" x14ac:dyDescent="0.2">
      <c r="A59" s="64"/>
      <c r="B59" s="65"/>
      <c r="C59" s="66"/>
      <c r="D59" s="1431"/>
      <c r="E59" s="735"/>
      <c r="F59" s="738"/>
      <c r="G59" s="686"/>
      <c r="H59" s="772"/>
      <c r="I59" s="476"/>
      <c r="J59" s="477"/>
      <c r="K59" s="477"/>
      <c r="L59" s="752"/>
      <c r="M59" s="948"/>
      <c r="N59" s="949"/>
      <c r="O59" s="949"/>
      <c r="P59" s="950"/>
      <c r="Q59" s="948"/>
      <c r="R59" s="949"/>
      <c r="S59" s="949"/>
      <c r="T59" s="950"/>
      <c r="X59" s="4"/>
    </row>
    <row r="60" spans="1:29" ht="15" customHeight="1" x14ac:dyDescent="0.2">
      <c r="A60" s="64"/>
      <c r="B60" s="65"/>
      <c r="C60" s="66"/>
      <c r="D60" s="1431" t="s">
        <v>165</v>
      </c>
      <c r="E60" s="735"/>
      <c r="F60" s="738"/>
      <c r="G60" s="686"/>
      <c r="H60" s="580"/>
      <c r="I60" s="761"/>
      <c r="J60" s="519"/>
      <c r="K60" s="519"/>
      <c r="L60" s="520"/>
      <c r="M60" s="951"/>
      <c r="N60" s="952"/>
      <c r="O60" s="952"/>
      <c r="P60" s="953"/>
      <c r="Q60" s="951"/>
      <c r="R60" s="952"/>
      <c r="S60" s="952"/>
      <c r="T60" s="953"/>
      <c r="AB60" s="4"/>
    </row>
    <row r="61" spans="1:29" ht="15" customHeight="1" thickBot="1" x14ac:dyDescent="0.25">
      <c r="A61" s="64"/>
      <c r="B61" s="65"/>
      <c r="C61" s="66"/>
      <c r="D61" s="1431"/>
      <c r="E61" s="736"/>
      <c r="F61" s="739"/>
      <c r="G61" s="687"/>
      <c r="H61" s="581" t="s">
        <v>26</v>
      </c>
      <c r="I61" s="532">
        <f>J61+L61</f>
        <v>366.2</v>
      </c>
      <c r="J61" s="523">
        <f>SUM(J55:J60)</f>
        <v>366.2</v>
      </c>
      <c r="K61" s="523"/>
      <c r="L61" s="524"/>
      <c r="M61" s="532">
        <f>N61+P61</f>
        <v>366.2</v>
      </c>
      <c r="N61" s="523">
        <f>SUM(N55:N60)</f>
        <v>366.2</v>
      </c>
      <c r="O61" s="523"/>
      <c r="P61" s="524"/>
      <c r="Q61" s="532">
        <f>R61+T61</f>
        <v>0</v>
      </c>
      <c r="R61" s="523">
        <f>SUM(R55:R60)</f>
        <v>0</v>
      </c>
      <c r="S61" s="523"/>
      <c r="T61" s="524"/>
      <c r="AC61" s="4"/>
    </row>
    <row r="62" spans="1:29" ht="13.5" thickBot="1" x14ac:dyDescent="0.25">
      <c r="A62" s="21" t="s">
        <v>21</v>
      </c>
      <c r="B62" s="52" t="s">
        <v>32</v>
      </c>
      <c r="C62" s="1116" t="s">
        <v>34</v>
      </c>
      <c r="D62" s="1116"/>
      <c r="E62" s="1116"/>
      <c r="F62" s="1116"/>
      <c r="G62" s="1116"/>
      <c r="H62" s="1116"/>
      <c r="I62" s="416">
        <f t="shared" ref="I62:T62" si="14">I61+I54+I48</f>
        <v>3926.2</v>
      </c>
      <c r="J62" s="786">
        <f t="shared" si="14"/>
        <v>366.2</v>
      </c>
      <c r="K62" s="785">
        <f t="shared" si="14"/>
        <v>0</v>
      </c>
      <c r="L62" s="784">
        <f t="shared" si="14"/>
        <v>3560</v>
      </c>
      <c r="M62" s="416">
        <f t="shared" si="14"/>
        <v>3926.2</v>
      </c>
      <c r="N62" s="786">
        <f t="shared" si="14"/>
        <v>366.2</v>
      </c>
      <c r="O62" s="785">
        <f t="shared" si="14"/>
        <v>0</v>
      </c>
      <c r="P62" s="784">
        <f t="shared" si="14"/>
        <v>3560</v>
      </c>
      <c r="Q62" s="416">
        <f t="shared" si="14"/>
        <v>0</v>
      </c>
      <c r="R62" s="786">
        <f t="shared" si="14"/>
        <v>0</v>
      </c>
      <c r="S62" s="785">
        <f t="shared" si="14"/>
        <v>0</v>
      </c>
      <c r="T62" s="784">
        <f t="shared" si="14"/>
        <v>0</v>
      </c>
    </row>
    <row r="63" spans="1:29" ht="13.5" thickBot="1" x14ac:dyDescent="0.25">
      <c r="A63" s="80" t="s">
        <v>21</v>
      </c>
      <c r="B63" s="23" t="s">
        <v>48</v>
      </c>
      <c r="C63" s="1443" t="s">
        <v>92</v>
      </c>
      <c r="D63" s="1148"/>
      <c r="E63" s="1148"/>
      <c r="F63" s="1148"/>
      <c r="G63" s="1148"/>
      <c r="H63" s="1148"/>
      <c r="I63" s="1148"/>
      <c r="J63" s="1148"/>
      <c r="K63" s="1148"/>
      <c r="L63" s="1148"/>
      <c r="M63" s="897"/>
      <c r="N63" s="897"/>
      <c r="O63" s="897"/>
      <c r="P63" s="897"/>
      <c r="Q63" s="897"/>
      <c r="R63" s="897"/>
      <c r="S63" s="897"/>
      <c r="T63" s="898"/>
    </row>
    <row r="64" spans="1:29" ht="25.5" x14ac:dyDescent="0.2">
      <c r="A64" s="81" t="s">
        <v>21</v>
      </c>
      <c r="B64" s="6" t="s">
        <v>48</v>
      </c>
      <c r="C64" s="243" t="s">
        <v>21</v>
      </c>
      <c r="D64" s="246" t="s">
        <v>59</v>
      </c>
      <c r="E64" s="88" t="s">
        <v>44</v>
      </c>
      <c r="F64" s="82" t="s">
        <v>23</v>
      </c>
      <c r="G64" s="861" t="s">
        <v>24</v>
      </c>
      <c r="H64" s="86" t="s">
        <v>25</v>
      </c>
      <c r="I64" s="431">
        <f t="shared" ref="I64:I72" si="15">J64+L64</f>
        <v>200</v>
      </c>
      <c r="J64" s="427">
        <v>200</v>
      </c>
      <c r="K64" s="535"/>
      <c r="L64" s="536"/>
      <c r="M64" s="903">
        <f t="shared" ref="M64:M72" si="16">N64+P64</f>
        <v>200</v>
      </c>
      <c r="N64" s="904">
        <v>200</v>
      </c>
      <c r="O64" s="954"/>
      <c r="P64" s="955"/>
      <c r="Q64" s="903"/>
      <c r="R64" s="904"/>
      <c r="S64" s="954"/>
      <c r="T64" s="955"/>
    </row>
    <row r="65" spans="1:28" ht="13.5" thickBot="1" x14ac:dyDescent="0.25">
      <c r="A65" s="42"/>
      <c r="B65" s="43"/>
      <c r="C65" s="245"/>
      <c r="D65" s="891" t="s">
        <v>162</v>
      </c>
      <c r="E65" s="894"/>
      <c r="F65" s="87"/>
      <c r="G65" s="862"/>
      <c r="H65" s="544" t="s">
        <v>26</v>
      </c>
      <c r="I65" s="537">
        <f t="shared" si="15"/>
        <v>200</v>
      </c>
      <c r="J65" s="451">
        <f>SUM(J64:J64)</f>
        <v>200</v>
      </c>
      <c r="K65" s="451"/>
      <c r="L65" s="538"/>
      <c r="M65" s="537">
        <f t="shared" si="16"/>
        <v>200</v>
      </c>
      <c r="N65" s="451">
        <f>SUM(N64:N64)</f>
        <v>200</v>
      </c>
      <c r="O65" s="451"/>
      <c r="P65" s="538"/>
      <c r="Q65" s="537">
        <f t="shared" ref="Q65:Q72" si="17">R65+T65</f>
        <v>0</v>
      </c>
      <c r="R65" s="451">
        <f>SUM(R64:R64)</f>
        <v>0</v>
      </c>
      <c r="S65" s="451"/>
      <c r="T65" s="538"/>
    </row>
    <row r="66" spans="1:28" ht="27.75" customHeight="1" x14ac:dyDescent="0.2">
      <c r="A66" s="1129" t="s">
        <v>21</v>
      </c>
      <c r="B66" s="1131" t="s">
        <v>48</v>
      </c>
      <c r="C66" s="1133" t="s">
        <v>27</v>
      </c>
      <c r="D66" s="1135" t="s">
        <v>61</v>
      </c>
      <c r="E66" s="1136" t="s">
        <v>44</v>
      </c>
      <c r="F66" s="1138" t="s">
        <v>23</v>
      </c>
      <c r="G66" s="1140" t="s">
        <v>24</v>
      </c>
      <c r="H66" s="92" t="s">
        <v>25</v>
      </c>
      <c r="I66" s="539">
        <f t="shared" si="15"/>
        <v>45</v>
      </c>
      <c r="J66" s="540">
        <v>45</v>
      </c>
      <c r="K66" s="540"/>
      <c r="L66" s="541"/>
      <c r="M66" s="956">
        <f t="shared" si="16"/>
        <v>45</v>
      </c>
      <c r="N66" s="957">
        <v>45</v>
      </c>
      <c r="O66" s="957"/>
      <c r="P66" s="958"/>
      <c r="Q66" s="956"/>
      <c r="R66" s="957"/>
      <c r="S66" s="957"/>
      <c r="T66" s="958"/>
      <c r="AB66" s="249"/>
    </row>
    <row r="67" spans="1:28" ht="13.5" thickBot="1" x14ac:dyDescent="0.25">
      <c r="A67" s="1130"/>
      <c r="B67" s="1132"/>
      <c r="C67" s="1134"/>
      <c r="D67" s="1066"/>
      <c r="E67" s="1137"/>
      <c r="F67" s="1139"/>
      <c r="G67" s="1141"/>
      <c r="H67" s="549" t="s">
        <v>26</v>
      </c>
      <c r="I67" s="888">
        <f t="shared" si="15"/>
        <v>45</v>
      </c>
      <c r="J67" s="889">
        <f>J66</f>
        <v>45</v>
      </c>
      <c r="K67" s="889"/>
      <c r="L67" s="430"/>
      <c r="M67" s="888">
        <f t="shared" si="16"/>
        <v>45</v>
      </c>
      <c r="N67" s="889">
        <f>N66</f>
        <v>45</v>
      </c>
      <c r="O67" s="889"/>
      <c r="P67" s="430"/>
      <c r="Q67" s="888">
        <f t="shared" si="17"/>
        <v>0</v>
      </c>
      <c r="R67" s="889">
        <f>R66</f>
        <v>0</v>
      </c>
      <c r="S67" s="889"/>
      <c r="T67" s="430"/>
      <c r="X67" s="4"/>
    </row>
    <row r="68" spans="1:28" ht="16.5" customHeight="1" x14ac:dyDescent="0.2">
      <c r="A68" s="81" t="s">
        <v>21</v>
      </c>
      <c r="B68" s="6" t="s">
        <v>48</v>
      </c>
      <c r="C68" s="243" t="s">
        <v>32</v>
      </c>
      <c r="D68" s="1441" t="s">
        <v>87</v>
      </c>
      <c r="E68" s="88" t="s">
        <v>44</v>
      </c>
      <c r="F68" s="82" t="s">
        <v>23</v>
      </c>
      <c r="G68" s="861" t="s">
        <v>24</v>
      </c>
      <c r="H68" s="89" t="s">
        <v>25</v>
      </c>
      <c r="I68" s="431">
        <f t="shared" si="15"/>
        <v>1114.3</v>
      </c>
      <c r="J68" s="427">
        <v>1114.3</v>
      </c>
      <c r="K68" s="542"/>
      <c r="L68" s="543"/>
      <c r="M68" s="991">
        <f t="shared" si="16"/>
        <v>1084.3</v>
      </c>
      <c r="N68" s="992">
        <f>1114.3-30</f>
        <v>1084.3</v>
      </c>
      <c r="O68" s="993"/>
      <c r="P68" s="994"/>
      <c r="Q68" s="991">
        <f>R68+T68</f>
        <v>-30</v>
      </c>
      <c r="R68" s="992">
        <f>N68-J68</f>
        <v>-30</v>
      </c>
      <c r="S68" s="959"/>
      <c r="T68" s="960"/>
    </row>
    <row r="69" spans="1:28" ht="13.5" thickBot="1" x14ac:dyDescent="0.25">
      <c r="A69" s="35"/>
      <c r="B69" s="36"/>
      <c r="C69" s="244"/>
      <c r="D69" s="1442"/>
      <c r="E69" s="90"/>
      <c r="F69" s="84"/>
      <c r="G69" s="17"/>
      <c r="H69" s="550" t="s">
        <v>26</v>
      </c>
      <c r="I69" s="537">
        <f t="shared" si="15"/>
        <v>1114.3</v>
      </c>
      <c r="J69" s="451">
        <f>J68</f>
        <v>1114.3</v>
      </c>
      <c r="K69" s="451"/>
      <c r="L69" s="538"/>
      <c r="M69" s="537">
        <f t="shared" si="16"/>
        <v>1084.3</v>
      </c>
      <c r="N69" s="451">
        <f>N68</f>
        <v>1084.3</v>
      </c>
      <c r="O69" s="451"/>
      <c r="P69" s="538"/>
      <c r="Q69" s="537">
        <f t="shared" si="17"/>
        <v>-30</v>
      </c>
      <c r="R69" s="451">
        <f>R68</f>
        <v>-30</v>
      </c>
      <c r="S69" s="451"/>
      <c r="T69" s="538"/>
    </row>
    <row r="70" spans="1:28" ht="13.5" thickBot="1" x14ac:dyDescent="0.25">
      <c r="A70" s="21" t="s">
        <v>21</v>
      </c>
      <c r="B70" s="96" t="s">
        <v>48</v>
      </c>
      <c r="C70" s="1116" t="s">
        <v>34</v>
      </c>
      <c r="D70" s="1116"/>
      <c r="E70" s="1116"/>
      <c r="F70" s="1116"/>
      <c r="G70" s="1116"/>
      <c r="H70" s="1116"/>
      <c r="I70" s="858">
        <f t="shared" si="15"/>
        <v>1359.3</v>
      </c>
      <c r="J70" s="302">
        <f>J69+J67+J65</f>
        <v>1359.3</v>
      </c>
      <c r="K70" s="859"/>
      <c r="L70" s="787"/>
      <c r="M70" s="858">
        <f t="shared" si="16"/>
        <v>1329.3</v>
      </c>
      <c r="N70" s="302">
        <f>N69+N67+N65</f>
        <v>1329.3</v>
      </c>
      <c r="O70" s="859"/>
      <c r="P70" s="787"/>
      <c r="Q70" s="858">
        <f t="shared" si="17"/>
        <v>-30</v>
      </c>
      <c r="R70" s="302">
        <f>R69+R67+R65</f>
        <v>-30</v>
      </c>
      <c r="S70" s="859"/>
      <c r="T70" s="787"/>
      <c r="X70" s="4"/>
    </row>
    <row r="71" spans="1:28" ht="13.5" thickBot="1" x14ac:dyDescent="0.25">
      <c r="A71" s="21" t="s">
        <v>21</v>
      </c>
      <c r="B71" s="1117" t="s">
        <v>63</v>
      </c>
      <c r="C71" s="1118"/>
      <c r="D71" s="1118"/>
      <c r="E71" s="1118"/>
      <c r="F71" s="1118"/>
      <c r="G71" s="1118"/>
      <c r="H71" s="1118"/>
      <c r="I71" s="101">
        <f t="shared" si="15"/>
        <v>18674.8</v>
      </c>
      <c r="J71" s="306">
        <f>J70+J62+J45+J19</f>
        <v>15019.099999999999</v>
      </c>
      <c r="K71" s="102">
        <f>K70+K62+K45+K19</f>
        <v>6900.9000000000005</v>
      </c>
      <c r="L71" s="131">
        <f>L70+L62+L45+L19</f>
        <v>3655.7</v>
      </c>
      <c r="M71" s="101">
        <f t="shared" si="16"/>
        <v>18674.8</v>
      </c>
      <c r="N71" s="306">
        <f>N70+N62+N45+N19</f>
        <v>15002.699999999999</v>
      </c>
      <c r="O71" s="102">
        <f>O70+O62+O45+O19</f>
        <v>6900.9000000000005</v>
      </c>
      <c r="P71" s="131">
        <f>P70+P62+P45+P19</f>
        <v>3672.1</v>
      </c>
      <c r="Q71" s="101">
        <f t="shared" si="17"/>
        <v>0</v>
      </c>
      <c r="R71" s="306">
        <f>R70+R62+R45+R19</f>
        <v>-16.399999999999977</v>
      </c>
      <c r="S71" s="102">
        <f>S70+S62+S45+S19</f>
        <v>0</v>
      </c>
      <c r="T71" s="131">
        <f>T70+T62+T45+T19</f>
        <v>16.399999999999999</v>
      </c>
      <c r="W71" s="4"/>
    </row>
    <row r="72" spans="1:28" ht="13.5" thickBot="1" x14ac:dyDescent="0.25">
      <c r="A72" s="105" t="s">
        <v>64</v>
      </c>
      <c r="B72" s="1119" t="s">
        <v>65</v>
      </c>
      <c r="C72" s="1120"/>
      <c r="D72" s="1120"/>
      <c r="E72" s="1120"/>
      <c r="F72" s="1120"/>
      <c r="G72" s="1120"/>
      <c r="H72" s="1120"/>
      <c r="I72" s="106">
        <f t="shared" si="15"/>
        <v>18674.8</v>
      </c>
      <c r="J72" s="307">
        <f>J71</f>
        <v>15019.099999999999</v>
      </c>
      <c r="K72" s="107">
        <f>K71</f>
        <v>6900.9000000000005</v>
      </c>
      <c r="L72" s="132">
        <f>L71</f>
        <v>3655.7</v>
      </c>
      <c r="M72" s="106">
        <f t="shared" si="16"/>
        <v>18674.8</v>
      </c>
      <c r="N72" s="307">
        <f>N71</f>
        <v>15002.699999999999</v>
      </c>
      <c r="O72" s="107">
        <f>O71</f>
        <v>6900.9000000000005</v>
      </c>
      <c r="P72" s="132">
        <f>P71</f>
        <v>3672.1</v>
      </c>
      <c r="Q72" s="106">
        <f t="shared" si="17"/>
        <v>0</v>
      </c>
      <c r="R72" s="307">
        <f>R71</f>
        <v>-16.399999999999977</v>
      </c>
      <c r="S72" s="107">
        <f>S71</f>
        <v>0</v>
      </c>
      <c r="T72" s="132">
        <f>T71</f>
        <v>16.399999999999999</v>
      </c>
    </row>
    <row r="73" spans="1:28" s="986" customFormat="1" x14ac:dyDescent="0.2">
      <c r="A73" s="990" t="s">
        <v>181</v>
      </c>
      <c r="B73" s="985"/>
      <c r="C73" s="985"/>
      <c r="D73" s="987"/>
      <c r="E73" s="987"/>
      <c r="F73" s="987"/>
      <c r="G73" s="987"/>
      <c r="H73" s="987"/>
      <c r="I73" s="988"/>
      <c r="J73" s="988"/>
      <c r="K73" s="988"/>
      <c r="L73" s="988"/>
      <c r="M73" s="988"/>
      <c r="N73" s="988"/>
      <c r="O73" s="988"/>
      <c r="P73" s="988"/>
      <c r="Q73" s="988"/>
      <c r="R73" s="988"/>
      <c r="S73" s="988"/>
      <c r="T73" s="988"/>
      <c r="U73" s="989"/>
    </row>
    <row r="74" spans="1:28" ht="15" thickBot="1" x14ac:dyDescent="0.25">
      <c r="A74" s="113"/>
      <c r="C74" s="114"/>
      <c r="D74" s="1444" t="s">
        <v>67</v>
      </c>
      <c r="E74" s="1444"/>
      <c r="F74" s="1444"/>
      <c r="G74" s="1444"/>
      <c r="H74" s="1444"/>
      <c r="I74" s="1444"/>
      <c r="J74" s="1444"/>
      <c r="K74" s="1444"/>
      <c r="L74" s="1444"/>
      <c r="M74" s="1444"/>
      <c r="N74" s="1444"/>
      <c r="O74" s="1444"/>
      <c r="P74" s="1444"/>
      <c r="Q74" s="1444"/>
      <c r="R74" s="1444"/>
      <c r="S74" s="1444"/>
      <c r="T74" s="1444"/>
    </row>
    <row r="75" spans="1:28" ht="29.25" customHeight="1" thickBot="1" x14ac:dyDescent="0.25">
      <c r="C75" s="115"/>
      <c r="D75" s="1110" t="s">
        <v>68</v>
      </c>
      <c r="E75" s="1111"/>
      <c r="F75" s="1111"/>
      <c r="G75" s="1111"/>
      <c r="H75" s="1112"/>
      <c r="I75" s="1113" t="s">
        <v>80</v>
      </c>
      <c r="J75" s="1114"/>
      <c r="K75" s="1114"/>
      <c r="L75" s="1114"/>
      <c r="M75" s="1300" t="s">
        <v>176</v>
      </c>
      <c r="N75" s="1301"/>
      <c r="O75" s="1301"/>
      <c r="P75" s="1302"/>
      <c r="Q75" s="1300" t="s">
        <v>175</v>
      </c>
      <c r="R75" s="1301"/>
      <c r="S75" s="1301"/>
      <c r="T75" s="1302"/>
    </row>
    <row r="76" spans="1:28" x14ac:dyDescent="0.2">
      <c r="C76" s="117"/>
      <c r="D76" s="1098" t="s">
        <v>69</v>
      </c>
      <c r="E76" s="1099"/>
      <c r="F76" s="1099"/>
      <c r="G76" s="1099"/>
      <c r="H76" s="1100"/>
      <c r="I76" s="1101">
        <f>I77</f>
        <v>16807.3</v>
      </c>
      <c r="J76" s="1102"/>
      <c r="K76" s="1102"/>
      <c r="L76" s="1102"/>
      <c r="M76" s="1101">
        <f>M77</f>
        <v>16807.3</v>
      </c>
      <c r="N76" s="1102"/>
      <c r="O76" s="1102"/>
      <c r="P76" s="1102"/>
      <c r="Q76" s="1101">
        <f>Q77</f>
        <v>0</v>
      </c>
      <c r="R76" s="1102"/>
      <c r="S76" s="1102"/>
      <c r="T76" s="1448"/>
    </row>
    <row r="77" spans="1:28" s="122" customFormat="1" x14ac:dyDescent="0.2">
      <c r="A77" s="119"/>
      <c r="B77" s="119"/>
      <c r="C77" s="120"/>
      <c r="D77" s="1103" t="s">
        <v>70</v>
      </c>
      <c r="E77" s="1104"/>
      <c r="F77" s="1104"/>
      <c r="G77" s="1104"/>
      <c r="H77" s="1105"/>
      <c r="I77" s="1106">
        <f>SUM(I78:L82)</f>
        <v>16807.3</v>
      </c>
      <c r="J77" s="1107"/>
      <c r="K77" s="1107"/>
      <c r="L77" s="1108"/>
      <c r="M77" s="1106">
        <f>SUM(M78:P82)</f>
        <v>16807.3</v>
      </c>
      <c r="N77" s="1107"/>
      <c r="O77" s="1107"/>
      <c r="P77" s="1108"/>
      <c r="Q77" s="1106">
        <f>SUM(Q78:T82)</f>
        <v>0</v>
      </c>
      <c r="R77" s="1107"/>
      <c r="S77" s="1107"/>
      <c r="T77" s="1108"/>
    </row>
    <row r="78" spans="1:28" x14ac:dyDescent="0.2">
      <c r="C78" s="123"/>
      <c r="D78" s="1083" t="s">
        <v>71</v>
      </c>
      <c r="E78" s="1084"/>
      <c r="F78" s="1084"/>
      <c r="G78" s="1084"/>
      <c r="H78" s="1085"/>
      <c r="I78" s="1093">
        <f>SUMIF(H13:H69,"sb",I13:I69)</f>
        <v>14442.4</v>
      </c>
      <c r="J78" s="1094"/>
      <c r="K78" s="1094"/>
      <c r="L78" s="1094"/>
      <c r="M78" s="1093">
        <f>SUMIF(H13:H69,"sb",M13:M69)</f>
        <v>14442.4</v>
      </c>
      <c r="N78" s="1094"/>
      <c r="O78" s="1094"/>
      <c r="P78" s="1094"/>
      <c r="Q78" s="1093">
        <f>M78-I78</f>
        <v>0</v>
      </c>
      <c r="R78" s="1094"/>
      <c r="S78" s="1094"/>
      <c r="T78" s="1445"/>
    </row>
    <row r="79" spans="1:28" x14ac:dyDescent="0.2">
      <c r="C79" s="125"/>
      <c r="D79" s="1095" t="s">
        <v>72</v>
      </c>
      <c r="E79" s="1096"/>
      <c r="F79" s="1096"/>
      <c r="G79" s="1096"/>
      <c r="H79" s="1097"/>
      <c r="I79" s="1070">
        <f>SUMIF(H19:H69,"sb(sp)",I19:I69)</f>
        <v>682.1</v>
      </c>
      <c r="J79" s="1071"/>
      <c r="K79" s="1071"/>
      <c r="L79" s="1071"/>
      <c r="M79" s="1070">
        <f>SUMIF(H19:H69,"sb(sp)",M19:M69)</f>
        <v>682.1</v>
      </c>
      <c r="N79" s="1071"/>
      <c r="O79" s="1071"/>
      <c r="P79" s="1071"/>
      <c r="Q79" s="1093">
        <f t="shared" ref="Q79:Q82" si="18">M79-I79</f>
        <v>0</v>
      </c>
      <c r="R79" s="1094"/>
      <c r="S79" s="1094"/>
      <c r="T79" s="1445"/>
    </row>
    <row r="80" spans="1:28" x14ac:dyDescent="0.2">
      <c r="C80" s="125"/>
      <c r="D80" s="1087" t="s">
        <v>73</v>
      </c>
      <c r="E80" s="1088"/>
      <c r="F80" s="1088"/>
      <c r="G80" s="1088"/>
      <c r="H80" s="1089"/>
      <c r="I80" s="1090">
        <f>SUMIF(H13:H69,"sb(p)",I13:I69)</f>
        <v>0</v>
      </c>
      <c r="J80" s="1091"/>
      <c r="K80" s="1091"/>
      <c r="L80" s="1091"/>
      <c r="M80" s="1090">
        <f>SUMIF(H13:H69,"sb(p)",M13:M69)</f>
        <v>0</v>
      </c>
      <c r="N80" s="1091"/>
      <c r="O80" s="1091"/>
      <c r="P80" s="1091"/>
      <c r="Q80" s="1093">
        <f t="shared" si="18"/>
        <v>0</v>
      </c>
      <c r="R80" s="1094"/>
      <c r="S80" s="1094"/>
      <c r="T80" s="1445"/>
    </row>
    <row r="81" spans="1:20" x14ac:dyDescent="0.2">
      <c r="C81" s="125"/>
      <c r="D81" s="1087" t="s">
        <v>180</v>
      </c>
      <c r="E81" s="1088"/>
      <c r="F81" s="1088"/>
      <c r="G81" s="1088"/>
      <c r="H81" s="1089"/>
      <c r="I81" s="1090">
        <f>SUMIF(H13:H68,"sb(spl)",I13:I68)</f>
        <v>102.8</v>
      </c>
      <c r="J81" s="1091"/>
      <c r="K81" s="1091"/>
      <c r="L81" s="1092"/>
      <c r="M81" s="1090">
        <f>SUMIF(H13:H68,"sb(spl)",M13:M68)</f>
        <v>102.8</v>
      </c>
      <c r="N81" s="1091"/>
      <c r="O81" s="1091"/>
      <c r="P81" s="1092"/>
      <c r="Q81" s="1093">
        <f t="shared" si="18"/>
        <v>0</v>
      </c>
      <c r="R81" s="1094"/>
      <c r="S81" s="1094"/>
      <c r="T81" s="1445"/>
    </row>
    <row r="82" spans="1:20" x14ac:dyDescent="0.2">
      <c r="C82" s="125"/>
      <c r="D82" s="1087" t="s">
        <v>74</v>
      </c>
      <c r="E82" s="1088"/>
      <c r="F82" s="1088"/>
      <c r="G82" s="1088"/>
      <c r="H82" s="1089"/>
      <c r="I82" s="1090">
        <f>SUMIF(H19:H69,"sb(vb)",I19:I69)</f>
        <v>1580</v>
      </c>
      <c r="J82" s="1091"/>
      <c r="K82" s="1091"/>
      <c r="L82" s="1091"/>
      <c r="M82" s="1090">
        <f>SUMIF(H19:H69,"sb(vb)",M19:M69)</f>
        <v>1580</v>
      </c>
      <c r="N82" s="1091"/>
      <c r="O82" s="1091"/>
      <c r="P82" s="1091"/>
      <c r="Q82" s="1093">
        <f t="shared" si="18"/>
        <v>0</v>
      </c>
      <c r="R82" s="1094"/>
      <c r="S82" s="1094"/>
      <c r="T82" s="1445"/>
    </row>
    <row r="83" spans="1:20" x14ac:dyDescent="0.2">
      <c r="C83" s="117"/>
      <c r="D83" s="1077" t="s">
        <v>76</v>
      </c>
      <c r="E83" s="1078"/>
      <c r="F83" s="1078"/>
      <c r="G83" s="1078"/>
      <c r="H83" s="1079"/>
      <c r="I83" s="1080">
        <f>SUM(I84:L85)</f>
        <v>1867.5</v>
      </c>
      <c r="J83" s="1081"/>
      <c r="K83" s="1081"/>
      <c r="L83" s="1081"/>
      <c r="M83" s="1080">
        <f>SUM(M84:P85)</f>
        <v>1867.5</v>
      </c>
      <c r="N83" s="1081"/>
      <c r="O83" s="1081"/>
      <c r="P83" s="1081"/>
      <c r="Q83" s="1080">
        <f>SUM(Q84:T85)</f>
        <v>0</v>
      </c>
      <c r="R83" s="1081"/>
      <c r="S83" s="1081"/>
      <c r="T83" s="1399"/>
    </row>
    <row r="84" spans="1:20" x14ac:dyDescent="0.2">
      <c r="C84" s="123"/>
      <c r="D84" s="1083" t="s">
        <v>77</v>
      </c>
      <c r="E84" s="1084"/>
      <c r="F84" s="1084"/>
      <c r="G84" s="1084"/>
      <c r="H84" s="1085"/>
      <c r="I84" s="1070">
        <f>SUMIF(H19:H69,"es",I19:I69)</f>
        <v>1.3</v>
      </c>
      <c r="J84" s="1071"/>
      <c r="K84" s="1071"/>
      <c r="L84" s="1071"/>
      <c r="M84" s="1070">
        <f>SUMIF(H19:H69,"es",M19:M69)</f>
        <v>1.3</v>
      </c>
      <c r="N84" s="1071"/>
      <c r="O84" s="1071"/>
      <c r="P84" s="1071"/>
      <c r="Q84" s="1070">
        <f>M84-I84</f>
        <v>0</v>
      </c>
      <c r="R84" s="1071"/>
      <c r="S84" s="1071"/>
      <c r="T84" s="1398"/>
    </row>
    <row r="85" spans="1:20" x14ac:dyDescent="0.2">
      <c r="C85" s="123"/>
      <c r="D85" s="1067" t="s">
        <v>78</v>
      </c>
      <c r="E85" s="1068"/>
      <c r="F85" s="1068"/>
      <c r="G85" s="1068"/>
      <c r="H85" s="1069"/>
      <c r="I85" s="1070">
        <f>SUMIF(H19:H69,"kt",I19:I69)</f>
        <v>1866.2</v>
      </c>
      <c r="J85" s="1071"/>
      <c r="K85" s="1071"/>
      <c r="L85" s="1071"/>
      <c r="M85" s="1070">
        <f>SUMIF(H19:H69,"kt",M19:M69)</f>
        <v>1866.2</v>
      </c>
      <c r="N85" s="1071"/>
      <c r="O85" s="1071"/>
      <c r="P85" s="1071"/>
      <c r="Q85" s="1070">
        <f>M85-I85</f>
        <v>0</v>
      </c>
      <c r="R85" s="1071"/>
      <c r="S85" s="1071"/>
      <c r="T85" s="1398"/>
    </row>
    <row r="86" spans="1:20" ht="13.5" thickBot="1" x14ac:dyDescent="0.25">
      <c r="A86" s="1"/>
      <c r="B86" s="1"/>
      <c r="C86" s="117"/>
      <c r="D86" s="1072" t="s">
        <v>26</v>
      </c>
      <c r="E86" s="1073"/>
      <c r="F86" s="1073"/>
      <c r="G86" s="1073"/>
      <c r="H86" s="1074"/>
      <c r="I86" s="1075">
        <f>I83+I76</f>
        <v>18674.8</v>
      </c>
      <c r="J86" s="1076"/>
      <c r="K86" s="1076"/>
      <c r="L86" s="1076"/>
      <c r="M86" s="1075">
        <f>M83+M76</f>
        <v>18674.8</v>
      </c>
      <c r="N86" s="1076"/>
      <c r="O86" s="1076"/>
      <c r="P86" s="1076"/>
      <c r="Q86" s="1075">
        <f>Q83+Q76</f>
        <v>0</v>
      </c>
      <c r="R86" s="1076"/>
      <c r="S86" s="1076"/>
      <c r="T86" s="1400"/>
    </row>
    <row r="87" spans="1:20" x14ac:dyDescent="0.2">
      <c r="J87" s="130"/>
      <c r="N87" s="130"/>
      <c r="R87" s="130"/>
    </row>
    <row r="88" spans="1:20" x14ac:dyDescent="0.2"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</row>
  </sheetData>
  <mergeCells count="141">
    <mergeCell ref="Q82:T82"/>
    <mergeCell ref="Q83:T83"/>
    <mergeCell ref="Q84:T84"/>
    <mergeCell ref="Q85:T85"/>
    <mergeCell ref="Q86:T86"/>
    <mergeCell ref="B11:T11"/>
    <mergeCell ref="Q76:T76"/>
    <mergeCell ref="Q77:T77"/>
    <mergeCell ref="Q78:T78"/>
    <mergeCell ref="Q79:T79"/>
    <mergeCell ref="Q80:T80"/>
    <mergeCell ref="Q81:T81"/>
    <mergeCell ref="M82:P82"/>
    <mergeCell ref="M83:P83"/>
    <mergeCell ref="M84:P84"/>
    <mergeCell ref="M85:P85"/>
    <mergeCell ref="M86:P86"/>
    <mergeCell ref="M80:P80"/>
    <mergeCell ref="M81:P81"/>
    <mergeCell ref="D85:H85"/>
    <mergeCell ref="I85:L85"/>
    <mergeCell ref="D86:H86"/>
    <mergeCell ref="I86:L86"/>
    <mergeCell ref="D83:H83"/>
    <mergeCell ref="I83:L83"/>
    <mergeCell ref="D84:H84"/>
    <mergeCell ref="I84:L84"/>
    <mergeCell ref="D80:H80"/>
    <mergeCell ref="I80:L80"/>
    <mergeCell ref="D81:H81"/>
    <mergeCell ref="I81:L81"/>
    <mergeCell ref="D82:H82"/>
    <mergeCell ref="I82:L82"/>
    <mergeCell ref="D77:H77"/>
    <mergeCell ref="I77:L77"/>
    <mergeCell ref="D78:H78"/>
    <mergeCell ref="I78:L78"/>
    <mergeCell ref="D79:H79"/>
    <mergeCell ref="I79:L79"/>
    <mergeCell ref="B72:H72"/>
    <mergeCell ref="D75:H75"/>
    <mergeCell ref="I75:L75"/>
    <mergeCell ref="D76:H76"/>
    <mergeCell ref="I76:L76"/>
    <mergeCell ref="D74:T74"/>
    <mergeCell ref="Q75:T75"/>
    <mergeCell ref="M76:P76"/>
    <mergeCell ref="M77:P77"/>
    <mergeCell ref="M78:P78"/>
    <mergeCell ref="M79:P79"/>
    <mergeCell ref="M75:P75"/>
    <mergeCell ref="D68:D69"/>
    <mergeCell ref="C70:H70"/>
    <mergeCell ref="B71:H71"/>
    <mergeCell ref="C63:L63"/>
    <mergeCell ref="A66:A67"/>
    <mergeCell ref="B66:B67"/>
    <mergeCell ref="C66:C67"/>
    <mergeCell ref="D66:D67"/>
    <mergeCell ref="E66:E67"/>
    <mergeCell ref="F66:F67"/>
    <mergeCell ref="G66:G67"/>
    <mergeCell ref="F52:F54"/>
    <mergeCell ref="D58:D59"/>
    <mergeCell ref="D60:D61"/>
    <mergeCell ref="C62:H62"/>
    <mergeCell ref="D49:D50"/>
    <mergeCell ref="D51:D54"/>
    <mergeCell ref="E51:E54"/>
    <mergeCell ref="C45:H45"/>
    <mergeCell ref="C46:L46"/>
    <mergeCell ref="C47:C48"/>
    <mergeCell ref="D47:D48"/>
    <mergeCell ref="E47:E48"/>
    <mergeCell ref="F47:F48"/>
    <mergeCell ref="G47:G48"/>
    <mergeCell ref="D40:D41"/>
    <mergeCell ref="C42:C44"/>
    <mergeCell ref="D42:D44"/>
    <mergeCell ref="E42:E44"/>
    <mergeCell ref="F42:F44"/>
    <mergeCell ref="G42:G44"/>
    <mergeCell ref="D31:D32"/>
    <mergeCell ref="E33:E35"/>
    <mergeCell ref="F33:F39"/>
    <mergeCell ref="G33:G39"/>
    <mergeCell ref="D38:D39"/>
    <mergeCell ref="A15:A16"/>
    <mergeCell ref="B15:B16"/>
    <mergeCell ref="C15:C16"/>
    <mergeCell ref="D15:D16"/>
    <mergeCell ref="E15:E16"/>
    <mergeCell ref="F15:F16"/>
    <mergeCell ref="G15:G16"/>
    <mergeCell ref="C20:L20"/>
    <mergeCell ref="A27:A28"/>
    <mergeCell ref="B27:B28"/>
    <mergeCell ref="C27:C28"/>
    <mergeCell ref="D27:D28"/>
    <mergeCell ref="G17:G18"/>
    <mergeCell ref="C19:H19"/>
    <mergeCell ref="A17:A18"/>
    <mergeCell ref="B17:B18"/>
    <mergeCell ref="C17:C18"/>
    <mergeCell ref="D17:D18"/>
    <mergeCell ref="E17:E18"/>
    <mergeCell ref="F17:F18"/>
    <mergeCell ref="A9:L9"/>
    <mergeCell ref="A10:L10"/>
    <mergeCell ref="C12:L12"/>
    <mergeCell ref="A13:A14"/>
    <mergeCell ref="B13:B14"/>
    <mergeCell ref="C13:C14"/>
    <mergeCell ref="D13:D14"/>
    <mergeCell ref="E13:E14"/>
    <mergeCell ref="G6:G8"/>
    <mergeCell ref="H6:H8"/>
    <mergeCell ref="I6:L6"/>
    <mergeCell ref="I7:I8"/>
    <mergeCell ref="J7:K7"/>
    <mergeCell ref="L7:L8"/>
    <mergeCell ref="F13:F14"/>
    <mergeCell ref="G13:G14"/>
    <mergeCell ref="R1:T1"/>
    <mergeCell ref="A2:U2"/>
    <mergeCell ref="A3:U3"/>
    <mergeCell ref="A4:U4"/>
    <mergeCell ref="A6:A8"/>
    <mergeCell ref="B6:B8"/>
    <mergeCell ref="C6:C8"/>
    <mergeCell ref="D6:D8"/>
    <mergeCell ref="E6:E8"/>
    <mergeCell ref="F6:F8"/>
    <mergeCell ref="Q6:T6"/>
    <mergeCell ref="Q7:Q8"/>
    <mergeCell ref="R7:S7"/>
    <mergeCell ref="T7:T8"/>
    <mergeCell ref="M6:P6"/>
    <mergeCell ref="M7:M8"/>
    <mergeCell ref="N7:O7"/>
    <mergeCell ref="P7:P8"/>
  </mergeCells>
  <printOptions horizontalCentered="1"/>
  <pageMargins left="0" right="0" top="0" bottom="0" header="0.31496062992125984" footer="0.31496062992125984"/>
  <pageSetup paperSize="9" scale="99" orientation="landscape" r:id="rId1"/>
  <rowBreaks count="2" manualBreakCount="2">
    <brk id="28" max="19" man="1"/>
    <brk id="7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SVP 2014-2016</vt:lpstr>
      <vt:lpstr>Aiskinamoji lentele</vt:lpstr>
      <vt:lpstr>Asignavimu valdytoju kodai</vt:lpstr>
      <vt:lpstr>Rengimo medžiaga</vt:lpstr>
      <vt:lpstr>'Aiskinamoji lentele'!Print_Area</vt:lpstr>
      <vt:lpstr>'Rengimo medžiaga'!Print_Area</vt:lpstr>
      <vt:lpstr>'SVP 2014-2016'!Print_Area</vt:lpstr>
      <vt:lpstr>'Aiskinamoji lentele'!Print_Titles</vt:lpstr>
      <vt:lpstr>'Rengimo medžiaga'!Print_Titles</vt:lpstr>
      <vt:lpstr>'SVP 2014-2016'!Print_Titles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S.Kliaubiene</dc:creator>
  <cp:lastModifiedBy>Audra Cepiene</cp:lastModifiedBy>
  <cp:lastPrinted>2014-05-09T06:39:24Z</cp:lastPrinted>
  <dcterms:created xsi:type="dcterms:W3CDTF">2013-09-20T07:05:01Z</dcterms:created>
  <dcterms:modified xsi:type="dcterms:W3CDTF">2014-07-31T07:24:38Z</dcterms:modified>
</cp:coreProperties>
</file>