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1 lentelė" sheetId="1" r:id="rId1"/>
    <sheet name="bendras lėšų poreikis" sheetId="2" r:id="rId2"/>
    <sheet name="vertinimo kriterijai" sheetId="3" r:id="rId3"/>
  </sheets>
  <definedNames>
    <definedName name="_xlnm.Print_Area" localSheetId="0">'1 lentelė'!$A$1:$AA$88</definedName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sharedStrings.xml><?xml version="1.0" encoding="utf-8"?>
<sst xmlns="http://schemas.openxmlformats.org/spreadsheetml/2006/main" count="354" uniqueCount="192">
  <si>
    <t>1 lentelė</t>
  </si>
  <si>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</si>
  <si>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</si>
  <si>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</si>
  <si>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</si>
  <si>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</si>
  <si>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</si>
  <si>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Priemonės vykdytojo kodas</t>
  </si>
  <si>
    <t>Finansavimo šaltinis</t>
  </si>
  <si>
    <t>Produkto kriterijaus</t>
  </si>
  <si>
    <t>Iš viso</t>
  </si>
  <si>
    <t>Išlaidoms</t>
  </si>
  <si>
    <t>Pavadinimas</t>
  </si>
  <si>
    <t>planas</t>
  </si>
  <si>
    <t>Iš jų darbo užmokesčiui</t>
  </si>
  <si>
    <r>
      <t xml:space="preserve"> </t>
    </r>
    <r>
      <rPr>
        <b/>
        <u val="single"/>
        <sz val="11"/>
        <rFont val="Times New Roman"/>
        <family val="1"/>
      </rPr>
      <t xml:space="preserve">02 Subalansuoto turizmo skatinimo ir vystymo programa </t>
    </r>
  </si>
  <si>
    <t>01</t>
  </si>
  <si>
    <t>P 3.2.2.2.</t>
  </si>
  <si>
    <t>04</t>
  </si>
  <si>
    <t>188710823</t>
  </si>
  <si>
    <t>SB</t>
  </si>
  <si>
    <t>SB(VB)</t>
  </si>
  <si>
    <t>Įvykusių jūrinių regatų skaičius, vnt.</t>
  </si>
  <si>
    <t>Iš viso:</t>
  </si>
  <si>
    <t>Rekreaciniuose uostuose apsilankiusių burlaivių ir jachtų skaičius, vnt.</t>
  </si>
  <si>
    <t>02</t>
  </si>
  <si>
    <t>SB(ES)</t>
  </si>
  <si>
    <t>ES</t>
  </si>
  <si>
    <t>03</t>
  </si>
  <si>
    <t>Iš viso uždaviniui:</t>
  </si>
  <si>
    <t xml:space="preserve">Atvykusių kruizinių laivų skaičius, vnt.  </t>
  </si>
  <si>
    <t>LRVB</t>
  </si>
  <si>
    <t>Turistų, atvykusių kruiziniais laivais, skaičius</t>
  </si>
  <si>
    <t>Nacionalinės turizmo informacinės sistemos duomenų bazės atnaujinimas</t>
  </si>
  <si>
    <t>Iš viso tikslui:</t>
  </si>
  <si>
    <t xml:space="preserve">Plėtoti viešąją aktyvaus poilsio turizmo infrastruktūrą </t>
  </si>
  <si>
    <t xml:space="preserve">Pritaikyti miesto gamtinius išteklius turizmui ir rekreacijai </t>
  </si>
  <si>
    <t>I</t>
  </si>
  <si>
    <t xml:space="preserve">P 3.2.1.3.          </t>
  </si>
  <si>
    <t>P</t>
  </si>
  <si>
    <t>08</t>
  </si>
  <si>
    <t>PF</t>
  </si>
  <si>
    <t>P  3.3.2.8.</t>
  </si>
  <si>
    <t>P  3.3.2.7.</t>
  </si>
  <si>
    <t>P 3.3.2.7.</t>
  </si>
  <si>
    <t>Iš viso  programai: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</si>
  <si>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</si>
  <si>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</si>
  <si>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</si>
  <si>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</si>
  <si>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9"/>
        <rFont val="Times New Roman"/>
        <family val="1"/>
      </rPr>
      <t>SB(VB)</t>
    </r>
  </si>
  <si>
    <r>
      <t xml:space="preserve">Savivaldybės biudžeto lėšos Europos Sąjungos finansinės paramos programų laikinam lėšų stygiui dengti </t>
    </r>
    <r>
      <rPr>
        <b/>
        <sz val="9"/>
        <rFont val="Times New Roman"/>
        <family val="1"/>
      </rPr>
      <t>SB(ES)</t>
    </r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</si>
  <si>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</si>
  <si>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KITI ŠALTINIAI, IŠ VISO: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</si>
  <si>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</si>
  <si>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Klaipėdos valstybinio jūrų uosto direkcijos lėšos </t>
    </r>
    <r>
      <rPr>
        <b/>
        <sz val="9"/>
        <rFont val="Times New Roman"/>
        <family val="1"/>
      </rPr>
      <t>KVJUD</t>
    </r>
  </si>
  <si>
    <r>
      <t xml:space="preserve">Paskolos lėšos </t>
    </r>
    <r>
      <rPr>
        <b/>
        <sz val="9"/>
        <rFont val="Times New Roman"/>
        <family val="1"/>
      </rPr>
      <t>P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</si>
  <si>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</si>
  <si>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r>
      <t>Valstybės biudžeto lėšos</t>
    </r>
    <r>
      <rPr>
        <b/>
        <sz val="9"/>
        <rFont val="Times New Roman"/>
        <family val="1"/>
      </rPr>
      <t xml:space="preserve"> (LRVB - ŪM)</t>
    </r>
  </si>
  <si>
    <t>IŠ VISO:</t>
  </si>
  <si>
    <t>Aptarnautų turistų skaičius (suteikta inform.)</t>
  </si>
  <si>
    <t xml:space="preserve">Programos (Nr. 02)  lėšų  poreikis ir numatomi finansavimo šaltiniai      </t>
  </si>
  <si>
    <t>Ekonominės klasifikacijos grupės</t>
  </si>
  <si>
    <t>Projektas 2011-iesiems metams</t>
  </si>
  <si>
    <t>1. IŠ VISO LĖŠŲ POREIKIS:</t>
  </si>
  <si>
    <t>1.1. išlaidoms</t>
  </si>
  <si>
    <t>1.1.1. iš jų darbo užmokesčiui</t>
  </si>
  <si>
    <t>1.2. turtui įsigyti ir finansiniams įsipareigojimams vykdyti</t>
  </si>
  <si>
    <t>2. FINANSAVIMO ŠALTINIAI:</t>
  </si>
  <si>
    <t>2.1. SAVIVALDYBĖS  LĖŠOS, IŠ VISO:</t>
  </si>
  <si>
    <r>
      <t xml:space="preserve"> 2.1.1.2.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</si>
  <si>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2.1.1.3. Specialiosios programos lėšos (pajamos už atsitiktines paslaugas) </t>
    </r>
    <r>
      <rPr>
        <b/>
        <sz val="10"/>
        <rFont val="Times New Roman"/>
        <family val="1"/>
      </rPr>
      <t>SB(SP)</t>
    </r>
  </si>
  <si>
    <t>2.1.2. Savivaldybės privatizavimo fondo lėšos PF</t>
  </si>
  <si>
    <t>2.2. KITI ŠALTINIAI, IŠ VISO:</t>
  </si>
  <si>
    <r>
      <t xml:space="preserve">2.2.2. Klaipėdos valstybinio jūrų uosto direkcijos lėšos </t>
    </r>
    <r>
      <rPr>
        <b/>
        <sz val="10"/>
        <rFont val="Times New Roman"/>
        <family val="1"/>
      </rPr>
      <t>KVJUD</t>
    </r>
  </si>
  <si>
    <t>Pritraukti turistų srautus į miestą ir jo apylinkes gerinant jūrinio turizmo įvaizdį</t>
  </si>
  <si>
    <t>Asignavimai 2009-iesiems metams</t>
  </si>
  <si>
    <t>Asignavimų poreikis biudžetiniams 2010-iesiems metams</t>
  </si>
  <si>
    <t>Projektas 2012-iesiems metams</t>
  </si>
  <si>
    <t>Asignavimų poreikis biudžetiniams                      2010-iesiems metams</t>
  </si>
  <si>
    <t>2011-ųjų metų išlaidų projektas</t>
  </si>
  <si>
    <t>Turtui įsigyti ir finansiniams įsipareigojimams vykdyti</t>
  </si>
  <si>
    <t>2010-ieji metai</t>
  </si>
  <si>
    <t>2011-ieji metai</t>
  </si>
  <si>
    <t>2012-ieji metai</t>
  </si>
  <si>
    <t xml:space="preserve">Plėtoti jūrinį turizmą </t>
  </si>
  <si>
    <t>Kt</t>
  </si>
  <si>
    <t>Parengta tyrimų ataskaita</t>
  </si>
  <si>
    <t>Apgyvendinimo paslaugų plėtra Klaipėdoje, įrengiant kempingą pajūryje, II etapas. Stacionarių namelių poilsiui Girulių kempinge įrengimas (įgyvendins KTIC)</t>
  </si>
  <si>
    <t>Parengta integruota Klaipėdos piliavietės atkūrimo programa</t>
  </si>
  <si>
    <t>1</t>
  </si>
  <si>
    <t>VERTINIMO KRITERIJŲ SUVESTINĖ</t>
  </si>
  <si>
    <t>2 lentelė</t>
  </si>
  <si>
    <t>DIDINTI MIESTO KONKURENCINGUMĄ, KRYPTINGAI VYSTANT INFRASTRUKTŪRĄ IR SUDARANT PALANKIAS SĄLYGAS VERSLUI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</si>
  <si>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</si>
  <si>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</si>
  <si>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</si>
  <si>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</si>
  <si>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</si>
  <si>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2009-ųjų metų planas</t>
  </si>
  <si>
    <t>2010-ųjų metų planas</t>
  </si>
  <si>
    <t>2011-ųjų metų planas</t>
  </si>
  <si>
    <t>Mato vienetas</t>
  </si>
  <si>
    <t>Rezultato:</t>
  </si>
  <si>
    <t>1-ajam programos tikslui</t>
  </si>
  <si>
    <t>2-ajam programos tikslui</t>
  </si>
  <si>
    <t>Produkto:</t>
  </si>
  <si>
    <t>1-ajam uždaviniui</t>
  </si>
  <si>
    <t>2-ajam uždaviniui</t>
  </si>
  <si>
    <t>Įgyvendinamų projektų skaičius, vnt.</t>
  </si>
  <si>
    <t xml:space="preserve">SUBALANSUOTO TURIZMO SKATINIMO IR VYSTYMO PROGRAMA </t>
  </si>
  <si>
    <t>R-02-01-01</t>
  </si>
  <si>
    <t>R-02-01-02</t>
  </si>
  <si>
    <t>R-02-02-01</t>
  </si>
  <si>
    <t xml:space="preserve">1. Atvykusių kruizinių laivų skaičius, vnt.  </t>
  </si>
  <si>
    <t>P-02-01-01-01</t>
  </si>
  <si>
    <t>P-02-01-01-02</t>
  </si>
  <si>
    <t>3. Rekreaciniuose uostuose apsilankiusių burlaivių ir jachtų skaičius, vnt.</t>
  </si>
  <si>
    <t>P-02-01-01-03</t>
  </si>
  <si>
    <t>3. Įvykusių jūrinių regatų skaičius, vnt.</t>
  </si>
  <si>
    <t>P-02-01-01-04</t>
  </si>
  <si>
    <t>2. Išleistų informacinių leidinių, žemėlapių  (tiražas 30 000 egz.) skaičius, vnt.</t>
  </si>
  <si>
    <t>P-02-01-02-01</t>
  </si>
  <si>
    <t>P-02-01-02-02</t>
  </si>
  <si>
    <t>P-02-01-02-03</t>
  </si>
  <si>
    <t>P-02-01-02-04</t>
  </si>
  <si>
    <t>5. Tarptautinių parodų ir renginių, kuriose dalyvauta, skaičius</t>
  </si>
  <si>
    <t>P-02-01-02-05</t>
  </si>
  <si>
    <t>P-02-02-01-01</t>
  </si>
  <si>
    <t>P-02-02-01-02</t>
  </si>
  <si>
    <t>3. Parengta integruota Klaipėdos piliavietės atkūrimo programa</t>
  </si>
  <si>
    <t>P-02-02-01-03</t>
  </si>
  <si>
    <t>P-02-02-01-04</t>
  </si>
  <si>
    <t>4. Įgyvendinamų projektų, skirtų pritaikyti nekilnojamojo kultūros paveldo objektus visuomenės poreikiams, skaičius, vnt.</t>
  </si>
  <si>
    <t>1. Įgyvendinamų projektų, skirtų pritaikyti miesto gamtinius išteklius turizmui ir rekreacijai, skaičius, vnt.</t>
  </si>
  <si>
    <t>P-02-02-02-01</t>
  </si>
  <si>
    <t>Spaudos pranešimų skaičius</t>
  </si>
  <si>
    <t>Sukurta memorialinė lenta</t>
  </si>
  <si>
    <t>2012-ųjų metų planas</t>
  </si>
  <si>
    <t>70000</t>
  </si>
  <si>
    <t>71000</t>
  </si>
  <si>
    <t>2. Atvykusių kruizinių turistų skaičius, vnt.</t>
  </si>
  <si>
    <t>2010-ųjų metų asignavimų planas</t>
  </si>
  <si>
    <t>2010-ųjų  asignavimų planas</t>
  </si>
  <si>
    <t xml:space="preserve">Nemokamos informacijos teikimas turistams bei turistines paslaugas teikiantiems subjektams 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</si>
  <si>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</si>
  <si>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1. Klaipėdoje apsilankančių turistų skaičiaus didėjimas per metus, proc.</t>
  </si>
  <si>
    <t xml:space="preserve">Tobulinti turizmo informacinę sistemą mieste </t>
  </si>
  <si>
    <t>Surengta konferencija</t>
  </si>
  <si>
    <t>Europos dienos akcijų organizavimas</t>
  </si>
  <si>
    <t>3. Suorganizuoti turizmo ir Europos dienų paminėjimai, vnt.</t>
  </si>
  <si>
    <t>01.02</t>
  </si>
  <si>
    <t>Klaipėdos miesto poilsio parko sutvarkymas ir pritaikymas turizmo bei kitoms viešosioms reikmėms</t>
  </si>
  <si>
    <t>1. Įgyvendintų viešųjų infrastruktūros projektų skaičius</t>
  </si>
  <si>
    <r>
      <t>1. Ištirtas pilies ir bastionų komplekso teritorijos dalies plotas, m</t>
    </r>
    <r>
      <rPr>
        <vertAlign val="superscript"/>
        <sz val="10"/>
        <rFont val="Times New Roman Baltic"/>
        <family val="0"/>
      </rPr>
      <t>2</t>
    </r>
    <r>
      <rPr>
        <sz val="10"/>
        <rFont val="Times New Roman Baltic"/>
        <family val="1"/>
      </rPr>
      <t xml:space="preserve">     </t>
    </r>
  </si>
  <si>
    <t>2. Parengtas pilies ir bastionų komplekso teritorijos dalies taikomasis tyrimas, vnt.</t>
  </si>
  <si>
    <t xml:space="preserve">2. Apgyvendinimo įmonių užimtumo pokytis, proc. </t>
  </si>
  <si>
    <t xml:space="preserve">Ištirtas plotas, m2    </t>
  </si>
  <si>
    <t>Parengtas techn. projektas, vnt.</t>
  </si>
  <si>
    <t>P 2.3.1.3.</t>
  </si>
  <si>
    <t>Įgyvendinamas įstaigos strateginio tikslo kodas, programos kodas</t>
  </si>
  <si>
    <t>TIKSLŲ, UŽDAVINIŲ, PRIEMONIŲ, PRIEMONIŲ IŠLAIDŲ IR PRODUKTŲ VERTINIMO KRITERIJŲ SUVESTINĖ</t>
  </si>
  <si>
    <r>
      <t>2009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2012 M. KLAIPĖDOS MIESTO SAVIVALDYBĖS </t>
    </r>
    <r>
      <rPr>
        <b/>
        <sz val="10"/>
        <rFont val="Times New Roman"/>
        <family val="1"/>
      </rPr>
      <t xml:space="preserve">        
SUBALANSUOTO TURIZMO SKATINIMO IR VYSTYMO PROGRAMOS (NR. 02)
</t>
    </r>
  </si>
  <si>
    <t>Strateginis tikslas 01. Didinti miesto konkurencingumą, kryptingai vystant infrastruktūrą ir sudarant palankias sąlygas verslui</t>
  </si>
  <si>
    <t xml:space="preserve">Visuomeninių renginių infrastruktūros buvusioje pilies teritorijoje suformavimas (pagal VP3- 1.3-ŪM-01 priemonę) </t>
  </si>
  <si>
    <r>
      <t>Esamų Klaipėdos pilies princo Frydricho ir princo Karlo bastionų rekonstrukcija, išvystant Mažosios Lietuvos istorijos muziejų </t>
    </r>
    <r>
      <rPr>
        <b/>
        <sz val="10"/>
        <rFont val="Times New Roman"/>
        <family val="1"/>
      </rPr>
      <t>(pa</t>
    </r>
    <r>
      <rPr>
        <b/>
        <sz val="10"/>
        <rFont val="Times New Roman"/>
        <family val="1"/>
      </rPr>
      <t>gal VP3-1.3-M-02 priemonę)</t>
    </r>
  </si>
  <si>
    <t>Išleistų informacinių leidinių, žemėlapių  (tiražas  30 000 egz.) skaičius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</si>
  <si>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</si>
  <si>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r>
      <t xml:space="preserve">1. Aptarnautų turistų skaičius per metus (suteikta informacija) (2008 m. </t>
    </r>
    <r>
      <rPr>
        <sz val="10"/>
        <rFont val="Arial"/>
        <family val="2"/>
      </rPr>
      <t>–</t>
    </r>
    <r>
      <rPr>
        <sz val="10"/>
        <rFont val="Times New Roman Baltic"/>
        <family val="1"/>
      </rPr>
      <t xml:space="preserve"> 66836)</t>
    </r>
  </si>
  <si>
    <t>Dalyvauta tarptautinėse parodose, skaičius</t>
  </si>
  <si>
    <r>
      <t>INTERREG projekto „</t>
    </r>
    <r>
      <rPr>
        <i/>
        <sz val="10"/>
        <rFont val="Times New Roman"/>
        <family val="1"/>
      </rPr>
      <t>SeaSide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 puikių kultūrinių turistinių vietovių plėtra Pietų Baltijos jūros regione 2008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>2010“ (SEASIDE) įgyvendinimas</t>
    </r>
  </si>
  <si>
    <r>
      <t xml:space="preserve">Tarptautinių jūrinių regatų „Baltic Open </t>
    </r>
    <r>
      <rPr>
        <sz val="10"/>
        <rFont val="Times New Roman"/>
        <family val="1"/>
      </rPr>
      <t>Regatta</t>
    </r>
    <r>
      <rPr>
        <sz val="10"/>
        <rFont val="Times New Roman"/>
        <family val="1"/>
      </rPr>
      <t xml:space="preserve"> 2010“, „La Route des Vikings 2011“ ir „Baltic Sprint Cup 2010“ organizavimas Klaipėdoje</t>
    </r>
  </si>
  <si>
    <r>
      <t xml:space="preserve">Pasaulinės didžiųjų burlaivių regatos „The Tall Ships </t>
    </r>
    <r>
      <rPr>
        <sz val="10"/>
        <rFont val="Times New Roman"/>
        <family val="1"/>
      </rPr>
      <t>Races“ programos</t>
    </r>
    <r>
      <rPr>
        <sz val="10"/>
        <rFont val="Times New Roman"/>
        <family val="1"/>
      </rPr>
      <t xml:space="preserve"> įgyvendinimas</t>
    </r>
  </si>
  <si>
    <t xml:space="preserve">Tarptautinė konferencija „Inovacinės vandens turizmo plėtros idėjos bendradarbiaujant su privačiu verslu Europos pajūrio miestuose“ </t>
  </si>
  <si>
    <t>Pritaikyti miesto nekilnojamojo kultūros paveldo objektus turizmui ir visuomenės poreikiams</t>
  </si>
  <si>
    <t xml:space="preserve">Miesto viešųjų erdvių (aikštės prie Klaipėdos miesto savivaldybės etnokultūros centro) sutvarkymas ir pritaikymas kultūrinėms industrijoms </t>
  </si>
  <si>
    <r>
      <t xml:space="preserve">Jūrinio turizmo infrastruktūros Lietuvoje plėtra </t>
    </r>
    <r>
      <rPr>
        <b/>
        <sz val="10"/>
        <rFont val="Arial"/>
        <family val="2"/>
      </rPr>
      <t>–</t>
    </r>
    <r>
      <rPr>
        <b/>
        <sz val="10"/>
        <rFont val="Times New Roman"/>
        <family val="1"/>
      </rPr>
      <t xml:space="preserve"> jachtų ir mažųjų laivų prieplaukos Klaipėdos piliavietėje įkūrimas</t>
    </r>
  </si>
  <si>
    <t xml:space="preserve"> 2.1.1. savivaldybės biudžetas, iš jo:</t>
  </si>
  <si>
    <r>
      <t xml:space="preserve">2.1.1.1. savivaldybės biudžeto lėšos </t>
    </r>
    <r>
      <rPr>
        <b/>
        <sz val="10"/>
        <rFont val="Times New Roman"/>
        <family val="1"/>
      </rPr>
      <t>SB</t>
    </r>
  </si>
  <si>
    <r>
      <t xml:space="preserve">2.1.1.4.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</si>
  <si>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2.1.1.6. savivaldybės biudžeto apyvartos lėšos ES finansinės paramos programų laikinam lėšų stygiui dengti </t>
    </r>
    <r>
      <rPr>
        <b/>
        <sz val="8"/>
        <rFont val="Times New Roman"/>
        <family val="1"/>
      </rPr>
      <t>SB(ES)</t>
    </r>
  </si>
  <si>
    <r>
      <t xml:space="preserve">2.2.3. paskolos lėšos </t>
    </r>
    <r>
      <rPr>
        <b/>
        <sz val="10"/>
        <rFont val="Times New Roman"/>
        <family val="1"/>
      </rPr>
      <t>P</t>
    </r>
  </si>
  <si>
    <r>
      <t xml:space="preserve">2.2.4. kiti finansavimo šaltiniai </t>
    </r>
    <r>
      <rPr>
        <b/>
        <sz val="10"/>
        <rFont val="Times New Roman"/>
        <family val="1"/>
      </rPr>
      <t>Kt</t>
    </r>
  </si>
  <si>
    <r>
      <t xml:space="preserve">2.2.5. valstybės biudžeto lėšos </t>
    </r>
    <r>
      <rPr>
        <b/>
        <sz val="10"/>
        <rFont val="Times New Roman"/>
        <family val="1"/>
      </rPr>
      <t>(LRVB - VRM)</t>
    </r>
  </si>
  <si>
    <t>2012-ųjų metų išlaidų projektas</t>
  </si>
  <si>
    <t>1 b formos tęsinys</t>
  </si>
  <si>
    <r>
      <t>Kruizų</t>
    </r>
    <r>
      <rPr>
        <sz val="10"/>
        <rFont val="Times New Roman"/>
        <family val="1"/>
      </rPr>
      <t xml:space="preserve"> ir vandens turizmo programų rėmimas </t>
    </r>
  </si>
  <si>
    <t>Įsigytų namelių sk.</t>
  </si>
  <si>
    <t>Įrengtų aikštelių skaičius (sporto, vaikų žaidimo, šūnų vedžiojimo ir kt.), vnt.</t>
  </si>
  <si>
    <t>Atnaujinta duomenų bazė kartais per metus</t>
  </si>
  <si>
    <t>60000</t>
  </si>
  <si>
    <t>4. Atnaujinta informacinė duomenų bazė, kartais per metus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</si>
</sst>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  <numFmt numFmtId="166" formatCode="0.0;[Red]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48"/>
      <name val="Times New Roman"/>
      <family val="1"/>
    </font>
    <font>
      <sz val="8"/>
      <name val="Arial"/>
      <family val="0"/>
    </font>
    <font>
      <b/>
      <sz val="9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 Baltic"/>
      <family val="1"/>
    </font>
    <font>
      <sz val="10"/>
      <name val="TimesLT"/>
      <family val="0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Times New Roman Baltic"/>
      <family val="1"/>
    </font>
    <font>
      <vertAlign val="superscript"/>
      <sz val="8"/>
      <name val="Times New Roman Baltic"/>
      <family val="1"/>
    </font>
    <font>
      <vertAlign val="superscript"/>
      <sz val="10"/>
      <name val="Times New Roman Baltic"/>
      <family val="1"/>
    </font>
    <font>
      <sz val="12"/>
      <name val="Times New Roman Baltic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4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49" fontId="5" fillId="2" borderId="3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top"/>
    </xf>
    <xf numFmtId="49" fontId="5" fillId="3" borderId="4" xfId="0" applyNumberFormat="1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4" fillId="0" borderId="7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164" fontId="4" fillId="4" borderId="7" xfId="0" applyNumberFormat="1" applyFont="1" applyFill="1" applyBorder="1" applyAlignment="1">
      <alignment horizontal="center" vertical="top"/>
    </xf>
    <xf numFmtId="164" fontId="4" fillId="4" borderId="9" xfId="0" applyNumberFormat="1" applyFont="1" applyFill="1" applyBorder="1" applyAlignment="1">
      <alignment horizontal="center" vertical="top"/>
    </xf>
    <xf numFmtId="164" fontId="4" fillId="5" borderId="11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" fontId="3" fillId="0" borderId="12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49" fontId="5" fillId="2" borderId="14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/>
    </xf>
    <xf numFmtId="164" fontId="5" fillId="0" borderId="18" xfId="0" applyNumberFormat="1" applyFont="1" applyFill="1" applyBorder="1" applyAlignment="1">
      <alignment horizontal="center" vertical="top"/>
    </xf>
    <xf numFmtId="164" fontId="4" fillId="0" borderId="19" xfId="0" applyNumberFormat="1" applyFont="1" applyFill="1" applyBorder="1" applyAlignment="1">
      <alignment horizontal="center" vertical="top"/>
    </xf>
    <xf numFmtId="164" fontId="4" fillId="0" borderId="18" xfId="0" applyNumberFormat="1" applyFont="1" applyFill="1" applyBorder="1" applyAlignment="1">
      <alignment horizontal="center" vertical="top"/>
    </xf>
    <xf numFmtId="164" fontId="10" fillId="0" borderId="18" xfId="0" applyNumberFormat="1" applyFont="1" applyFill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center" vertical="top"/>
    </xf>
    <xf numFmtId="164" fontId="4" fillId="4" borderId="16" xfId="0" applyNumberFormat="1" applyFont="1" applyFill="1" applyBorder="1" applyAlignment="1">
      <alignment horizontal="center" vertical="top"/>
    </xf>
    <xf numFmtId="164" fontId="4" fillId="4" borderId="17" xfId="0" applyNumberFormat="1" applyFont="1" applyFill="1" applyBorder="1" applyAlignment="1">
      <alignment horizontal="center" vertical="top"/>
    </xf>
    <xf numFmtId="164" fontId="4" fillId="4" borderId="19" xfId="0" applyNumberFormat="1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 wrapText="1"/>
    </xf>
    <xf numFmtId="164" fontId="4" fillId="0" borderId="23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/>
    </xf>
    <xf numFmtId="164" fontId="10" fillId="0" borderId="25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4" borderId="23" xfId="0" applyNumberFormat="1" applyFont="1" applyFill="1" applyBorder="1" applyAlignment="1">
      <alignment horizontal="center" vertical="top"/>
    </xf>
    <xf numFmtId="164" fontId="4" fillId="4" borderId="24" xfId="0" applyNumberFormat="1" applyFont="1" applyFill="1" applyBorder="1" applyAlignment="1">
      <alignment horizontal="center" vertical="top"/>
    </xf>
    <xf numFmtId="164" fontId="4" fillId="4" borderId="26" xfId="0" applyNumberFormat="1" applyFont="1" applyFill="1" applyBorder="1" applyAlignment="1">
      <alignment horizontal="center" vertical="top"/>
    </xf>
    <xf numFmtId="164" fontId="4" fillId="5" borderId="28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 wrapText="1"/>
    </xf>
    <xf numFmtId="49" fontId="8" fillId="0" borderId="30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0" fontId="12" fillId="4" borderId="30" xfId="0" applyFont="1" applyFill="1" applyBorder="1" applyAlignment="1">
      <alignment horizontal="center" vertical="top"/>
    </xf>
    <xf numFmtId="164" fontId="5" fillId="4" borderId="31" xfId="0" applyNumberFormat="1" applyFont="1" applyFill="1" applyBorder="1" applyAlignment="1">
      <alignment horizontal="center" vertical="top"/>
    </xf>
    <xf numFmtId="164" fontId="5" fillId="4" borderId="1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33" xfId="0" applyNumberFormat="1" applyFont="1" applyFill="1" applyBorder="1" applyAlignment="1">
      <alignment horizontal="center" vertical="top"/>
    </xf>
    <xf numFmtId="164" fontId="5" fillId="4" borderId="34" xfId="0" applyNumberFormat="1" applyFont="1" applyFill="1" applyBorder="1" applyAlignment="1">
      <alignment horizontal="center" vertical="top"/>
    </xf>
    <xf numFmtId="164" fontId="5" fillId="4" borderId="35" xfId="0" applyNumberFormat="1" applyFont="1" applyFill="1" applyBorder="1" applyAlignment="1">
      <alignment horizontal="center" vertical="top"/>
    </xf>
    <xf numFmtId="49" fontId="3" fillId="0" borderId="36" xfId="0" applyNumberFormat="1" applyFont="1" applyBorder="1" applyAlignment="1">
      <alignment vertical="top"/>
    </xf>
    <xf numFmtId="49" fontId="4" fillId="0" borderId="37" xfId="0" applyNumberFormat="1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horizontal="center" vertical="top"/>
    </xf>
    <xf numFmtId="164" fontId="5" fillId="0" borderId="40" xfId="0" applyNumberFormat="1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5" fillId="5" borderId="40" xfId="0" applyNumberFormat="1" applyFont="1" applyFill="1" applyBorder="1" applyAlignment="1">
      <alignment horizontal="center" vertical="top"/>
    </xf>
    <xf numFmtId="164" fontId="4" fillId="0" borderId="42" xfId="0" applyNumberFormat="1" applyFont="1" applyFill="1" applyBorder="1" applyAlignment="1">
      <alignment horizontal="center" vertical="top"/>
    </xf>
    <xf numFmtId="164" fontId="4" fillId="4" borderId="39" xfId="0" applyNumberFormat="1" applyFont="1" applyFill="1" applyBorder="1" applyAlignment="1">
      <alignment horizontal="center" vertical="top"/>
    </xf>
    <xf numFmtId="164" fontId="4" fillId="4" borderId="41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49" fontId="11" fillId="0" borderId="45" xfId="0" applyNumberFormat="1" applyFont="1" applyBorder="1" applyAlignment="1">
      <alignment vertical="top"/>
    </xf>
    <xf numFmtId="164" fontId="5" fillId="5" borderId="8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center" vertical="top"/>
    </xf>
    <xf numFmtId="164" fontId="5" fillId="0" borderId="19" xfId="0" applyNumberFormat="1" applyFont="1" applyFill="1" applyBorder="1" applyAlignment="1">
      <alignment horizontal="center" vertical="top"/>
    </xf>
    <xf numFmtId="164" fontId="5" fillId="5" borderId="18" xfId="0" applyNumberFormat="1" applyFont="1" applyFill="1" applyBorder="1" applyAlignment="1">
      <alignment horizontal="left" vertical="top"/>
    </xf>
    <xf numFmtId="164" fontId="4" fillId="0" borderId="20" xfId="0" applyNumberFormat="1" applyFont="1" applyFill="1" applyBorder="1" applyAlignment="1">
      <alignment horizontal="left" vertical="top"/>
    </xf>
    <xf numFmtId="164" fontId="4" fillId="4" borderId="17" xfId="0" applyNumberFormat="1" applyFont="1" applyFill="1" applyBorder="1" applyAlignment="1">
      <alignment horizontal="left" vertical="top"/>
    </xf>
    <xf numFmtId="49" fontId="4" fillId="0" borderId="30" xfId="0" applyNumberFormat="1" applyFont="1" applyBorder="1" applyAlignment="1">
      <alignment horizontal="center" vertical="top"/>
    </xf>
    <xf numFmtId="0" fontId="12" fillId="4" borderId="34" xfId="0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27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/>
    </xf>
    <xf numFmtId="164" fontId="5" fillId="4" borderId="26" xfId="0" applyNumberFormat="1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164" fontId="5" fillId="0" borderId="39" xfId="0" applyNumberFormat="1" applyFont="1" applyFill="1" applyBorder="1" applyAlignment="1">
      <alignment horizontal="center" vertical="top"/>
    </xf>
    <xf numFmtId="164" fontId="4" fillId="4" borderId="38" xfId="0" applyNumberFormat="1" applyFont="1" applyFill="1" applyBorder="1" applyAlignment="1">
      <alignment horizontal="center" vertical="center"/>
    </xf>
    <xf numFmtId="164" fontId="4" fillId="4" borderId="39" xfId="0" applyNumberFormat="1" applyFont="1" applyFill="1" applyBorder="1" applyAlignment="1">
      <alignment horizontal="center" vertical="center"/>
    </xf>
    <xf numFmtId="164" fontId="4" fillId="4" borderId="41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64" fontId="4" fillId="0" borderId="14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47" xfId="0" applyNumberFormat="1" applyFont="1" applyFill="1" applyBorder="1" applyAlignment="1">
      <alignment horizontal="center" vertical="top"/>
    </xf>
    <xf numFmtId="164" fontId="5" fillId="0" borderId="48" xfId="0" applyNumberFormat="1" applyFont="1" applyFill="1" applyBorder="1" applyAlignment="1">
      <alignment horizontal="center" vertical="top"/>
    </xf>
    <xf numFmtId="164" fontId="5" fillId="0" borderId="20" xfId="0" applyNumberFormat="1" applyFont="1" applyFill="1" applyBorder="1" applyAlignment="1">
      <alignment horizontal="center" vertical="top"/>
    </xf>
    <xf numFmtId="164" fontId="4" fillId="4" borderId="16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44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12" fillId="4" borderId="49" xfId="0" applyFont="1" applyFill="1" applyBorder="1" applyAlignment="1">
      <alignment horizontal="center" vertical="top"/>
    </xf>
    <xf numFmtId="49" fontId="5" fillId="3" borderId="4" xfId="0" applyNumberFormat="1" applyFont="1" applyFill="1" applyBorder="1" applyAlignment="1">
      <alignment horizontal="center" vertical="top"/>
    </xf>
    <xf numFmtId="164" fontId="5" fillId="3" borderId="50" xfId="0" applyNumberFormat="1" applyFont="1" applyFill="1" applyBorder="1" applyAlignment="1">
      <alignment horizontal="center" vertical="top"/>
    </xf>
    <xf numFmtId="164" fontId="5" fillId="3" borderId="51" xfId="0" applyNumberFormat="1" applyFont="1" applyFill="1" applyBorder="1" applyAlignment="1">
      <alignment horizontal="center" vertical="top"/>
    </xf>
    <xf numFmtId="0" fontId="3" fillId="3" borderId="52" xfId="0" applyFont="1" applyFill="1" applyBorder="1" applyAlignment="1">
      <alignment horizontal="center" vertical="top" wrapText="1"/>
    </xf>
    <xf numFmtId="0" fontId="3" fillId="3" borderId="53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164" fontId="4" fillId="0" borderId="39" xfId="0" applyNumberFormat="1" applyFont="1" applyBorder="1" applyAlignment="1">
      <alignment horizontal="center" vertical="top"/>
    </xf>
    <xf numFmtId="164" fontId="4" fillId="0" borderId="41" xfId="0" applyNumberFormat="1" applyFont="1" applyBorder="1" applyAlignment="1">
      <alignment horizontal="center" vertical="top"/>
    </xf>
    <xf numFmtId="164" fontId="4" fillId="4" borderId="40" xfId="0" applyNumberFormat="1" applyFont="1" applyFill="1" applyBorder="1" applyAlignment="1">
      <alignment horizontal="center" vertical="top"/>
    </xf>
    <xf numFmtId="164" fontId="4" fillId="4" borderId="39" xfId="0" applyNumberFormat="1" applyFont="1" applyFill="1" applyBorder="1" applyAlignment="1">
      <alignment horizontal="center" vertical="top"/>
    </xf>
    <xf numFmtId="164" fontId="4" fillId="4" borderId="41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center" wrapText="1"/>
    </xf>
    <xf numFmtId="164" fontId="4" fillId="5" borderId="37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164" fontId="4" fillId="5" borderId="47" xfId="0" applyNumberFormat="1" applyFont="1" applyFill="1" applyBorder="1" applyAlignment="1">
      <alignment horizontal="center" vertical="top"/>
    </xf>
    <xf numFmtId="164" fontId="4" fillId="5" borderId="12" xfId="0" applyNumberFormat="1" applyFont="1" applyFill="1" applyBorder="1" applyAlignment="1">
      <alignment horizontal="center" vertical="top"/>
    </xf>
    <xf numFmtId="164" fontId="4" fillId="5" borderId="48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19" xfId="0" applyNumberFormat="1" applyFont="1" applyBorder="1" applyAlignment="1">
      <alignment horizontal="center" vertical="top"/>
    </xf>
    <xf numFmtId="164" fontId="4" fillId="4" borderId="47" xfId="0" applyNumberFormat="1" applyFont="1" applyFill="1" applyBorder="1" applyAlignment="1">
      <alignment horizontal="center" vertical="top"/>
    </xf>
    <xf numFmtId="164" fontId="4" fillId="4" borderId="12" xfId="0" applyNumberFormat="1" applyFont="1" applyFill="1" applyBorder="1" applyAlignment="1">
      <alignment horizontal="center" vertical="top"/>
    </xf>
    <xf numFmtId="164" fontId="4" fillId="4" borderId="13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center" wrapText="1"/>
    </xf>
    <xf numFmtId="164" fontId="4" fillId="5" borderId="2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164" fontId="4" fillId="5" borderId="24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4" borderId="25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5" fillId="4" borderId="32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33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34" xfId="0" applyNumberFormat="1" applyFont="1" applyFill="1" applyBorder="1" applyAlignment="1">
      <alignment horizontal="center" vertical="center"/>
    </xf>
    <xf numFmtId="164" fontId="5" fillId="4" borderId="35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vertical="top"/>
    </xf>
    <xf numFmtId="0" fontId="4" fillId="0" borderId="37" xfId="0" applyFont="1" applyBorder="1" applyAlignment="1">
      <alignment horizontal="center" vertical="top" wrapText="1"/>
    </xf>
    <xf numFmtId="164" fontId="4" fillId="0" borderId="40" xfId="0" applyNumberFormat="1" applyFont="1" applyFill="1" applyBorder="1" applyAlignment="1">
      <alignment horizontal="center" vertical="top" wrapText="1"/>
    </xf>
    <xf numFmtId="164" fontId="4" fillId="0" borderId="39" xfId="0" applyNumberFormat="1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top" wrapText="1"/>
    </xf>
    <xf numFmtId="164" fontId="4" fillId="0" borderId="38" xfId="0" applyNumberFormat="1" applyFont="1" applyFill="1" applyBorder="1" applyAlignment="1">
      <alignment horizontal="center" vertical="top" wrapText="1"/>
    </xf>
    <xf numFmtId="164" fontId="4" fillId="0" borderId="41" xfId="0" applyNumberFormat="1" applyFont="1" applyFill="1" applyBorder="1" applyAlignment="1">
      <alignment horizontal="center" vertical="top" wrapText="1"/>
    </xf>
    <xf numFmtId="164" fontId="4" fillId="4" borderId="39" xfId="0" applyNumberFormat="1" applyFont="1" applyFill="1" applyBorder="1" applyAlignment="1">
      <alignment horizontal="center" vertical="top" wrapText="1"/>
    </xf>
    <xf numFmtId="164" fontId="4" fillId="4" borderId="42" xfId="0" applyNumberFormat="1" applyFont="1" applyFill="1" applyBorder="1" applyAlignment="1">
      <alignment horizontal="center" vertical="top" wrapText="1"/>
    </xf>
    <xf numFmtId="164" fontId="4" fillId="5" borderId="37" xfId="0" applyNumberFormat="1" applyFont="1" applyFill="1" applyBorder="1" applyAlignment="1">
      <alignment horizontal="center" vertical="top" wrapText="1"/>
    </xf>
    <xf numFmtId="164" fontId="4" fillId="5" borderId="56" xfId="0" applyNumberFormat="1" applyFont="1" applyFill="1" applyBorder="1" applyAlignment="1">
      <alignment horizontal="center" vertical="top" wrapText="1"/>
    </xf>
    <xf numFmtId="164" fontId="4" fillId="0" borderId="47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4" borderId="12" xfId="0" applyNumberFormat="1" applyFont="1" applyFill="1" applyBorder="1" applyAlignment="1">
      <alignment horizontal="center" vertical="top" wrapText="1"/>
    </xf>
    <xf numFmtId="164" fontId="4" fillId="4" borderId="48" xfId="0" applyNumberFormat="1" applyFont="1" applyFill="1" applyBorder="1" applyAlignment="1">
      <alignment horizontal="center" vertical="top" wrapText="1"/>
    </xf>
    <xf numFmtId="164" fontId="4" fillId="5" borderId="44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15" fillId="0" borderId="30" xfId="0" applyFont="1" applyBorder="1" applyAlignment="1">
      <alignment horizontal="center" vertical="center" textRotation="90" wrapText="1"/>
    </xf>
    <xf numFmtId="0" fontId="15" fillId="0" borderId="29" xfId="0" applyFont="1" applyBorder="1" applyAlignment="1">
      <alignment horizontal="center" vertical="top" wrapText="1"/>
    </xf>
    <xf numFmtId="49" fontId="8" fillId="0" borderId="30" xfId="0" applyNumberFormat="1" applyFont="1" applyFill="1" applyBorder="1" applyAlignment="1">
      <alignment horizontal="center" vertical="top"/>
    </xf>
    <xf numFmtId="0" fontId="15" fillId="0" borderId="52" xfId="0" applyFont="1" applyBorder="1" applyAlignment="1">
      <alignment horizontal="center" vertical="top" wrapText="1"/>
    </xf>
    <xf numFmtId="0" fontId="12" fillId="4" borderId="35" xfId="0" applyFont="1" applyFill="1" applyBorder="1" applyAlignment="1">
      <alignment horizontal="center" vertical="top"/>
    </xf>
    <xf numFmtId="164" fontId="5" fillId="4" borderId="49" xfId="0" applyNumberFormat="1" applyFont="1" applyFill="1" applyBorder="1" applyAlignment="1">
      <alignment horizontal="center" vertical="top"/>
    </xf>
    <xf numFmtId="49" fontId="5" fillId="2" borderId="57" xfId="0" applyNumberFormat="1" applyFont="1" applyFill="1" applyBorder="1" applyAlignment="1">
      <alignment horizontal="center" vertical="top"/>
    </xf>
    <xf numFmtId="49" fontId="5" fillId="3" borderId="54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164" fontId="4" fillId="0" borderId="40" xfId="0" applyNumberFormat="1" applyFont="1" applyFill="1" applyBorder="1" applyAlignment="1">
      <alignment horizontal="center" vertical="top"/>
    </xf>
    <xf numFmtId="164" fontId="4" fillId="4" borderId="42" xfId="0" applyNumberFormat="1" applyFont="1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 wrapText="1"/>
    </xf>
    <xf numFmtId="0" fontId="0" fillId="3" borderId="58" xfId="0" applyFill="1" applyBorder="1" applyAlignment="1">
      <alignment horizontal="center" vertical="top" wrapText="1"/>
    </xf>
    <xf numFmtId="164" fontId="5" fillId="4" borderId="52" xfId="0" applyNumberFormat="1" applyFont="1" applyFill="1" applyBorder="1" applyAlignment="1">
      <alignment horizontal="center" vertical="top"/>
    </xf>
    <xf numFmtId="164" fontId="5" fillId="4" borderId="3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9" fontId="5" fillId="3" borderId="58" xfId="0" applyNumberFormat="1" applyFont="1" applyFill="1" applyBorder="1" applyAlignment="1">
      <alignment horizontal="center" vertical="top"/>
    </xf>
    <xf numFmtId="49" fontId="5" fillId="2" borderId="51" xfId="0" applyNumberFormat="1" applyFont="1" applyFill="1" applyBorder="1" applyAlignment="1">
      <alignment horizontal="center" vertical="top"/>
    </xf>
    <xf numFmtId="164" fontId="5" fillId="3" borderId="16" xfId="0" applyNumberFormat="1" applyFont="1" applyFill="1" applyBorder="1" applyAlignment="1">
      <alignment horizontal="center" vertical="top"/>
    </xf>
    <xf numFmtId="0" fontId="3" fillId="3" borderId="50" xfId="0" applyFont="1" applyFill="1" applyBorder="1" applyAlignment="1">
      <alignment horizontal="center" vertical="top" wrapText="1"/>
    </xf>
    <xf numFmtId="0" fontId="3" fillId="3" borderId="59" xfId="0" applyFont="1" applyFill="1" applyBorder="1" applyAlignment="1">
      <alignment horizontal="center" vertical="top" wrapText="1"/>
    </xf>
    <xf numFmtId="0" fontId="3" fillId="3" borderId="60" xfId="0" applyFont="1" applyFill="1" applyBorder="1" applyAlignment="1">
      <alignment horizontal="center" vertical="top" wrapText="1"/>
    </xf>
    <xf numFmtId="164" fontId="5" fillId="2" borderId="50" xfId="0" applyNumberFormat="1" applyFont="1" applyFill="1" applyBorder="1" applyAlignment="1">
      <alignment horizontal="center" vertical="top"/>
    </xf>
    <xf numFmtId="0" fontId="2" fillId="0" borderId="37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top" wrapText="1"/>
    </xf>
    <xf numFmtId="164" fontId="4" fillId="4" borderId="38" xfId="0" applyNumberFormat="1" applyFont="1" applyFill="1" applyBorder="1" applyAlignment="1">
      <alignment horizontal="center" vertical="top"/>
    </xf>
    <xf numFmtId="164" fontId="5" fillId="4" borderId="39" xfId="0" applyNumberFormat="1" applyFont="1" applyFill="1" applyBorder="1" applyAlignment="1">
      <alignment horizontal="center" vertical="top"/>
    </xf>
    <xf numFmtId="0" fontId="1" fillId="0" borderId="57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164" fontId="4" fillId="4" borderId="16" xfId="0" applyNumberFormat="1" applyFont="1" applyFill="1" applyBorder="1" applyAlignment="1">
      <alignment horizontal="center" vertical="top"/>
    </xf>
    <xf numFmtId="164" fontId="4" fillId="4" borderId="17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164" fontId="4" fillId="4" borderId="19" xfId="0" applyNumberFormat="1" applyFont="1" applyFill="1" applyBorder="1" applyAlignment="1">
      <alignment horizontal="center" vertical="top"/>
    </xf>
    <xf numFmtId="164" fontId="4" fillId="0" borderId="21" xfId="0" applyNumberFormat="1" applyFont="1" applyFill="1" applyBorder="1" applyAlignment="1">
      <alignment horizontal="center" vertical="top"/>
    </xf>
    <xf numFmtId="0" fontId="17" fillId="0" borderId="13" xfId="0" applyFont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164" fontId="4" fillId="0" borderId="28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164" fontId="4" fillId="0" borderId="23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4" borderId="23" xfId="0" applyNumberFormat="1" applyFont="1" applyFill="1" applyBorder="1" applyAlignment="1">
      <alignment horizontal="center" vertical="top"/>
    </xf>
    <xf numFmtId="164" fontId="4" fillId="4" borderId="24" xfId="0" applyNumberFormat="1" applyFont="1" applyFill="1" applyBorder="1" applyAlignment="1">
      <alignment horizontal="center" vertical="top"/>
    </xf>
    <xf numFmtId="164" fontId="4" fillId="4" borderId="26" xfId="0" applyNumberFormat="1" applyFont="1" applyFill="1" applyBorder="1" applyAlignment="1">
      <alignment horizontal="center" vertical="top"/>
    </xf>
    <xf numFmtId="164" fontId="5" fillId="0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49" fontId="12" fillId="4" borderId="28" xfId="0" applyNumberFormat="1" applyFont="1" applyFill="1" applyBorder="1" applyAlignment="1">
      <alignment horizontal="right" vertical="top"/>
    </xf>
    <xf numFmtId="164" fontId="5" fillId="4" borderId="61" xfId="0" applyNumberFormat="1" applyFont="1" applyFill="1" applyBorder="1" applyAlignment="1">
      <alignment horizontal="center" vertical="top"/>
    </xf>
    <xf numFmtId="164" fontId="5" fillId="4" borderId="28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 wrapText="1"/>
    </xf>
    <xf numFmtId="164" fontId="4" fillId="4" borderId="20" xfId="0" applyNumberFormat="1" applyFont="1" applyFill="1" applyBorder="1" applyAlignment="1">
      <alignment horizontal="center" vertical="top"/>
    </xf>
    <xf numFmtId="164" fontId="5" fillId="0" borderId="63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49" fontId="12" fillId="4" borderId="49" xfId="0" applyNumberFormat="1" applyFont="1" applyFill="1" applyBorder="1" applyAlignment="1">
      <alignment horizontal="right" vertical="top"/>
    </xf>
    <xf numFmtId="0" fontId="5" fillId="0" borderId="37" xfId="0" applyFont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/>
    </xf>
    <xf numFmtId="165" fontId="4" fillId="0" borderId="7" xfId="0" applyNumberFormat="1" applyFont="1" applyFill="1" applyBorder="1" applyAlignment="1">
      <alignment horizontal="center" vertical="top"/>
    </xf>
    <xf numFmtId="165" fontId="4" fillId="0" borderId="9" xfId="0" applyNumberFormat="1" applyFont="1" applyFill="1" applyBorder="1" applyAlignment="1">
      <alignment horizontal="center" vertical="top"/>
    </xf>
    <xf numFmtId="165" fontId="5" fillId="4" borderId="31" xfId="0" applyNumberFormat="1" applyFont="1" applyFill="1" applyBorder="1" applyAlignment="1">
      <alignment horizontal="center" vertical="top"/>
    </xf>
    <xf numFmtId="165" fontId="5" fillId="4" borderId="1" xfId="0" applyNumberFormat="1" applyFont="1" applyFill="1" applyBorder="1" applyAlignment="1">
      <alignment horizontal="center" vertical="top"/>
    </xf>
    <xf numFmtId="165" fontId="4" fillId="4" borderId="1" xfId="0" applyNumberFormat="1" applyFont="1" applyFill="1" applyBorder="1" applyAlignment="1">
      <alignment horizontal="center" vertical="top"/>
    </xf>
    <xf numFmtId="49" fontId="5" fillId="2" borderId="51" xfId="0" applyNumberFormat="1" applyFont="1" applyFill="1" applyBorder="1" applyAlignment="1">
      <alignment vertical="center"/>
    </xf>
    <xf numFmtId="49" fontId="5" fillId="3" borderId="58" xfId="0" applyNumberFormat="1" applyFont="1" applyFill="1" applyBorder="1" applyAlignment="1">
      <alignment vertical="center"/>
    </xf>
    <xf numFmtId="49" fontId="4" fillId="0" borderId="64" xfId="0" applyNumberFormat="1" applyFont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165" fontId="4" fillId="0" borderId="39" xfId="0" applyNumberFormat="1" applyFont="1" applyFill="1" applyBorder="1" applyAlignment="1">
      <alignment horizontal="center" vertical="top"/>
    </xf>
    <xf numFmtId="165" fontId="4" fillId="0" borderId="4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44" xfId="0" applyNumberFormat="1" applyFont="1" applyBorder="1" applyAlignment="1">
      <alignment horizontal="center" vertical="top"/>
    </xf>
    <xf numFmtId="165" fontId="4" fillId="4" borderId="7" xfId="0" applyNumberFormat="1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top"/>
    </xf>
    <xf numFmtId="0" fontId="5" fillId="4" borderId="35" xfId="0" applyFont="1" applyFill="1" applyBorder="1" applyAlignment="1">
      <alignment horizontal="right" vertical="top"/>
    </xf>
    <xf numFmtId="165" fontId="5" fillId="4" borderId="1" xfId="0" applyNumberFormat="1" applyFont="1" applyFill="1" applyBorder="1" applyAlignment="1">
      <alignment horizontal="center" vertical="center"/>
    </xf>
    <xf numFmtId="164" fontId="5" fillId="4" borderId="35" xfId="0" applyNumberFormat="1" applyFont="1" applyFill="1" applyBorder="1" applyAlignment="1">
      <alignment horizontal="center" vertical="center" wrapText="1"/>
    </xf>
    <xf numFmtId="165" fontId="18" fillId="0" borderId="38" xfId="0" applyNumberFormat="1" applyFont="1" applyFill="1" applyBorder="1" applyAlignment="1">
      <alignment horizontal="center" vertical="top"/>
    </xf>
    <xf numFmtId="165" fontId="18" fillId="0" borderId="39" xfId="0" applyNumberFormat="1" applyFont="1" applyFill="1" applyBorder="1" applyAlignment="1">
      <alignment horizontal="center" vertical="top"/>
    </xf>
    <xf numFmtId="165" fontId="18" fillId="0" borderId="6" xfId="0" applyNumberFormat="1" applyFont="1" applyFill="1" applyBorder="1" applyAlignment="1">
      <alignment horizontal="center" vertical="top"/>
    </xf>
    <xf numFmtId="165" fontId="18" fillId="0" borderId="7" xfId="0" applyNumberFormat="1" applyFont="1" applyFill="1" applyBorder="1" applyAlignment="1">
      <alignment horizontal="center" vertical="top"/>
    </xf>
    <xf numFmtId="165" fontId="5" fillId="4" borderId="33" xfId="0" applyNumberFormat="1" applyFont="1" applyFill="1" applyBorder="1" applyAlignment="1">
      <alignment horizontal="center" vertical="center"/>
    </xf>
    <xf numFmtId="164" fontId="5" fillId="4" borderId="49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64" fontId="18" fillId="0" borderId="38" xfId="0" applyNumberFormat="1" applyFont="1" applyFill="1" applyBorder="1" applyAlignment="1">
      <alignment horizontal="center" vertical="top"/>
    </xf>
    <xf numFmtId="164" fontId="18" fillId="0" borderId="39" xfId="0" applyNumberFormat="1" applyFont="1" applyFill="1" applyBorder="1" applyAlignment="1">
      <alignment horizontal="center" vertical="top"/>
    </xf>
    <xf numFmtId="164" fontId="18" fillId="0" borderId="4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44" xfId="0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/>
    </xf>
    <xf numFmtId="164" fontId="4" fillId="0" borderId="13" xfId="0" applyNumberFormat="1" applyFont="1" applyFill="1" applyBorder="1" applyAlignment="1">
      <alignment horizontal="center" vertical="top"/>
    </xf>
    <xf numFmtId="164" fontId="19" fillId="0" borderId="12" xfId="0" applyNumberFormat="1" applyFont="1" applyFill="1" applyBorder="1" applyAlignment="1">
      <alignment horizontal="center" vertical="top"/>
    </xf>
    <xf numFmtId="164" fontId="4" fillId="4" borderId="14" xfId="0" applyNumberFormat="1" applyFont="1" applyFill="1" applyBorder="1" applyAlignment="1">
      <alignment horizontal="center" vertical="top"/>
    </xf>
    <xf numFmtId="0" fontId="5" fillId="4" borderId="35" xfId="0" applyFont="1" applyFill="1" applyBorder="1" applyAlignment="1">
      <alignment horizontal="center" vertical="top"/>
    </xf>
    <xf numFmtId="164" fontId="21" fillId="4" borderId="1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49" fontId="5" fillId="6" borderId="3" xfId="0" applyNumberFormat="1" applyFont="1" applyFill="1" applyBorder="1" applyAlignment="1">
      <alignment horizontal="right" vertical="top"/>
    </xf>
    <xf numFmtId="49" fontId="4" fillId="6" borderId="65" xfId="0" applyNumberFormat="1" applyFont="1" applyFill="1" applyBorder="1" applyAlignment="1">
      <alignment vertical="top"/>
    </xf>
    <xf numFmtId="49" fontId="4" fillId="6" borderId="59" xfId="0" applyNumberFormat="1" applyFont="1" applyFill="1" applyBorder="1" applyAlignment="1">
      <alignment vertical="top"/>
    </xf>
    <xf numFmtId="164" fontId="5" fillId="6" borderId="5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49" fontId="22" fillId="0" borderId="0" xfId="0" applyNumberFormat="1" applyFont="1" applyFill="1" applyBorder="1" applyAlignment="1">
      <alignment horizontal="right" vertical="top"/>
    </xf>
    <xf numFmtId="49" fontId="23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0" fontId="4" fillId="5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164" fontId="1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165" fontId="4" fillId="4" borderId="10" xfId="0" applyNumberFormat="1" applyFont="1" applyFill="1" applyBorder="1" applyAlignment="1">
      <alignment horizontal="center" vertical="center"/>
    </xf>
    <xf numFmtId="164" fontId="4" fillId="4" borderId="48" xfId="0" applyNumberFormat="1" applyFont="1" applyFill="1" applyBorder="1" applyAlignment="1">
      <alignment horizontal="center" vertical="top"/>
    </xf>
    <xf numFmtId="49" fontId="8" fillId="0" borderId="54" xfId="0" applyNumberFormat="1" applyFont="1" applyFill="1" applyBorder="1" applyAlignment="1">
      <alignment horizontal="center" vertical="top"/>
    </xf>
    <xf numFmtId="49" fontId="8" fillId="0" borderId="66" xfId="0" applyNumberFormat="1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4" borderId="46" xfId="0" applyFont="1" applyFill="1" applyBorder="1" applyAlignment="1">
      <alignment horizontal="left" vertical="center" wrapText="1"/>
    </xf>
    <xf numFmtId="164" fontId="6" fillId="4" borderId="37" xfId="0" applyNumberFormat="1" applyFont="1" applyFill="1" applyBorder="1" applyAlignment="1">
      <alignment horizontal="center" vertical="top" wrapText="1"/>
    </xf>
    <xf numFmtId="164" fontId="6" fillId="4" borderId="40" xfId="0" applyNumberFormat="1" applyFont="1" applyFill="1" applyBorder="1" applyAlignment="1">
      <alignment horizontal="center" vertical="top" wrapText="1"/>
    </xf>
    <xf numFmtId="164" fontId="6" fillId="4" borderId="5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2" fillId="0" borderId="67" xfId="0" applyFont="1" applyBorder="1" applyAlignment="1">
      <alignment horizontal="left" vertical="top" wrapText="1" indent="1"/>
    </xf>
    <xf numFmtId="164" fontId="28" fillId="0" borderId="5" xfId="0" applyNumberFormat="1" applyFont="1" applyBorder="1" applyAlignment="1">
      <alignment horizontal="center" vertical="top" wrapText="1"/>
    </xf>
    <xf numFmtId="164" fontId="28" fillId="0" borderId="8" xfId="0" applyNumberFormat="1" applyFont="1" applyBorder="1" applyAlignment="1">
      <alignment horizontal="center" vertical="top" wrapText="1"/>
    </xf>
    <xf numFmtId="164" fontId="28" fillId="4" borderId="5" xfId="0" applyNumberFormat="1" applyFont="1" applyFill="1" applyBorder="1" applyAlignment="1">
      <alignment horizontal="center" vertical="top" wrapText="1"/>
    </xf>
    <xf numFmtId="164" fontId="28" fillId="0" borderId="63" xfId="0" applyNumberFormat="1" applyFont="1" applyBorder="1" applyAlignment="1">
      <alignment horizontal="center" vertical="top" wrapText="1"/>
    </xf>
    <xf numFmtId="0" fontId="1" fillId="0" borderId="67" xfId="0" applyFont="1" applyBorder="1" applyAlignment="1">
      <alignment horizontal="left" vertical="top" wrapText="1" indent="2"/>
    </xf>
    <xf numFmtId="164" fontId="28" fillId="0" borderId="68" xfId="0" applyNumberFormat="1" applyFont="1" applyBorder="1" applyAlignment="1">
      <alignment horizontal="center" vertical="top" wrapText="1"/>
    </xf>
    <xf numFmtId="164" fontId="28" fillId="0" borderId="69" xfId="0" applyNumberFormat="1" applyFont="1" applyBorder="1" applyAlignment="1">
      <alignment horizontal="center" vertical="top" wrapText="1"/>
    </xf>
    <xf numFmtId="164" fontId="28" fillId="4" borderId="22" xfId="0" applyNumberFormat="1" applyFont="1" applyFill="1" applyBorder="1" applyAlignment="1">
      <alignment horizontal="center" vertical="top" wrapText="1"/>
    </xf>
    <xf numFmtId="164" fontId="28" fillId="0" borderId="70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left" vertical="top" wrapText="1" indent="1"/>
    </xf>
    <xf numFmtId="164" fontId="28" fillId="0" borderId="30" xfId="0" applyNumberFormat="1" applyFont="1" applyBorder="1" applyAlignment="1">
      <alignment horizontal="center" vertical="top" wrapText="1"/>
    </xf>
    <xf numFmtId="164" fontId="28" fillId="0" borderId="71" xfId="0" applyNumberFormat="1" applyFont="1" applyBorder="1" applyAlignment="1">
      <alignment horizontal="center" vertical="top" wrapText="1"/>
    </xf>
    <xf numFmtId="164" fontId="28" fillId="4" borderId="35" xfId="0" applyNumberFormat="1" applyFont="1" applyFill="1" applyBorder="1" applyAlignment="1">
      <alignment horizontal="center" vertical="top" wrapText="1"/>
    </xf>
    <xf numFmtId="164" fontId="28" fillId="0" borderId="53" xfId="0" applyNumberFormat="1" applyFont="1" applyBorder="1" applyAlignment="1">
      <alignment horizontal="center" vertical="top" wrapText="1"/>
    </xf>
    <xf numFmtId="0" fontId="2" fillId="4" borderId="50" xfId="0" applyFont="1" applyFill="1" applyBorder="1" applyAlignment="1">
      <alignment horizontal="left" vertical="center" wrapText="1"/>
    </xf>
    <xf numFmtId="164" fontId="6" fillId="4" borderId="72" xfId="0" applyNumberFormat="1" applyFont="1" applyFill="1" applyBorder="1" applyAlignment="1">
      <alignment horizontal="center" vertical="top" wrapText="1"/>
    </xf>
    <xf numFmtId="164" fontId="6" fillId="6" borderId="72" xfId="0" applyNumberFormat="1" applyFont="1" applyFill="1" applyBorder="1" applyAlignment="1">
      <alignment horizontal="center" vertical="top" wrapText="1"/>
    </xf>
    <xf numFmtId="0" fontId="2" fillId="0" borderId="45" xfId="0" applyFont="1" applyBorder="1" applyAlignment="1">
      <alignment horizontal="left" vertical="center" wrapText="1" indent="1"/>
    </xf>
    <xf numFmtId="164" fontId="6" fillId="0" borderId="44" xfId="0" applyNumberFormat="1" applyFont="1" applyBorder="1" applyAlignment="1">
      <alignment horizontal="center" vertical="top" wrapText="1"/>
    </xf>
    <xf numFmtId="164" fontId="6" fillId="4" borderId="44" xfId="0" applyNumberFormat="1" applyFont="1" applyFill="1" applyBorder="1" applyAlignment="1">
      <alignment horizontal="center" vertical="top" wrapText="1"/>
    </xf>
    <xf numFmtId="0" fontId="1" fillId="0" borderId="62" xfId="0" applyFont="1" applyBorder="1" applyAlignment="1">
      <alignment horizontal="left" vertical="top" wrapText="1" indent="2"/>
    </xf>
    <xf numFmtId="164" fontId="28" fillId="0" borderId="22" xfId="0" applyNumberFormat="1" applyFont="1" applyBorder="1" applyAlignment="1">
      <alignment horizontal="center" vertical="top" wrapText="1"/>
    </xf>
    <xf numFmtId="164" fontId="28" fillId="0" borderId="5" xfId="0" applyNumberFormat="1" applyFont="1" applyBorder="1" applyAlignment="1">
      <alignment horizontal="center" vertical="top"/>
    </xf>
    <xf numFmtId="164" fontId="28" fillId="4" borderId="5" xfId="0" applyNumberFormat="1" applyFont="1" applyFill="1" applyBorder="1" applyAlignment="1">
      <alignment horizontal="center" vertical="top"/>
    </xf>
    <xf numFmtId="0" fontId="2" fillId="0" borderId="45" xfId="0" applyFont="1" applyBorder="1" applyAlignment="1">
      <alignment horizontal="left" vertical="top" wrapText="1" indent="1"/>
    </xf>
    <xf numFmtId="0" fontId="2" fillId="6" borderId="50" xfId="0" applyFont="1" applyFill="1" applyBorder="1" applyAlignment="1">
      <alignment horizontal="left" vertical="top" wrapText="1"/>
    </xf>
    <xf numFmtId="0" fontId="1" fillId="0" borderId="61" xfId="0" applyFont="1" applyBorder="1" applyAlignment="1">
      <alignment horizontal="left" vertical="top" wrapText="1" indent="2"/>
    </xf>
    <xf numFmtId="164" fontId="28" fillId="0" borderId="15" xfId="0" applyNumberFormat="1" applyFont="1" applyBorder="1" applyAlignment="1">
      <alignment horizontal="center" vertical="top" wrapText="1"/>
    </xf>
    <xf numFmtId="164" fontId="28" fillId="4" borderId="15" xfId="0" applyNumberFormat="1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left" vertical="top" wrapText="1" indent="2"/>
    </xf>
    <xf numFmtId="164" fontId="28" fillId="0" borderId="35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Border="1" applyAlignment="1">
      <alignment/>
    </xf>
    <xf numFmtId="0" fontId="2" fillId="6" borderId="5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49" fontId="4" fillId="0" borderId="44" xfId="0" applyNumberFormat="1" applyFont="1" applyBorder="1" applyAlignment="1">
      <alignment horizontal="center" vertical="top"/>
    </xf>
    <xf numFmtId="49" fontId="4" fillId="0" borderId="64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top"/>
    </xf>
    <xf numFmtId="164" fontId="5" fillId="4" borderId="31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vertical="top" wrapText="1"/>
    </xf>
    <xf numFmtId="0" fontId="4" fillId="3" borderId="52" xfId="0" applyFont="1" applyFill="1" applyBorder="1" applyAlignment="1">
      <alignment vertical="top" wrapText="1"/>
    </xf>
    <xf numFmtId="49" fontId="4" fillId="0" borderId="4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164" fontId="4" fillId="0" borderId="18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Fill="1" applyBorder="1" applyAlignment="1">
      <alignment horizontal="center" vertical="top" wrapText="1"/>
    </xf>
    <xf numFmtId="164" fontId="4" fillId="4" borderId="17" xfId="0" applyNumberFormat="1" applyFont="1" applyFill="1" applyBorder="1" applyAlignment="1">
      <alignment horizontal="center" vertical="top" wrapText="1"/>
    </xf>
    <xf numFmtId="164" fontId="4" fillId="4" borderId="20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 wrapText="1"/>
    </xf>
    <xf numFmtId="164" fontId="4" fillId="5" borderId="73" xfId="0" applyNumberFormat="1" applyFont="1" applyFill="1" applyBorder="1" applyAlignment="1">
      <alignment horizontal="center" vertical="top" wrapText="1"/>
    </xf>
    <xf numFmtId="164" fontId="4" fillId="4" borderId="40" xfId="0" applyNumberFormat="1" applyFont="1" applyFill="1" applyBorder="1" applyAlignment="1">
      <alignment horizontal="center" vertical="center"/>
    </xf>
    <xf numFmtId="0" fontId="32" fillId="0" borderId="0" xfId="19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19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wrapText="1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4" fillId="0" borderId="0" xfId="19" applyFont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5" fillId="0" borderId="0" xfId="19" applyNumberFormat="1" applyFont="1" applyAlignment="1" applyProtection="1">
      <alignment horizontal="center" vertical="top"/>
      <protection/>
    </xf>
    <xf numFmtId="0" fontId="36" fillId="0" borderId="0" xfId="19" applyFont="1">
      <alignment/>
      <protection/>
    </xf>
    <xf numFmtId="49" fontId="37" fillId="0" borderId="24" xfId="19" applyNumberFormat="1" applyFont="1" applyBorder="1" applyAlignment="1">
      <alignment horizontal="left"/>
      <protection/>
    </xf>
    <xf numFmtId="0" fontId="37" fillId="0" borderId="7" xfId="19" applyFont="1" applyBorder="1" applyAlignment="1">
      <alignment horizontal="left" vertical="top" wrapText="1"/>
      <protection/>
    </xf>
    <xf numFmtId="0" fontId="37" fillId="0" borderId="7" xfId="19" applyFont="1" applyBorder="1" applyAlignment="1">
      <alignment horizontal="left" vertical="top"/>
      <protection/>
    </xf>
    <xf numFmtId="0" fontId="37" fillId="0" borderId="7" xfId="19" applyFont="1" applyBorder="1" applyAlignment="1">
      <alignment horizontal="center" vertical="top"/>
      <protection/>
    </xf>
    <xf numFmtId="0" fontId="36" fillId="0" borderId="24" xfId="19" applyFont="1" applyBorder="1" applyAlignment="1">
      <alignment horizontal="left" vertical="top" wrapText="1"/>
      <protection/>
    </xf>
    <xf numFmtId="0" fontId="37" fillId="0" borderId="24" xfId="19" applyFont="1" applyBorder="1" applyAlignment="1">
      <alignment horizontal="left" vertical="top"/>
      <protection/>
    </xf>
    <xf numFmtId="0" fontId="37" fillId="0" borderId="24" xfId="19" applyFont="1" applyBorder="1" applyAlignment="1">
      <alignment horizontal="center" vertical="top"/>
      <protection/>
    </xf>
    <xf numFmtId="49" fontId="37" fillId="0" borderId="12" xfId="19" applyNumberFormat="1" applyFont="1" applyBorder="1" applyAlignment="1">
      <alignment horizontal="left"/>
      <protection/>
    </xf>
    <xf numFmtId="0" fontId="38" fillId="0" borderId="12" xfId="19" applyFont="1" applyBorder="1" applyAlignment="1">
      <alignment horizontal="left" vertical="top" wrapText="1"/>
      <protection/>
    </xf>
    <xf numFmtId="0" fontId="37" fillId="0" borderId="12" xfId="19" applyFont="1" applyBorder="1" applyAlignment="1">
      <alignment horizontal="left" vertical="top"/>
      <protection/>
    </xf>
    <xf numFmtId="0" fontId="37" fillId="0" borderId="12" xfId="19" applyFont="1" applyBorder="1" applyAlignment="1">
      <alignment horizontal="center" vertical="top"/>
      <protection/>
    </xf>
    <xf numFmtId="0" fontId="37" fillId="0" borderId="12" xfId="19" applyFont="1" applyBorder="1" applyAlignment="1">
      <alignment horizontal="left"/>
      <protection/>
    </xf>
    <xf numFmtId="0" fontId="37" fillId="0" borderId="12" xfId="19" applyFont="1" applyBorder="1" applyAlignment="1">
      <alignment horizontal="left" vertical="top" wrapText="1"/>
      <protection/>
    </xf>
    <xf numFmtId="0" fontId="37" fillId="0" borderId="12" xfId="19" applyFont="1" applyBorder="1" applyAlignment="1">
      <alignment horizontal="center"/>
      <protection/>
    </xf>
    <xf numFmtId="0" fontId="37" fillId="0" borderId="7" xfId="19" applyFont="1" applyBorder="1" applyAlignment="1">
      <alignment horizontal="center"/>
      <protection/>
    </xf>
    <xf numFmtId="0" fontId="39" fillId="0" borderId="12" xfId="19" applyFont="1" applyBorder="1" applyAlignment="1">
      <alignment horizontal="left" vertical="top" wrapText="1"/>
      <protection/>
    </xf>
    <xf numFmtId="0" fontId="40" fillId="0" borderId="0" xfId="19" applyFont="1" applyBorder="1" applyAlignment="1">
      <alignment horizontal="left" vertical="center" wrapText="1"/>
      <protection/>
    </xf>
    <xf numFmtId="0" fontId="40" fillId="0" borderId="0" xfId="19" applyFont="1" applyAlignment="1">
      <alignment vertical="center"/>
      <protection/>
    </xf>
    <xf numFmtId="0" fontId="40" fillId="0" borderId="0" xfId="20" applyFont="1" applyBorder="1">
      <alignment/>
      <protection/>
    </xf>
    <xf numFmtId="0" fontId="41" fillId="0" borderId="0" xfId="20" applyFont="1" applyBorder="1" applyAlignment="1">
      <alignment horizontal="center" vertical="center"/>
      <protection/>
    </xf>
    <xf numFmtId="0" fontId="41" fillId="0" borderId="0" xfId="20" applyFont="1" applyBorder="1" applyAlignment="1">
      <alignment vertical="center"/>
      <protection/>
    </xf>
    <xf numFmtId="165" fontId="5" fillId="4" borderId="2" xfId="0" applyNumberFormat="1" applyFont="1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0" borderId="29" xfId="0" applyFill="1" applyBorder="1" applyAlignment="1">
      <alignment vertical="top" wrapText="1"/>
    </xf>
    <xf numFmtId="1" fontId="3" fillId="0" borderId="58" xfId="0" applyNumberFormat="1" applyFont="1" applyFill="1" applyBorder="1" applyAlignment="1">
      <alignment horizontal="center" vertical="top"/>
    </xf>
    <xf numFmtId="1" fontId="3" fillId="0" borderId="74" xfId="0" applyNumberFormat="1" applyFont="1" applyFill="1" applyBorder="1" applyAlignment="1">
      <alignment horizontal="center" vertical="top"/>
    </xf>
    <xf numFmtId="0" fontId="37" fillId="0" borderId="12" xfId="19" applyFont="1" applyFill="1" applyBorder="1" applyAlignment="1">
      <alignment horizontal="center" vertical="top"/>
      <protection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top" wrapText="1"/>
    </xf>
    <xf numFmtId="164" fontId="5" fillId="2" borderId="72" xfId="0" applyNumberFormat="1" applyFont="1" applyFill="1" applyBorder="1" applyAlignment="1">
      <alignment horizontal="center" vertical="top"/>
    </xf>
    <xf numFmtId="49" fontId="4" fillId="0" borderId="67" xfId="0" applyNumberFormat="1" applyFont="1" applyFill="1" applyBorder="1" applyAlignment="1">
      <alignment horizontal="center" vertical="top"/>
    </xf>
    <xf numFmtId="49" fontId="4" fillId="0" borderId="62" xfId="0" applyNumberFormat="1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5" fillId="4" borderId="29" xfId="0" applyNumberFormat="1" applyFont="1" applyFill="1" applyBorder="1" applyAlignment="1">
      <alignment horizontal="center" vertical="top"/>
    </xf>
    <xf numFmtId="164" fontId="5" fillId="0" borderId="56" xfId="0" applyNumberFormat="1" applyFont="1" applyFill="1" applyBorder="1" applyAlignment="1">
      <alignment horizontal="center" vertical="top"/>
    </xf>
    <xf numFmtId="164" fontId="4" fillId="4" borderId="18" xfId="0" applyNumberFormat="1" applyFont="1" applyFill="1" applyBorder="1" applyAlignment="1">
      <alignment horizontal="center" vertical="center"/>
    </xf>
    <xf numFmtId="166" fontId="5" fillId="4" borderId="49" xfId="0" applyNumberFormat="1" applyFont="1" applyFill="1" applyBorder="1" applyAlignment="1">
      <alignment horizontal="center" vertical="top"/>
    </xf>
    <xf numFmtId="166" fontId="5" fillId="4" borderId="33" xfId="0" applyNumberFormat="1" applyFont="1" applyFill="1" applyBorder="1" applyAlignment="1">
      <alignment horizontal="center" vertical="top"/>
    </xf>
    <xf numFmtId="166" fontId="5" fillId="4" borderId="2" xfId="0" applyNumberFormat="1" applyFont="1" applyFill="1" applyBorder="1" applyAlignment="1">
      <alignment horizontal="center" vertical="top"/>
    </xf>
    <xf numFmtId="164" fontId="4" fillId="4" borderId="38" xfId="0" applyNumberFormat="1" applyFont="1" applyFill="1" applyBorder="1" applyAlignment="1">
      <alignment horizontal="center" vertical="top" wrapText="1"/>
    </xf>
    <xf numFmtId="164" fontId="4" fillId="4" borderId="16" xfId="0" applyNumberFormat="1" applyFont="1" applyFill="1" applyBorder="1" applyAlignment="1">
      <alignment horizontal="center" vertical="top" wrapText="1"/>
    </xf>
    <xf numFmtId="164" fontId="4" fillId="4" borderId="14" xfId="0" applyNumberFormat="1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/>
    </xf>
    <xf numFmtId="0" fontId="3" fillId="0" borderId="74" xfId="0" applyFont="1" applyFill="1" applyBorder="1" applyAlignment="1">
      <alignment horizontal="center" vertical="top"/>
    </xf>
    <xf numFmtId="165" fontId="4" fillId="4" borderId="6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5" fontId="5" fillId="4" borderId="3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4" fontId="5" fillId="4" borderId="49" xfId="0" applyNumberFormat="1" applyFont="1" applyFill="1" applyBorder="1" applyAlignment="1">
      <alignment horizontal="center" vertical="center"/>
    </xf>
    <xf numFmtId="164" fontId="5" fillId="4" borderId="35" xfId="0" applyNumberFormat="1" applyFont="1" applyFill="1" applyBorder="1" applyAlignment="1">
      <alignment horizontal="center" vertical="top" wrapText="1"/>
    </xf>
    <xf numFmtId="164" fontId="25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14" fillId="0" borderId="0" xfId="0" applyNumberFormat="1" applyFont="1" applyFill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164" fontId="5" fillId="4" borderId="71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/>
    </xf>
    <xf numFmtId="164" fontId="5" fillId="4" borderId="75" xfId="0" applyNumberFormat="1" applyFont="1" applyFill="1" applyBorder="1" applyAlignment="1">
      <alignment horizontal="center" vertical="top"/>
    </xf>
    <xf numFmtId="164" fontId="4" fillId="4" borderId="21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71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center" vertical="top"/>
    </xf>
    <xf numFmtId="0" fontId="0" fillId="0" borderId="74" xfId="0" applyFont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164" fontId="4" fillId="0" borderId="62" xfId="0" applyNumberFormat="1" applyFont="1" applyFill="1" applyBorder="1" applyAlignment="1">
      <alignment horizontal="center" vertical="top"/>
    </xf>
    <xf numFmtId="49" fontId="43" fillId="0" borderId="24" xfId="19" applyNumberFormat="1" applyFont="1" applyBorder="1" applyAlignment="1">
      <alignment horizontal="center"/>
      <protection/>
    </xf>
    <xf numFmtId="0" fontId="4" fillId="0" borderId="67" xfId="0" applyFont="1" applyFill="1" applyBorder="1" applyAlignment="1">
      <alignment horizontal="center" vertical="top" wrapText="1"/>
    </xf>
    <xf numFmtId="165" fontId="4" fillId="0" borderId="15" xfId="0" applyNumberFormat="1" applyFont="1" applyFill="1" applyBorder="1" applyAlignment="1">
      <alignment horizontal="center" vertical="center"/>
    </xf>
    <xf numFmtId="0" fontId="37" fillId="0" borderId="12" xfId="19" applyFont="1" applyBorder="1" applyAlignment="1">
      <alignment horizontal="left" vertical="center" wrapText="1"/>
      <protection/>
    </xf>
    <xf numFmtId="0" fontId="37" fillId="0" borderId="12" xfId="19" applyFont="1" applyBorder="1" applyAlignment="1">
      <alignment vertical="center" wrapText="1"/>
      <protection/>
    </xf>
    <xf numFmtId="0" fontId="0" fillId="0" borderId="14" xfId="0" applyBorder="1" applyAlignment="1">
      <alignment horizontal="left" vertical="top" wrapText="1"/>
    </xf>
    <xf numFmtId="164" fontId="1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165" fontId="4" fillId="0" borderId="16" xfId="0" applyNumberFormat="1" applyFont="1" applyFill="1" applyBorder="1" applyAlignment="1">
      <alignment horizontal="center" vertical="top"/>
    </xf>
    <xf numFmtId="165" fontId="4" fillId="0" borderId="17" xfId="0" applyNumberFormat="1" applyFont="1" applyFill="1" applyBorder="1" applyAlignment="1">
      <alignment horizontal="center" vertical="top"/>
    </xf>
    <xf numFmtId="165" fontId="4" fillId="0" borderId="19" xfId="0" applyNumberFormat="1" applyFont="1" applyFill="1" applyBorder="1" applyAlignment="1">
      <alignment horizontal="center" vertical="top"/>
    </xf>
    <xf numFmtId="165" fontId="4" fillId="0" borderId="18" xfId="0" applyNumberFormat="1" applyFont="1" applyFill="1" applyBorder="1" applyAlignment="1">
      <alignment horizontal="center" vertical="top"/>
    </xf>
    <xf numFmtId="165" fontId="4" fillId="4" borderId="18" xfId="0" applyNumberFormat="1" applyFont="1" applyFill="1" applyBorder="1" applyAlignment="1">
      <alignment horizontal="center" vertical="top"/>
    </xf>
    <xf numFmtId="165" fontId="4" fillId="4" borderId="17" xfId="0" applyNumberFormat="1" applyFont="1" applyFill="1" applyBorder="1" applyAlignment="1">
      <alignment horizontal="center" vertical="top"/>
    </xf>
    <xf numFmtId="165" fontId="4" fillId="4" borderId="19" xfId="0" applyNumberFormat="1" applyFont="1" applyFill="1" applyBorder="1" applyAlignment="1">
      <alignment horizontal="center" vertical="top"/>
    </xf>
    <xf numFmtId="164" fontId="4" fillId="0" borderId="73" xfId="0" applyNumberFormat="1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64" fontId="4" fillId="4" borderId="8" xfId="0" applyNumberFormat="1" applyFont="1" applyFill="1" applyBorder="1" applyAlignment="1">
      <alignment horizontal="center" vertical="top"/>
    </xf>
    <xf numFmtId="164" fontId="4" fillId="4" borderId="7" xfId="0" applyNumberFormat="1" applyFont="1" applyFill="1" applyBorder="1" applyAlignment="1">
      <alignment horizontal="center" vertical="top"/>
    </xf>
    <xf numFmtId="164" fontId="4" fillId="4" borderId="9" xfId="0" applyNumberFormat="1" applyFont="1" applyFill="1" applyBorder="1" applyAlignment="1">
      <alignment horizontal="center" vertical="top"/>
    </xf>
    <xf numFmtId="164" fontId="4" fillId="0" borderId="63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4" fillId="0" borderId="36" xfId="0" applyNumberFormat="1" applyFont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top" wrapText="1"/>
    </xf>
    <xf numFmtId="49" fontId="8" fillId="0" borderId="64" xfId="0" applyNumberFormat="1" applyFont="1" applyFill="1" applyBorder="1" applyAlignment="1">
      <alignment horizontal="center" vertical="top"/>
    </xf>
    <xf numFmtId="49" fontId="4" fillId="0" borderId="66" xfId="0" applyNumberFormat="1" applyFont="1" applyBorder="1" applyAlignment="1">
      <alignment horizontal="center" vertical="top" wrapText="1"/>
    </xf>
    <xf numFmtId="49" fontId="4" fillId="0" borderId="76" xfId="0" applyNumberFormat="1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26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49" fontId="5" fillId="3" borderId="65" xfId="0" applyNumberFormat="1" applyFont="1" applyFill="1" applyBorder="1" applyAlignment="1">
      <alignment horizontal="right" vertical="top"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49" fontId="5" fillId="2" borderId="38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164" fontId="2" fillId="4" borderId="50" xfId="0" applyNumberFormat="1" applyFont="1" applyFill="1" applyBorder="1" applyAlignment="1">
      <alignment horizontal="center" vertical="top" wrapText="1"/>
    </xf>
    <xf numFmtId="164" fontId="2" fillId="4" borderId="59" xfId="0" applyNumberFormat="1" applyFont="1" applyFill="1" applyBorder="1" applyAlignment="1">
      <alignment horizontal="center" vertical="top" wrapText="1"/>
    </xf>
    <xf numFmtId="164" fontId="2" fillId="4" borderId="60" xfId="0" applyNumberFormat="1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75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49" fontId="5" fillId="3" borderId="12" xfId="0" applyNumberFormat="1" applyFont="1" applyFill="1" applyBorder="1" applyAlignment="1">
      <alignment horizontal="center" vertical="top"/>
    </xf>
    <xf numFmtId="49" fontId="5" fillId="3" borderId="58" xfId="0" applyNumberFormat="1" applyFont="1" applyFill="1" applyBorder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/>
    </xf>
    <xf numFmtId="0" fontId="2" fillId="0" borderId="77" xfId="0" applyFont="1" applyFill="1" applyBorder="1" applyAlignment="1">
      <alignment horizontal="left" vertical="top" wrapText="1"/>
    </xf>
    <xf numFmtId="49" fontId="8" fillId="0" borderId="64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49" fontId="8" fillId="0" borderId="30" xfId="0" applyNumberFormat="1" applyFont="1" applyBorder="1" applyAlignment="1">
      <alignment horizontal="center" vertical="top"/>
    </xf>
    <xf numFmtId="49" fontId="5" fillId="3" borderId="54" xfId="0" applyNumberFormat="1" applyFont="1" applyFill="1" applyBorder="1" applyAlignment="1">
      <alignment horizontal="center" vertical="top"/>
    </xf>
    <xf numFmtId="0" fontId="4" fillId="2" borderId="59" xfId="0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center" wrapText="1"/>
    </xf>
    <xf numFmtId="49" fontId="5" fillId="3" borderId="65" xfId="0" applyNumberFormat="1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49" fontId="5" fillId="2" borderId="57" xfId="0" applyNumberFormat="1" applyFont="1" applyFill="1" applyBorder="1" applyAlignment="1">
      <alignment horizontal="center" vertical="top"/>
    </xf>
    <xf numFmtId="49" fontId="5" fillId="2" borderId="14" xfId="0" applyNumberFormat="1" applyFont="1" applyFill="1" applyBorder="1" applyAlignment="1">
      <alignment horizontal="center" vertical="top"/>
    </xf>
    <xf numFmtId="49" fontId="5" fillId="2" borderId="51" xfId="0" applyNumberFormat="1" applyFont="1" applyFill="1" applyBorder="1" applyAlignment="1">
      <alignment horizontal="center" vertical="top"/>
    </xf>
    <xf numFmtId="49" fontId="5" fillId="3" borderId="39" xfId="0" applyNumberFormat="1" applyFont="1" applyFill="1" applyBorder="1" applyAlignment="1">
      <alignment horizontal="center" vertical="top"/>
    </xf>
    <xf numFmtId="49" fontId="5" fillId="3" borderId="7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5" borderId="42" xfId="0" applyNumberFormat="1" applyFont="1" applyFill="1" applyBorder="1" applyAlignment="1">
      <alignment horizontal="right" vertical="top"/>
    </xf>
    <xf numFmtId="49" fontId="5" fillId="5" borderId="10" xfId="0" applyNumberFormat="1" applyFont="1" applyFill="1" applyBorder="1" applyAlignment="1">
      <alignment horizontal="right" vertical="top"/>
    </xf>
    <xf numFmtId="49" fontId="5" fillId="5" borderId="33" xfId="0" applyNumberFormat="1" applyFont="1" applyFill="1" applyBorder="1" applyAlignment="1">
      <alignment horizontal="right" vertical="top"/>
    </xf>
    <xf numFmtId="49" fontId="4" fillId="0" borderId="6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0" fontId="15" fillId="0" borderId="30" xfId="0" applyFont="1" applyBorder="1" applyAlignment="1">
      <alignment vertical="top"/>
    </xf>
    <xf numFmtId="49" fontId="5" fillId="3" borderId="59" xfId="0" applyNumberFormat="1" applyFont="1" applyFill="1" applyBorder="1" applyAlignment="1">
      <alignment horizontal="right" vertical="top"/>
    </xf>
    <xf numFmtId="49" fontId="3" fillId="0" borderId="64" xfId="0" applyNumberFormat="1" applyFont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63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5" borderId="62" xfId="0" applyFont="1" applyFill="1" applyBorder="1" applyAlignment="1">
      <alignment horizontal="left" vertical="top" wrapText="1"/>
    </xf>
    <xf numFmtId="0" fontId="0" fillId="5" borderId="21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right" vertical="top" wrapText="1"/>
    </xf>
    <xf numFmtId="0" fontId="0" fillId="6" borderId="4" xfId="0" applyFill="1" applyBorder="1" applyAlignment="1">
      <alignment vertical="top" wrapText="1"/>
    </xf>
    <xf numFmtId="0" fontId="0" fillId="6" borderId="65" xfId="0" applyFill="1" applyBorder="1" applyAlignment="1">
      <alignment vertical="top" wrapText="1"/>
    </xf>
    <xf numFmtId="164" fontId="5" fillId="6" borderId="50" xfId="0" applyNumberFormat="1" applyFont="1" applyFill="1" applyBorder="1" applyAlignment="1">
      <alignment horizontal="center" vertical="top" wrapText="1"/>
    </xf>
    <xf numFmtId="164" fontId="5" fillId="6" borderId="59" xfId="0" applyNumberFormat="1" applyFont="1" applyFill="1" applyBorder="1" applyAlignment="1">
      <alignment horizontal="center" vertical="top" wrapText="1"/>
    </xf>
    <xf numFmtId="164" fontId="5" fillId="6" borderId="60" xfId="0" applyNumberFormat="1" applyFont="1" applyFill="1" applyBorder="1" applyAlignment="1">
      <alignment horizontal="center" vertical="top" wrapText="1"/>
    </xf>
    <xf numFmtId="0" fontId="4" fillId="5" borderId="46" xfId="0" applyFont="1" applyFill="1" applyBorder="1" applyAlignment="1">
      <alignment horizontal="left" vertical="top" wrapText="1"/>
    </xf>
    <xf numFmtId="0" fontId="0" fillId="5" borderId="43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164" fontId="4" fillId="0" borderId="62" xfId="0" applyNumberFormat="1" applyFont="1" applyBorder="1" applyAlignment="1">
      <alignment horizontal="center" vertical="top" wrapText="1"/>
    </xf>
    <xf numFmtId="164" fontId="4" fillId="0" borderId="21" xfId="0" applyNumberFormat="1" applyFont="1" applyBorder="1" applyAlignment="1">
      <alignment horizontal="center" vertical="top" wrapText="1"/>
    </xf>
    <xf numFmtId="164" fontId="4" fillId="0" borderId="73" xfId="0" applyNumberFormat="1" applyFont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wrapText="1"/>
    </xf>
    <xf numFmtId="0" fontId="4" fillId="6" borderId="29" xfId="0" applyFont="1" applyFill="1" applyBorder="1" applyAlignment="1">
      <alignment horizontal="center" vertical="top"/>
    </xf>
    <xf numFmtId="0" fontId="4" fillId="6" borderId="52" xfId="0" applyFont="1" applyFill="1" applyBorder="1" applyAlignment="1">
      <alignment horizontal="center" vertical="top"/>
    </xf>
    <xf numFmtId="0" fontId="4" fillId="6" borderId="53" xfId="0" applyFont="1" applyFill="1" applyBorder="1" applyAlignment="1">
      <alignment horizontal="center" vertical="top"/>
    </xf>
    <xf numFmtId="0" fontId="2" fillId="0" borderId="50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26" fillId="0" borderId="0" xfId="0" applyNumberFormat="1" applyFont="1" applyFill="1" applyBorder="1" applyAlignment="1">
      <alignment horizontal="center" vertical="top" wrapText="1"/>
    </xf>
    <xf numFmtId="49" fontId="5" fillId="2" borderId="65" xfId="0" applyNumberFormat="1" applyFont="1" applyFill="1" applyBorder="1" applyAlignment="1">
      <alignment horizontal="right" vertical="top"/>
    </xf>
    <xf numFmtId="49" fontId="4" fillId="2" borderId="59" xfId="0" applyNumberFormat="1" applyFont="1" applyFill="1" applyBorder="1" applyAlignment="1">
      <alignment horizontal="right" vertical="top"/>
    </xf>
    <xf numFmtId="49" fontId="5" fillId="6" borderId="59" xfId="0" applyNumberFormat="1" applyFont="1" applyFill="1" applyBorder="1" applyAlignment="1">
      <alignment horizontal="right" vertical="top"/>
    </xf>
    <xf numFmtId="49" fontId="5" fillId="6" borderId="60" xfId="0" applyNumberFormat="1" applyFont="1" applyFill="1" applyBorder="1" applyAlignment="1">
      <alignment horizontal="right" vertical="top"/>
    </xf>
    <xf numFmtId="0" fontId="2" fillId="0" borderId="55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7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44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left" vertical="top" wrapText="1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0" fontId="12" fillId="0" borderId="44" xfId="0" applyFont="1" applyBorder="1" applyAlignment="1">
      <alignment horizontal="center" vertical="top" textRotation="90" wrapText="1"/>
    </xf>
    <xf numFmtId="0" fontId="20" fillId="0" borderId="30" xfId="0" applyFont="1" applyBorder="1" applyAlignment="1">
      <alignment horizontal="center" vertical="top" textRotation="90" wrapText="1"/>
    </xf>
    <xf numFmtId="0" fontId="4" fillId="3" borderId="59" xfId="0" applyFont="1" applyFill="1" applyBorder="1" applyAlignment="1">
      <alignment horizontal="center" vertical="top"/>
    </xf>
    <xf numFmtId="0" fontId="4" fillId="3" borderId="60" xfId="0" applyFont="1" applyFill="1" applyBorder="1" applyAlignment="1">
      <alignment horizontal="center" vertical="top"/>
    </xf>
    <xf numFmtId="0" fontId="4" fillId="3" borderId="50" xfId="0" applyFont="1" applyFill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45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5" fillId="3" borderId="65" xfId="0" applyNumberFormat="1" applyFont="1" applyFill="1" applyBorder="1" applyAlignment="1">
      <alignment horizontal="left" vertical="top"/>
    </xf>
    <xf numFmtId="49" fontId="5" fillId="3" borderId="59" xfId="0" applyNumberFormat="1" applyFont="1" applyFill="1" applyBorder="1" applyAlignment="1">
      <alignment horizontal="left" vertical="top"/>
    </xf>
    <xf numFmtId="49" fontId="5" fillId="3" borderId="60" xfId="0" applyNumberFormat="1" applyFont="1" applyFill="1" applyBorder="1" applyAlignment="1">
      <alignment horizontal="left" vertical="top"/>
    </xf>
    <xf numFmtId="49" fontId="5" fillId="0" borderId="77" xfId="0" applyNumberFormat="1" applyFont="1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/>
    </xf>
    <xf numFmtId="0" fontId="2" fillId="0" borderId="75" xfId="0" applyFont="1" applyBorder="1" applyAlignment="1">
      <alignment horizontal="center" vertical="top"/>
    </xf>
    <xf numFmtId="49" fontId="3" fillId="0" borderId="7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52" xfId="0" applyNumberFormat="1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5" fillId="0" borderId="54" xfId="0" applyNumberFormat="1" applyFont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1" fillId="0" borderId="55" xfId="0" applyFont="1" applyFill="1" applyBorder="1" applyAlignment="1">
      <alignment horizontal="left" vertical="top" wrapText="1"/>
    </xf>
    <xf numFmtId="0" fontId="1" fillId="0" borderId="74" xfId="0" applyFont="1" applyFill="1" applyBorder="1" applyAlignment="1">
      <alignment horizontal="left" vertical="top" wrapText="1"/>
    </xf>
    <xf numFmtId="0" fontId="5" fillId="0" borderId="64" xfId="0" applyFont="1" applyFill="1" applyBorder="1" applyAlignment="1">
      <alignment horizontal="center" vertical="top" textRotation="90" wrapText="1"/>
    </xf>
    <xf numFmtId="0" fontId="16" fillId="0" borderId="30" xfId="0" applyFont="1" applyBorder="1" applyAlignment="1">
      <alignment horizontal="center" vertical="top" textRotation="90" wrapText="1"/>
    </xf>
    <xf numFmtId="49" fontId="4" fillId="0" borderId="36" xfId="0" applyNumberFormat="1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49" fontId="5" fillId="3" borderId="65" xfId="0" applyNumberFormat="1" applyFont="1" applyFill="1" applyBorder="1" applyAlignment="1">
      <alignment horizontal="left" vertical="top"/>
    </xf>
    <xf numFmtId="49" fontId="5" fillId="3" borderId="59" xfId="0" applyNumberFormat="1" applyFont="1" applyFill="1" applyBorder="1" applyAlignment="1">
      <alignment horizontal="left" vertical="top"/>
    </xf>
    <xf numFmtId="49" fontId="5" fillId="3" borderId="52" xfId="0" applyNumberFormat="1" applyFont="1" applyFill="1" applyBorder="1" applyAlignment="1">
      <alignment horizontal="left" vertical="top"/>
    </xf>
    <xf numFmtId="49" fontId="5" fillId="2" borderId="57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49" fontId="5" fillId="3" borderId="54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4" fillId="0" borderId="79" xfId="0" applyNumberFormat="1" applyFont="1" applyBorder="1" applyAlignment="1">
      <alignment horizontal="center" vertical="top" wrapText="1"/>
    </xf>
    <xf numFmtId="0" fontId="15" fillId="0" borderId="52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top" textRotation="90" wrapText="1"/>
    </xf>
    <xf numFmtId="49" fontId="4" fillId="0" borderId="45" xfId="0" applyNumberFormat="1" applyFont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48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49" fontId="4" fillId="0" borderId="37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5" fillId="3" borderId="80" xfId="0" applyNumberFormat="1" applyFont="1" applyFill="1" applyBorder="1" applyAlignment="1">
      <alignment horizontal="right" vertical="top"/>
    </xf>
    <xf numFmtId="49" fontId="5" fillId="3" borderId="4" xfId="0" applyNumberFormat="1" applyFont="1" applyFill="1" applyBorder="1" applyAlignment="1">
      <alignment horizontal="right" vertical="top"/>
    </xf>
    <xf numFmtId="0" fontId="0" fillId="0" borderId="44" xfId="0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center" textRotation="90" wrapText="1"/>
    </xf>
    <xf numFmtId="49" fontId="5" fillId="0" borderId="39" xfId="0" applyNumberFormat="1" applyFont="1" applyBorder="1" applyAlignment="1">
      <alignment horizontal="center" vertical="top"/>
    </xf>
    <xf numFmtId="0" fontId="1" fillId="0" borderId="42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49" fontId="5" fillId="3" borderId="24" xfId="0" applyNumberFormat="1" applyFont="1" applyFill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0" fontId="1" fillId="0" borderId="77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5" fillId="0" borderId="44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49" fontId="3" fillId="0" borderId="6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0" fontId="3" fillId="6" borderId="59" xfId="0" applyFont="1" applyFill="1" applyBorder="1" applyAlignment="1">
      <alignment horizontal="center" vertical="top"/>
    </xf>
    <xf numFmtId="0" fontId="3" fillId="6" borderId="60" xfId="0" applyFont="1" applyFill="1" applyBorder="1" applyAlignment="1">
      <alignment horizontal="center" vertical="top"/>
    </xf>
    <xf numFmtId="49" fontId="5" fillId="2" borderId="59" xfId="0" applyNumberFormat="1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6" fillId="7" borderId="50" xfId="0" applyNumberFormat="1" applyFont="1" applyFill="1" applyBorder="1" applyAlignment="1">
      <alignment horizontal="left" vertical="top" wrapText="1"/>
    </xf>
    <xf numFmtId="49" fontId="6" fillId="7" borderId="59" xfId="0" applyNumberFormat="1" applyFont="1" applyFill="1" applyBorder="1" applyAlignment="1">
      <alignment horizontal="left" vertical="top" wrapText="1"/>
    </xf>
    <xf numFmtId="49" fontId="6" fillId="7" borderId="60" xfId="0" applyNumberFormat="1" applyFont="1" applyFill="1" applyBorder="1" applyAlignment="1">
      <alignment horizontal="left" vertical="top" wrapText="1"/>
    </xf>
    <xf numFmtId="0" fontId="3" fillId="7" borderId="59" xfId="0" applyFont="1" applyFill="1" applyBorder="1" applyAlignment="1">
      <alignment horizontal="center" vertical="top"/>
    </xf>
    <xf numFmtId="0" fontId="3" fillId="7" borderId="60" xfId="0" applyFont="1" applyFill="1" applyBorder="1" applyAlignment="1">
      <alignment horizontal="center" vertical="top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75" xfId="0" applyFont="1" applyFill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74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7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64" xfId="0" applyNumberFormat="1" applyFont="1" applyBorder="1" applyAlignment="1">
      <alignment horizontal="center" vertical="center" textRotation="90" wrapText="1"/>
    </xf>
    <xf numFmtId="0" fontId="3" fillId="0" borderId="44" xfId="0" applyNumberFormat="1" applyFont="1" applyBorder="1" applyAlignment="1">
      <alignment horizontal="center" vertical="center" textRotation="90" wrapText="1"/>
    </xf>
    <xf numFmtId="0" fontId="3" fillId="0" borderId="30" xfId="0" applyNumberFormat="1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49" fontId="4" fillId="0" borderId="30" xfId="0" applyNumberFormat="1" applyFont="1" applyBorder="1" applyAlignment="1">
      <alignment horizontal="center" vertical="top"/>
    </xf>
    <xf numFmtId="0" fontId="1" fillId="0" borderId="55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74" xfId="0" applyFont="1" applyFill="1" applyBorder="1" applyAlignment="1">
      <alignment vertical="top" wrapText="1"/>
    </xf>
    <xf numFmtId="0" fontId="6" fillId="6" borderId="50" xfId="0" applyFont="1" applyFill="1" applyBorder="1" applyAlignment="1">
      <alignment horizontal="left" vertical="top" wrapText="1"/>
    </xf>
    <xf numFmtId="0" fontId="6" fillId="6" borderId="59" xfId="0" applyFont="1" applyFill="1" applyBorder="1" applyAlignment="1">
      <alignment horizontal="left" vertical="top" wrapText="1"/>
    </xf>
    <xf numFmtId="49" fontId="5" fillId="2" borderId="23" xfId="0" applyNumberFormat="1" applyFont="1" applyFill="1" applyBorder="1" applyAlignment="1">
      <alignment horizontal="center" vertical="top"/>
    </xf>
    <xf numFmtId="0" fontId="1" fillId="5" borderId="55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top" wrapText="1"/>
    </xf>
    <xf numFmtId="0" fontId="0" fillId="5" borderId="74" xfId="0" applyFill="1" applyBorder="1" applyAlignment="1">
      <alignment horizontal="left" vertical="top" wrapText="1"/>
    </xf>
    <xf numFmtId="2" fontId="4" fillId="0" borderId="14" xfId="0" applyNumberFormat="1" applyFont="1" applyFill="1" applyBorder="1" applyAlignment="1">
      <alignment vertical="top" wrapText="1"/>
    </xf>
    <xf numFmtId="0" fontId="4" fillId="0" borderId="57" xfId="0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9" fontId="5" fillId="2" borderId="65" xfId="0" applyNumberFormat="1" applyFont="1" applyFill="1" applyBorder="1" applyAlignment="1">
      <alignment horizontal="left" vertical="top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0" fillId="0" borderId="14" xfId="0" applyFont="1" applyBorder="1" applyAlignment="1">
      <alignment horizontal="left" vertical="top" wrapText="1"/>
    </xf>
    <xf numFmtId="0" fontId="26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2" fillId="5" borderId="6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7" fillId="0" borderId="24" xfId="19" applyFont="1" applyBorder="1" applyAlignment="1">
      <alignment horizontal="center" vertical="center" wrapText="1"/>
      <protection/>
    </xf>
    <xf numFmtId="0" fontId="0" fillId="0" borderId="7" xfId="0" applyFont="1" applyBorder="1" applyAlignment="1">
      <alignment horizontal="center" vertical="center"/>
    </xf>
    <xf numFmtId="0" fontId="37" fillId="0" borderId="17" xfId="19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42" fillId="0" borderId="0" xfId="20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Normal_TRECFORMantras200133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2.7109375" style="0" customWidth="1"/>
    <col min="4" max="4" width="23.140625" style="0" customWidth="1"/>
    <col min="5" max="5" width="5.8515625" style="0" customWidth="1"/>
    <col min="6" max="6" width="3.00390625" style="0" customWidth="1"/>
    <col min="7" max="7" width="6.8515625" style="0" customWidth="1"/>
    <col min="8" max="8" width="3.7109375" style="0" customWidth="1"/>
    <col min="9" max="9" width="6.28125" style="0" customWidth="1"/>
    <col min="10" max="10" width="6.57421875" style="0" customWidth="1"/>
    <col min="11" max="11" width="5.421875" style="0" customWidth="1"/>
    <col min="12" max="12" width="3.57421875" style="0" customWidth="1"/>
    <col min="13" max="13" width="6.8515625" style="0" customWidth="1"/>
    <col min="14" max="14" width="6.140625" style="0" customWidth="1"/>
    <col min="15" max="15" width="5.421875" style="0" customWidth="1"/>
    <col min="16" max="16" width="4.28125" style="0" customWidth="1"/>
    <col min="17" max="17" width="6.421875" style="0" customWidth="1"/>
    <col min="18" max="18" width="6.28125" style="0" customWidth="1"/>
    <col min="19" max="19" width="6.00390625" style="0" customWidth="1"/>
    <col min="20" max="20" width="4.7109375" style="0" customWidth="1"/>
    <col min="21" max="21" width="6.421875" style="0" customWidth="1"/>
    <col min="22" max="22" width="6.28125" style="0" customWidth="1"/>
    <col min="23" max="23" width="6.421875" style="0" customWidth="1"/>
    <col min="24" max="24" width="19.421875" style="0" customWidth="1"/>
    <col min="25" max="26" width="4.7109375" style="0" customWidth="1"/>
    <col min="27" max="27" width="4.421875" style="0" customWidth="1"/>
  </cols>
  <sheetData>
    <row r="1" ht="9.75" customHeight="1">
      <c r="Y1" s="504" t="s">
        <v>0</v>
      </c>
    </row>
    <row r="2" spans="1:27" s="1" customFormat="1" ht="25.5" customHeight="1">
      <c r="A2" s="761" t="s">
        <v>162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</row>
    <row r="3" spans="1:27" ht="12.75">
      <c r="A3" s="761" t="s">
        <v>161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</row>
    <row r="4" spans="1:27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 t="s">
        <v>1</v>
      </c>
      <c r="Z4" s="2"/>
      <c r="AA4" s="2"/>
    </row>
    <row r="5" spans="1:27" s="1" customFormat="1" ht="36.75" customHeight="1">
      <c r="A5" s="763" t="s">
        <v>2</v>
      </c>
      <c r="B5" s="766" t="s">
        <v>3</v>
      </c>
      <c r="C5" s="766" t="s">
        <v>4</v>
      </c>
      <c r="D5" s="769" t="s">
        <v>12</v>
      </c>
      <c r="E5" s="772" t="s">
        <v>5</v>
      </c>
      <c r="F5" s="775" t="s">
        <v>145</v>
      </c>
      <c r="G5" s="778" t="s">
        <v>6</v>
      </c>
      <c r="H5" s="781" t="s">
        <v>7</v>
      </c>
      <c r="I5" s="753" t="s">
        <v>8</v>
      </c>
      <c r="J5" s="617" t="s">
        <v>76</v>
      </c>
      <c r="K5" s="618"/>
      <c r="L5" s="618"/>
      <c r="M5" s="619"/>
      <c r="N5" s="617" t="s">
        <v>79</v>
      </c>
      <c r="O5" s="618"/>
      <c r="P5" s="618"/>
      <c r="Q5" s="620"/>
      <c r="R5" s="756" t="s">
        <v>142</v>
      </c>
      <c r="S5" s="618"/>
      <c r="T5" s="618"/>
      <c r="U5" s="619"/>
      <c r="V5" s="742" t="s">
        <v>80</v>
      </c>
      <c r="W5" s="742" t="s">
        <v>184</v>
      </c>
      <c r="X5" s="745" t="s">
        <v>9</v>
      </c>
      <c r="Y5" s="746"/>
      <c r="Z5" s="746"/>
      <c r="AA5" s="747"/>
    </row>
    <row r="6" spans="1:27" s="1" customFormat="1" ht="15" customHeight="1">
      <c r="A6" s="764"/>
      <c r="B6" s="767"/>
      <c r="C6" s="767"/>
      <c r="D6" s="770"/>
      <c r="E6" s="773"/>
      <c r="F6" s="776"/>
      <c r="G6" s="779"/>
      <c r="H6" s="782"/>
      <c r="I6" s="754"/>
      <c r="J6" s="748" t="s">
        <v>10</v>
      </c>
      <c r="K6" s="750" t="s">
        <v>11</v>
      </c>
      <c r="L6" s="750"/>
      <c r="M6" s="751" t="s">
        <v>81</v>
      </c>
      <c r="N6" s="748" t="s">
        <v>10</v>
      </c>
      <c r="O6" s="750" t="s">
        <v>11</v>
      </c>
      <c r="P6" s="750"/>
      <c r="Q6" s="757" t="s">
        <v>81</v>
      </c>
      <c r="R6" s="759" t="s">
        <v>10</v>
      </c>
      <c r="S6" s="750" t="s">
        <v>11</v>
      </c>
      <c r="T6" s="750"/>
      <c r="U6" s="751" t="s">
        <v>81</v>
      </c>
      <c r="V6" s="743"/>
      <c r="W6" s="743"/>
      <c r="X6" s="718" t="s">
        <v>12</v>
      </c>
      <c r="Y6" s="735" t="s">
        <v>13</v>
      </c>
      <c r="Z6" s="735"/>
      <c r="AA6" s="736"/>
    </row>
    <row r="7" spans="1:27" s="1" customFormat="1" ht="83.25" customHeight="1" thickBot="1">
      <c r="A7" s="765"/>
      <c r="B7" s="768"/>
      <c r="C7" s="768"/>
      <c r="D7" s="771"/>
      <c r="E7" s="774"/>
      <c r="F7" s="777"/>
      <c r="G7" s="780"/>
      <c r="H7" s="783"/>
      <c r="I7" s="755"/>
      <c r="J7" s="749"/>
      <c r="K7" s="3" t="s">
        <v>10</v>
      </c>
      <c r="L7" s="4" t="s">
        <v>14</v>
      </c>
      <c r="M7" s="752"/>
      <c r="N7" s="749"/>
      <c r="O7" s="5" t="s">
        <v>10</v>
      </c>
      <c r="P7" s="4" t="s">
        <v>14</v>
      </c>
      <c r="Q7" s="758"/>
      <c r="R7" s="760"/>
      <c r="S7" s="5" t="s">
        <v>10</v>
      </c>
      <c r="T7" s="4" t="s">
        <v>14</v>
      </c>
      <c r="U7" s="752"/>
      <c r="V7" s="744"/>
      <c r="W7" s="744"/>
      <c r="X7" s="719"/>
      <c r="Y7" s="6" t="s">
        <v>82</v>
      </c>
      <c r="Z7" s="6" t="s">
        <v>83</v>
      </c>
      <c r="AA7" s="7" t="s">
        <v>84</v>
      </c>
    </row>
    <row r="8" spans="1:27" ht="15" customHeight="1" thickBot="1">
      <c r="A8" s="737" t="s">
        <v>163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9"/>
      <c r="X8" s="740"/>
      <c r="Y8" s="740"/>
      <c r="Z8" s="740"/>
      <c r="AA8" s="741"/>
    </row>
    <row r="9" spans="1:27" ht="16.5" customHeight="1" thickBot="1">
      <c r="A9" s="788" t="s">
        <v>15</v>
      </c>
      <c r="B9" s="789"/>
      <c r="C9" s="789"/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31"/>
      <c r="Y9" s="731"/>
      <c r="Z9" s="731"/>
      <c r="AA9" s="732"/>
    </row>
    <row r="10" spans="1:27" ht="15" customHeight="1" thickBot="1">
      <c r="A10" s="8" t="s">
        <v>16</v>
      </c>
      <c r="B10" s="733" t="s">
        <v>75</v>
      </c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4"/>
    </row>
    <row r="11" spans="1:27" ht="17.25" customHeight="1" thickBot="1">
      <c r="A11" s="9" t="s">
        <v>16</v>
      </c>
      <c r="B11" s="10" t="s">
        <v>16</v>
      </c>
      <c r="C11" s="656" t="s">
        <v>85</v>
      </c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Q11" s="656"/>
      <c r="R11" s="656"/>
      <c r="S11" s="656"/>
      <c r="T11" s="656"/>
      <c r="U11" s="656"/>
      <c r="V11" s="656"/>
      <c r="W11" s="656"/>
      <c r="X11" s="656"/>
      <c r="Y11" s="656"/>
      <c r="Z11" s="656"/>
      <c r="AA11" s="657"/>
    </row>
    <row r="12" spans="1:27" s="1" customFormat="1" ht="17.25" customHeight="1">
      <c r="A12" s="538" t="s">
        <v>16</v>
      </c>
      <c r="B12" s="573" t="s">
        <v>16</v>
      </c>
      <c r="C12" s="708" t="s">
        <v>16</v>
      </c>
      <c r="D12" s="715" t="s">
        <v>186</v>
      </c>
      <c r="E12" s="707"/>
      <c r="F12" s="704" t="s">
        <v>18</v>
      </c>
      <c r="G12" s="624" t="s">
        <v>19</v>
      </c>
      <c r="H12" s="727"/>
      <c r="I12" s="123" t="s">
        <v>20</v>
      </c>
      <c r="J12" s="70">
        <v>200</v>
      </c>
      <c r="K12" s="71">
        <v>200</v>
      </c>
      <c r="L12" s="71"/>
      <c r="M12" s="124"/>
      <c r="N12" s="125">
        <v>150</v>
      </c>
      <c r="O12" s="71">
        <v>150</v>
      </c>
      <c r="P12" s="126"/>
      <c r="Q12" s="127"/>
      <c r="R12" s="128">
        <v>90.7</v>
      </c>
      <c r="S12" s="129">
        <v>90.7</v>
      </c>
      <c r="T12" s="129"/>
      <c r="U12" s="130"/>
      <c r="V12" s="131">
        <v>100</v>
      </c>
      <c r="W12" s="132">
        <v>130</v>
      </c>
      <c r="X12" s="720" t="s">
        <v>30</v>
      </c>
      <c r="Y12" s="133">
        <v>50</v>
      </c>
      <c r="Z12" s="133">
        <v>50</v>
      </c>
      <c r="AA12" s="134">
        <v>50</v>
      </c>
    </row>
    <row r="13" spans="1:27" s="1" customFormat="1" ht="17.25" customHeight="1">
      <c r="A13" s="571"/>
      <c r="B13" s="554"/>
      <c r="C13" s="557"/>
      <c r="D13" s="716"/>
      <c r="E13" s="722"/>
      <c r="F13" s="705"/>
      <c r="G13" s="561"/>
      <c r="H13" s="728"/>
      <c r="I13" s="136" t="s">
        <v>27</v>
      </c>
      <c r="J13" s="137"/>
      <c r="K13" s="138"/>
      <c r="L13" s="138"/>
      <c r="M13" s="139"/>
      <c r="N13" s="140"/>
      <c r="O13" s="141"/>
      <c r="P13" s="142"/>
      <c r="Q13" s="143"/>
      <c r="R13" s="144"/>
      <c r="S13" s="145"/>
      <c r="T13" s="145"/>
      <c r="U13" s="146"/>
      <c r="V13" s="147"/>
      <c r="W13" s="148"/>
      <c r="X13" s="721"/>
      <c r="Y13" s="103"/>
      <c r="Z13" s="103"/>
      <c r="AA13" s="104"/>
    </row>
    <row r="14" spans="1:27" s="1" customFormat="1" ht="15" customHeight="1">
      <c r="A14" s="790"/>
      <c r="B14" s="713"/>
      <c r="C14" s="714"/>
      <c r="D14" s="716"/>
      <c r="E14" s="722"/>
      <c r="F14" s="724"/>
      <c r="G14" s="725"/>
      <c r="H14" s="729"/>
      <c r="I14" s="149" t="s">
        <v>31</v>
      </c>
      <c r="J14" s="45"/>
      <c r="K14" s="42"/>
      <c r="L14" s="150"/>
      <c r="M14" s="151"/>
      <c r="N14" s="152"/>
      <c r="O14" s="153"/>
      <c r="P14" s="154"/>
      <c r="Q14" s="155"/>
      <c r="R14" s="156"/>
      <c r="S14" s="157"/>
      <c r="T14" s="157"/>
      <c r="U14" s="158"/>
      <c r="V14" s="159"/>
      <c r="W14" s="160"/>
      <c r="X14" s="711" t="s">
        <v>32</v>
      </c>
      <c r="Y14" s="316">
        <v>33500</v>
      </c>
      <c r="Z14" s="316">
        <v>33500</v>
      </c>
      <c r="AA14" s="317">
        <v>35000</v>
      </c>
    </row>
    <row r="15" spans="1:27" s="1" customFormat="1" ht="16.5" customHeight="1" thickBot="1">
      <c r="A15" s="539"/>
      <c r="B15" s="575"/>
      <c r="C15" s="541"/>
      <c r="D15" s="717"/>
      <c r="E15" s="723"/>
      <c r="F15" s="706"/>
      <c r="G15" s="726"/>
      <c r="H15" s="730"/>
      <c r="I15" s="191" t="s">
        <v>23</v>
      </c>
      <c r="J15" s="161">
        <f>J14+J13+J12</f>
        <v>200</v>
      </c>
      <c r="K15" s="162">
        <f>K14+K13+K12</f>
        <v>200</v>
      </c>
      <c r="L15" s="162">
        <f>SUM(L12:L14)</f>
        <v>0</v>
      </c>
      <c r="M15" s="163">
        <f>SUM(M12:M14)</f>
        <v>0</v>
      </c>
      <c r="N15" s="371">
        <f>SUM(N12:N14)</f>
        <v>150</v>
      </c>
      <c r="O15" s="162">
        <f>SUM(O12:O14)</f>
        <v>150</v>
      </c>
      <c r="P15" s="162"/>
      <c r="Q15" s="164">
        <f>SUM(Q12:Q14)</f>
        <v>0</v>
      </c>
      <c r="R15" s="161">
        <f>SUM(R12:R14)</f>
        <v>90.7</v>
      </c>
      <c r="S15" s="162">
        <f>S13+S12</f>
        <v>90.7</v>
      </c>
      <c r="T15" s="162"/>
      <c r="U15" s="164">
        <f>SUM(U12:U14)</f>
        <v>0</v>
      </c>
      <c r="V15" s="165">
        <f>V14+V13+V12</f>
        <v>100</v>
      </c>
      <c r="W15" s="166">
        <f>W14+W13+W12</f>
        <v>130</v>
      </c>
      <c r="X15" s="721"/>
      <c r="Y15" s="103"/>
      <c r="Z15" s="103"/>
      <c r="AA15" s="104"/>
    </row>
    <row r="16" spans="1:27" s="1" customFormat="1" ht="16.5" customHeight="1">
      <c r="A16" s="538" t="s">
        <v>16</v>
      </c>
      <c r="B16" s="573" t="s">
        <v>16</v>
      </c>
      <c r="C16" s="708" t="s">
        <v>25</v>
      </c>
      <c r="D16" s="709" t="s">
        <v>170</v>
      </c>
      <c r="E16" s="701"/>
      <c r="F16" s="704" t="s">
        <v>18</v>
      </c>
      <c r="G16" s="624" t="s">
        <v>19</v>
      </c>
      <c r="H16" s="64"/>
      <c r="I16" s="65" t="s">
        <v>20</v>
      </c>
      <c r="J16" s="66">
        <v>102.9</v>
      </c>
      <c r="K16" s="67">
        <v>102.9</v>
      </c>
      <c r="L16" s="68"/>
      <c r="M16" s="69"/>
      <c r="N16" s="70">
        <v>34.8</v>
      </c>
      <c r="O16" s="71">
        <v>34.8</v>
      </c>
      <c r="P16" s="72"/>
      <c r="Q16" s="73"/>
      <c r="R16" s="213">
        <v>31.5</v>
      </c>
      <c r="S16" s="129">
        <v>31.5</v>
      </c>
      <c r="T16" s="74"/>
      <c r="U16" s="75"/>
      <c r="V16" s="76">
        <v>14.8</v>
      </c>
      <c r="W16" s="77">
        <v>0</v>
      </c>
      <c r="X16" s="373"/>
      <c r="Y16" s="22"/>
      <c r="Z16" s="22"/>
      <c r="AA16" s="23"/>
    </row>
    <row r="17" spans="1:27" s="1" customFormat="1" ht="17.25" customHeight="1">
      <c r="A17" s="571"/>
      <c r="B17" s="554"/>
      <c r="C17" s="557"/>
      <c r="D17" s="710"/>
      <c r="E17" s="702"/>
      <c r="F17" s="705"/>
      <c r="G17" s="561"/>
      <c r="H17" s="79"/>
      <c r="I17" s="444" t="s">
        <v>26</v>
      </c>
      <c r="J17" s="12">
        <v>110.5</v>
      </c>
      <c r="K17" s="13">
        <v>110.5</v>
      </c>
      <c r="L17" s="14"/>
      <c r="M17" s="15"/>
      <c r="N17" s="16">
        <v>76.2</v>
      </c>
      <c r="O17" s="13">
        <v>76.2</v>
      </c>
      <c r="P17" s="80"/>
      <c r="Q17" s="17"/>
      <c r="R17" s="219">
        <v>121.4</v>
      </c>
      <c r="S17" s="220">
        <v>121.4</v>
      </c>
      <c r="T17" s="18"/>
      <c r="U17" s="19"/>
      <c r="V17" s="81"/>
      <c r="W17" s="81"/>
      <c r="X17" s="711" t="s">
        <v>24</v>
      </c>
      <c r="Y17" s="22">
        <v>500</v>
      </c>
      <c r="Z17" s="22">
        <v>540</v>
      </c>
      <c r="AA17" s="23">
        <v>500</v>
      </c>
    </row>
    <row r="18" spans="1:27" s="1" customFormat="1" ht="18.75" customHeight="1">
      <c r="A18" s="571"/>
      <c r="B18" s="554"/>
      <c r="C18" s="557"/>
      <c r="D18" s="710"/>
      <c r="E18" s="702"/>
      <c r="F18" s="705"/>
      <c r="G18" s="561"/>
      <c r="H18" s="79"/>
      <c r="I18" s="445" t="s">
        <v>27</v>
      </c>
      <c r="J18" s="28">
        <v>27.1</v>
      </c>
      <c r="K18" s="29">
        <v>27.1</v>
      </c>
      <c r="L18" s="30"/>
      <c r="M18" s="85"/>
      <c r="N18" s="32">
        <v>90.5</v>
      </c>
      <c r="O18" s="29">
        <v>90.5</v>
      </c>
      <c r="P18" s="86"/>
      <c r="Q18" s="87"/>
      <c r="R18" s="219"/>
      <c r="S18" s="220"/>
      <c r="T18" s="88"/>
      <c r="U18" s="37"/>
      <c r="V18" s="38">
        <v>83.9</v>
      </c>
      <c r="W18" s="81">
        <v>0</v>
      </c>
      <c r="X18" s="712"/>
      <c r="Y18" s="82"/>
      <c r="Z18" s="82"/>
      <c r="AA18" s="83"/>
    </row>
    <row r="19" spans="1:27" s="1" customFormat="1" ht="17.25" customHeight="1" thickBot="1">
      <c r="A19" s="539"/>
      <c r="B19" s="575"/>
      <c r="C19" s="541"/>
      <c r="D19" s="695"/>
      <c r="E19" s="703"/>
      <c r="F19" s="706"/>
      <c r="G19" s="626"/>
      <c r="H19" s="89"/>
      <c r="I19" s="90" t="s">
        <v>23</v>
      </c>
      <c r="J19" s="57">
        <f>SUM(J16:J18)</f>
        <v>240.5</v>
      </c>
      <c r="K19" s="58">
        <f>SUM(K16:K18)</f>
        <v>240.5</v>
      </c>
      <c r="L19" s="58">
        <f>SUM(L16:L18)</f>
        <v>0</v>
      </c>
      <c r="M19" s="60">
        <f>SUM(M16:M18)</f>
        <v>0</v>
      </c>
      <c r="N19" s="91">
        <f>N17+N16+N18</f>
        <v>201.5</v>
      </c>
      <c r="O19" s="91">
        <f>O17+O16+O18</f>
        <v>201.5</v>
      </c>
      <c r="P19" s="92"/>
      <c r="Q19" s="93">
        <f>SUM(Q16:Q18)</f>
        <v>0</v>
      </c>
      <c r="R19" s="238">
        <f>R18+R17+R16</f>
        <v>152.9</v>
      </c>
      <c r="S19" s="58">
        <f>S18+S17+S16</f>
        <v>152.9</v>
      </c>
      <c r="T19" s="92"/>
      <c r="U19" s="95"/>
      <c r="V19" s="62">
        <f>V18+V17+V16</f>
        <v>98.7</v>
      </c>
      <c r="W19" s="201">
        <f>W18+W17+W16</f>
        <v>0</v>
      </c>
      <c r="X19" s="712"/>
      <c r="Y19" s="22"/>
      <c r="Z19" s="22"/>
      <c r="AA19" s="23"/>
    </row>
    <row r="20" spans="1:27" s="1" customFormat="1" ht="20.25" customHeight="1">
      <c r="A20" s="538" t="s">
        <v>16</v>
      </c>
      <c r="B20" s="573" t="s">
        <v>16</v>
      </c>
      <c r="C20" s="708" t="s">
        <v>28</v>
      </c>
      <c r="D20" s="709" t="s">
        <v>171</v>
      </c>
      <c r="E20" s="701"/>
      <c r="F20" s="704" t="s">
        <v>18</v>
      </c>
      <c r="G20" s="560" t="s">
        <v>19</v>
      </c>
      <c r="H20" s="696"/>
      <c r="I20" s="96" t="s">
        <v>20</v>
      </c>
      <c r="J20" s="66"/>
      <c r="K20" s="67"/>
      <c r="L20" s="68"/>
      <c r="M20" s="73"/>
      <c r="N20" s="66">
        <v>50</v>
      </c>
      <c r="O20" s="67">
        <v>50</v>
      </c>
      <c r="P20" s="97"/>
      <c r="Q20" s="73"/>
      <c r="R20" s="98">
        <v>47.9</v>
      </c>
      <c r="S20" s="99">
        <v>47.9</v>
      </c>
      <c r="T20" s="99"/>
      <c r="U20" s="100"/>
      <c r="V20" s="101">
        <v>20</v>
      </c>
      <c r="W20" s="102">
        <v>40</v>
      </c>
      <c r="X20" s="711" t="s">
        <v>22</v>
      </c>
      <c r="Y20" s="22">
        <v>2</v>
      </c>
      <c r="Z20" s="22">
        <v>3</v>
      </c>
      <c r="AA20" s="23">
        <v>3</v>
      </c>
    </row>
    <row r="21" spans="1:27" s="1" customFormat="1" ht="19.5" customHeight="1">
      <c r="A21" s="571"/>
      <c r="B21" s="554"/>
      <c r="C21" s="557"/>
      <c r="D21" s="710"/>
      <c r="E21" s="702"/>
      <c r="F21" s="705"/>
      <c r="G21" s="561"/>
      <c r="H21" s="580"/>
      <c r="I21" s="105" t="s">
        <v>27</v>
      </c>
      <c r="J21" s="106"/>
      <c r="K21" s="107"/>
      <c r="L21" s="108"/>
      <c r="M21" s="109"/>
      <c r="N21" s="28"/>
      <c r="O21" s="84"/>
      <c r="P21" s="84"/>
      <c r="Q21" s="110"/>
      <c r="R21" s="111"/>
      <c r="S21" s="112"/>
      <c r="T21" s="112"/>
      <c r="U21" s="113"/>
      <c r="V21" s="114"/>
      <c r="W21" s="115"/>
      <c r="X21" s="712"/>
      <c r="Y21" s="82"/>
      <c r="Z21" s="82"/>
      <c r="AA21" s="83"/>
    </row>
    <row r="22" spans="1:27" s="1" customFormat="1" ht="25.5" customHeight="1" thickBot="1">
      <c r="A22" s="539"/>
      <c r="B22" s="575"/>
      <c r="C22" s="541"/>
      <c r="D22" s="695"/>
      <c r="E22" s="703"/>
      <c r="F22" s="706"/>
      <c r="G22" s="562"/>
      <c r="H22" s="697"/>
      <c r="I22" s="117" t="s">
        <v>23</v>
      </c>
      <c r="J22" s="57">
        <f>SUM(J20:J21)</f>
        <v>0</v>
      </c>
      <c r="K22" s="58">
        <f>SUM(K20:K21)</f>
        <v>0</v>
      </c>
      <c r="L22" s="58"/>
      <c r="M22" s="61"/>
      <c r="N22" s="57">
        <f>N20</f>
        <v>50</v>
      </c>
      <c r="O22" s="58">
        <f>O20</f>
        <v>50</v>
      </c>
      <c r="P22" s="58"/>
      <c r="Q22" s="61">
        <f>Q20</f>
        <v>0</v>
      </c>
      <c r="R22" s="57">
        <f>R20</f>
        <v>47.9</v>
      </c>
      <c r="S22" s="58">
        <f>S20</f>
        <v>47.9</v>
      </c>
      <c r="T22" s="58">
        <f>T20</f>
        <v>0</v>
      </c>
      <c r="U22" s="60"/>
      <c r="V22" s="62">
        <f>V20</f>
        <v>20</v>
      </c>
      <c r="W22" s="63">
        <f>SUM(W20:W21)</f>
        <v>40</v>
      </c>
      <c r="X22" s="529"/>
      <c r="Y22" s="82"/>
      <c r="Z22" s="82"/>
      <c r="AA22" s="83"/>
    </row>
    <row r="23" spans="1:27" ht="12" customHeight="1">
      <c r="A23" s="538" t="s">
        <v>16</v>
      </c>
      <c r="B23" s="573" t="s">
        <v>16</v>
      </c>
      <c r="C23" s="540" t="s">
        <v>18</v>
      </c>
      <c r="D23" s="693" t="s">
        <v>172</v>
      </c>
      <c r="E23" s="707" t="s">
        <v>17</v>
      </c>
      <c r="F23" s="583" t="s">
        <v>18</v>
      </c>
      <c r="G23" s="560" t="s">
        <v>19</v>
      </c>
      <c r="H23" s="583"/>
      <c r="I23" s="11" t="s">
        <v>20</v>
      </c>
      <c r="J23" s="12"/>
      <c r="K23" s="13"/>
      <c r="L23" s="14"/>
      <c r="M23" s="15"/>
      <c r="N23" s="16">
        <v>12</v>
      </c>
      <c r="O23" s="13">
        <v>12</v>
      </c>
      <c r="P23" s="14"/>
      <c r="Q23" s="17"/>
      <c r="R23" s="213">
        <v>14.9</v>
      </c>
      <c r="S23" s="129">
        <v>14.9</v>
      </c>
      <c r="T23" s="74"/>
      <c r="U23" s="75"/>
      <c r="V23" s="20"/>
      <c r="W23" s="21"/>
      <c r="X23" s="794" t="s">
        <v>136</v>
      </c>
      <c r="Y23" s="22">
        <v>3</v>
      </c>
      <c r="Z23" s="22"/>
      <c r="AA23" s="23"/>
    </row>
    <row r="24" spans="1:27" ht="13.5" customHeight="1">
      <c r="A24" s="571"/>
      <c r="B24" s="554"/>
      <c r="C24" s="557"/>
      <c r="D24" s="694"/>
      <c r="E24" s="543"/>
      <c r="F24" s="700"/>
      <c r="G24" s="561"/>
      <c r="H24" s="700"/>
      <c r="I24" s="27" t="s">
        <v>21</v>
      </c>
      <c r="J24" s="28">
        <v>1500</v>
      </c>
      <c r="K24" s="29">
        <v>1500</v>
      </c>
      <c r="L24" s="30"/>
      <c r="M24" s="31"/>
      <c r="N24" s="32"/>
      <c r="O24" s="29"/>
      <c r="P24" s="33"/>
      <c r="Q24" s="34"/>
      <c r="R24" s="35"/>
      <c r="S24" s="36"/>
      <c r="T24" s="36"/>
      <c r="U24" s="37"/>
      <c r="V24" s="38"/>
      <c r="W24" s="39"/>
      <c r="X24" s="794"/>
      <c r="Y24" s="116"/>
      <c r="Z24" s="22"/>
      <c r="AA24" s="23"/>
    </row>
    <row r="25" spans="1:27" ht="15.75" customHeight="1">
      <c r="A25" s="571"/>
      <c r="B25" s="554"/>
      <c r="C25" s="557"/>
      <c r="D25" s="694"/>
      <c r="E25" s="543"/>
      <c r="F25" s="528"/>
      <c r="G25" s="78"/>
      <c r="H25" s="524"/>
      <c r="I25" s="27" t="s">
        <v>20</v>
      </c>
      <c r="J25" s="41">
        <v>14.3</v>
      </c>
      <c r="K25" s="42">
        <v>14.3</v>
      </c>
      <c r="L25" s="43"/>
      <c r="M25" s="44"/>
      <c r="N25" s="45"/>
      <c r="O25" s="45"/>
      <c r="P25" s="46"/>
      <c r="Q25" s="47"/>
      <c r="R25" s="48"/>
      <c r="S25" s="49"/>
      <c r="T25" s="49"/>
      <c r="U25" s="50"/>
      <c r="V25" s="51"/>
      <c r="W25" s="52"/>
      <c r="X25" s="711" t="s">
        <v>137</v>
      </c>
      <c r="Y25" s="116" t="s">
        <v>90</v>
      </c>
      <c r="Z25" s="22"/>
      <c r="AA25" s="23"/>
    </row>
    <row r="26" spans="1:27" ht="15" customHeight="1">
      <c r="A26" s="571"/>
      <c r="B26" s="554"/>
      <c r="C26" s="557"/>
      <c r="D26" s="694"/>
      <c r="E26" s="543"/>
      <c r="F26" s="368"/>
      <c r="G26" s="78"/>
      <c r="H26" s="370"/>
      <c r="I26" s="40" t="s">
        <v>86</v>
      </c>
      <c r="J26" s="41"/>
      <c r="K26" s="42"/>
      <c r="L26" s="43"/>
      <c r="M26" s="44"/>
      <c r="N26" s="45">
        <v>10</v>
      </c>
      <c r="O26" s="45">
        <v>10</v>
      </c>
      <c r="P26" s="46"/>
      <c r="Q26" s="47"/>
      <c r="R26" s="219">
        <v>10</v>
      </c>
      <c r="S26" s="220">
        <v>10</v>
      </c>
      <c r="T26" s="49"/>
      <c r="U26" s="50"/>
      <c r="V26" s="51"/>
      <c r="W26" s="52"/>
      <c r="X26" s="712"/>
      <c r="Y26" s="22"/>
      <c r="Z26" s="22"/>
      <c r="AA26" s="23"/>
    </row>
    <row r="27" spans="1:27" ht="17.25" customHeight="1" thickBot="1">
      <c r="A27" s="539"/>
      <c r="B27" s="575"/>
      <c r="C27" s="541"/>
      <c r="D27" s="695"/>
      <c r="E27" s="544"/>
      <c r="F27" s="53"/>
      <c r="G27" s="54"/>
      <c r="H27" s="55"/>
      <c r="I27" s="56" t="s">
        <v>23</v>
      </c>
      <c r="J27" s="192">
        <f>J26+J24+J23+J25</f>
        <v>1514.3</v>
      </c>
      <c r="K27" s="58">
        <f>K26+K24+K23+K25</f>
        <v>1514.3</v>
      </c>
      <c r="L27" s="59"/>
      <c r="M27" s="60"/>
      <c r="N27" s="59">
        <f>N26+N23</f>
        <v>22</v>
      </c>
      <c r="O27" s="59">
        <f>O26+O23</f>
        <v>22</v>
      </c>
      <c r="P27" s="59"/>
      <c r="Q27" s="62">
        <f>Q26+Q23</f>
        <v>0</v>
      </c>
      <c r="R27" s="57">
        <f>R26+R23</f>
        <v>24.9</v>
      </c>
      <c r="S27" s="59">
        <f>S26+S23</f>
        <v>24.9</v>
      </c>
      <c r="T27" s="59">
        <f>T26+T23</f>
        <v>0</v>
      </c>
      <c r="U27" s="60"/>
      <c r="V27" s="62">
        <f>V23</f>
        <v>0</v>
      </c>
      <c r="W27" s="63">
        <f>W23</f>
        <v>0</v>
      </c>
      <c r="X27" s="431"/>
      <c r="Y27" s="432"/>
      <c r="Z27" s="432"/>
      <c r="AA27" s="433"/>
    </row>
    <row r="28" spans="1:27" s="1" customFormat="1" ht="15" customHeight="1" thickBot="1">
      <c r="A28" s="9" t="s">
        <v>16</v>
      </c>
      <c r="B28" s="118" t="s">
        <v>16</v>
      </c>
      <c r="C28" s="698" t="s">
        <v>29</v>
      </c>
      <c r="D28" s="699"/>
      <c r="E28" s="699"/>
      <c r="F28" s="699"/>
      <c r="G28" s="699"/>
      <c r="H28" s="699"/>
      <c r="I28" s="535"/>
      <c r="J28" s="119">
        <f>J27+J22+J19+J15</f>
        <v>1954.8</v>
      </c>
      <c r="K28" s="119">
        <f aca="true" t="shared" si="0" ref="K28:W28">K27+K22+K19+K15</f>
        <v>1954.8</v>
      </c>
      <c r="L28" s="119">
        <f t="shared" si="0"/>
        <v>0</v>
      </c>
      <c r="M28" s="119">
        <f t="shared" si="0"/>
        <v>0</v>
      </c>
      <c r="N28" s="119">
        <f t="shared" si="0"/>
        <v>423.5</v>
      </c>
      <c r="O28" s="119">
        <f t="shared" si="0"/>
        <v>423.5</v>
      </c>
      <c r="P28" s="119">
        <f t="shared" si="0"/>
        <v>0</v>
      </c>
      <c r="Q28" s="119">
        <f t="shared" si="0"/>
        <v>0</v>
      </c>
      <c r="R28" s="119">
        <f t="shared" si="0"/>
        <v>316.4</v>
      </c>
      <c r="S28" s="119">
        <f t="shared" si="0"/>
        <v>316.4</v>
      </c>
      <c r="T28" s="119">
        <f t="shared" si="0"/>
        <v>0</v>
      </c>
      <c r="U28" s="119">
        <f t="shared" si="0"/>
        <v>0</v>
      </c>
      <c r="V28" s="119">
        <f>V27+V22+V19+V15</f>
        <v>218.7</v>
      </c>
      <c r="W28" s="119">
        <f t="shared" si="0"/>
        <v>170</v>
      </c>
      <c r="X28" s="374"/>
      <c r="Y28" s="121"/>
      <c r="Z28" s="121"/>
      <c r="AA28" s="122"/>
    </row>
    <row r="29" spans="1:27" ht="15.75" customHeight="1" thickBot="1">
      <c r="A29" s="9" t="s">
        <v>16</v>
      </c>
      <c r="B29" s="167" t="s">
        <v>25</v>
      </c>
      <c r="C29" s="675" t="s">
        <v>147</v>
      </c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7"/>
      <c r="O29" s="677"/>
      <c r="P29" s="677"/>
      <c r="Q29" s="677"/>
      <c r="R29" s="676"/>
      <c r="S29" s="676"/>
      <c r="T29" s="676"/>
      <c r="U29" s="676"/>
      <c r="V29" s="676"/>
      <c r="W29" s="676"/>
      <c r="X29" s="649"/>
      <c r="Y29" s="649"/>
      <c r="Z29" s="649"/>
      <c r="AA29" s="650"/>
    </row>
    <row r="30" spans="1:27" ht="15.75" customHeight="1">
      <c r="A30" s="678" t="s">
        <v>16</v>
      </c>
      <c r="B30" s="681" t="s">
        <v>25</v>
      </c>
      <c r="C30" s="667" t="s">
        <v>16</v>
      </c>
      <c r="D30" s="791" t="s">
        <v>144</v>
      </c>
      <c r="E30" s="523"/>
      <c r="F30" s="522" t="s">
        <v>18</v>
      </c>
      <c r="G30" s="525" t="s">
        <v>19</v>
      </c>
      <c r="H30" s="526"/>
      <c r="I30" s="168" t="s">
        <v>20</v>
      </c>
      <c r="J30" s="169">
        <v>200</v>
      </c>
      <c r="K30" s="170">
        <v>200</v>
      </c>
      <c r="L30" s="170"/>
      <c r="M30" s="171"/>
      <c r="N30" s="172">
        <v>230</v>
      </c>
      <c r="O30" s="170">
        <v>230</v>
      </c>
      <c r="P30" s="170"/>
      <c r="Q30" s="173"/>
      <c r="R30" s="464">
        <v>200</v>
      </c>
      <c r="S30" s="174">
        <v>200</v>
      </c>
      <c r="T30" s="174"/>
      <c r="U30" s="175"/>
      <c r="V30" s="176">
        <v>230</v>
      </c>
      <c r="W30" s="177">
        <v>300</v>
      </c>
      <c r="X30" s="795" t="s">
        <v>60</v>
      </c>
      <c r="Y30" s="320" t="s">
        <v>190</v>
      </c>
      <c r="Z30" s="320" t="s">
        <v>139</v>
      </c>
      <c r="AA30" s="321" t="s">
        <v>140</v>
      </c>
    </row>
    <row r="31" spans="1:27" ht="15" customHeight="1">
      <c r="A31" s="679"/>
      <c r="B31" s="682"/>
      <c r="C31" s="683"/>
      <c r="D31" s="792"/>
      <c r="E31" s="369"/>
      <c r="F31" s="375"/>
      <c r="G31" s="372"/>
      <c r="H31" s="527"/>
      <c r="I31" s="40" t="s">
        <v>20</v>
      </c>
      <c r="J31" s="378">
        <v>4.8</v>
      </c>
      <c r="K31" s="379">
        <v>4.8</v>
      </c>
      <c r="L31" s="379"/>
      <c r="M31" s="380"/>
      <c r="N31" s="381"/>
      <c r="O31" s="379"/>
      <c r="P31" s="379"/>
      <c r="Q31" s="382"/>
      <c r="R31" s="465">
        <v>5</v>
      </c>
      <c r="S31" s="383">
        <v>5</v>
      </c>
      <c r="T31" s="383"/>
      <c r="U31" s="384"/>
      <c r="V31" s="385"/>
      <c r="W31" s="386"/>
      <c r="X31" s="796"/>
      <c r="Y31" s="103"/>
      <c r="Z31" s="103"/>
      <c r="AA31" s="104"/>
    </row>
    <row r="32" spans="1:27" ht="16.5" customHeight="1">
      <c r="A32" s="679"/>
      <c r="B32" s="682"/>
      <c r="C32" s="683"/>
      <c r="D32" s="792"/>
      <c r="E32" s="369"/>
      <c r="F32" s="375"/>
      <c r="G32" s="372"/>
      <c r="H32" s="376"/>
      <c r="I32" s="377" t="s">
        <v>86</v>
      </c>
      <c r="J32" s="178"/>
      <c r="K32" s="179"/>
      <c r="L32" s="179"/>
      <c r="M32" s="180"/>
      <c r="N32" s="442"/>
      <c r="O32" s="179"/>
      <c r="P32" s="179"/>
      <c r="Q32" s="181"/>
      <c r="R32" s="466">
        <v>289.9</v>
      </c>
      <c r="S32" s="182">
        <v>289.9</v>
      </c>
      <c r="T32" s="182"/>
      <c r="U32" s="183"/>
      <c r="V32" s="184"/>
      <c r="W32" s="185"/>
      <c r="X32" s="797" t="s">
        <v>166</v>
      </c>
      <c r="Y32" s="103">
        <v>1</v>
      </c>
      <c r="Z32" s="103">
        <v>1</v>
      </c>
      <c r="AA32" s="104">
        <v>1</v>
      </c>
    </row>
    <row r="33" spans="1:27" ht="20.25" customHeight="1" thickBot="1">
      <c r="A33" s="680"/>
      <c r="B33" s="668"/>
      <c r="C33" s="668"/>
      <c r="D33" s="793"/>
      <c r="E33" s="187"/>
      <c r="F33" s="188"/>
      <c r="G33" s="189"/>
      <c r="H33" s="190"/>
      <c r="I33" s="191" t="s">
        <v>23</v>
      </c>
      <c r="J33" s="59">
        <f>J31+J30</f>
        <v>204.8</v>
      </c>
      <c r="K33" s="58">
        <f>K31+K30</f>
        <v>204.8</v>
      </c>
      <c r="L33" s="58"/>
      <c r="M33" s="61">
        <f>M30</f>
        <v>0</v>
      </c>
      <c r="N33" s="192">
        <f>N31+N30</f>
        <v>230</v>
      </c>
      <c r="O33" s="58">
        <f>O31+O30</f>
        <v>230</v>
      </c>
      <c r="P33" s="58"/>
      <c r="Q33" s="60"/>
      <c r="R33" s="192">
        <f>R32+R30+R31</f>
        <v>494.9</v>
      </c>
      <c r="S33" s="58">
        <f>S32+S30+S31</f>
        <v>494.9</v>
      </c>
      <c r="T33" s="58"/>
      <c r="U33" s="61"/>
      <c r="V33" s="63">
        <f>V30</f>
        <v>230</v>
      </c>
      <c r="W33" s="62">
        <f>W30</f>
        <v>300</v>
      </c>
      <c r="X33" s="798"/>
      <c r="Y33" s="467"/>
      <c r="Z33" s="467"/>
      <c r="AA33" s="468"/>
    </row>
    <row r="34" spans="1:27" ht="24" customHeight="1">
      <c r="A34" s="193" t="s">
        <v>16</v>
      </c>
      <c r="B34" s="194" t="s">
        <v>25</v>
      </c>
      <c r="C34" s="667" t="s">
        <v>25</v>
      </c>
      <c r="D34" s="669" t="s">
        <v>33</v>
      </c>
      <c r="E34" s="671"/>
      <c r="F34" s="673" t="s">
        <v>18</v>
      </c>
      <c r="G34" s="624" t="s">
        <v>19</v>
      </c>
      <c r="H34" s="684"/>
      <c r="I34" s="195" t="s">
        <v>20</v>
      </c>
      <c r="J34" s="196">
        <v>55</v>
      </c>
      <c r="K34" s="67">
        <v>55</v>
      </c>
      <c r="L34" s="67"/>
      <c r="M34" s="73"/>
      <c r="N34" s="66">
        <v>55</v>
      </c>
      <c r="O34" s="67">
        <v>55</v>
      </c>
      <c r="P34" s="67"/>
      <c r="Q34" s="69"/>
      <c r="R34" s="213">
        <v>46.7</v>
      </c>
      <c r="S34" s="129">
        <v>46.7</v>
      </c>
      <c r="T34" s="129"/>
      <c r="U34" s="197"/>
      <c r="V34" s="102">
        <v>55</v>
      </c>
      <c r="W34" s="101">
        <v>55</v>
      </c>
      <c r="X34" s="186" t="s">
        <v>189</v>
      </c>
      <c r="Y34" s="202">
        <v>12</v>
      </c>
      <c r="Z34" s="202">
        <v>12</v>
      </c>
      <c r="AA34" s="203">
        <v>12</v>
      </c>
    </row>
    <row r="35" spans="1:27" ht="19.5" customHeight="1" thickBot="1">
      <c r="A35" s="198"/>
      <c r="B35" s="199"/>
      <c r="C35" s="668"/>
      <c r="D35" s="670"/>
      <c r="E35" s="672"/>
      <c r="F35" s="674"/>
      <c r="G35" s="626"/>
      <c r="H35" s="685"/>
      <c r="I35" s="56" t="s">
        <v>23</v>
      </c>
      <c r="J35" s="59">
        <f>J34</f>
        <v>55</v>
      </c>
      <c r="K35" s="58">
        <f>K34</f>
        <v>55</v>
      </c>
      <c r="L35" s="58"/>
      <c r="M35" s="61"/>
      <c r="N35" s="57">
        <f>N34</f>
        <v>55</v>
      </c>
      <c r="O35" s="58">
        <f>O34</f>
        <v>55</v>
      </c>
      <c r="P35" s="58"/>
      <c r="Q35" s="60"/>
      <c r="R35" s="57">
        <f>R34</f>
        <v>46.7</v>
      </c>
      <c r="S35" s="58">
        <f>S34</f>
        <v>46.7</v>
      </c>
      <c r="T35" s="58"/>
      <c r="U35" s="200"/>
      <c r="V35" s="201">
        <f>V34</f>
        <v>55</v>
      </c>
      <c r="W35" s="200">
        <f>W34</f>
        <v>55</v>
      </c>
      <c r="X35" s="802" t="s">
        <v>169</v>
      </c>
      <c r="Y35" s="82">
        <v>6</v>
      </c>
      <c r="Z35" s="82">
        <v>7</v>
      </c>
      <c r="AA35" s="83">
        <v>10</v>
      </c>
    </row>
    <row r="36" spans="1:27" s="1" customFormat="1" ht="33" customHeight="1">
      <c r="A36" s="193" t="s">
        <v>16</v>
      </c>
      <c r="B36" s="194" t="s">
        <v>25</v>
      </c>
      <c r="C36" s="556" t="s">
        <v>28</v>
      </c>
      <c r="D36" s="785" t="s">
        <v>173</v>
      </c>
      <c r="E36" s="690"/>
      <c r="F36" s="583" t="s">
        <v>18</v>
      </c>
      <c r="G36" s="560" t="s">
        <v>19</v>
      </c>
      <c r="H36" s="579"/>
      <c r="I36" s="96" t="s">
        <v>20</v>
      </c>
      <c r="J36" s="66"/>
      <c r="K36" s="67"/>
      <c r="L36" s="68"/>
      <c r="M36" s="73"/>
      <c r="N36" s="435">
        <v>20</v>
      </c>
      <c r="O36" s="436">
        <v>20</v>
      </c>
      <c r="P36" s="437"/>
      <c r="Q36" s="438"/>
      <c r="R36" s="98">
        <v>10.1</v>
      </c>
      <c r="S36" s="99">
        <v>10.1</v>
      </c>
      <c r="T36" s="99"/>
      <c r="U36" s="100"/>
      <c r="V36" s="101">
        <v>25</v>
      </c>
      <c r="W36" s="102">
        <v>25</v>
      </c>
      <c r="X36" s="803"/>
      <c r="Y36" s="22"/>
      <c r="Z36" s="22"/>
      <c r="AA36" s="23"/>
    </row>
    <row r="37" spans="1:27" s="1" customFormat="1" ht="25.5" customHeight="1">
      <c r="A37" s="429"/>
      <c r="B37" s="430"/>
      <c r="C37" s="557"/>
      <c r="D37" s="786"/>
      <c r="E37" s="691"/>
      <c r="F37" s="584"/>
      <c r="G37" s="561"/>
      <c r="H37" s="580"/>
      <c r="I37" s="105" t="s">
        <v>27</v>
      </c>
      <c r="J37" s="106"/>
      <c r="K37" s="107"/>
      <c r="L37" s="108"/>
      <c r="M37" s="109"/>
      <c r="N37" s="439"/>
      <c r="O37" s="440"/>
      <c r="P37" s="440"/>
      <c r="Q37" s="441"/>
      <c r="R37" s="111"/>
      <c r="S37" s="112"/>
      <c r="T37" s="112"/>
      <c r="U37" s="113"/>
      <c r="V37" s="114">
        <v>10</v>
      </c>
      <c r="W37" s="115">
        <v>10</v>
      </c>
      <c r="X37" s="186" t="s">
        <v>148</v>
      </c>
      <c r="Y37" s="22">
        <v>1</v>
      </c>
      <c r="Z37" s="82"/>
      <c r="AA37" s="83"/>
    </row>
    <row r="38" spans="1:27" s="1" customFormat="1" ht="18.75" customHeight="1" thickBot="1">
      <c r="A38" s="24"/>
      <c r="B38" s="25"/>
      <c r="C38" s="558"/>
      <c r="D38" s="787"/>
      <c r="E38" s="692"/>
      <c r="F38" s="585"/>
      <c r="G38" s="562"/>
      <c r="H38" s="784"/>
      <c r="I38" s="117" t="s">
        <v>23</v>
      </c>
      <c r="J38" s="57">
        <f>SUM(J36:J37)</f>
        <v>0</v>
      </c>
      <c r="K38" s="58">
        <f>SUM(K36:K37)</f>
        <v>0</v>
      </c>
      <c r="L38" s="58"/>
      <c r="M38" s="61"/>
      <c r="N38" s="57">
        <f>N36</f>
        <v>20</v>
      </c>
      <c r="O38" s="58">
        <f>O36</f>
        <v>20</v>
      </c>
      <c r="P38" s="58"/>
      <c r="Q38" s="61">
        <f>Q36</f>
        <v>0</v>
      </c>
      <c r="R38" s="57">
        <f>R36</f>
        <v>10.1</v>
      </c>
      <c r="S38" s="58">
        <f>S36</f>
        <v>10.1</v>
      </c>
      <c r="T38" s="58">
        <f>T36</f>
        <v>0</v>
      </c>
      <c r="U38" s="60"/>
      <c r="V38" s="62">
        <f>V37+V36</f>
        <v>35</v>
      </c>
      <c r="W38" s="63">
        <f>SUM(W36:W37)</f>
        <v>35</v>
      </c>
      <c r="X38" s="186"/>
      <c r="Y38" s="103"/>
      <c r="Z38" s="103"/>
      <c r="AA38" s="104"/>
    </row>
    <row r="39" spans="1:27" ht="17.25" customHeight="1">
      <c r="A39" s="193" t="s">
        <v>16</v>
      </c>
      <c r="B39" s="194" t="s">
        <v>25</v>
      </c>
      <c r="C39" s="667" t="s">
        <v>18</v>
      </c>
      <c r="D39" s="669" t="s">
        <v>149</v>
      </c>
      <c r="E39" s="671"/>
      <c r="F39" s="673" t="s">
        <v>18</v>
      </c>
      <c r="G39" s="624" t="s">
        <v>19</v>
      </c>
      <c r="H39" s="684"/>
      <c r="I39" s="195" t="s">
        <v>20</v>
      </c>
      <c r="J39" s="196"/>
      <c r="K39" s="67"/>
      <c r="L39" s="67"/>
      <c r="M39" s="73"/>
      <c r="N39" s="66">
        <v>25</v>
      </c>
      <c r="O39" s="67">
        <v>25</v>
      </c>
      <c r="P39" s="67"/>
      <c r="Q39" s="69"/>
      <c r="R39" s="213"/>
      <c r="S39" s="129"/>
      <c r="T39" s="129"/>
      <c r="U39" s="197"/>
      <c r="V39" s="491">
        <v>25</v>
      </c>
      <c r="W39" s="102">
        <v>25</v>
      </c>
      <c r="X39" s="186"/>
      <c r="Y39" s="103"/>
      <c r="Z39" s="103"/>
      <c r="AA39" s="104"/>
    </row>
    <row r="40" spans="1:27" ht="15.75" customHeight="1">
      <c r="A40" s="24"/>
      <c r="B40" s="25"/>
      <c r="C40" s="683"/>
      <c r="D40" s="687"/>
      <c r="E40" s="688"/>
      <c r="F40" s="689"/>
      <c r="G40" s="561"/>
      <c r="H40" s="686"/>
      <c r="I40" s="40" t="s">
        <v>27</v>
      </c>
      <c r="J40" s="32"/>
      <c r="K40" s="29"/>
      <c r="L40" s="29"/>
      <c r="M40" s="34"/>
      <c r="N40" s="28">
        <v>30</v>
      </c>
      <c r="O40" s="29">
        <v>30</v>
      </c>
      <c r="P40" s="29"/>
      <c r="Q40" s="31"/>
      <c r="R40" s="219"/>
      <c r="S40" s="220"/>
      <c r="T40" s="220"/>
      <c r="U40" s="485"/>
      <c r="V40" s="492">
        <v>30</v>
      </c>
      <c r="W40" s="39">
        <v>30</v>
      </c>
      <c r="X40" s="498"/>
      <c r="Y40" s="486"/>
      <c r="Z40" s="486"/>
      <c r="AA40" s="487"/>
    </row>
    <row r="41" spans="1:27" ht="15.75" customHeight="1" thickBot="1">
      <c r="A41" s="198"/>
      <c r="B41" s="199"/>
      <c r="C41" s="668"/>
      <c r="D41" s="670"/>
      <c r="E41" s="672"/>
      <c r="F41" s="674"/>
      <c r="G41" s="626"/>
      <c r="H41" s="685"/>
      <c r="I41" s="56" t="s">
        <v>23</v>
      </c>
      <c r="J41" s="482">
        <f>J39</f>
        <v>0</v>
      </c>
      <c r="K41" s="483">
        <f>K39</f>
        <v>0</v>
      </c>
      <c r="L41" s="483"/>
      <c r="M41" s="484"/>
      <c r="N41" s="458">
        <f>N40+N39</f>
        <v>55</v>
      </c>
      <c r="O41" s="58">
        <f aca="true" t="shared" si="1" ref="O41:W41">O40+O39</f>
        <v>55</v>
      </c>
      <c r="P41" s="58">
        <f t="shared" si="1"/>
        <v>0</v>
      </c>
      <c r="Q41" s="482">
        <f t="shared" si="1"/>
        <v>0</v>
      </c>
      <c r="R41" s="458">
        <f t="shared" si="1"/>
        <v>0</v>
      </c>
      <c r="S41" s="58">
        <f t="shared" si="1"/>
        <v>0</v>
      </c>
      <c r="T41" s="58">
        <f t="shared" si="1"/>
        <v>0</v>
      </c>
      <c r="U41" s="482">
        <f t="shared" si="1"/>
        <v>0</v>
      </c>
      <c r="V41" s="458">
        <f t="shared" si="1"/>
        <v>55</v>
      </c>
      <c r="W41" s="201">
        <f t="shared" si="1"/>
        <v>55</v>
      </c>
      <c r="X41" s="488"/>
      <c r="Y41" s="489"/>
      <c r="Z41" s="489"/>
      <c r="AA41" s="490"/>
    </row>
    <row r="42" spans="1:27" s="1" customFormat="1" ht="16.5" customHeight="1" thickBot="1">
      <c r="A42" s="193" t="s">
        <v>16</v>
      </c>
      <c r="B42" s="194" t="s">
        <v>25</v>
      </c>
      <c r="C42" s="535" t="s">
        <v>29</v>
      </c>
      <c r="D42" s="582"/>
      <c r="E42" s="582"/>
      <c r="F42" s="582"/>
      <c r="G42" s="582"/>
      <c r="H42" s="582"/>
      <c r="I42" s="582"/>
      <c r="J42" s="206">
        <f>J38+J35+J33+J41</f>
        <v>259.8</v>
      </c>
      <c r="K42" s="206">
        <f aca="true" t="shared" si="2" ref="K42:W42">K38+K35+K33+K41</f>
        <v>259.8</v>
      </c>
      <c r="L42" s="206">
        <f t="shared" si="2"/>
        <v>0</v>
      </c>
      <c r="M42" s="206">
        <f t="shared" si="2"/>
        <v>0</v>
      </c>
      <c r="N42" s="206">
        <f t="shared" si="2"/>
        <v>360</v>
      </c>
      <c r="O42" s="206">
        <f t="shared" si="2"/>
        <v>360</v>
      </c>
      <c r="P42" s="206">
        <f t="shared" si="2"/>
        <v>0</v>
      </c>
      <c r="Q42" s="206">
        <f t="shared" si="2"/>
        <v>0</v>
      </c>
      <c r="R42" s="206">
        <f t="shared" si="2"/>
        <v>551.6999999999999</v>
      </c>
      <c r="S42" s="206">
        <f t="shared" si="2"/>
        <v>551.6999999999999</v>
      </c>
      <c r="T42" s="206">
        <f t="shared" si="2"/>
        <v>0</v>
      </c>
      <c r="U42" s="206">
        <f t="shared" si="2"/>
        <v>0</v>
      </c>
      <c r="V42" s="206">
        <f>V38+V35+V33+V41</f>
        <v>375</v>
      </c>
      <c r="W42" s="206">
        <f t="shared" si="2"/>
        <v>445</v>
      </c>
      <c r="X42" s="207"/>
      <c r="Y42" s="208"/>
      <c r="Z42" s="208"/>
      <c r="AA42" s="209"/>
    </row>
    <row r="43" spans="1:27" ht="15.75" customHeight="1" thickBot="1">
      <c r="A43" s="9" t="s">
        <v>16</v>
      </c>
      <c r="B43" s="628" t="s">
        <v>34</v>
      </c>
      <c r="C43" s="629"/>
      <c r="D43" s="629"/>
      <c r="E43" s="629"/>
      <c r="F43" s="629"/>
      <c r="G43" s="629"/>
      <c r="H43" s="629"/>
      <c r="I43" s="629"/>
      <c r="J43" s="210">
        <f aca="true" t="shared" si="3" ref="J43:W43">J42+J28</f>
        <v>2214.6</v>
      </c>
      <c r="K43" s="210">
        <f t="shared" si="3"/>
        <v>2214.6</v>
      </c>
      <c r="L43" s="210">
        <f t="shared" si="3"/>
        <v>0</v>
      </c>
      <c r="M43" s="210">
        <f t="shared" si="3"/>
        <v>0</v>
      </c>
      <c r="N43" s="210">
        <f t="shared" si="3"/>
        <v>783.5</v>
      </c>
      <c r="O43" s="210">
        <f t="shared" si="3"/>
        <v>783.5</v>
      </c>
      <c r="P43" s="210">
        <f t="shared" si="3"/>
        <v>0</v>
      </c>
      <c r="Q43" s="210">
        <f t="shared" si="3"/>
        <v>0</v>
      </c>
      <c r="R43" s="210">
        <f t="shared" si="3"/>
        <v>868.0999999999999</v>
      </c>
      <c r="S43" s="210">
        <f t="shared" si="3"/>
        <v>868.0999999999999</v>
      </c>
      <c r="T43" s="210">
        <f t="shared" si="3"/>
        <v>0</v>
      </c>
      <c r="U43" s="210">
        <f t="shared" si="3"/>
        <v>0</v>
      </c>
      <c r="V43" s="210">
        <f t="shared" si="3"/>
        <v>593.7</v>
      </c>
      <c r="W43" s="443">
        <f t="shared" si="3"/>
        <v>615</v>
      </c>
      <c r="X43" s="564"/>
      <c r="Y43" s="564"/>
      <c r="Z43" s="564"/>
      <c r="AA43" s="565"/>
    </row>
    <row r="44" spans="1:27" ht="15" customHeight="1" thickBot="1">
      <c r="A44" s="9" t="s">
        <v>25</v>
      </c>
      <c r="B44" s="804" t="s">
        <v>35</v>
      </c>
      <c r="C44" s="805"/>
      <c r="D44" s="805"/>
      <c r="E44" s="805"/>
      <c r="F44" s="805"/>
      <c r="G44" s="805"/>
      <c r="H44" s="805"/>
      <c r="I44" s="805"/>
      <c r="J44" s="805"/>
      <c r="K44" s="805"/>
      <c r="L44" s="805"/>
      <c r="M44" s="805"/>
      <c r="N44" s="805"/>
      <c r="O44" s="805"/>
      <c r="P44" s="805"/>
      <c r="Q44" s="805"/>
      <c r="R44" s="805"/>
      <c r="S44" s="805"/>
      <c r="T44" s="805"/>
      <c r="U44" s="805"/>
      <c r="V44" s="805"/>
      <c r="W44" s="805"/>
      <c r="X44" s="805"/>
      <c r="Y44" s="805"/>
      <c r="Z44" s="805"/>
      <c r="AA44" s="806"/>
    </row>
    <row r="45" spans="1:27" ht="18" customHeight="1" thickBot="1">
      <c r="A45" s="262" t="s">
        <v>25</v>
      </c>
      <c r="B45" s="263" t="s">
        <v>16</v>
      </c>
      <c r="C45" s="566" t="s">
        <v>174</v>
      </c>
      <c r="D45" s="567"/>
      <c r="E45" s="567"/>
      <c r="F45" s="567"/>
      <c r="G45" s="567"/>
      <c r="H45" s="567"/>
      <c r="I45" s="567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7"/>
      <c r="Y45" s="567"/>
      <c r="Z45" s="567"/>
      <c r="AA45" s="569"/>
    </row>
    <row r="46" spans="1:27" s="268" customFormat="1" ht="19.5" customHeight="1">
      <c r="A46" s="570" t="s">
        <v>25</v>
      </c>
      <c r="B46" s="573" t="s">
        <v>16</v>
      </c>
      <c r="C46" s="576" t="s">
        <v>16</v>
      </c>
      <c r="D46" s="559" t="s">
        <v>165</v>
      </c>
      <c r="E46" s="281" t="s">
        <v>37</v>
      </c>
      <c r="F46" s="579" t="s">
        <v>18</v>
      </c>
      <c r="G46" s="560" t="s">
        <v>19</v>
      </c>
      <c r="H46" s="264"/>
      <c r="I46" s="11" t="s">
        <v>39</v>
      </c>
      <c r="J46" s="277"/>
      <c r="K46" s="278"/>
      <c r="L46" s="257"/>
      <c r="M46" s="258"/>
      <c r="N46" s="435">
        <v>227.5</v>
      </c>
      <c r="O46" s="436"/>
      <c r="P46" s="436"/>
      <c r="Q46" s="446">
        <v>227.5</v>
      </c>
      <c r="R46" s="469">
        <v>227.5</v>
      </c>
      <c r="S46" s="270"/>
      <c r="T46" s="270"/>
      <c r="U46" s="318">
        <v>227.5</v>
      </c>
      <c r="V46" s="450">
        <v>2228.9</v>
      </c>
      <c r="W46" s="451">
        <v>1728.7</v>
      </c>
      <c r="X46" s="797" t="s">
        <v>109</v>
      </c>
      <c r="Y46" s="227">
        <v>2</v>
      </c>
      <c r="Z46" s="228">
        <v>3</v>
      </c>
      <c r="AA46" s="240">
        <v>3</v>
      </c>
    </row>
    <row r="47" spans="1:27" s="268" customFormat="1" ht="20.25" customHeight="1">
      <c r="A47" s="571"/>
      <c r="B47" s="574"/>
      <c r="C47" s="577"/>
      <c r="D47" s="549"/>
      <c r="E47" s="542" t="s">
        <v>42</v>
      </c>
      <c r="F47" s="580"/>
      <c r="G47" s="561"/>
      <c r="H47" s="269"/>
      <c r="I47" s="11" t="s">
        <v>31</v>
      </c>
      <c r="J47" s="277"/>
      <c r="K47" s="278"/>
      <c r="L47" s="257"/>
      <c r="M47" s="258"/>
      <c r="N47" s="470"/>
      <c r="O47" s="471"/>
      <c r="P47" s="471"/>
      <c r="Q47" s="472"/>
      <c r="R47" s="469"/>
      <c r="S47" s="270"/>
      <c r="T47" s="270"/>
      <c r="U47" s="318"/>
      <c r="V47" s="452"/>
      <c r="W47" s="160"/>
      <c r="X47" s="807"/>
      <c r="Y47" s="227"/>
      <c r="Z47" s="228"/>
      <c r="AA47" s="240"/>
    </row>
    <row r="48" spans="1:27" s="268" customFormat="1" ht="21.75" customHeight="1">
      <c r="A48" s="571"/>
      <c r="B48" s="574"/>
      <c r="C48" s="577"/>
      <c r="D48" s="549"/>
      <c r="E48" s="543"/>
      <c r="F48" s="580"/>
      <c r="G48" s="561"/>
      <c r="H48" s="269"/>
      <c r="I48" s="11" t="s">
        <v>27</v>
      </c>
      <c r="J48" s="256"/>
      <c r="K48" s="257"/>
      <c r="L48" s="257"/>
      <c r="M48" s="258"/>
      <c r="N48" s="447">
        <v>272.5</v>
      </c>
      <c r="O48" s="448"/>
      <c r="P48" s="448"/>
      <c r="Q48" s="449">
        <v>272.5</v>
      </c>
      <c r="R48" s="469">
        <v>272.5</v>
      </c>
      <c r="S48" s="270"/>
      <c r="T48" s="270"/>
      <c r="U48" s="318">
        <v>272.5</v>
      </c>
      <c r="V48" s="453">
        <v>2662.6</v>
      </c>
      <c r="W48" s="454">
        <v>2065.5</v>
      </c>
      <c r="X48" s="186"/>
      <c r="Y48" s="227"/>
      <c r="Z48" s="228"/>
      <c r="AA48" s="240"/>
    </row>
    <row r="49" spans="1:27" s="268" customFormat="1" ht="23.25" customHeight="1" thickBot="1">
      <c r="A49" s="572"/>
      <c r="B49" s="575"/>
      <c r="C49" s="578"/>
      <c r="D49" s="550"/>
      <c r="E49" s="544"/>
      <c r="F49" s="581"/>
      <c r="G49" s="562"/>
      <c r="H49" s="271"/>
      <c r="I49" s="272" t="s">
        <v>23</v>
      </c>
      <c r="J49" s="473">
        <f>J46</f>
        <v>0</v>
      </c>
      <c r="K49" s="273">
        <f>K46</f>
        <v>0</v>
      </c>
      <c r="L49" s="474"/>
      <c r="M49" s="475"/>
      <c r="N49" s="476">
        <f>N48+N46</f>
        <v>500</v>
      </c>
      <c r="O49" s="162"/>
      <c r="P49" s="162"/>
      <c r="Q49" s="161">
        <f>Q48+Q46</f>
        <v>500</v>
      </c>
      <c r="R49" s="473">
        <f>R48+R46</f>
        <v>500</v>
      </c>
      <c r="S49" s="273"/>
      <c r="T49" s="273"/>
      <c r="U49" s="279">
        <f>U48+U46</f>
        <v>500</v>
      </c>
      <c r="V49" s="274">
        <f>V48+V47+V46</f>
        <v>4891.5</v>
      </c>
      <c r="W49" s="280">
        <f>W48+W47+W46</f>
        <v>3794.2</v>
      </c>
      <c r="X49" s="797" t="s">
        <v>89</v>
      </c>
      <c r="Y49" s="227">
        <v>1</v>
      </c>
      <c r="Z49" s="228"/>
      <c r="AA49" s="240"/>
    </row>
    <row r="50" spans="1:27" s="268" customFormat="1" ht="19.5" customHeight="1">
      <c r="A50" s="570" t="s">
        <v>25</v>
      </c>
      <c r="B50" s="573" t="s">
        <v>16</v>
      </c>
      <c r="C50" s="576" t="s">
        <v>25</v>
      </c>
      <c r="D50" s="559" t="s">
        <v>164</v>
      </c>
      <c r="E50" s="281" t="s">
        <v>37</v>
      </c>
      <c r="F50" s="579" t="s">
        <v>18</v>
      </c>
      <c r="G50" s="560" t="s">
        <v>19</v>
      </c>
      <c r="H50" s="264"/>
      <c r="I50" s="265" t="s">
        <v>39</v>
      </c>
      <c r="J50" s="275"/>
      <c r="K50" s="276"/>
      <c r="L50" s="266"/>
      <c r="M50" s="267"/>
      <c r="N50" s="435">
        <v>781</v>
      </c>
      <c r="O50" s="455"/>
      <c r="P50" s="436"/>
      <c r="Q50" s="446">
        <v>781</v>
      </c>
      <c r="R50" s="98">
        <v>781</v>
      </c>
      <c r="S50" s="387"/>
      <c r="T50" s="99"/>
      <c r="U50" s="100">
        <v>781</v>
      </c>
      <c r="V50" s="450">
        <v>4063.8</v>
      </c>
      <c r="W50" s="451">
        <v>3561.2</v>
      </c>
      <c r="X50" s="797"/>
      <c r="Y50" s="227"/>
      <c r="Z50" s="228"/>
      <c r="AA50" s="240"/>
    </row>
    <row r="51" spans="1:27" s="268" customFormat="1" ht="25.5" customHeight="1">
      <c r="A51" s="571"/>
      <c r="B51" s="574"/>
      <c r="C51" s="577"/>
      <c r="D51" s="549"/>
      <c r="E51" s="542" t="s">
        <v>43</v>
      </c>
      <c r="F51" s="580"/>
      <c r="G51" s="561"/>
      <c r="H51" s="269"/>
      <c r="I51" s="11" t="s">
        <v>26</v>
      </c>
      <c r="J51" s="277"/>
      <c r="K51" s="278"/>
      <c r="L51" s="257"/>
      <c r="M51" s="258"/>
      <c r="N51" s="439"/>
      <c r="O51" s="456"/>
      <c r="P51" s="154"/>
      <c r="Q51" s="155"/>
      <c r="R51" s="111"/>
      <c r="S51" s="460"/>
      <c r="T51" s="112"/>
      <c r="U51" s="113"/>
      <c r="V51" s="452"/>
      <c r="W51" s="160"/>
      <c r="X51" s="503" t="s">
        <v>158</v>
      </c>
      <c r="Y51" s="227">
        <v>1</v>
      </c>
      <c r="Z51" s="228"/>
      <c r="AA51" s="240"/>
    </row>
    <row r="52" spans="1:27" s="268" customFormat="1" ht="17.25" customHeight="1">
      <c r="A52" s="571"/>
      <c r="B52" s="574"/>
      <c r="C52" s="577"/>
      <c r="D52" s="549"/>
      <c r="E52" s="543"/>
      <c r="F52" s="580"/>
      <c r="G52" s="561"/>
      <c r="H52" s="269"/>
      <c r="I52" s="11" t="s">
        <v>27</v>
      </c>
      <c r="J52" s="256">
        <v>800</v>
      </c>
      <c r="K52" s="257"/>
      <c r="L52" s="257"/>
      <c r="M52" s="258">
        <v>800</v>
      </c>
      <c r="N52" s="439">
        <v>969</v>
      </c>
      <c r="O52" s="457"/>
      <c r="P52" s="448"/>
      <c r="Q52" s="449">
        <v>969</v>
      </c>
      <c r="R52" s="111">
        <v>969</v>
      </c>
      <c r="S52" s="156"/>
      <c r="T52" s="157"/>
      <c r="U52" s="158">
        <v>969</v>
      </c>
      <c r="V52" s="453">
        <v>7237.8</v>
      </c>
      <c r="W52" s="454">
        <v>6793.3</v>
      </c>
      <c r="X52" s="186" t="s">
        <v>157</v>
      </c>
      <c r="Y52" s="227">
        <v>200</v>
      </c>
      <c r="Z52" s="228">
        <v>200</v>
      </c>
      <c r="AA52" s="240"/>
    </row>
    <row r="53" spans="1:27" s="268" customFormat="1" ht="20.25" customHeight="1" thickBot="1">
      <c r="A53" s="572"/>
      <c r="B53" s="575"/>
      <c r="C53" s="578"/>
      <c r="D53" s="550"/>
      <c r="E53" s="544"/>
      <c r="F53" s="581"/>
      <c r="G53" s="562"/>
      <c r="H53" s="271"/>
      <c r="I53" s="272" t="s">
        <v>23</v>
      </c>
      <c r="J53" s="259">
        <f>J52</f>
        <v>800</v>
      </c>
      <c r="K53" s="260">
        <f>K50</f>
        <v>0</v>
      </c>
      <c r="L53" s="261"/>
      <c r="M53" s="428">
        <f>M52</f>
        <v>800</v>
      </c>
      <c r="N53" s="458">
        <f aca="true" t="shared" si="4" ref="N53:U53">N52+N50</f>
        <v>1750</v>
      </c>
      <c r="O53" s="58">
        <f t="shared" si="4"/>
        <v>0</v>
      </c>
      <c r="P53" s="58">
        <f t="shared" si="4"/>
        <v>0</v>
      </c>
      <c r="Q53" s="59">
        <f t="shared" si="4"/>
        <v>1750</v>
      </c>
      <c r="R53" s="461">
        <f t="shared" si="4"/>
        <v>1750</v>
      </c>
      <c r="S53" s="462">
        <f t="shared" si="4"/>
        <v>0</v>
      </c>
      <c r="T53" s="462">
        <f t="shared" si="4"/>
        <v>0</v>
      </c>
      <c r="U53" s="463">
        <f t="shared" si="4"/>
        <v>1750</v>
      </c>
      <c r="V53" s="477">
        <f>V52+V50+V51</f>
        <v>11301.6</v>
      </c>
      <c r="W53" s="477">
        <f>W52+W51+W50</f>
        <v>10354.5</v>
      </c>
      <c r="X53" s="502" t="s">
        <v>87</v>
      </c>
      <c r="Y53" s="228">
        <v>1</v>
      </c>
      <c r="Z53" s="228"/>
      <c r="AA53" s="240"/>
    </row>
    <row r="54" spans="1:27" s="287" customFormat="1" ht="26.25" customHeight="1">
      <c r="A54" s="570" t="s">
        <v>25</v>
      </c>
      <c r="B54" s="563" t="s">
        <v>16</v>
      </c>
      <c r="C54" s="556" t="s">
        <v>28</v>
      </c>
      <c r="D54" s="559" t="s">
        <v>175</v>
      </c>
      <c r="E54" s="255" t="s">
        <v>37</v>
      </c>
      <c r="F54" s="641" t="s">
        <v>18</v>
      </c>
      <c r="G54" s="624" t="s">
        <v>19</v>
      </c>
      <c r="H54" s="644"/>
      <c r="I54" s="265" t="s">
        <v>39</v>
      </c>
      <c r="J54" s="66"/>
      <c r="K54" s="67"/>
      <c r="L54" s="67"/>
      <c r="M54" s="69"/>
      <c r="N54" s="282"/>
      <c r="O54" s="283"/>
      <c r="P54" s="283"/>
      <c r="Q54" s="284"/>
      <c r="R54" s="213"/>
      <c r="S54" s="129"/>
      <c r="T54" s="129"/>
      <c r="U54" s="197"/>
      <c r="V54" s="102">
        <v>156.8</v>
      </c>
      <c r="W54" s="102">
        <v>156.8</v>
      </c>
      <c r="X54" s="186"/>
      <c r="Y54" s="285"/>
      <c r="Z54" s="285"/>
      <c r="AA54" s="286"/>
    </row>
    <row r="55" spans="1:27" s="287" customFormat="1" ht="23.25" customHeight="1">
      <c r="A55" s="571"/>
      <c r="B55" s="554"/>
      <c r="C55" s="557"/>
      <c r="D55" s="549"/>
      <c r="E55" s="647" t="s">
        <v>44</v>
      </c>
      <c r="F55" s="642"/>
      <c r="G55" s="625"/>
      <c r="H55" s="645"/>
      <c r="I55" s="288" t="s">
        <v>27</v>
      </c>
      <c r="J55" s="106"/>
      <c r="K55" s="289"/>
      <c r="L55" s="289"/>
      <c r="M55" s="290"/>
      <c r="N55" s="28"/>
      <c r="O55" s="289"/>
      <c r="P55" s="291"/>
      <c r="Q55" s="290"/>
      <c r="R55" s="292"/>
      <c r="S55" s="145"/>
      <c r="T55" s="145"/>
      <c r="U55" s="319"/>
      <c r="V55" s="39">
        <v>888.2</v>
      </c>
      <c r="W55" s="39">
        <v>888.2</v>
      </c>
      <c r="X55" s="186"/>
      <c r="Y55" s="285"/>
      <c r="Z55" s="285"/>
      <c r="AA55" s="286"/>
    </row>
    <row r="56" spans="1:27" s="287" customFormat="1" ht="18.75" customHeight="1" thickBot="1">
      <c r="A56" s="572"/>
      <c r="B56" s="555"/>
      <c r="C56" s="558"/>
      <c r="D56" s="550"/>
      <c r="E56" s="648"/>
      <c r="F56" s="643"/>
      <c r="G56" s="626"/>
      <c r="H56" s="646"/>
      <c r="I56" s="293" t="s">
        <v>23</v>
      </c>
      <c r="J56" s="57"/>
      <c r="K56" s="58"/>
      <c r="L56" s="58"/>
      <c r="M56" s="60"/>
      <c r="N56" s="57"/>
      <c r="O56" s="58"/>
      <c r="P56" s="294"/>
      <c r="Q56" s="60"/>
      <c r="R56" s="57"/>
      <c r="S56" s="58"/>
      <c r="T56" s="58"/>
      <c r="U56" s="61"/>
      <c r="V56" s="63">
        <f>V55+V54</f>
        <v>1045</v>
      </c>
      <c r="W56" s="63">
        <f>W55+W54</f>
        <v>1045</v>
      </c>
      <c r="X56" s="186"/>
      <c r="Y56" s="285"/>
      <c r="Z56" s="285"/>
      <c r="AA56" s="286"/>
    </row>
    <row r="57" spans="1:27" ht="16.5" customHeight="1" thickBot="1">
      <c r="A57" s="9" t="s">
        <v>25</v>
      </c>
      <c r="B57" s="118" t="s">
        <v>16</v>
      </c>
      <c r="C57" s="535" t="s">
        <v>29</v>
      </c>
      <c r="D57" s="582"/>
      <c r="E57" s="582"/>
      <c r="F57" s="582"/>
      <c r="G57" s="582"/>
      <c r="H57" s="582"/>
      <c r="I57" s="582"/>
      <c r="J57" s="295">
        <f>J56+J53+J49</f>
        <v>800</v>
      </c>
      <c r="K57" s="295">
        <f aca="true" t="shared" si="5" ref="K57:W57">K56+K53+K49</f>
        <v>0</v>
      </c>
      <c r="L57" s="295">
        <f t="shared" si="5"/>
        <v>0</v>
      </c>
      <c r="M57" s="295">
        <f t="shared" si="5"/>
        <v>800</v>
      </c>
      <c r="N57" s="295">
        <f t="shared" si="5"/>
        <v>2250</v>
      </c>
      <c r="O57" s="295">
        <f t="shared" si="5"/>
        <v>0</v>
      </c>
      <c r="P57" s="295">
        <f t="shared" si="5"/>
        <v>0</v>
      </c>
      <c r="Q57" s="295">
        <f t="shared" si="5"/>
        <v>2250</v>
      </c>
      <c r="R57" s="295">
        <f t="shared" si="5"/>
        <v>2250</v>
      </c>
      <c r="S57" s="295">
        <f t="shared" si="5"/>
        <v>0</v>
      </c>
      <c r="T57" s="295">
        <f t="shared" si="5"/>
        <v>0</v>
      </c>
      <c r="U57" s="295">
        <f t="shared" si="5"/>
        <v>2250</v>
      </c>
      <c r="V57" s="295">
        <f t="shared" si="5"/>
        <v>17238.1</v>
      </c>
      <c r="W57" s="295">
        <f t="shared" si="5"/>
        <v>15193.7</v>
      </c>
      <c r="X57" s="651"/>
      <c r="Y57" s="649"/>
      <c r="Z57" s="649"/>
      <c r="AA57" s="650"/>
    </row>
    <row r="58" spans="1:27" ht="15.75" customHeight="1" thickBot="1">
      <c r="A58" s="205" t="s">
        <v>25</v>
      </c>
      <c r="B58" s="204" t="s">
        <v>25</v>
      </c>
      <c r="C58" s="655" t="s">
        <v>36</v>
      </c>
      <c r="D58" s="656"/>
      <c r="E58" s="656"/>
      <c r="F58" s="656"/>
      <c r="G58" s="656"/>
      <c r="H58" s="656"/>
      <c r="I58" s="656"/>
      <c r="J58" s="656"/>
      <c r="K58" s="656"/>
      <c r="L58" s="656"/>
      <c r="M58" s="656"/>
      <c r="N58" s="656"/>
      <c r="O58" s="656"/>
      <c r="P58" s="656"/>
      <c r="Q58" s="656"/>
      <c r="R58" s="656"/>
      <c r="S58" s="656"/>
      <c r="T58" s="656"/>
      <c r="U58" s="656"/>
      <c r="V58" s="656"/>
      <c r="W58" s="656"/>
      <c r="X58" s="656"/>
      <c r="Y58" s="656"/>
      <c r="Z58" s="656"/>
      <c r="AA58" s="657"/>
    </row>
    <row r="59" spans="1:27" ht="16.5" customHeight="1">
      <c r="A59" s="193" t="s">
        <v>25</v>
      </c>
      <c r="B59" s="194" t="s">
        <v>25</v>
      </c>
      <c r="C59" s="658" t="s">
        <v>16</v>
      </c>
      <c r="D59" s="638" t="s">
        <v>176</v>
      </c>
      <c r="E59" s="211" t="s">
        <v>37</v>
      </c>
      <c r="F59" s="661" t="s">
        <v>18</v>
      </c>
      <c r="G59" s="652" t="s">
        <v>19</v>
      </c>
      <c r="H59" s="367"/>
      <c r="I59" s="212" t="s">
        <v>20</v>
      </c>
      <c r="J59" s="66"/>
      <c r="K59" s="67"/>
      <c r="L59" s="97"/>
      <c r="M59" s="69"/>
      <c r="N59" s="196"/>
      <c r="O59" s="67"/>
      <c r="P59" s="97"/>
      <c r="Q59" s="73"/>
      <c r="R59" s="213"/>
      <c r="S59" s="129"/>
      <c r="T59" s="214"/>
      <c r="U59" s="130"/>
      <c r="V59" s="101"/>
      <c r="W59" s="102"/>
      <c r="X59" s="215"/>
      <c r="Y59" s="216"/>
      <c r="Z59" s="216"/>
      <c r="AA59" s="217"/>
    </row>
    <row r="60" spans="1:27" ht="16.5" customHeight="1">
      <c r="A60" s="24"/>
      <c r="B60" s="25"/>
      <c r="C60" s="659"/>
      <c r="D60" s="639"/>
      <c r="E60" s="664" t="s">
        <v>38</v>
      </c>
      <c r="F60" s="662"/>
      <c r="G60" s="653"/>
      <c r="H60" s="366"/>
      <c r="I60" s="218" t="s">
        <v>27</v>
      </c>
      <c r="J60" s="28"/>
      <c r="K60" s="29"/>
      <c r="L60" s="84"/>
      <c r="M60" s="31"/>
      <c r="N60" s="32"/>
      <c r="O60" s="29"/>
      <c r="P60" s="84"/>
      <c r="Q60" s="34"/>
      <c r="R60" s="219"/>
      <c r="S60" s="220"/>
      <c r="T60" s="221"/>
      <c r="U60" s="222"/>
      <c r="V60" s="223"/>
      <c r="W60" s="39"/>
      <c r="X60" s="797" t="s">
        <v>109</v>
      </c>
      <c r="Y60" s="227">
        <v>2</v>
      </c>
      <c r="Z60" s="228">
        <v>2</v>
      </c>
      <c r="AA60" s="224"/>
    </row>
    <row r="61" spans="1:27" ht="16.5" customHeight="1">
      <c r="A61" s="24"/>
      <c r="B61" s="25"/>
      <c r="C61" s="659"/>
      <c r="D61" s="639"/>
      <c r="E61" s="665"/>
      <c r="F61" s="662"/>
      <c r="G61" s="653"/>
      <c r="H61" s="366"/>
      <c r="I61" s="225" t="s">
        <v>39</v>
      </c>
      <c r="J61" s="229">
        <v>19054.4</v>
      </c>
      <c r="K61" s="230"/>
      <c r="L61" s="230"/>
      <c r="M61" s="231">
        <v>19054.4</v>
      </c>
      <c r="N61" s="45">
        <v>2002.3</v>
      </c>
      <c r="O61" s="42"/>
      <c r="P61" s="42"/>
      <c r="Q61" s="47">
        <v>2002.3</v>
      </c>
      <c r="R61" s="232">
        <v>7153.5</v>
      </c>
      <c r="S61" s="233"/>
      <c r="T61" s="233"/>
      <c r="U61" s="234">
        <v>7153.5</v>
      </c>
      <c r="V61" s="226"/>
      <c r="W61" s="235"/>
      <c r="X61" s="800"/>
      <c r="Y61" s="227"/>
      <c r="Z61" s="228"/>
      <c r="AA61" s="236"/>
    </row>
    <row r="62" spans="1:27" ht="18" customHeight="1" thickBot="1">
      <c r="A62" s="205"/>
      <c r="B62" s="204"/>
      <c r="C62" s="660"/>
      <c r="D62" s="640"/>
      <c r="E62" s="666"/>
      <c r="F62" s="663"/>
      <c r="G62" s="654"/>
      <c r="H62" s="89"/>
      <c r="I62" s="237" t="s">
        <v>23</v>
      </c>
      <c r="J62" s="238">
        <f>J61+J60+J59</f>
        <v>19054.4</v>
      </c>
      <c r="K62" s="58">
        <f aca="true" t="shared" si="6" ref="K62:Q62">K61+K60+K59</f>
        <v>0</v>
      </c>
      <c r="L62" s="58">
        <f t="shared" si="6"/>
        <v>0</v>
      </c>
      <c r="M62" s="239">
        <f t="shared" si="6"/>
        <v>19054.4</v>
      </c>
      <c r="N62" s="238">
        <f t="shared" si="6"/>
        <v>2002.3</v>
      </c>
      <c r="O62" s="58">
        <f t="shared" si="6"/>
        <v>0</v>
      </c>
      <c r="P62" s="58">
        <f t="shared" si="6"/>
        <v>0</v>
      </c>
      <c r="Q62" s="239">
        <f t="shared" si="6"/>
        <v>2002.3</v>
      </c>
      <c r="R62" s="94">
        <f>R61+R60+R59</f>
        <v>7153.5</v>
      </c>
      <c r="S62" s="92"/>
      <c r="T62" s="92"/>
      <c r="U62" s="95">
        <f>U61+U60+U59</f>
        <v>7153.5</v>
      </c>
      <c r="V62" s="239"/>
      <c r="W62" s="63"/>
      <c r="X62" s="481"/>
      <c r="Y62" s="227"/>
      <c r="Z62" s="228"/>
      <c r="AA62" s="240"/>
    </row>
    <row r="63" spans="1:27" ht="26.25" customHeight="1">
      <c r="A63" s="193" t="s">
        <v>25</v>
      </c>
      <c r="B63" s="194" t="s">
        <v>25</v>
      </c>
      <c r="C63" s="241" t="s">
        <v>25</v>
      </c>
      <c r="D63" s="632" t="s">
        <v>88</v>
      </c>
      <c r="E63" s="242" t="s">
        <v>37</v>
      </c>
      <c r="F63" s="135" t="s">
        <v>40</v>
      </c>
      <c r="G63" s="78" t="s">
        <v>19</v>
      </c>
      <c r="H63" s="243"/>
      <c r="I63" s="244" t="s">
        <v>86</v>
      </c>
      <c r="J63" s="66"/>
      <c r="K63" s="67"/>
      <c r="L63" s="67"/>
      <c r="M63" s="73"/>
      <c r="N63" s="66">
        <v>138</v>
      </c>
      <c r="O63" s="67"/>
      <c r="P63" s="97"/>
      <c r="Q63" s="73">
        <v>138</v>
      </c>
      <c r="R63" s="213">
        <v>146.1</v>
      </c>
      <c r="S63" s="129"/>
      <c r="T63" s="214"/>
      <c r="U63" s="197">
        <v>146.1</v>
      </c>
      <c r="V63" s="102"/>
      <c r="W63" s="459"/>
      <c r="X63" s="533"/>
      <c r="Y63" s="228"/>
      <c r="Z63" s="228"/>
      <c r="AA63" s="246"/>
    </row>
    <row r="64" spans="1:27" ht="17.25" customHeight="1">
      <c r="A64" s="24"/>
      <c r="B64" s="25"/>
      <c r="C64" s="26"/>
      <c r="D64" s="633"/>
      <c r="E64" s="242"/>
      <c r="F64" s="135"/>
      <c r="G64" s="78"/>
      <c r="H64" s="366"/>
      <c r="I64" s="247" t="s">
        <v>41</v>
      </c>
      <c r="J64" s="28">
        <v>8.1</v>
      </c>
      <c r="K64" s="29"/>
      <c r="L64" s="29"/>
      <c r="M64" s="34">
        <v>8.1</v>
      </c>
      <c r="N64" s="28"/>
      <c r="O64" s="29"/>
      <c r="P64" s="84"/>
      <c r="Q64" s="34"/>
      <c r="R64" s="219"/>
      <c r="S64" s="220"/>
      <c r="T64" s="221"/>
      <c r="U64" s="248"/>
      <c r="V64" s="39"/>
      <c r="W64" s="249"/>
      <c r="X64" s="245" t="s">
        <v>187</v>
      </c>
      <c r="Y64" s="228">
        <v>15</v>
      </c>
      <c r="Z64" s="250"/>
      <c r="AA64" s="246"/>
    </row>
    <row r="65" spans="1:27" ht="16.5" customHeight="1">
      <c r="A65" s="24"/>
      <c r="B65" s="25"/>
      <c r="C65" s="26"/>
      <c r="D65" s="633"/>
      <c r="E65" s="242"/>
      <c r="F65" s="135"/>
      <c r="G65" s="78"/>
      <c r="H65" s="243"/>
      <c r="I65" s="247" t="s">
        <v>27</v>
      </c>
      <c r="J65" s="28"/>
      <c r="K65" s="29"/>
      <c r="L65" s="29"/>
      <c r="M65" s="34"/>
      <c r="N65" s="28">
        <v>348.9</v>
      </c>
      <c r="O65" s="29"/>
      <c r="P65" s="84"/>
      <c r="Q65" s="34">
        <v>348.9</v>
      </c>
      <c r="R65" s="219">
        <v>340.8</v>
      </c>
      <c r="S65" s="220"/>
      <c r="T65" s="221"/>
      <c r="U65" s="248">
        <v>340.8</v>
      </c>
      <c r="V65" s="39"/>
      <c r="W65" s="249"/>
      <c r="X65" s="245"/>
      <c r="Y65" s="228"/>
      <c r="Z65" s="250"/>
      <c r="AA65" s="246"/>
    </row>
    <row r="66" spans="1:27" ht="16.5" customHeight="1" thickBot="1">
      <c r="A66" s="205"/>
      <c r="B66" s="204"/>
      <c r="C66" s="251"/>
      <c r="D66" s="634"/>
      <c r="E66" s="252"/>
      <c r="F66" s="253"/>
      <c r="G66" s="54"/>
      <c r="H66" s="55"/>
      <c r="I66" s="254" t="s">
        <v>23</v>
      </c>
      <c r="J66" s="192">
        <f>J65+J64+J63</f>
        <v>8.1</v>
      </c>
      <c r="K66" s="58">
        <f aca="true" t="shared" si="7" ref="K66:U66">K65+K64+K63</f>
        <v>0</v>
      </c>
      <c r="L66" s="58">
        <f t="shared" si="7"/>
        <v>0</v>
      </c>
      <c r="M66" s="62">
        <f t="shared" si="7"/>
        <v>8.1</v>
      </c>
      <c r="N66" s="192">
        <f>N65+N64+N63</f>
        <v>486.9</v>
      </c>
      <c r="O66" s="192">
        <f>O65+O64+O63</f>
        <v>0</v>
      </c>
      <c r="P66" s="192">
        <f>P65+P64+P63</f>
        <v>0</v>
      </c>
      <c r="Q66" s="192">
        <f>Q65+Q64+Q63</f>
        <v>486.9</v>
      </c>
      <c r="R66" s="192">
        <f t="shared" si="7"/>
        <v>486.9</v>
      </c>
      <c r="S66" s="58">
        <f t="shared" si="7"/>
        <v>0</v>
      </c>
      <c r="T66" s="58">
        <f t="shared" si="7"/>
        <v>0</v>
      </c>
      <c r="U66" s="62">
        <f t="shared" si="7"/>
        <v>486.9</v>
      </c>
      <c r="V66" s="63"/>
      <c r="W66" s="62"/>
      <c r="X66" s="534"/>
      <c r="Y66" s="228"/>
      <c r="Z66" s="250"/>
      <c r="AA66" s="246"/>
    </row>
    <row r="67" spans="1:27" ht="18.75" customHeight="1">
      <c r="A67" s="193" t="s">
        <v>25</v>
      </c>
      <c r="B67" s="194" t="s">
        <v>25</v>
      </c>
      <c r="C67" s="241" t="s">
        <v>28</v>
      </c>
      <c r="D67" s="632" t="s">
        <v>152</v>
      </c>
      <c r="E67" s="255" t="s">
        <v>37</v>
      </c>
      <c r="F67" s="135" t="s">
        <v>40</v>
      </c>
      <c r="G67" s="78" t="s">
        <v>19</v>
      </c>
      <c r="H67" s="243"/>
      <c r="I67" s="520" t="s">
        <v>39</v>
      </c>
      <c r="J67" s="505"/>
      <c r="K67" s="506"/>
      <c r="L67" s="506"/>
      <c r="M67" s="507"/>
      <c r="N67" s="508">
        <f>Q67+O67</f>
        <v>364</v>
      </c>
      <c r="O67" s="506"/>
      <c r="P67" s="506"/>
      <c r="Q67" s="507">
        <v>364</v>
      </c>
      <c r="R67" s="509">
        <f>S67+U67</f>
        <v>364</v>
      </c>
      <c r="S67" s="510"/>
      <c r="T67" s="510"/>
      <c r="U67" s="511">
        <v>364</v>
      </c>
      <c r="V67" s="512">
        <v>148.8</v>
      </c>
      <c r="W67" s="513"/>
      <c r="X67" s="799" t="s">
        <v>158</v>
      </c>
      <c r="Y67" s="227">
        <v>1</v>
      </c>
      <c r="Z67" s="228"/>
      <c r="AA67" s="246"/>
    </row>
    <row r="68" spans="1:27" ht="15.75" customHeight="1">
      <c r="A68" s="24"/>
      <c r="B68" s="25"/>
      <c r="C68" s="26"/>
      <c r="D68" s="633"/>
      <c r="E68" s="635" t="s">
        <v>159</v>
      </c>
      <c r="F68" s="135"/>
      <c r="G68" s="78"/>
      <c r="H68" s="366"/>
      <c r="I68" s="514" t="s">
        <v>27</v>
      </c>
      <c r="J68" s="256"/>
      <c r="K68" s="257"/>
      <c r="L68" s="257"/>
      <c r="M68" s="258"/>
      <c r="N68" s="16">
        <f>O68+Q68</f>
        <v>2426.4</v>
      </c>
      <c r="O68" s="257"/>
      <c r="P68" s="257"/>
      <c r="Q68" s="15">
        <v>2426.4</v>
      </c>
      <c r="R68" s="515">
        <f>S68+U68</f>
        <v>2426.4</v>
      </c>
      <c r="S68" s="516"/>
      <c r="T68" s="516"/>
      <c r="U68" s="517">
        <v>2426.4</v>
      </c>
      <c r="V68" s="518">
        <v>479.8</v>
      </c>
      <c r="W68" s="519"/>
      <c r="X68" s="800"/>
      <c r="Y68" s="228"/>
      <c r="Z68" s="250"/>
      <c r="AA68" s="246"/>
    </row>
    <row r="69" spans="1:27" ht="22.5" customHeight="1">
      <c r="A69" s="24"/>
      <c r="B69" s="25"/>
      <c r="C69" s="26"/>
      <c r="D69" s="633"/>
      <c r="E69" s="636"/>
      <c r="F69" s="135"/>
      <c r="G69" s="78"/>
      <c r="H69" s="243"/>
      <c r="I69" s="494"/>
      <c r="J69" s="28"/>
      <c r="K69" s="29"/>
      <c r="L69" s="29"/>
      <c r="M69" s="34"/>
      <c r="N69" s="28"/>
      <c r="O69" s="29"/>
      <c r="P69" s="84"/>
      <c r="Q69" s="34"/>
      <c r="R69" s="219"/>
      <c r="S69" s="220"/>
      <c r="T69" s="221"/>
      <c r="U69" s="248"/>
      <c r="V69" s="495"/>
      <c r="W69" s="249"/>
      <c r="X69" s="797" t="s">
        <v>188</v>
      </c>
      <c r="Y69" s="228">
        <v>11</v>
      </c>
      <c r="Z69" s="250"/>
      <c r="AA69" s="246"/>
    </row>
    <row r="70" spans="1:27" ht="23.25" customHeight="1" thickBot="1">
      <c r="A70" s="205"/>
      <c r="B70" s="204"/>
      <c r="C70" s="251"/>
      <c r="D70" s="634"/>
      <c r="E70" s="637"/>
      <c r="F70" s="253"/>
      <c r="G70" s="54"/>
      <c r="H70" s="55"/>
      <c r="I70" s="254" t="s">
        <v>23</v>
      </c>
      <c r="J70" s="192">
        <f aca="true" t="shared" si="8" ref="J70:W70">J69+J68+J67</f>
        <v>0</v>
      </c>
      <c r="K70" s="58">
        <f t="shared" si="8"/>
        <v>0</v>
      </c>
      <c r="L70" s="58">
        <f t="shared" si="8"/>
        <v>0</v>
      </c>
      <c r="M70" s="62">
        <f t="shared" si="8"/>
        <v>0</v>
      </c>
      <c r="N70" s="192">
        <f t="shared" si="8"/>
        <v>2790.4</v>
      </c>
      <c r="O70" s="192">
        <f t="shared" si="8"/>
        <v>0</v>
      </c>
      <c r="P70" s="192">
        <f t="shared" si="8"/>
        <v>0</v>
      </c>
      <c r="Q70" s="192">
        <f t="shared" si="8"/>
        <v>2790.4</v>
      </c>
      <c r="R70" s="192">
        <f t="shared" si="8"/>
        <v>2790.4</v>
      </c>
      <c r="S70" s="192">
        <f t="shared" si="8"/>
        <v>0</v>
      </c>
      <c r="T70" s="192">
        <f t="shared" si="8"/>
        <v>0</v>
      </c>
      <c r="U70" s="192">
        <f t="shared" si="8"/>
        <v>2790.4</v>
      </c>
      <c r="V70" s="192">
        <f t="shared" si="8"/>
        <v>628.6</v>
      </c>
      <c r="W70" s="192">
        <f t="shared" si="8"/>
        <v>0</v>
      </c>
      <c r="X70" s="801"/>
      <c r="Y70" s="228"/>
      <c r="Z70" s="250"/>
      <c r="AA70" s="246"/>
    </row>
    <row r="71" spans="1:27" ht="16.5" customHeight="1" thickBot="1">
      <c r="A71" s="9" t="s">
        <v>25</v>
      </c>
      <c r="B71" s="118" t="s">
        <v>25</v>
      </c>
      <c r="C71" s="535" t="s">
        <v>29</v>
      </c>
      <c r="D71" s="582"/>
      <c r="E71" s="582"/>
      <c r="F71" s="582"/>
      <c r="G71" s="582"/>
      <c r="H71" s="582"/>
      <c r="I71" s="582"/>
      <c r="J71" s="120">
        <f>J66+J62</f>
        <v>19062.5</v>
      </c>
      <c r="K71" s="120">
        <f>K66+K62</f>
        <v>0</v>
      </c>
      <c r="L71" s="120">
        <f>L66+L62</f>
        <v>0</v>
      </c>
      <c r="M71" s="120">
        <f>M66+M62</f>
        <v>19062.5</v>
      </c>
      <c r="N71" s="120">
        <f>N66+N62+N70</f>
        <v>5279.6</v>
      </c>
      <c r="O71" s="120">
        <f aca="true" t="shared" si="9" ref="O71:W71">O66+O62+O70</f>
        <v>0</v>
      </c>
      <c r="P71" s="120">
        <f t="shared" si="9"/>
        <v>0</v>
      </c>
      <c r="Q71" s="120">
        <f t="shared" si="9"/>
        <v>5279.6</v>
      </c>
      <c r="R71" s="120">
        <f t="shared" si="9"/>
        <v>10430.8</v>
      </c>
      <c r="S71" s="120">
        <f t="shared" si="9"/>
        <v>0</v>
      </c>
      <c r="T71" s="120">
        <f t="shared" si="9"/>
        <v>0</v>
      </c>
      <c r="U71" s="120">
        <f t="shared" si="9"/>
        <v>10430.8</v>
      </c>
      <c r="V71" s="120">
        <f t="shared" si="9"/>
        <v>628.6</v>
      </c>
      <c r="W71" s="120">
        <f t="shared" si="9"/>
        <v>0</v>
      </c>
      <c r="X71" s="649"/>
      <c r="Y71" s="649"/>
      <c r="Z71" s="649"/>
      <c r="AA71" s="650"/>
    </row>
    <row r="72" spans="1:27" ht="15" customHeight="1" thickBot="1">
      <c r="A72" s="9" t="s">
        <v>25</v>
      </c>
      <c r="B72" s="628" t="s">
        <v>34</v>
      </c>
      <c r="C72" s="629"/>
      <c r="D72" s="629"/>
      <c r="E72" s="629"/>
      <c r="F72" s="629"/>
      <c r="G72" s="629"/>
      <c r="H72" s="629"/>
      <c r="I72" s="629"/>
      <c r="J72" s="210">
        <f aca="true" t="shared" si="10" ref="J72:W72">J71+J57</f>
        <v>19862.5</v>
      </c>
      <c r="K72" s="210">
        <f t="shared" si="10"/>
        <v>0</v>
      </c>
      <c r="L72" s="210">
        <f t="shared" si="10"/>
        <v>0</v>
      </c>
      <c r="M72" s="210">
        <f t="shared" si="10"/>
        <v>19862.5</v>
      </c>
      <c r="N72" s="210">
        <f t="shared" si="10"/>
        <v>7529.6</v>
      </c>
      <c r="O72" s="210">
        <f t="shared" si="10"/>
        <v>0</v>
      </c>
      <c r="P72" s="210">
        <f t="shared" si="10"/>
        <v>0</v>
      </c>
      <c r="Q72" s="210">
        <f t="shared" si="10"/>
        <v>7529.6</v>
      </c>
      <c r="R72" s="210">
        <f t="shared" si="10"/>
        <v>12680.8</v>
      </c>
      <c r="S72" s="210">
        <f t="shared" si="10"/>
        <v>0</v>
      </c>
      <c r="T72" s="210">
        <f t="shared" si="10"/>
        <v>0</v>
      </c>
      <c r="U72" s="210">
        <f t="shared" si="10"/>
        <v>12680.8</v>
      </c>
      <c r="V72" s="210">
        <f t="shared" si="10"/>
        <v>17866.699999999997</v>
      </c>
      <c r="W72" s="210">
        <f t="shared" si="10"/>
        <v>15193.7</v>
      </c>
      <c r="X72" s="610"/>
      <c r="Y72" s="564"/>
      <c r="Z72" s="564"/>
      <c r="AA72" s="565"/>
    </row>
    <row r="73" spans="1:27" ht="16.5" customHeight="1" thickBot="1">
      <c r="A73" s="296" t="s">
        <v>25</v>
      </c>
      <c r="B73" s="297"/>
      <c r="C73" s="298"/>
      <c r="D73" s="298"/>
      <c r="E73" s="298"/>
      <c r="F73" s="298"/>
      <c r="G73" s="630" t="s">
        <v>45</v>
      </c>
      <c r="H73" s="630"/>
      <c r="I73" s="631"/>
      <c r="J73" s="299">
        <f aca="true" t="shared" si="11" ref="J73:W73">J72+J43</f>
        <v>22077.1</v>
      </c>
      <c r="K73" s="299">
        <f t="shared" si="11"/>
        <v>2214.6</v>
      </c>
      <c r="L73" s="299">
        <f t="shared" si="11"/>
        <v>0</v>
      </c>
      <c r="M73" s="299">
        <f t="shared" si="11"/>
        <v>19862.5</v>
      </c>
      <c r="N73" s="299">
        <f t="shared" si="11"/>
        <v>8313.1</v>
      </c>
      <c r="O73" s="299">
        <f t="shared" si="11"/>
        <v>783.5</v>
      </c>
      <c r="P73" s="299">
        <f t="shared" si="11"/>
        <v>0</v>
      </c>
      <c r="Q73" s="299">
        <f t="shared" si="11"/>
        <v>7529.6</v>
      </c>
      <c r="R73" s="299">
        <f t="shared" si="11"/>
        <v>13548.9</v>
      </c>
      <c r="S73" s="299">
        <f t="shared" si="11"/>
        <v>868.0999999999999</v>
      </c>
      <c r="T73" s="299">
        <f t="shared" si="11"/>
        <v>0</v>
      </c>
      <c r="U73" s="299">
        <f t="shared" si="11"/>
        <v>12680.8</v>
      </c>
      <c r="V73" s="299">
        <f t="shared" si="11"/>
        <v>18460.399999999998</v>
      </c>
      <c r="W73" s="299">
        <f t="shared" si="11"/>
        <v>15808.7</v>
      </c>
      <c r="X73" s="611"/>
      <c r="Y73" s="612"/>
      <c r="Z73" s="612"/>
      <c r="AA73" s="613"/>
    </row>
    <row r="74" spans="1:27" s="309" customFormat="1" ht="6" customHeight="1">
      <c r="A74" s="300"/>
      <c r="B74" s="301"/>
      <c r="C74" s="301"/>
      <c r="D74" s="301"/>
      <c r="E74" s="301"/>
      <c r="F74" s="301"/>
      <c r="G74" s="301"/>
      <c r="H74" s="302"/>
      <c r="I74" s="303"/>
      <c r="J74" s="480"/>
      <c r="K74" s="304"/>
      <c r="L74" s="305"/>
      <c r="M74" s="305"/>
      <c r="N74" s="479"/>
      <c r="O74" s="478"/>
      <c r="P74" s="305"/>
      <c r="Q74" s="305"/>
      <c r="R74" s="306"/>
      <c r="S74" s="306"/>
      <c r="T74" s="306"/>
      <c r="U74" s="306"/>
      <c r="V74" s="306"/>
      <c r="W74" s="306"/>
      <c r="X74" s="307"/>
      <c r="Y74" s="306"/>
      <c r="Z74" s="306"/>
      <c r="AA74" s="308"/>
    </row>
    <row r="75" spans="1:27" s="309" customFormat="1" ht="15.75" customHeight="1" thickBot="1">
      <c r="A75" s="300"/>
      <c r="B75" s="310"/>
      <c r="C75" s="310"/>
      <c r="D75" s="310"/>
      <c r="E75" s="310"/>
      <c r="F75" s="310"/>
      <c r="G75" s="310"/>
      <c r="H75" s="310"/>
      <c r="I75" s="627" t="s">
        <v>46</v>
      </c>
      <c r="J75" s="627"/>
      <c r="K75" s="627"/>
      <c r="L75" s="627"/>
      <c r="M75" s="627"/>
      <c r="N75" s="627"/>
      <c r="O75" s="627"/>
      <c r="P75" s="627"/>
      <c r="Q75" s="627"/>
      <c r="R75" s="306"/>
      <c r="S75" s="306"/>
      <c r="T75" s="306"/>
      <c r="U75" s="306"/>
      <c r="V75" s="306"/>
      <c r="W75" s="306"/>
      <c r="X75" s="307"/>
      <c r="Y75" s="306"/>
      <c r="Z75" s="306"/>
      <c r="AA75" s="308"/>
    </row>
    <row r="76" spans="1:26" s="1" customFormat="1" ht="34.5" customHeight="1" thickBot="1">
      <c r="A76" s="311"/>
      <c r="B76" s="311"/>
      <c r="C76" s="614" t="s">
        <v>47</v>
      </c>
      <c r="D76" s="615"/>
      <c r="E76" s="615"/>
      <c r="F76" s="615"/>
      <c r="G76" s="615"/>
      <c r="H76" s="615"/>
      <c r="I76" s="616"/>
      <c r="J76" s="617" t="s">
        <v>76</v>
      </c>
      <c r="K76" s="618"/>
      <c r="L76" s="618"/>
      <c r="M76" s="619"/>
      <c r="N76" s="617" t="s">
        <v>79</v>
      </c>
      <c r="O76" s="618"/>
      <c r="P76" s="618"/>
      <c r="Q76" s="620"/>
      <c r="R76" s="621" t="s">
        <v>142</v>
      </c>
      <c r="S76" s="622"/>
      <c r="T76" s="622"/>
      <c r="U76" s="623"/>
      <c r="V76" s="500"/>
      <c r="W76" s="500"/>
      <c r="X76" s="500"/>
      <c r="Y76" s="500"/>
      <c r="Z76" s="312"/>
    </row>
    <row r="77" spans="1:26" s="1" customFormat="1" ht="13.5" customHeight="1" thickBot="1">
      <c r="A77" s="311"/>
      <c r="B77" s="311"/>
      <c r="C77" s="597" t="s">
        <v>48</v>
      </c>
      <c r="D77" s="598"/>
      <c r="E77" s="598"/>
      <c r="F77" s="598"/>
      <c r="G77" s="598"/>
      <c r="H77" s="598"/>
      <c r="I77" s="599"/>
      <c r="J77" s="600">
        <f>J78+J79+J80+J81</f>
        <v>2195.6</v>
      </c>
      <c r="K77" s="601"/>
      <c r="L77" s="601"/>
      <c r="M77" s="602"/>
      <c r="N77" s="600">
        <f>N78+N79+N80+N81</f>
        <v>653</v>
      </c>
      <c r="O77" s="601"/>
      <c r="P77" s="601"/>
      <c r="Q77" s="602"/>
      <c r="R77" s="600">
        <f>R78+R79+R80+R81</f>
        <v>568.2</v>
      </c>
      <c r="S77" s="601"/>
      <c r="T77" s="601"/>
      <c r="U77" s="602"/>
      <c r="V77" s="499"/>
      <c r="W77" s="499"/>
      <c r="X77" s="499"/>
      <c r="Y77" s="499"/>
      <c r="Z77" s="312"/>
    </row>
    <row r="78" spans="1:26" s="1" customFormat="1" ht="13.5" customHeight="1">
      <c r="A78" s="311"/>
      <c r="B78" s="311"/>
      <c r="C78" s="592" t="s">
        <v>49</v>
      </c>
      <c r="D78" s="593"/>
      <c r="E78" s="593"/>
      <c r="F78" s="593"/>
      <c r="G78" s="593"/>
      <c r="H78" s="593"/>
      <c r="I78" s="594"/>
      <c r="J78" s="589">
        <f>SUMIF(I12:I73,"SB",J12:J73)</f>
        <v>577</v>
      </c>
      <c r="K78" s="590"/>
      <c r="L78" s="590"/>
      <c r="M78" s="591"/>
      <c r="N78" s="589">
        <f>SUMIF(I12:I73,"SB",N12:N73)</f>
        <v>576.8</v>
      </c>
      <c r="O78" s="590"/>
      <c r="P78" s="590"/>
      <c r="Q78" s="591"/>
      <c r="R78" s="589">
        <f>SUMIF(I12:I73,"SB",R12:R73)</f>
        <v>446.8</v>
      </c>
      <c r="S78" s="590"/>
      <c r="T78" s="590"/>
      <c r="U78" s="591"/>
      <c r="V78" s="501"/>
      <c r="W78" s="501"/>
      <c r="X78" s="501"/>
      <c r="Y78" s="501"/>
      <c r="Z78" s="312"/>
    </row>
    <row r="79" spans="1:26" s="1" customFormat="1" ht="13.5" customHeight="1">
      <c r="A79" s="311"/>
      <c r="B79" s="311"/>
      <c r="C79" s="545" t="s">
        <v>50</v>
      </c>
      <c r="D79" s="536"/>
      <c r="E79" s="536"/>
      <c r="F79" s="536"/>
      <c r="G79" s="536"/>
      <c r="H79" s="536"/>
      <c r="I79" s="537"/>
      <c r="J79" s="589">
        <f>SUMIF(I12:I74,"SB(VB)",J12:J74)</f>
        <v>1500</v>
      </c>
      <c r="K79" s="590"/>
      <c r="L79" s="590"/>
      <c r="M79" s="591"/>
      <c r="N79" s="589">
        <f>SUMIF(I12:I74,"SB(VB)",N12:N74)</f>
        <v>0</v>
      </c>
      <c r="O79" s="590"/>
      <c r="P79" s="590"/>
      <c r="Q79" s="591"/>
      <c r="R79" s="607"/>
      <c r="S79" s="608"/>
      <c r="T79" s="608"/>
      <c r="U79" s="609"/>
      <c r="V79" s="501"/>
      <c r="W79" s="501"/>
      <c r="X79" s="501"/>
      <c r="Y79" s="501"/>
      <c r="Z79" s="312"/>
    </row>
    <row r="80" spans="1:26" s="1" customFormat="1" ht="23.25" customHeight="1">
      <c r="A80" s="311"/>
      <c r="B80" s="311"/>
      <c r="C80" s="545" t="s">
        <v>51</v>
      </c>
      <c r="D80" s="536"/>
      <c r="E80" s="536"/>
      <c r="F80" s="536"/>
      <c r="G80" s="536"/>
      <c r="H80" s="536"/>
      <c r="I80" s="537"/>
      <c r="J80" s="589">
        <f>SUMIF(I12:I73,"SB(ES)",J12:J73)</f>
        <v>110.5</v>
      </c>
      <c r="K80" s="590"/>
      <c r="L80" s="590"/>
      <c r="M80" s="591"/>
      <c r="N80" s="589">
        <f>SUMIF(I12:I73,"SB(ES)",N12:N73)</f>
        <v>76.2</v>
      </c>
      <c r="O80" s="590"/>
      <c r="P80" s="590"/>
      <c r="Q80" s="591"/>
      <c r="R80" s="589">
        <f>SUMIF(I12:I73,"SB(ES)",R12:R73)</f>
        <v>121.4</v>
      </c>
      <c r="S80" s="590"/>
      <c r="T80" s="590"/>
      <c r="U80" s="591"/>
      <c r="V80" s="501"/>
      <c r="W80" s="501"/>
      <c r="X80" s="501"/>
      <c r="Y80" s="501"/>
      <c r="Z80" s="312"/>
    </row>
    <row r="81" spans="1:26" s="1" customFormat="1" ht="12.75" customHeight="1" thickBot="1">
      <c r="A81" s="311"/>
      <c r="B81" s="311"/>
      <c r="C81" s="605" t="s">
        <v>52</v>
      </c>
      <c r="D81" s="606"/>
      <c r="E81" s="606"/>
      <c r="F81" s="606"/>
      <c r="G81" s="606"/>
      <c r="H81" s="606"/>
      <c r="I81" s="606"/>
      <c r="J81" s="589">
        <f>SUMIF(I12:I73,"PF",J12:J73)</f>
        <v>8.1</v>
      </c>
      <c r="K81" s="590"/>
      <c r="L81" s="590"/>
      <c r="M81" s="591"/>
      <c r="N81" s="589">
        <f>SUMIF(I12:I73,"PF",N12:N73)</f>
        <v>0</v>
      </c>
      <c r="O81" s="590"/>
      <c r="P81" s="590"/>
      <c r="Q81" s="591"/>
      <c r="R81" s="589">
        <f>SUMIF(I12:I73,"PF",R12:R73)</f>
        <v>0</v>
      </c>
      <c r="S81" s="590"/>
      <c r="T81" s="590"/>
      <c r="U81" s="591"/>
      <c r="V81" s="501"/>
      <c r="W81" s="501"/>
      <c r="X81" s="501"/>
      <c r="Y81" s="501"/>
      <c r="Z81" s="312"/>
    </row>
    <row r="82" spans="1:26" s="1" customFormat="1" ht="13.5" customHeight="1" thickBot="1">
      <c r="A82" s="311"/>
      <c r="B82" s="311"/>
      <c r="C82" s="597" t="s">
        <v>53</v>
      </c>
      <c r="D82" s="598"/>
      <c r="E82" s="598"/>
      <c r="F82" s="598"/>
      <c r="G82" s="598"/>
      <c r="H82" s="598"/>
      <c r="I82" s="599"/>
      <c r="J82" s="600">
        <f>J83+J84+J85+J86+J87</f>
        <v>19881.5</v>
      </c>
      <c r="K82" s="601"/>
      <c r="L82" s="601"/>
      <c r="M82" s="602"/>
      <c r="N82" s="600">
        <f>N83+N84+N85+N87+N86</f>
        <v>7660.1</v>
      </c>
      <c r="O82" s="601"/>
      <c r="P82" s="601"/>
      <c r="Q82" s="602"/>
      <c r="R82" s="600">
        <f>R83+R84+R85+R87+R86</f>
        <v>12980.7</v>
      </c>
      <c r="S82" s="601"/>
      <c r="T82" s="601"/>
      <c r="U82" s="602"/>
      <c r="V82" s="499"/>
      <c r="W82" s="499"/>
      <c r="X82" s="499"/>
      <c r="Y82" s="499"/>
      <c r="Z82" s="312"/>
    </row>
    <row r="83" spans="1:26" s="1" customFormat="1" ht="11.25" customHeight="1">
      <c r="A83" s="311"/>
      <c r="B83" s="311"/>
      <c r="C83" s="603" t="s">
        <v>54</v>
      </c>
      <c r="D83" s="604"/>
      <c r="E83" s="604"/>
      <c r="F83" s="604"/>
      <c r="G83" s="604"/>
      <c r="H83" s="604"/>
      <c r="I83" s="604"/>
      <c r="J83" s="589">
        <f>SUMIF(I12:I73,"ES",J12:J73)</f>
        <v>827.1</v>
      </c>
      <c r="K83" s="590"/>
      <c r="L83" s="590"/>
      <c r="M83" s="591"/>
      <c r="N83" s="589">
        <f>SUMIF(I12:I73,"ES",N12:N73)</f>
        <v>4137.3</v>
      </c>
      <c r="O83" s="590"/>
      <c r="P83" s="590"/>
      <c r="Q83" s="591"/>
      <c r="R83" s="589">
        <f>SUMIF(I12:I73,"ES",R12:R73)</f>
        <v>4008.7</v>
      </c>
      <c r="S83" s="590"/>
      <c r="T83" s="590"/>
      <c r="U83" s="591"/>
      <c r="V83" s="501"/>
      <c r="W83" s="501"/>
      <c r="X83" s="501"/>
      <c r="Y83" s="501"/>
      <c r="Z83" s="312"/>
    </row>
    <row r="84" spans="1:26" s="1" customFormat="1" ht="13.5" customHeight="1">
      <c r="A84" s="311"/>
      <c r="B84" s="311"/>
      <c r="C84" s="595" t="s">
        <v>55</v>
      </c>
      <c r="D84" s="596"/>
      <c r="E84" s="596"/>
      <c r="F84" s="596"/>
      <c r="G84" s="596"/>
      <c r="H84" s="596"/>
      <c r="I84" s="596"/>
      <c r="J84" s="589">
        <f>SUMIF(I12:I74,"KVJUD",J12:J73)</f>
        <v>0</v>
      </c>
      <c r="K84" s="590"/>
      <c r="L84" s="590"/>
      <c r="M84" s="591"/>
      <c r="N84" s="589">
        <f>SUMIF(I12:I74,"KVJUD",N12:N73)</f>
        <v>0</v>
      </c>
      <c r="O84" s="590"/>
      <c r="P84" s="590"/>
      <c r="Q84" s="591"/>
      <c r="R84" s="589">
        <f>SUMIF(I12:I74,"KVJUD",R12:R73)</f>
        <v>0</v>
      </c>
      <c r="S84" s="590"/>
      <c r="T84" s="590"/>
      <c r="U84" s="591"/>
      <c r="V84" s="501"/>
      <c r="W84" s="501"/>
      <c r="X84" s="501"/>
      <c r="Y84" s="501"/>
      <c r="Z84" s="312"/>
    </row>
    <row r="85" spans="1:26" s="1" customFormat="1" ht="13.5" customHeight="1">
      <c r="A85" s="311"/>
      <c r="B85" s="311"/>
      <c r="C85" s="592" t="s">
        <v>56</v>
      </c>
      <c r="D85" s="593"/>
      <c r="E85" s="593"/>
      <c r="F85" s="593"/>
      <c r="G85" s="593"/>
      <c r="H85" s="593"/>
      <c r="I85" s="594"/>
      <c r="J85" s="589">
        <f>SUMIF(I12:I74,"P",J12:J74)</f>
        <v>19054.4</v>
      </c>
      <c r="K85" s="590"/>
      <c r="L85" s="590"/>
      <c r="M85" s="591"/>
      <c r="N85" s="589">
        <f>SUMIF(I12:I73,"P",N12:N73)</f>
        <v>3374.8</v>
      </c>
      <c r="O85" s="590"/>
      <c r="P85" s="590"/>
      <c r="Q85" s="591"/>
      <c r="R85" s="589">
        <f>SUMIF(I12:I74,"P",R12:R74)</f>
        <v>8526</v>
      </c>
      <c r="S85" s="590"/>
      <c r="T85" s="590"/>
      <c r="U85" s="591"/>
      <c r="V85" s="501"/>
      <c r="W85" s="501"/>
      <c r="X85" s="501"/>
      <c r="Y85" s="501"/>
      <c r="Z85" s="312"/>
    </row>
    <row r="86" spans="1:26" s="1" customFormat="1" ht="13.5" customHeight="1">
      <c r="A86" s="311"/>
      <c r="B86" s="311"/>
      <c r="C86" s="592" t="s">
        <v>57</v>
      </c>
      <c r="D86" s="593"/>
      <c r="E86" s="593"/>
      <c r="F86" s="593"/>
      <c r="G86" s="593"/>
      <c r="H86" s="593"/>
      <c r="I86" s="594"/>
      <c r="J86" s="589">
        <v>0</v>
      </c>
      <c r="K86" s="590"/>
      <c r="L86" s="590"/>
      <c r="M86" s="591"/>
      <c r="N86" s="589">
        <f>SUMIF(I12:I73,"Kt",N12:N73)</f>
        <v>148</v>
      </c>
      <c r="O86" s="590"/>
      <c r="P86" s="590"/>
      <c r="Q86" s="591"/>
      <c r="R86" s="589">
        <f>SUMIF(I12:I73,"Kt",R12:R73)</f>
        <v>446</v>
      </c>
      <c r="S86" s="590"/>
      <c r="T86" s="590"/>
      <c r="U86" s="591"/>
      <c r="V86" s="501"/>
      <c r="W86" s="501"/>
      <c r="X86" s="501"/>
      <c r="Y86" s="501"/>
      <c r="Z86" s="312"/>
    </row>
    <row r="87" spans="1:27" s="1" customFormat="1" ht="12" customHeight="1" thickBot="1">
      <c r="A87" s="311"/>
      <c r="B87" s="311"/>
      <c r="C87" s="545" t="s">
        <v>58</v>
      </c>
      <c r="D87" s="536"/>
      <c r="E87" s="536"/>
      <c r="F87" s="536"/>
      <c r="G87" s="536"/>
      <c r="H87" s="536"/>
      <c r="I87" s="537"/>
      <c r="J87" s="589">
        <f>SUMIF(I12:I74,"LRVB",J12:J74)</f>
        <v>0</v>
      </c>
      <c r="K87" s="590"/>
      <c r="L87" s="590"/>
      <c r="M87" s="591"/>
      <c r="N87" s="589">
        <f>SUMIF(I12:I73,"LRVB",N12:N73)</f>
        <v>0</v>
      </c>
      <c r="O87" s="590"/>
      <c r="P87" s="590"/>
      <c r="Q87" s="591"/>
      <c r="R87" s="589">
        <f>SUMIF(M12:M73,"LRVB",R12:R73)</f>
        <v>0</v>
      </c>
      <c r="S87" s="590"/>
      <c r="T87" s="590"/>
      <c r="U87" s="591"/>
      <c r="V87" s="501"/>
      <c r="W87" s="501"/>
      <c r="X87" s="501"/>
      <c r="Y87" s="501"/>
      <c r="Z87" s="312"/>
      <c r="AA87" s="311"/>
    </row>
    <row r="88" spans="1:27" s="1" customFormat="1" ht="15" customHeight="1" thickBot="1">
      <c r="A88" s="311"/>
      <c r="B88" s="311"/>
      <c r="C88" s="551" t="s">
        <v>59</v>
      </c>
      <c r="D88" s="552"/>
      <c r="E88" s="552"/>
      <c r="F88" s="552"/>
      <c r="G88" s="552"/>
      <c r="H88" s="552"/>
      <c r="I88" s="553"/>
      <c r="J88" s="546">
        <f>J82+J77</f>
        <v>22077.1</v>
      </c>
      <c r="K88" s="547"/>
      <c r="L88" s="547"/>
      <c r="M88" s="548"/>
      <c r="N88" s="546">
        <f>N82+N77</f>
        <v>8313.1</v>
      </c>
      <c r="O88" s="547"/>
      <c r="P88" s="547"/>
      <c r="Q88" s="548"/>
      <c r="R88" s="546">
        <f>R82+R77</f>
        <v>13548.900000000001</v>
      </c>
      <c r="S88" s="547"/>
      <c r="T88" s="547"/>
      <c r="U88" s="548"/>
      <c r="V88" s="313"/>
      <c r="W88" s="313"/>
      <c r="X88" s="313"/>
      <c r="Y88" s="313"/>
      <c r="Z88" s="312"/>
      <c r="AA88" s="311"/>
    </row>
    <row r="89" spans="1:27" ht="12.75">
      <c r="A89" s="1"/>
      <c r="B89" s="1"/>
      <c r="C89" s="1"/>
      <c r="D89" s="587"/>
      <c r="E89" s="587"/>
      <c r="F89" s="587"/>
      <c r="G89" s="587"/>
      <c r="H89" s="587"/>
      <c r="I89" s="588"/>
      <c r="J89" s="588"/>
      <c r="K89" s="588"/>
      <c r="L89" s="588"/>
      <c r="M89" s="588"/>
      <c r="N89" s="588"/>
      <c r="O89" s="588"/>
      <c r="P89" s="588"/>
      <c r="Q89" s="586"/>
      <c r="R89" s="586"/>
      <c r="S89" s="586"/>
      <c r="T89" s="586"/>
      <c r="U89" s="314"/>
      <c r="V89" s="315"/>
      <c r="W89" s="315"/>
      <c r="X89" s="312"/>
      <c r="Y89" s="312"/>
      <c r="Z89" s="312"/>
      <c r="AA89" s="1"/>
    </row>
  </sheetData>
  <mergeCells count="206">
    <mergeCell ref="X67:X68"/>
    <mergeCell ref="X69:X70"/>
    <mergeCell ref="X25:X26"/>
    <mergeCell ref="X29:AA29"/>
    <mergeCell ref="X35:X36"/>
    <mergeCell ref="X49:X50"/>
    <mergeCell ref="X60:X61"/>
    <mergeCell ref="B44:AA44"/>
    <mergeCell ref="B43:I43"/>
    <mergeCell ref="X46:X47"/>
    <mergeCell ref="X20:X21"/>
    <mergeCell ref="X23:X24"/>
    <mergeCell ref="X30:X31"/>
    <mergeCell ref="X32:X33"/>
    <mergeCell ref="H36:H38"/>
    <mergeCell ref="D36:D38"/>
    <mergeCell ref="G34:G35"/>
    <mergeCell ref="A9:W9"/>
    <mergeCell ref="A16:A19"/>
    <mergeCell ref="B16:B19"/>
    <mergeCell ref="A12:A15"/>
    <mergeCell ref="E16:E19"/>
    <mergeCell ref="F16:F19"/>
    <mergeCell ref="D30:D33"/>
    <mergeCell ref="A2:AA2"/>
    <mergeCell ref="A3:AA3"/>
    <mergeCell ref="A5:A7"/>
    <mergeCell ref="B5:B7"/>
    <mergeCell ref="C5:C7"/>
    <mergeCell ref="D5:D7"/>
    <mergeCell ref="E5:E7"/>
    <mergeCell ref="F5:F7"/>
    <mergeCell ref="G5:G7"/>
    <mergeCell ref="H5:H7"/>
    <mergeCell ref="J5:M5"/>
    <mergeCell ref="N5:Q5"/>
    <mergeCell ref="R5:U5"/>
    <mergeCell ref="S6:T6"/>
    <mergeCell ref="U6:U7"/>
    <mergeCell ref="N6:N7"/>
    <mergeCell ref="O6:P6"/>
    <mergeCell ref="Q6:Q7"/>
    <mergeCell ref="R6:R7"/>
    <mergeCell ref="Y6:AA6"/>
    <mergeCell ref="A8:W8"/>
    <mergeCell ref="X8:AA8"/>
    <mergeCell ref="V5:V7"/>
    <mergeCell ref="W5:W7"/>
    <mergeCell ref="X5:AA5"/>
    <mergeCell ref="J6:J7"/>
    <mergeCell ref="K6:L6"/>
    <mergeCell ref="M6:M7"/>
    <mergeCell ref="I5:I7"/>
    <mergeCell ref="X6:X7"/>
    <mergeCell ref="X12:X13"/>
    <mergeCell ref="X14:X15"/>
    <mergeCell ref="E12:E15"/>
    <mergeCell ref="F12:F15"/>
    <mergeCell ref="G12:G15"/>
    <mergeCell ref="H12:H15"/>
    <mergeCell ref="X9:AA9"/>
    <mergeCell ref="B10:AA10"/>
    <mergeCell ref="C11:AA11"/>
    <mergeCell ref="X17:X19"/>
    <mergeCell ref="B12:B15"/>
    <mergeCell ref="C12:C15"/>
    <mergeCell ref="D12:D15"/>
    <mergeCell ref="G16:G19"/>
    <mergeCell ref="C16:C19"/>
    <mergeCell ref="D16:D19"/>
    <mergeCell ref="A20:A22"/>
    <mergeCell ref="B20:B22"/>
    <mergeCell ref="C20:C22"/>
    <mergeCell ref="D20:D22"/>
    <mergeCell ref="D23:D27"/>
    <mergeCell ref="H20:H22"/>
    <mergeCell ref="C28:I28"/>
    <mergeCell ref="F23:F24"/>
    <mergeCell ref="G23:G24"/>
    <mergeCell ref="H23:H24"/>
    <mergeCell ref="E20:E22"/>
    <mergeCell ref="F20:F22"/>
    <mergeCell ref="G20:G22"/>
    <mergeCell ref="E23:E27"/>
    <mergeCell ref="H34:H35"/>
    <mergeCell ref="C36:C38"/>
    <mergeCell ref="C39:C41"/>
    <mergeCell ref="G39:G41"/>
    <mergeCell ref="H39:H41"/>
    <mergeCell ref="D39:D41"/>
    <mergeCell ref="E39:E41"/>
    <mergeCell ref="F39:F41"/>
    <mergeCell ref="G36:G38"/>
    <mergeCell ref="E36:E38"/>
    <mergeCell ref="C29:W29"/>
    <mergeCell ref="A30:A33"/>
    <mergeCell ref="B30:B33"/>
    <mergeCell ref="C30:C33"/>
    <mergeCell ref="C34:C35"/>
    <mergeCell ref="D34:D35"/>
    <mergeCell ref="E34:E35"/>
    <mergeCell ref="F34:F35"/>
    <mergeCell ref="X71:AA71"/>
    <mergeCell ref="C57:I57"/>
    <mergeCell ref="X57:AA57"/>
    <mergeCell ref="G59:G62"/>
    <mergeCell ref="C58:AA58"/>
    <mergeCell ref="C71:I71"/>
    <mergeCell ref="D63:D66"/>
    <mergeCell ref="C59:C62"/>
    <mergeCell ref="F59:F62"/>
    <mergeCell ref="E60:E62"/>
    <mergeCell ref="F50:F53"/>
    <mergeCell ref="D50:D53"/>
    <mergeCell ref="G50:G53"/>
    <mergeCell ref="E51:E53"/>
    <mergeCell ref="G54:G56"/>
    <mergeCell ref="I75:Q75"/>
    <mergeCell ref="B72:I72"/>
    <mergeCell ref="G73:I73"/>
    <mergeCell ref="D67:D70"/>
    <mergeCell ref="E68:E70"/>
    <mergeCell ref="D59:D62"/>
    <mergeCell ref="F54:F56"/>
    <mergeCell ref="H54:H56"/>
    <mergeCell ref="E55:E56"/>
    <mergeCell ref="X72:AA72"/>
    <mergeCell ref="X73:AA73"/>
    <mergeCell ref="C76:I76"/>
    <mergeCell ref="J76:M76"/>
    <mergeCell ref="N76:Q76"/>
    <mergeCell ref="R76:U76"/>
    <mergeCell ref="C77:I77"/>
    <mergeCell ref="J77:M77"/>
    <mergeCell ref="N77:Q77"/>
    <mergeCell ref="R77:U77"/>
    <mergeCell ref="C79:I79"/>
    <mergeCell ref="J79:M79"/>
    <mergeCell ref="N79:Q79"/>
    <mergeCell ref="R79:U79"/>
    <mergeCell ref="C78:I78"/>
    <mergeCell ref="J78:M78"/>
    <mergeCell ref="N78:Q78"/>
    <mergeCell ref="R78:U78"/>
    <mergeCell ref="C81:I81"/>
    <mergeCell ref="J81:M81"/>
    <mergeCell ref="N81:Q81"/>
    <mergeCell ref="R81:U81"/>
    <mergeCell ref="C80:I80"/>
    <mergeCell ref="J80:M80"/>
    <mergeCell ref="N80:Q80"/>
    <mergeCell ref="R80:U80"/>
    <mergeCell ref="C83:I83"/>
    <mergeCell ref="J83:M83"/>
    <mergeCell ref="N83:Q83"/>
    <mergeCell ref="R83:U83"/>
    <mergeCell ref="C82:I82"/>
    <mergeCell ref="J82:M82"/>
    <mergeCell ref="N82:Q82"/>
    <mergeCell ref="R82:U82"/>
    <mergeCell ref="C84:I84"/>
    <mergeCell ref="J84:M84"/>
    <mergeCell ref="N84:Q84"/>
    <mergeCell ref="R84:U84"/>
    <mergeCell ref="C85:I85"/>
    <mergeCell ref="J85:M85"/>
    <mergeCell ref="N85:Q85"/>
    <mergeCell ref="R85:U85"/>
    <mergeCell ref="R86:U86"/>
    <mergeCell ref="N88:Q88"/>
    <mergeCell ref="R88:U88"/>
    <mergeCell ref="R87:U87"/>
    <mergeCell ref="J87:M87"/>
    <mergeCell ref="N87:Q87"/>
    <mergeCell ref="C86:I86"/>
    <mergeCell ref="J86:M86"/>
    <mergeCell ref="N86:Q86"/>
    <mergeCell ref="Q89:T89"/>
    <mergeCell ref="D89:H89"/>
    <mergeCell ref="I89:J89"/>
    <mergeCell ref="K89:L89"/>
    <mergeCell ref="M89:P89"/>
    <mergeCell ref="C88:I88"/>
    <mergeCell ref="J88:M88"/>
    <mergeCell ref="C87:I87"/>
    <mergeCell ref="A23:A27"/>
    <mergeCell ref="B23:B27"/>
    <mergeCell ref="C23:C27"/>
    <mergeCell ref="E47:E49"/>
    <mergeCell ref="D46:D49"/>
    <mergeCell ref="C42:I42"/>
    <mergeCell ref="F36:F38"/>
    <mergeCell ref="A54:A56"/>
    <mergeCell ref="B54:B56"/>
    <mergeCell ref="C54:C56"/>
    <mergeCell ref="D54:D56"/>
    <mergeCell ref="X43:AA43"/>
    <mergeCell ref="C45:AA45"/>
    <mergeCell ref="A50:A53"/>
    <mergeCell ref="B50:B53"/>
    <mergeCell ref="C50:C53"/>
    <mergeCell ref="A46:A49"/>
    <mergeCell ref="B46:B49"/>
    <mergeCell ref="C46:C49"/>
    <mergeCell ref="F46:F49"/>
    <mergeCell ref="G46:G49"/>
  </mergeCells>
  <printOptions horizontalCentered="1"/>
  <pageMargins left="0.75" right="0.75" top="0.7874015748031497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G12" sqref="G12"/>
    </sheetView>
  </sheetViews>
  <sheetFormatPr defaultColWidth="9.140625" defaultRowHeight="12.75"/>
  <cols>
    <col min="1" max="1" width="36.57421875" style="0" customWidth="1"/>
    <col min="2" max="2" width="11.7109375" style="0" customWidth="1"/>
    <col min="3" max="3" width="12.8515625" style="0" customWidth="1"/>
    <col min="4" max="4" width="12.421875" style="0" customWidth="1"/>
    <col min="5" max="5" width="11.57421875" style="0" customWidth="1"/>
    <col min="6" max="6" width="11.8515625" style="0" customWidth="1"/>
  </cols>
  <sheetData>
    <row r="1" spans="1:6" ht="18.75" customHeight="1">
      <c r="A1" s="530"/>
      <c r="B1" s="531"/>
      <c r="C1" s="531"/>
      <c r="D1" s="531"/>
      <c r="E1" s="365" t="s">
        <v>185</v>
      </c>
      <c r="F1" s="322"/>
    </row>
    <row r="2" spans="1:6" ht="15.75">
      <c r="A2" s="808" t="s">
        <v>61</v>
      </c>
      <c r="B2" s="809"/>
      <c r="C2" s="809"/>
      <c r="D2" s="809"/>
      <c r="E2" s="365"/>
      <c r="F2" s="322"/>
    </row>
    <row r="3" ht="13.5" thickBot="1">
      <c r="F3" s="521" t="s">
        <v>1</v>
      </c>
    </row>
    <row r="4" spans="1:6" ht="18.75" customHeight="1">
      <c r="A4" s="813" t="s">
        <v>62</v>
      </c>
      <c r="B4" s="810" t="s">
        <v>76</v>
      </c>
      <c r="C4" s="813" t="s">
        <v>77</v>
      </c>
      <c r="D4" s="810" t="s">
        <v>143</v>
      </c>
      <c r="E4" s="810" t="s">
        <v>63</v>
      </c>
      <c r="F4" s="810" t="s">
        <v>78</v>
      </c>
    </row>
    <row r="5" spans="1:6" ht="18.75" customHeight="1">
      <c r="A5" s="814"/>
      <c r="B5" s="811"/>
      <c r="C5" s="816"/>
      <c r="D5" s="811"/>
      <c r="E5" s="811"/>
      <c r="F5" s="811"/>
    </row>
    <row r="6" spans="1:6" ht="18.75" customHeight="1">
      <c r="A6" s="814"/>
      <c r="B6" s="811"/>
      <c r="C6" s="816"/>
      <c r="D6" s="811"/>
      <c r="E6" s="811"/>
      <c r="F6" s="811"/>
    </row>
    <row r="7" spans="1:6" ht="18.75" customHeight="1" thickBot="1">
      <c r="A7" s="815"/>
      <c r="B7" s="812"/>
      <c r="C7" s="817"/>
      <c r="D7" s="812"/>
      <c r="E7" s="812"/>
      <c r="F7" s="812"/>
    </row>
    <row r="8" spans="1:8" ht="21" customHeight="1">
      <c r="A8" s="324" t="s">
        <v>64</v>
      </c>
      <c r="B8" s="325">
        <f>B9+B11</f>
        <v>22077.1</v>
      </c>
      <c r="C8" s="326">
        <f>C9+C11</f>
        <v>8313.1</v>
      </c>
      <c r="D8" s="325">
        <f>D9+D11</f>
        <v>13548.9</v>
      </c>
      <c r="E8" s="325">
        <f>E9+E11</f>
        <v>18460.399999999998</v>
      </c>
      <c r="F8" s="327">
        <f>F9+F11</f>
        <v>15808.7</v>
      </c>
      <c r="G8" s="328"/>
      <c r="H8" s="323"/>
    </row>
    <row r="9" spans="1:8" ht="20.25" customHeight="1">
      <c r="A9" s="329" t="s">
        <v>65</v>
      </c>
      <c r="B9" s="330">
        <f>'1 lentelė'!K73</f>
        <v>2214.6</v>
      </c>
      <c r="C9" s="331">
        <f>'1 lentelė'!O73</f>
        <v>783.5</v>
      </c>
      <c r="D9" s="332">
        <f>'1 lentelė'!S73</f>
        <v>868.0999999999999</v>
      </c>
      <c r="E9" s="330">
        <f>'1 lentelė'!V73</f>
        <v>18460.399999999998</v>
      </c>
      <c r="F9" s="333">
        <f>'1 lentelė'!W73</f>
        <v>15808.7</v>
      </c>
      <c r="G9" s="323"/>
      <c r="H9" s="323"/>
    </row>
    <row r="10" spans="1:8" ht="20.25" customHeight="1">
      <c r="A10" s="334" t="s">
        <v>66</v>
      </c>
      <c r="B10" s="335">
        <v>0</v>
      </c>
      <c r="C10" s="336">
        <v>0</v>
      </c>
      <c r="D10" s="337">
        <v>0</v>
      </c>
      <c r="E10" s="330">
        <v>0</v>
      </c>
      <c r="F10" s="338">
        <v>0</v>
      </c>
      <c r="G10" s="323"/>
      <c r="H10" s="323"/>
    </row>
    <row r="11" spans="1:8" ht="31.5" customHeight="1" thickBot="1">
      <c r="A11" s="339" t="s">
        <v>67</v>
      </c>
      <c r="B11" s="340">
        <f>'1 lentelė'!M73</f>
        <v>19862.5</v>
      </c>
      <c r="C11" s="341">
        <f>'1 lentelė'!Q73</f>
        <v>7529.6</v>
      </c>
      <c r="D11" s="342">
        <f>'1 lentelė'!U73</f>
        <v>12680.8</v>
      </c>
      <c r="E11" s="340">
        <v>0</v>
      </c>
      <c r="F11" s="343">
        <v>0</v>
      </c>
      <c r="G11" s="323"/>
      <c r="H11" s="323"/>
    </row>
    <row r="12" spans="1:7" ht="21.75" customHeight="1" thickBot="1">
      <c r="A12" s="344" t="s">
        <v>68</v>
      </c>
      <c r="B12" s="345">
        <f>B13+B21</f>
        <v>22077.1</v>
      </c>
      <c r="C12" s="345">
        <f>C13+C21</f>
        <v>8313.1</v>
      </c>
      <c r="D12" s="345">
        <f>D13+D21</f>
        <v>13548.900000000001</v>
      </c>
      <c r="E12" s="345">
        <f>E13+E21</f>
        <v>18460.399999999998</v>
      </c>
      <c r="F12" s="345">
        <f>F13+F21</f>
        <v>15808.7</v>
      </c>
      <c r="G12" s="532"/>
    </row>
    <row r="13" spans="1:6" ht="24" customHeight="1" thickBot="1">
      <c r="A13" s="364" t="s">
        <v>69</v>
      </c>
      <c r="B13" s="346">
        <f>B14+B20</f>
        <v>2195.6</v>
      </c>
      <c r="C13" s="346">
        <f>C14+C20</f>
        <v>653</v>
      </c>
      <c r="D13" s="346">
        <f>D14+D20</f>
        <v>568.2</v>
      </c>
      <c r="E13" s="346">
        <f>E14+E20</f>
        <v>469.8</v>
      </c>
      <c r="F13" s="346">
        <f>F14+F20</f>
        <v>575</v>
      </c>
    </row>
    <row r="14" spans="1:6" ht="20.25" customHeight="1">
      <c r="A14" s="347" t="s">
        <v>177</v>
      </c>
      <c r="B14" s="348">
        <f>B15+B16+B17+B18+B19</f>
        <v>2187.5</v>
      </c>
      <c r="C14" s="348">
        <f>C15+C16+C17+C18+C19</f>
        <v>653</v>
      </c>
      <c r="D14" s="349">
        <f>D15+D16+D17+D18+D19</f>
        <v>568.2</v>
      </c>
      <c r="E14" s="348">
        <f>E15+E16+E17+E18+E19</f>
        <v>469.8</v>
      </c>
      <c r="F14" s="348">
        <f>F15+F16+F17+F18+F19</f>
        <v>575</v>
      </c>
    </row>
    <row r="15" spans="1:6" ht="24.75" customHeight="1">
      <c r="A15" s="350" t="s">
        <v>178</v>
      </c>
      <c r="B15" s="351">
        <f>'1 lentelė'!J78</f>
        <v>577</v>
      </c>
      <c r="C15" s="351">
        <f>'1 lentelė'!N78</f>
        <v>576.8</v>
      </c>
      <c r="D15" s="337">
        <f>'1 lentelė'!R78</f>
        <v>446.8</v>
      </c>
      <c r="E15" s="351">
        <f>'1 lentelė'!V12+'1 lentelė'!V16+'1 lentelė'!V20+'1 lentelė'!V23+'1 lentelė'!V25+'1 lentelė'!V30+'1 lentelė'!V31+'1 lentelė'!V34+'1 lentelė'!V36+'1 lentelė'!V39</f>
        <v>469.8</v>
      </c>
      <c r="F15" s="351">
        <f>'1 lentelė'!W12+'1 lentelė'!W16+'1 lentelė'!W20+'1 lentelė'!W23+'1 lentelė'!W25+'1 lentelė'!W30+'1 lentelė'!W31+'1 lentelė'!W34+'1 lentelė'!W36+'1 lentelė'!W39</f>
        <v>575</v>
      </c>
    </row>
    <row r="16" spans="1:6" ht="39.75" customHeight="1">
      <c r="A16" s="334" t="s">
        <v>70</v>
      </c>
      <c r="B16" s="330">
        <v>0</v>
      </c>
      <c r="C16" s="330">
        <v>0</v>
      </c>
      <c r="D16" s="332">
        <v>0</v>
      </c>
      <c r="E16" s="330">
        <v>0</v>
      </c>
      <c r="F16" s="330">
        <v>0</v>
      </c>
    </row>
    <row r="17" spans="1:6" ht="36.75" customHeight="1">
      <c r="A17" s="334" t="s">
        <v>71</v>
      </c>
      <c r="B17" s="352">
        <v>0</v>
      </c>
      <c r="C17" s="352">
        <v>0</v>
      </c>
      <c r="D17" s="353">
        <v>0</v>
      </c>
      <c r="E17" s="352">
        <v>0</v>
      </c>
      <c r="F17" s="352">
        <v>0</v>
      </c>
    </row>
    <row r="18" spans="1:6" ht="34.5" customHeight="1">
      <c r="A18" s="334" t="s">
        <v>179</v>
      </c>
      <c r="B18" s="330">
        <f>'1 lentelė'!J79</f>
        <v>1500</v>
      </c>
      <c r="C18" s="330">
        <f>'1 lentelė'!N79</f>
        <v>0</v>
      </c>
      <c r="D18" s="332">
        <v>0</v>
      </c>
      <c r="E18" s="330">
        <v>0</v>
      </c>
      <c r="F18" s="330">
        <v>0</v>
      </c>
    </row>
    <row r="19" spans="1:6" ht="54.75" customHeight="1">
      <c r="A19" s="334" t="s">
        <v>180</v>
      </c>
      <c r="B19" s="330">
        <f>'1 lentelė'!J80</f>
        <v>110.5</v>
      </c>
      <c r="C19" s="330">
        <f>'1 lentelė'!N80</f>
        <v>76.2</v>
      </c>
      <c r="D19" s="332">
        <f>'1 lentelė'!R80</f>
        <v>121.4</v>
      </c>
      <c r="E19" s="330">
        <f>'1 lentelė'!V17</f>
        <v>0</v>
      </c>
      <c r="F19" s="330">
        <f>'1 lentelė'!W17</f>
        <v>0</v>
      </c>
    </row>
    <row r="20" spans="1:6" ht="29.25" customHeight="1" thickBot="1">
      <c r="A20" s="354" t="s">
        <v>72</v>
      </c>
      <c r="B20" s="348">
        <f>'1 lentelė'!J81</f>
        <v>8.1</v>
      </c>
      <c r="C20" s="348">
        <f>'1 lentelė'!N81</f>
        <v>0</v>
      </c>
      <c r="D20" s="349">
        <v>0</v>
      </c>
      <c r="E20" s="348">
        <v>0</v>
      </c>
      <c r="F20" s="348">
        <v>0</v>
      </c>
    </row>
    <row r="21" spans="1:6" ht="17.25" customHeight="1" thickBot="1">
      <c r="A21" s="355" t="s">
        <v>73</v>
      </c>
      <c r="B21" s="346">
        <f>B22+B23+B24+B26</f>
        <v>19881.5</v>
      </c>
      <c r="C21" s="346">
        <f>C22+C23+C24+C26+C25</f>
        <v>7660.1</v>
      </c>
      <c r="D21" s="346">
        <f>D22+D23+D24+D26+D25</f>
        <v>12980.7</v>
      </c>
      <c r="E21" s="346">
        <f>E22+E23+E24+E25+E26</f>
        <v>17990.6</v>
      </c>
      <c r="F21" s="346">
        <f>F22+F23+F24+F25+F26</f>
        <v>15233.7</v>
      </c>
    </row>
    <row r="22" spans="1:6" ht="21" customHeight="1">
      <c r="A22" s="334" t="s">
        <v>167</v>
      </c>
      <c r="B22" s="330">
        <f>'1 lentelė'!J83</f>
        <v>827.1</v>
      </c>
      <c r="C22" s="330">
        <f>'1 lentelė'!N83</f>
        <v>4137.3</v>
      </c>
      <c r="D22" s="332">
        <f>'1 lentelė'!R83</f>
        <v>4008.7</v>
      </c>
      <c r="E22" s="330">
        <f>'1 lentelė'!V69+'1 lentelė'!V65+'1 lentelė'!V60+'1 lentelė'!V55+'1 lentelė'!V52+'1 lentelė'!V48+'1 lentelė'!V40+'1 lentelė'!V37+'1 lentelė'!V21+'1 lentelė'!V18+'1 lentelė'!V68</f>
        <v>11392.3</v>
      </c>
      <c r="F22" s="330">
        <f>'1 lentelė'!W69+'1 lentelė'!W65+'1 lentelė'!W60+'1 lentelė'!W55+'1 lentelė'!W52+'1 lentelė'!W48+'1 lentelė'!W40+'1 lentelė'!W37+'1 lentelė'!W21+'1 lentelė'!W18</f>
        <v>9787</v>
      </c>
    </row>
    <row r="23" spans="1:6" ht="28.5" customHeight="1">
      <c r="A23" s="350" t="s">
        <v>74</v>
      </c>
      <c r="B23" s="351">
        <f>'1 lentelė'!J84</f>
        <v>0</v>
      </c>
      <c r="C23" s="351">
        <v>0</v>
      </c>
      <c r="D23" s="337">
        <v>0</v>
      </c>
      <c r="E23" s="351">
        <v>0</v>
      </c>
      <c r="F23" s="351">
        <v>0</v>
      </c>
    </row>
    <row r="24" spans="1:6" ht="21" customHeight="1">
      <c r="A24" s="356" t="s">
        <v>181</v>
      </c>
      <c r="B24" s="357">
        <f>'1 lentelė'!J85</f>
        <v>19054.4</v>
      </c>
      <c r="C24" s="357">
        <f>'1 lentelė'!N85</f>
        <v>3374.8</v>
      </c>
      <c r="D24" s="358">
        <f>'1 lentelė'!R85</f>
        <v>8526</v>
      </c>
      <c r="E24" s="357">
        <f>'1 lentelė'!V67+'1 lentelė'!V54+'1 lentelė'!V50+'1 lentelė'!V46</f>
        <v>6598.300000000001</v>
      </c>
      <c r="F24" s="357">
        <f>'1 lentelė'!W67+'1 lentelė'!W54+'1 lentelė'!W50+'1 lentelė'!W46</f>
        <v>5446.7</v>
      </c>
    </row>
    <row r="25" spans="1:6" ht="21" customHeight="1">
      <c r="A25" s="356" t="s">
        <v>182</v>
      </c>
      <c r="B25" s="357">
        <f>'1 lentelė'!J86</f>
        <v>0</v>
      </c>
      <c r="C25" s="357">
        <f>'1 lentelė'!N86</f>
        <v>148</v>
      </c>
      <c r="D25" s="358">
        <f>'1 lentelė'!R86</f>
        <v>446</v>
      </c>
      <c r="E25" s="357">
        <v>0</v>
      </c>
      <c r="F25" s="357">
        <v>0</v>
      </c>
    </row>
    <row r="26" spans="1:6" ht="27.75" customHeight="1" thickBot="1">
      <c r="A26" s="359" t="s">
        <v>183</v>
      </c>
      <c r="B26" s="360">
        <v>0</v>
      </c>
      <c r="C26" s="360">
        <v>0</v>
      </c>
      <c r="D26" s="342">
        <v>0</v>
      </c>
      <c r="E26" s="360">
        <v>0</v>
      </c>
      <c r="F26" s="360">
        <v>0</v>
      </c>
    </row>
    <row r="27" ht="7.5" customHeight="1">
      <c r="A27" s="361"/>
    </row>
    <row r="28" ht="12.75">
      <c r="A28" s="363"/>
    </row>
    <row r="29" spans="1:5" ht="12.75">
      <c r="A29" s="361"/>
      <c r="C29" s="362"/>
      <c r="E29" s="361"/>
    </row>
    <row r="32" ht="12.75">
      <c r="A32" s="361"/>
    </row>
  </sheetData>
  <mergeCells count="7">
    <mergeCell ref="A2:D2"/>
    <mergeCell ref="E4:E7"/>
    <mergeCell ref="F4:F7"/>
    <mergeCell ref="A4:A7"/>
    <mergeCell ref="B4:B7"/>
    <mergeCell ref="C4:C7"/>
    <mergeCell ref="D4:D7"/>
  </mergeCells>
  <printOptions/>
  <pageMargins left="0.984251968503937" right="0.3937007874015748" top="0.5905511811023623" bottom="0.3937007874015748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H8" sqref="H8"/>
    </sheetView>
  </sheetViews>
  <sheetFormatPr defaultColWidth="9.140625" defaultRowHeight="12.75"/>
  <cols>
    <col min="1" max="1" width="14.28125" style="0" customWidth="1"/>
    <col min="2" max="2" width="69.8515625" style="0" customWidth="1"/>
    <col min="3" max="3" width="14.57421875" style="0" customWidth="1"/>
    <col min="4" max="4" width="11.28125" style="0" customWidth="1"/>
    <col min="5" max="5" width="10.28125" style="0" customWidth="1"/>
    <col min="6" max="6" width="10.421875" style="0" customWidth="1"/>
    <col min="7" max="7" width="10.8515625" style="0" customWidth="1"/>
  </cols>
  <sheetData>
    <row r="1" spans="1:7" ht="18.75" customHeight="1">
      <c r="A1" s="388"/>
      <c r="B1" s="388" t="s">
        <v>91</v>
      </c>
      <c r="C1" s="389"/>
      <c r="D1" s="389"/>
      <c r="E1" s="389"/>
      <c r="F1" s="390"/>
      <c r="G1" s="391" t="s">
        <v>92</v>
      </c>
    </row>
    <row r="2" spans="1:7" ht="29.25" customHeight="1">
      <c r="A2" s="392"/>
      <c r="B2" s="393" t="s">
        <v>93</v>
      </c>
      <c r="C2" s="394" t="s">
        <v>94</v>
      </c>
      <c r="D2" s="395" t="s">
        <v>16</v>
      </c>
      <c r="E2" s="396"/>
      <c r="F2" s="396"/>
      <c r="G2" s="396"/>
    </row>
    <row r="3" spans="1:7" ht="15" customHeight="1">
      <c r="A3" s="392"/>
      <c r="B3" s="397" t="s">
        <v>95</v>
      </c>
      <c r="C3" s="398"/>
      <c r="D3" s="399"/>
      <c r="E3" s="396"/>
      <c r="F3" s="396"/>
      <c r="G3" s="396"/>
    </row>
    <row r="4" spans="1:7" ht="17.25" customHeight="1">
      <c r="A4" s="392"/>
      <c r="B4" s="393" t="s">
        <v>110</v>
      </c>
      <c r="C4" s="394" t="s">
        <v>94</v>
      </c>
      <c r="D4" s="395" t="s">
        <v>25</v>
      </c>
      <c r="E4" s="396"/>
      <c r="F4" s="396"/>
      <c r="G4" s="396"/>
    </row>
    <row r="5" spans="1:7" ht="15.75" customHeight="1">
      <c r="A5" s="400"/>
      <c r="B5" s="397" t="s">
        <v>96</v>
      </c>
      <c r="C5" s="401"/>
      <c r="D5" s="402"/>
      <c r="E5" s="403"/>
      <c r="F5" s="404"/>
      <c r="G5" s="404"/>
    </row>
    <row r="6" spans="1:7" ht="8.25" customHeight="1">
      <c r="A6" s="405"/>
      <c r="B6" s="406"/>
      <c r="C6" s="406"/>
      <c r="D6" s="406"/>
      <c r="E6" s="405"/>
      <c r="F6" s="406"/>
      <c r="G6" s="406"/>
    </row>
    <row r="7" spans="1:7" ht="18.75" customHeight="1">
      <c r="A7" s="818" t="s">
        <v>160</v>
      </c>
      <c r="B7" s="820" t="s">
        <v>97</v>
      </c>
      <c r="C7" s="820" t="s">
        <v>98</v>
      </c>
      <c r="D7" s="820" t="s">
        <v>99</v>
      </c>
      <c r="E7" s="820" t="s">
        <v>100</v>
      </c>
      <c r="F7" s="820" t="s">
        <v>101</v>
      </c>
      <c r="G7" s="820" t="s">
        <v>138</v>
      </c>
    </row>
    <row r="8" spans="1:7" ht="42.75" customHeight="1">
      <c r="A8" s="819"/>
      <c r="B8" s="820"/>
      <c r="C8" s="821" t="s">
        <v>12</v>
      </c>
      <c r="D8" s="821" t="s">
        <v>102</v>
      </c>
      <c r="E8" s="821"/>
      <c r="F8" s="822"/>
      <c r="G8" s="822"/>
    </row>
    <row r="9" spans="1:7" ht="15.75">
      <c r="A9" s="493" t="s">
        <v>151</v>
      </c>
      <c r="B9" s="411" t="s">
        <v>103</v>
      </c>
      <c r="C9" s="412"/>
      <c r="D9" s="413"/>
      <c r="E9" s="413"/>
      <c r="F9" s="413"/>
      <c r="G9" s="413"/>
    </row>
    <row r="10" spans="1:7" ht="16.5" customHeight="1">
      <c r="A10" s="414"/>
      <c r="B10" s="415" t="s">
        <v>104</v>
      </c>
      <c r="C10" s="416"/>
      <c r="D10" s="417"/>
      <c r="E10" s="417"/>
      <c r="F10" s="417"/>
      <c r="G10" s="417"/>
    </row>
    <row r="11" spans="1:7" ht="15.75" customHeight="1">
      <c r="A11" s="418"/>
      <c r="B11" s="419" t="s">
        <v>146</v>
      </c>
      <c r="C11" s="416" t="s">
        <v>111</v>
      </c>
      <c r="D11" s="434">
        <v>5</v>
      </c>
      <c r="E11" s="434">
        <v>-14.5</v>
      </c>
      <c r="F11" s="417">
        <v>16.6</v>
      </c>
      <c r="G11" s="417">
        <v>1.43</v>
      </c>
    </row>
    <row r="12" spans="1:7" ht="15.75" customHeight="1">
      <c r="A12" s="418"/>
      <c r="B12" s="419" t="s">
        <v>156</v>
      </c>
      <c r="C12" s="416" t="s">
        <v>112</v>
      </c>
      <c r="D12" s="434">
        <v>-20.8</v>
      </c>
      <c r="E12" s="434">
        <v>0</v>
      </c>
      <c r="F12" s="417">
        <v>2</v>
      </c>
      <c r="G12" s="417">
        <v>2</v>
      </c>
    </row>
    <row r="13" spans="1:7" ht="15" customHeight="1">
      <c r="A13" s="420"/>
      <c r="B13" s="415" t="s">
        <v>105</v>
      </c>
      <c r="C13" s="416"/>
      <c r="D13" s="417"/>
      <c r="E13" s="417"/>
      <c r="F13" s="417"/>
      <c r="G13" s="417"/>
    </row>
    <row r="14" spans="1:7" ht="16.5" customHeight="1">
      <c r="A14" s="420"/>
      <c r="B14" s="419" t="s">
        <v>153</v>
      </c>
      <c r="C14" s="416" t="s">
        <v>113</v>
      </c>
      <c r="D14" s="417">
        <v>1</v>
      </c>
      <c r="E14" s="417">
        <v>1</v>
      </c>
      <c r="F14" s="417">
        <v>1</v>
      </c>
      <c r="G14" s="417">
        <v>2</v>
      </c>
    </row>
    <row r="15" spans="1:7" ht="12.75">
      <c r="A15" s="407"/>
      <c r="B15" s="411" t="s">
        <v>106</v>
      </c>
      <c r="C15" s="412"/>
      <c r="D15" s="413"/>
      <c r="E15" s="413"/>
      <c r="F15" s="413"/>
      <c r="G15" s="413"/>
    </row>
    <row r="16" spans="1:7" ht="12.75">
      <c r="A16" s="414"/>
      <c r="B16" s="415" t="s">
        <v>104</v>
      </c>
      <c r="C16" s="416"/>
      <c r="D16" s="417"/>
      <c r="E16" s="417"/>
      <c r="F16" s="417"/>
      <c r="G16" s="417"/>
    </row>
    <row r="17" spans="1:7" ht="12.75">
      <c r="A17" s="414"/>
      <c r="B17" s="422" t="s">
        <v>107</v>
      </c>
      <c r="C17" s="416"/>
      <c r="D17" s="417"/>
      <c r="E17" s="417"/>
      <c r="F17" s="417"/>
      <c r="G17" s="417"/>
    </row>
    <row r="18" spans="1:7" ht="16.5" customHeight="1">
      <c r="A18" s="418"/>
      <c r="B18" s="419" t="s">
        <v>114</v>
      </c>
      <c r="C18" s="416" t="s">
        <v>115</v>
      </c>
      <c r="D18" s="434">
        <v>50</v>
      </c>
      <c r="E18" s="434">
        <v>50</v>
      </c>
      <c r="F18" s="417">
        <v>52</v>
      </c>
      <c r="G18" s="417">
        <v>54</v>
      </c>
    </row>
    <row r="19" spans="1:7" ht="16.5" customHeight="1">
      <c r="A19" s="418"/>
      <c r="B19" s="419" t="s">
        <v>141</v>
      </c>
      <c r="C19" s="416" t="s">
        <v>116</v>
      </c>
      <c r="D19" s="434">
        <v>33512</v>
      </c>
      <c r="E19" s="434">
        <v>34500</v>
      </c>
      <c r="F19" s="417">
        <v>35000</v>
      </c>
      <c r="G19" s="417">
        <v>35500</v>
      </c>
    </row>
    <row r="20" spans="1:7" ht="16.5" customHeight="1">
      <c r="A20" s="418"/>
      <c r="B20" s="419" t="s">
        <v>119</v>
      </c>
      <c r="C20" s="416" t="s">
        <v>118</v>
      </c>
      <c r="D20" s="434">
        <v>3</v>
      </c>
      <c r="E20" s="434">
        <v>2</v>
      </c>
      <c r="F20" s="417">
        <v>3</v>
      </c>
      <c r="G20" s="417">
        <v>3</v>
      </c>
    </row>
    <row r="21" spans="1:7" ht="15" customHeight="1">
      <c r="A21" s="418"/>
      <c r="B21" s="419" t="s">
        <v>117</v>
      </c>
      <c r="C21" s="416" t="s">
        <v>120</v>
      </c>
      <c r="D21" s="434">
        <v>530</v>
      </c>
      <c r="E21" s="434">
        <v>530</v>
      </c>
      <c r="F21" s="417">
        <v>530</v>
      </c>
      <c r="G21" s="417">
        <v>530</v>
      </c>
    </row>
    <row r="22" spans="1:7" ht="15" customHeight="1">
      <c r="A22" s="418"/>
      <c r="B22" s="422" t="s">
        <v>108</v>
      </c>
      <c r="C22" s="416"/>
      <c r="D22" s="434"/>
      <c r="E22" s="434"/>
      <c r="F22" s="417"/>
      <c r="G22" s="417"/>
    </row>
    <row r="23" spans="1:7" ht="16.5" customHeight="1">
      <c r="A23" s="420"/>
      <c r="B23" s="419" t="s">
        <v>168</v>
      </c>
      <c r="C23" s="416" t="s">
        <v>122</v>
      </c>
      <c r="D23" s="434">
        <v>70177</v>
      </c>
      <c r="E23" s="434">
        <v>60000</v>
      </c>
      <c r="F23" s="417">
        <v>70000</v>
      </c>
      <c r="G23" s="417">
        <v>71000</v>
      </c>
    </row>
    <row r="24" spans="1:7" ht="16.5" customHeight="1">
      <c r="A24" s="420"/>
      <c r="B24" s="419" t="s">
        <v>121</v>
      </c>
      <c r="C24" s="416" t="s">
        <v>123</v>
      </c>
      <c r="D24" s="434">
        <v>1</v>
      </c>
      <c r="E24" s="434">
        <v>1</v>
      </c>
      <c r="F24" s="417">
        <v>1</v>
      </c>
      <c r="G24" s="417">
        <v>1</v>
      </c>
    </row>
    <row r="25" spans="1:7" ht="15.75" customHeight="1">
      <c r="A25" s="420"/>
      <c r="B25" s="419" t="s">
        <v>150</v>
      </c>
      <c r="C25" s="416" t="s">
        <v>124</v>
      </c>
      <c r="D25" s="417">
        <v>1</v>
      </c>
      <c r="E25" s="417">
        <v>2</v>
      </c>
      <c r="F25" s="417">
        <v>2</v>
      </c>
      <c r="G25" s="417">
        <v>2</v>
      </c>
    </row>
    <row r="26" spans="1:7" ht="15.75" customHeight="1">
      <c r="A26" s="420"/>
      <c r="B26" s="419" t="s">
        <v>191</v>
      </c>
      <c r="C26" s="416" t="s">
        <v>125</v>
      </c>
      <c r="D26" s="417">
        <v>12</v>
      </c>
      <c r="E26" s="417">
        <v>12</v>
      </c>
      <c r="F26" s="417">
        <v>12</v>
      </c>
      <c r="G26" s="417">
        <v>12</v>
      </c>
    </row>
    <row r="27" spans="1:7" ht="15.75" customHeight="1">
      <c r="A27" s="420"/>
      <c r="B27" s="419" t="s">
        <v>126</v>
      </c>
      <c r="C27" s="416" t="s">
        <v>127</v>
      </c>
      <c r="D27" s="417">
        <v>6</v>
      </c>
      <c r="E27" s="417">
        <v>7</v>
      </c>
      <c r="F27" s="417">
        <v>10</v>
      </c>
      <c r="G27" s="417">
        <v>10</v>
      </c>
    </row>
    <row r="28" spans="1:7" ht="15" customHeight="1">
      <c r="A28" s="420"/>
      <c r="B28" s="415" t="s">
        <v>105</v>
      </c>
      <c r="C28" s="416"/>
      <c r="D28" s="417"/>
      <c r="E28" s="417"/>
      <c r="F28" s="417"/>
      <c r="G28" s="417"/>
    </row>
    <row r="29" spans="1:7" ht="15" customHeight="1">
      <c r="A29" s="420"/>
      <c r="B29" s="422" t="s">
        <v>107</v>
      </c>
      <c r="C29" s="416"/>
      <c r="D29" s="417"/>
      <c r="E29" s="417"/>
      <c r="F29" s="417"/>
      <c r="G29" s="417"/>
    </row>
    <row r="30" spans="1:7" ht="15" customHeight="1">
      <c r="A30" s="420"/>
      <c r="B30" s="497" t="s">
        <v>154</v>
      </c>
      <c r="C30" s="416" t="s">
        <v>128</v>
      </c>
      <c r="D30" s="434">
        <v>10</v>
      </c>
      <c r="E30" s="434">
        <v>200</v>
      </c>
      <c r="F30" s="434">
        <v>200</v>
      </c>
      <c r="G30" s="434"/>
    </row>
    <row r="31" spans="1:7" ht="16.5" customHeight="1">
      <c r="A31" s="420"/>
      <c r="B31" s="496" t="s">
        <v>155</v>
      </c>
      <c r="C31" s="416" t="s">
        <v>129</v>
      </c>
      <c r="D31" s="417"/>
      <c r="E31" s="417">
        <v>1</v>
      </c>
      <c r="F31" s="417"/>
      <c r="G31" s="417"/>
    </row>
    <row r="32" spans="1:7" ht="15" customHeight="1">
      <c r="A32" s="421"/>
      <c r="B32" s="408" t="s">
        <v>130</v>
      </c>
      <c r="C32" s="409" t="s">
        <v>131</v>
      </c>
      <c r="D32" s="410"/>
      <c r="E32" s="410">
        <v>1</v>
      </c>
      <c r="F32" s="410"/>
      <c r="G32" s="410"/>
    </row>
    <row r="33" spans="1:7" ht="27.75" customHeight="1">
      <c r="A33" s="420"/>
      <c r="B33" s="419" t="s">
        <v>133</v>
      </c>
      <c r="C33" s="416" t="s">
        <v>132</v>
      </c>
      <c r="D33" s="417">
        <v>1</v>
      </c>
      <c r="E33" s="417">
        <v>2</v>
      </c>
      <c r="F33" s="417">
        <v>3</v>
      </c>
      <c r="G33" s="417">
        <v>3</v>
      </c>
    </row>
    <row r="34" spans="1:7" ht="15" customHeight="1">
      <c r="A34" s="420"/>
      <c r="B34" s="422" t="s">
        <v>108</v>
      </c>
      <c r="C34" s="416"/>
      <c r="D34" s="417"/>
      <c r="E34" s="417"/>
      <c r="F34" s="417"/>
      <c r="G34" s="417"/>
    </row>
    <row r="35" spans="1:7" ht="25.5" customHeight="1">
      <c r="A35" s="421"/>
      <c r="B35" s="408" t="s">
        <v>134</v>
      </c>
      <c r="C35" s="409" t="s">
        <v>135</v>
      </c>
      <c r="D35" s="410">
        <v>2</v>
      </c>
      <c r="E35" s="410">
        <v>2</v>
      </c>
      <c r="F35" s="410">
        <v>2</v>
      </c>
      <c r="G35" s="410">
        <v>1</v>
      </c>
    </row>
    <row r="36" spans="1:7" ht="12.75">
      <c r="A36" s="423"/>
      <c r="B36" s="406"/>
      <c r="C36" s="406"/>
      <c r="D36" s="406"/>
      <c r="E36" s="406"/>
      <c r="F36" s="406"/>
      <c r="G36" s="406"/>
    </row>
    <row r="37" spans="1:7" ht="17.25" customHeight="1">
      <c r="A37" s="424"/>
      <c r="B37" s="425"/>
      <c r="C37" s="425"/>
      <c r="D37" s="425"/>
      <c r="E37" s="425"/>
      <c r="F37" s="425"/>
      <c r="G37" s="425"/>
    </row>
    <row r="38" spans="1:6" ht="15.75">
      <c r="A38" s="424"/>
      <c r="B38" s="426"/>
      <c r="C38" s="427"/>
      <c r="D38" s="823"/>
      <c r="E38" s="823"/>
      <c r="F38" s="823"/>
    </row>
  </sheetData>
  <mergeCells count="8">
    <mergeCell ref="E7:E8"/>
    <mergeCell ref="F7:F8"/>
    <mergeCell ref="G7:G8"/>
    <mergeCell ref="D38:F38"/>
    <mergeCell ref="A7:A8"/>
    <mergeCell ref="B7:B8"/>
    <mergeCell ref="C7:C8"/>
    <mergeCell ref="D7:D8"/>
  </mergeCells>
  <printOptions horizontalCentered="1"/>
  <pageMargins left="0.75" right="0.75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A.Cepiene</dc:creator>
  <cp:keywords/>
  <dc:description/>
  <cp:lastModifiedBy>Z.Gocente</cp:lastModifiedBy>
  <cp:lastPrinted>2010-01-28T12:14:09Z</cp:lastPrinted>
  <dcterms:created xsi:type="dcterms:W3CDTF">2009-02-17T08:04:07Z</dcterms:created>
  <dcterms:modified xsi:type="dcterms:W3CDTF">2010-02-22T14:46:25Z</dcterms:modified>
  <cp:category/>
  <cp:version/>
  <cp:contentType/>
  <cp:contentStatus/>
</cp:coreProperties>
</file>