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5476" windowWidth="15480" windowHeight="11640" activeTab="0"/>
  </bookViews>
  <sheets>
    <sheet name="1 lentelė" sheetId="1" r:id="rId1"/>
    <sheet name="bendras lėšų poreikis" sheetId="2" r:id="rId2"/>
    <sheet name="vertinimo kriterijai" sheetId="3" r:id="rId3"/>
  </sheets>
  <definedNames>
    <definedName name="_xlnm.Print_Titles" localSheetId="0">'1 lentelė'!$5:$7</definedName>
    <definedName name="_xlnm.Print_Titles" localSheetId="2">'vertinimo kriterijai'!$7:$8</definedName>
  </definedNames>
  <calcPr fullCalcOnLoad="1"/>
</workbook>
</file>

<file path=xl/sharedStrings.xml><?xml version="1.0" encoding="utf-8"?>
<sst xmlns="http://schemas.openxmlformats.org/spreadsheetml/2006/main" count="1160" uniqueCount="353">
  <si>
    <t>Projektas 2011-iesiems metams</t>
  </si>
  <si>
    <t>2011-ųjų metų išlaidų projektas</t>
  </si>
  <si>
    <t xml:space="preserve">Gamtos mokslų kokybės gerinimas Vakarų Latvijoje ir Lietuvoje </t>
  </si>
  <si>
    <t>P 5.1.2.4</t>
  </si>
  <si>
    <t>P 5.1.2.2</t>
  </si>
  <si>
    <t>P 5.1.3.4</t>
  </si>
  <si>
    <t>P 5.1.2.3</t>
  </si>
  <si>
    <t>P  5.1.4.7</t>
  </si>
  <si>
    <t>P5.1.4.1</t>
  </si>
  <si>
    <t>Kt.</t>
  </si>
  <si>
    <t>Naujų ikimokyklinių grupių įrengimas</t>
  </si>
  <si>
    <t>Įrengta grupių 1-3 metų amžiaus vaikams, vnt.</t>
  </si>
  <si>
    <t>Brandos egzaminų administravimas</t>
  </si>
  <si>
    <t>P 5.1.1.4</t>
  </si>
  <si>
    <t>P8</t>
  </si>
  <si>
    <t xml:space="preserve">P8    I  </t>
  </si>
  <si>
    <t>I   P8</t>
  </si>
  <si>
    <t>P5.1.4.6</t>
  </si>
  <si>
    <t>Finansavimo šaltinių suvestinė</t>
  </si>
  <si>
    <t>Finansavimo šaltiniai</t>
  </si>
  <si>
    <t>Gabiųjų mokinių ugdymas</t>
  </si>
  <si>
    <t>Tradicijų puoselėjimas ir tradicinių renginių organizavimas</t>
  </si>
  <si>
    <t>Dalyvavimas vaikų ir jaunimo dainų šventėse</t>
  </si>
  <si>
    <t>Mokinių parlamento ir mokinių tarybos narių dalyvavimas renginiuose</t>
  </si>
  <si>
    <t>Socializacijos ir prevencinių projektų vykdymas</t>
  </si>
  <si>
    <t>Pedagoginėje psichologinėje tarnyboje aptarnautų asmenų sk., per metus, tūkst.</t>
  </si>
  <si>
    <t>SB(VIP)</t>
  </si>
  <si>
    <t>Ekonominės klasifikacijos grupės</t>
  </si>
  <si>
    <t>1.2. turtui įsigyti ir finansiniams įsipareigojimams vykdyti</t>
  </si>
  <si>
    <t>P</t>
  </si>
  <si>
    <t>Įstaigų, per metus prijungtų prie LITNET paslaugų sistemos, sk.</t>
  </si>
  <si>
    <t>Įgyvendinti kontroliuojančių institucijų reikalavimai, proc.</t>
  </si>
  <si>
    <t>I</t>
  </si>
  <si>
    <t>LRVB</t>
  </si>
  <si>
    <t>Renovuoti ikimokyklinio ugdymo įstaigų ir mokyklų-darželių pastatus (pagal Klaipėdos miesto savivaldybės švietimo įstaigų pastatų renovacijos iki 2015 metų programą)</t>
  </si>
  <si>
    <t>Renovuoti neformaliojo ugdymo įstaigų pastatus (pagal Klaipėdos miesto savivaldybės švietimo įstaigų pastatų renovacijos iki 2015 metų programą)</t>
  </si>
  <si>
    <t>07</t>
  </si>
  <si>
    <t>ES</t>
  </si>
  <si>
    <t>PF</t>
  </si>
  <si>
    <t>08</t>
  </si>
  <si>
    <t>Ryšių kabelių kanalų nuoma</t>
  </si>
  <si>
    <t>tūkst. Lt</t>
  </si>
  <si>
    <t>2. FINANSAVIMO ŠALTINIAI:</t>
  </si>
  <si>
    <t>2.1. SAVIVALDYBĖS  LĖŠOS, IŠ VISO:</t>
  </si>
  <si>
    <t>2.1.2. Savivaldybės privatizavimo fondo lėšos PF</t>
  </si>
  <si>
    <t>2.2. KITI ŠALTINIAI, IŠ VISO:</t>
  </si>
  <si>
    <t>Šilumos ir karšto vandens tiekimo sistemų renovacija</t>
  </si>
  <si>
    <t>10</t>
  </si>
  <si>
    <t>11</t>
  </si>
  <si>
    <t>12</t>
  </si>
  <si>
    <t>13</t>
  </si>
  <si>
    <t>14</t>
  </si>
  <si>
    <t>Iš viso tikslui:</t>
  </si>
  <si>
    <t>188710823</t>
  </si>
  <si>
    <t>Iš viso programai:</t>
  </si>
  <si>
    <t>Programos tikslo kodas</t>
  </si>
  <si>
    <t>SB(MK)</t>
  </si>
  <si>
    <t>Uždavinio kodas</t>
  </si>
  <si>
    <t>Priemonės kodas</t>
  </si>
  <si>
    <t>Priemonės požymis</t>
  </si>
  <si>
    <t>Asignavimų valdytojo kodas</t>
  </si>
  <si>
    <t>Finansavimo šaltinis</t>
  </si>
  <si>
    <t>Iš viso</t>
  </si>
  <si>
    <t>Išlaidoms</t>
  </si>
  <si>
    <t>01</t>
  </si>
  <si>
    <t>09</t>
  </si>
  <si>
    <t>SB</t>
  </si>
  <si>
    <t>Iš viso:</t>
  </si>
  <si>
    <t>02</t>
  </si>
  <si>
    <t>SB(VB)</t>
  </si>
  <si>
    <t>03</t>
  </si>
  <si>
    <t>Iš viso uždaviniui:</t>
  </si>
  <si>
    <t>04</t>
  </si>
  <si>
    <t>05</t>
  </si>
  <si>
    <t>06</t>
  </si>
  <si>
    <t>Vadovų atestavimas</t>
  </si>
  <si>
    <t>Dalyvavimas respublikiniuose mokymuose ir miesto metodinėje veikloje</t>
  </si>
  <si>
    <t>Pritaikyti patalpas švietimo reikmėms</t>
  </si>
  <si>
    <t>Renovuoti bendrojo lavinimo mokyklų ir visuomeninės paskirties pastatus (pagal Klaipėdos miesto savivaldybės švietimo įstaigų pastatų renovacijos iki 2015 metų programą)</t>
  </si>
  <si>
    <t>Gerosios darbo patirties konferencijų ir projektų organizavimas</t>
  </si>
  <si>
    <t>Sveikatingumo ir sporto renginių organizavimas</t>
  </si>
  <si>
    <t>Mokinių skaičius bendrojo lavinimo mokyklose</t>
  </si>
  <si>
    <t>Suorganizuota renginių, skirtų miesto mokiniams ir mokytojams, sk.</t>
  </si>
  <si>
    <t>Atestuota vadovų, sk.</t>
  </si>
  <si>
    <t>Renovuojama švietimo įstaigų pastatų, sk.</t>
  </si>
  <si>
    <t>1 lentelės tęsinys</t>
  </si>
  <si>
    <t>Centralizuotos švietimo elektroninio pašto sistemos ir ikimokyklinio amžiaus vaikų registravimo ir apskaitos sistemos sukūrimas</t>
  </si>
  <si>
    <t>P 5.1.4.6</t>
  </si>
  <si>
    <t xml:space="preserve">Programos (Nr. 10)  lėšų  poreikis ir numatomi finansavimo šaltiniai       </t>
  </si>
  <si>
    <t>MK(K)</t>
  </si>
  <si>
    <t>Švietimo įstaigų paruošimas naujiems mokslo metams</t>
  </si>
  <si>
    <t>Šilumos tinklų ir karšto vandens tinklų sistemų eksploatacija</t>
  </si>
  <si>
    <t xml:space="preserve">Gautinos lėšos iš kitų savivaldybių už atvykusius vaikus į bendrojo lavinimo mokyklas </t>
  </si>
  <si>
    <t>Priešgaisrinių reikalavimų vykdymas švietimo įstaigose</t>
  </si>
  <si>
    <t>P8 I</t>
  </si>
  <si>
    <t>Remontuo-jamų pastatų skaičius</t>
  </si>
  <si>
    <t>Turtui įsigyti ir finansiniams įsipareigojimams vykdyti</t>
  </si>
  <si>
    <t>P8        I</t>
  </si>
  <si>
    <t>Sukurta ikimokyklinio amžiaus vaikų registravimo ir apskaitos sistema, proc.</t>
  </si>
  <si>
    <t>SB(SPN)</t>
  </si>
  <si>
    <t>Galimybių studijos parengimas vaikų darželių-lopšelių plėtros planui</t>
  </si>
  <si>
    <t xml:space="preserve"> TIKSLŲ, UŽDAVINIŲ, PRIEMONIŲ, PRIEMONIŲ IŠLAIDŲ IR PRODUKTŲ VERTINIMO KRITERIJŲ SUVESTINĖ</t>
  </si>
  <si>
    <t>Pavadinimas</t>
  </si>
  <si>
    <t>Priemonės vykdytojo kodas</t>
  </si>
  <si>
    <t>Asignavimai 2009-iesiems metams</t>
  </si>
  <si>
    <t>Asignavimų poreikis biudžetiniams 2010-iesiems metams</t>
  </si>
  <si>
    <t>Asignavimai biudžetiniams 2010-iesiems metams</t>
  </si>
  <si>
    <t>Produkto kriterijaus</t>
  </si>
  <si>
    <t>planas</t>
  </si>
  <si>
    <t>Iš jų darbo užmokesčiui</t>
  </si>
  <si>
    <t>2010-ieji metai</t>
  </si>
  <si>
    <t>2011-ieji metai</t>
  </si>
  <si>
    <t>2012-ieji metai</t>
  </si>
  <si>
    <t>SAVIVALDYBĖS  LĖŠOS, IŠ VISO:</t>
  </si>
  <si>
    <t>KITI ŠALTINIAI, IŠ VISO:</t>
  </si>
  <si>
    <t>IŠ VISO:</t>
  </si>
  <si>
    <t>Projektas 2012-iesiems metams</t>
  </si>
  <si>
    <t>1. IŠ VISO LĖŠŲ POREIKIS:</t>
  </si>
  <si>
    <t>1.1. išlaidoms, iš jų:</t>
  </si>
  <si>
    <t>1.1.1. darbo užmokesčiui</t>
  </si>
  <si>
    <t>2.1.1. Savivaldybės biudžetas, iš jo:</t>
  </si>
  <si>
    <t>01 Užtikrinti ugdymo programų įvairovę</t>
  </si>
  <si>
    <t>SB(SP)</t>
  </si>
  <si>
    <t>Švietimo įstaigų, kuriose teikiamos papildomos paslaugos, skaičius</t>
  </si>
  <si>
    <t>0</t>
  </si>
  <si>
    <t>2010-ųjų metų asignavimų planas</t>
  </si>
  <si>
    <t>2010-ųjų asignavimų planas</t>
  </si>
  <si>
    <t>*</t>
  </si>
  <si>
    <t xml:space="preserve">Įkimokyklinių įstaigų skaičius </t>
  </si>
  <si>
    <t>Išorės audito apmokėjimas</t>
  </si>
  <si>
    <t>Patalpų nuoma švietimo įstaigose</t>
  </si>
  <si>
    <r>
      <t xml:space="preserve">2.1.1.4.  Valstybės biudžeto specialiosios tikslinės dotacijos lėšos </t>
    </r>
    <r>
      <rPr>
        <b/>
        <sz val="10"/>
        <rFont val="Times New Roman"/>
        <family val="1"/>
      </rPr>
      <t>SB(VB)</t>
    </r>
  </si>
  <si>
    <t>Ugdytinių skaičius</t>
  </si>
  <si>
    <t>Mokinių skaičius nevalstybinėse bendrojo lavinimo mokyklose</t>
  </si>
  <si>
    <t>Ugdytinių, dalyvaujančių neformaliojo ugdymo įgyvendinimo programose, skaičius</t>
  </si>
  <si>
    <t>Įgyvendinta vaikų socializacijos projektų, sk.</t>
  </si>
  <si>
    <t>2</t>
  </si>
  <si>
    <t>Parengta galimybių studija</t>
  </si>
  <si>
    <t>Įstaigų sk.</t>
  </si>
  <si>
    <t>Įrengta kabelių kanalų ilgis, m</t>
  </si>
  <si>
    <t>Suremontuota patalpų</t>
  </si>
  <si>
    <t>Parengtas techninis projektas</t>
  </si>
  <si>
    <t>Modernizuota metodinių kabinetų</t>
  </si>
  <si>
    <t xml:space="preserve">2009–2012 METŲ KLAIPĖDOS MIESTO SAVIVALDYBĖS </t>
  </si>
  <si>
    <t>Sudaryti sąlygas žmonių su regos negalia ugdymui</t>
  </si>
  <si>
    <t>Skatinti švietimo įstaigas teikti papildomas paslaugas</t>
  </si>
  <si>
    <t>16</t>
  </si>
  <si>
    <t xml:space="preserve">Transporto priemonių įsigijimas </t>
  </si>
  <si>
    <t>Įsigyta transporto priemonė</t>
  </si>
  <si>
    <t xml:space="preserve">Mokyklų-darželių skaičius </t>
  </si>
  <si>
    <t>VERTINIMO KRITERIJŲ SUVESTINĖ</t>
  </si>
  <si>
    <t>2 lentelė</t>
  </si>
  <si>
    <t xml:space="preserve">Kodas </t>
  </si>
  <si>
    <t>(Savivaldybės strateginio tikslo pavadinimas)</t>
  </si>
  <si>
    <t>(Programos, skirtos šiam strateginiam tikslui įgyvendinti, pavadinimas)</t>
  </si>
  <si>
    <t>Įgyvendinamas įstaigos strateginio tikslo kodas, programos kodas</t>
  </si>
  <si>
    <t>Vertinimo kriterijus</t>
  </si>
  <si>
    <t>Vertinimo kriterijaus kodas</t>
  </si>
  <si>
    <t>2009-ųjų metų planas</t>
  </si>
  <si>
    <t>2010-ųjų metų planas</t>
  </si>
  <si>
    <t>2011-ųjų metų planas</t>
  </si>
  <si>
    <t>2012-ųjų metų planas</t>
  </si>
  <si>
    <t>Mato vienetas</t>
  </si>
  <si>
    <t>Rezultato:</t>
  </si>
  <si>
    <t>1-ajam programos tikslui</t>
  </si>
  <si>
    <t>2-ajam programos tikslui</t>
  </si>
  <si>
    <t>Produkto:</t>
  </si>
  <si>
    <t>1-ajam uždaviniui</t>
  </si>
  <si>
    <t>2-ajam uždaviniui</t>
  </si>
  <si>
    <t>3-ajam uždaviniui</t>
  </si>
  <si>
    <t>4-ajam uždaviniui</t>
  </si>
  <si>
    <r>
      <t xml:space="preserve">2.1.1.2. Specialiosios programos lėšos </t>
    </r>
    <r>
      <rPr>
        <b/>
        <sz val="10"/>
        <rFont val="Times New Roman"/>
        <family val="1"/>
      </rPr>
      <t>SB(SP); SB(SPN)</t>
    </r>
  </si>
  <si>
    <t>Parengta techninių projektų</t>
  </si>
  <si>
    <t>6243</t>
  </si>
  <si>
    <t>Ugdytinių, kuriems užtikrinamas maitinimas ir aprūpinimas ugdymo priemonėmis, skaičius</t>
  </si>
  <si>
    <t xml:space="preserve">Užtikrinti gyventojams aukštą švietimo, kultūros, socialinių, sporto ir sveikatos apsaugos paslaugų kokybę ir prieinamumą. </t>
  </si>
  <si>
    <t>03.10</t>
  </si>
  <si>
    <t>KLAIPĖDOS MIESTO SAVIVALDYBĖS UGDYMO PROCESO UŽTIKRINIMO PROGRAMA (Nr. 10)</t>
  </si>
  <si>
    <t>P9</t>
  </si>
  <si>
    <t xml:space="preserve"> I  P9</t>
  </si>
  <si>
    <t>P17</t>
  </si>
  <si>
    <t>P5.1.4.8</t>
  </si>
  <si>
    <t>2. Bendrojo lavinimo mokyklose besimokančių moksleivių skaičius, tenkantis vienam mokytojui, vnt.</t>
  </si>
  <si>
    <t>R-10-01</t>
  </si>
  <si>
    <t>R-10-02</t>
  </si>
  <si>
    <t xml:space="preserve">1. Švietimo įstaigų pajamų, gautų už teikiamas mokamas paslaugas, dalis nuo Savivaldybės biudžeto skirtų asignavimų, proc.  </t>
  </si>
  <si>
    <t>3-ajam programos tikslui</t>
  </si>
  <si>
    <t>2. Mokytojų, atestuotų eksperto, mokytojo metodininko ar vyresniojo mokytojo kategorijai, proc.</t>
  </si>
  <si>
    <t>1.Ikimokyklinio ugdymo įstaigose ugdomų 1- 6 metų vaikų dalis lyginant su bendru to amžiaus  vaikų skaičiumi pokytis, proc.</t>
  </si>
  <si>
    <t>5. Vidutiniškai 1 mokiniui bendrojo lavinimo mokyklose tenka aplinkos ir krepšelio lėšų</t>
  </si>
  <si>
    <t>2. Mokyklų užpildomumas pagal projektinį pajėgumą (vidutiniškai, proc.)</t>
  </si>
  <si>
    <t>1. Švietimo įstaigų, prisijungusių prie greitaveikio interneto, dalis nuo viso švietimo įstaigų skaičiaus (proc.).</t>
  </si>
  <si>
    <t>3. Bendros investicijos į švietimo įstaigų pastatų atnaujinimą, tūkst.Lt.</t>
  </si>
  <si>
    <t>R-10-03</t>
  </si>
  <si>
    <t>3. Išlaikytų valstybinių egzaminų „puikiai‘, „labai gerai“, „gerai“ dalis nuo išlaikytų egzaminų skaičiaus, proc.</t>
  </si>
  <si>
    <t xml:space="preserve">1. Įkimokyklinių įstaigų skaičius </t>
  </si>
  <si>
    <t>P-10-01-01-01</t>
  </si>
  <si>
    <t>Ugdoma vaikų ikimokyklinio ugdymo įstaigose, sk.</t>
  </si>
  <si>
    <t>2. Ugdoma vaikų ikimokyklinio ugdymo įstaigose, sk.</t>
  </si>
  <si>
    <t xml:space="preserve">1. Mokyklų-darželių skaičius </t>
  </si>
  <si>
    <t>P-10-01-02-01</t>
  </si>
  <si>
    <t>Bendrojo lavinimo mokyklų skaičius</t>
  </si>
  <si>
    <t>1. Bendrojo lavinimo mokyklų skaičius</t>
  </si>
  <si>
    <t>P-10-01-03-01</t>
  </si>
  <si>
    <t>2. Mokinių skaičius bendrojo lavinimo mokyklose</t>
  </si>
  <si>
    <t>3. Mokinių skaičius nevalstybinėse bendrojo lavinimo mokyklose</t>
  </si>
  <si>
    <t>1. Ugdytinių skaičius Regos ugdymo centre</t>
  </si>
  <si>
    <t>P-10-01-04-01</t>
  </si>
  <si>
    <t>5-ajam uždaviniui</t>
  </si>
  <si>
    <t>1. Ugdytinių, dalyvaujančių neformaliojo ugdymo įgyvendinimo programose, skaičius</t>
  </si>
  <si>
    <t>P-10-01-05-01</t>
  </si>
  <si>
    <t>1. Švietimo įstaigų, kuriose teikiamos papildomos paslaugos, skaičius</t>
  </si>
  <si>
    <t>P-10-02-01-01</t>
  </si>
  <si>
    <t>2. Ugdytinių, kuriems užtikrinamas maitinimas ir aprūpinimas ugdymo priemonėmis, skaičius</t>
  </si>
  <si>
    <t>P-10-02-01-02</t>
  </si>
  <si>
    <t>1. Pedagoginėje psichologinėje tarnyboje aptarnautų asmenų sk., per metus, tūkst.</t>
  </si>
  <si>
    <t>1. Suorganizuota renginių, skirtų miesto mokiniams ir mokytojams, sk.</t>
  </si>
  <si>
    <t>P-10-02-02-01</t>
  </si>
  <si>
    <t>P-10-02-03-01</t>
  </si>
  <si>
    <t>2. Įgyvendinta vaikų socializacijos projektų, sk</t>
  </si>
  <si>
    <t>P-10-02-03-02</t>
  </si>
  <si>
    <t>1. Įrengta lopšelių grupių 1-3 metų amžiaus vaikams, vnt.</t>
  </si>
  <si>
    <t>P-10-02-04-01</t>
  </si>
  <si>
    <t>2. Įrengta/atnaujinta kabinetų, vidurinių mokyklų patalpas pritaikant gimnazijų veiklai, vnt.</t>
  </si>
  <si>
    <t>3. Parengta galimybių studija vaikų darželių-lopšelių plėtros planui</t>
  </si>
  <si>
    <t>P-10-02-04-04</t>
  </si>
  <si>
    <t>P-10-03-01-01</t>
  </si>
  <si>
    <t>1. Įstaigų, per metus prijungtų prie LITNET paslaugų sistemos, sk.</t>
  </si>
  <si>
    <t xml:space="preserve">2. Mokykų skaičius, kuriuose atnaujinti kompiuteriniai tinklai </t>
  </si>
  <si>
    <t>P-10-03-01-02</t>
  </si>
  <si>
    <t>3. Sukurta ikimokyklinio amžiaus vaikų registravimo ir apskaitos sistema, proc.</t>
  </si>
  <si>
    <t>P-10-03-01-03</t>
  </si>
  <si>
    <t>1. Valgyklų, kuriose nemokamai maitinami mokiniai, skaičius mokyklose</t>
  </si>
  <si>
    <t>P-10-03-02-01</t>
  </si>
  <si>
    <t>2. Atestuota vadovų, sk.</t>
  </si>
  <si>
    <t>P-10-03-02-02</t>
  </si>
  <si>
    <t>P-10-03-02-03</t>
  </si>
  <si>
    <t>1. Įstaigų, kuriose vykdyti remonto darbai, sk.</t>
  </si>
  <si>
    <t>P-10-03-03-01</t>
  </si>
  <si>
    <t>Įstaigų, kuriose vykdyti remonto darbai, sk.</t>
  </si>
  <si>
    <t>2. Mokinių, kuriems kompensuojamos pavežėjimo išlaidos, sk.</t>
  </si>
  <si>
    <t>1. Renovuojama švietimo įstaigų pastatų, sk.</t>
  </si>
  <si>
    <t>P-10-03-04-01</t>
  </si>
  <si>
    <t>P-10-03-03-02</t>
  </si>
  <si>
    <t>* Klaipėdos miesto savivaldybės įsteigtos švietimo įstaigos</t>
  </si>
  <si>
    <r>
      <t xml:space="preserve">Funkcinės klasifikacijos kodas </t>
    </r>
    <r>
      <rPr>
        <b/>
        <sz val="10"/>
        <rFont val="Times New Roman"/>
        <family val="1"/>
      </rPr>
      <t xml:space="preserve"> *</t>
    </r>
  </si>
  <si>
    <r>
      <t xml:space="preserve">Ugdymo proceso ir aplinkos užtikrinimas </t>
    </r>
    <r>
      <rPr>
        <b/>
        <sz val="10"/>
        <rFont val="Times New Roman"/>
        <family val="1"/>
      </rPr>
      <t>lopšeliuose-darželiuose</t>
    </r>
  </si>
  <si>
    <r>
      <t xml:space="preserve">Ugdymo proceso ir aplinkos užtikrinimas </t>
    </r>
    <r>
      <rPr>
        <b/>
        <sz val="10"/>
        <rFont val="Times New Roman"/>
        <family val="1"/>
      </rPr>
      <t>mokyklose-darželiuose</t>
    </r>
  </si>
  <si>
    <r>
      <t>Ugdymo proceso ir aplinkos užtikrinimas</t>
    </r>
    <r>
      <rPr>
        <b/>
        <sz val="10"/>
        <rFont val="Times New Roman"/>
        <family val="1"/>
      </rPr>
      <t xml:space="preserve"> bendrojo lavinimo mokyklose </t>
    </r>
  </si>
  <si>
    <r>
      <t>Ugdymo proceso užtikrinimas</t>
    </r>
    <r>
      <rPr>
        <b/>
        <sz val="10"/>
        <rFont val="Times New Roman"/>
        <family val="1"/>
      </rPr>
      <t xml:space="preserve"> nevalsybinėse bendrojo lavinimo mokyklose </t>
    </r>
  </si>
  <si>
    <r>
      <t xml:space="preserve">Regos ugdymo centro </t>
    </r>
    <r>
      <rPr>
        <sz val="10"/>
        <rFont val="Times New Roman"/>
        <family val="1"/>
      </rPr>
      <t>veiklos organizavimas pagal įstaigos programas</t>
    </r>
  </si>
  <si>
    <r>
      <t>Ugdymo proceso ir aplinkos užtikrinimas</t>
    </r>
    <r>
      <rPr>
        <b/>
        <sz val="10"/>
        <rFont val="Times New Roman"/>
        <family val="1"/>
      </rPr>
      <t xml:space="preserve"> neformaliojo ugdymo įstaigose</t>
    </r>
  </si>
  <si>
    <r>
      <t xml:space="preserve">Maitinimo organizavimas, ugdymo ir kitų paslaugų teikimas </t>
    </r>
    <r>
      <rPr>
        <sz val="10"/>
        <rFont val="Times New Roman"/>
        <family val="1"/>
      </rPr>
      <t>švietimo įstaigose</t>
    </r>
  </si>
  <si>
    <r>
      <t xml:space="preserve">BĮ Klaipėdos pedagoginės psichologinės tarnybos </t>
    </r>
    <r>
      <rPr>
        <sz val="10"/>
        <rFont val="Times New Roman"/>
        <family val="1"/>
      </rPr>
      <t>veiklos organizavimo užtikrinimas</t>
    </r>
  </si>
  <si>
    <r>
      <t xml:space="preserve">LITNET paslaugų užtikrinimas visose </t>
    </r>
    <r>
      <rPr>
        <b/>
        <sz val="10"/>
        <rFont val="Times New Roman"/>
        <family val="1"/>
      </rPr>
      <t>švietimo įstaigose</t>
    </r>
  </si>
  <si>
    <r>
      <t xml:space="preserve">Bendrojo lavinimo mokyklų </t>
    </r>
    <r>
      <rPr>
        <sz val="10"/>
        <rFont val="Times New Roman"/>
        <family val="1"/>
      </rPr>
      <t>kompiuterinių tinklų atnaujinimas</t>
    </r>
  </si>
  <si>
    <r>
      <t xml:space="preserve">Klaipėdos Vytauto Didžiojo gimnazijos </t>
    </r>
    <r>
      <rPr>
        <sz val="10"/>
        <rFont val="Times New Roman"/>
        <family val="1"/>
      </rPr>
      <t>rekonstrukcija</t>
    </r>
  </si>
  <si>
    <r>
      <t xml:space="preserve">Klaipėdos ,,Varpo“ gimnazijos </t>
    </r>
    <r>
      <rPr>
        <sz val="10"/>
        <rFont val="Times New Roman"/>
        <family val="1"/>
      </rPr>
      <t>pastato stogo kapitalinis remontas</t>
    </r>
  </si>
  <si>
    <r>
      <t xml:space="preserve">Klaipėdos ,,Varpo“ gimnazijos </t>
    </r>
    <r>
      <rPr>
        <sz val="10"/>
        <rFont val="Times New Roman"/>
        <family val="1"/>
      </rPr>
      <t>pastato šiluminė renovacija</t>
    </r>
  </si>
  <si>
    <r>
      <t xml:space="preserve">Klaipėdos ,,Santarvės“ </t>
    </r>
    <r>
      <rPr>
        <sz val="10"/>
        <rFont val="Times New Roman"/>
        <family val="1"/>
      </rPr>
      <t>pagrindinės mokyklos</t>
    </r>
    <r>
      <rPr>
        <sz val="10"/>
        <rFont val="Times New Roman"/>
        <family val="1"/>
      </rPr>
      <t xml:space="preserve"> kapitalinis remontas</t>
    </r>
  </si>
  <si>
    <r>
      <t xml:space="preserve">Visuomeninės paskirties pastato Baltijos pr. 49 </t>
    </r>
    <r>
      <rPr>
        <sz val="10"/>
        <rFont val="Times New Roman"/>
        <family val="1"/>
      </rPr>
      <t xml:space="preserve">šiluminė renovacija </t>
    </r>
  </si>
  <si>
    <r>
      <t xml:space="preserve">Klaipėdos Liudviko Stulpino pagrindinės mokyklos </t>
    </r>
    <r>
      <rPr>
        <sz val="10"/>
        <rFont val="Times New Roman"/>
        <family val="1"/>
      </rPr>
      <t>pastato energetinių charakteristikų gerinimas</t>
    </r>
  </si>
  <si>
    <r>
      <t xml:space="preserve">Klaipėdos Ievos Simonaitytės pagrindinės bei Salio Šemerio suaugusiųjų vidurinės </t>
    </r>
    <r>
      <rPr>
        <sz val="10"/>
        <rFont val="Times New Roman"/>
        <family val="1"/>
      </rPr>
      <t>mokyklų rekonstrukcija</t>
    </r>
  </si>
  <si>
    <r>
      <t>Klaipėdos ,,Žaliakalnio“ gimnazijos mokykl</t>
    </r>
    <r>
      <rPr>
        <b/>
        <sz val="10"/>
        <rFont val="Times New Roman"/>
        <family val="1"/>
      </rPr>
      <t xml:space="preserve">os </t>
    </r>
    <r>
      <rPr>
        <sz val="10"/>
        <rFont val="Times New Roman"/>
        <family val="1"/>
      </rPr>
      <t>kapitalinis remontas</t>
    </r>
  </si>
  <si>
    <r>
      <t xml:space="preserve">Klaipėdos miesto </t>
    </r>
    <r>
      <rPr>
        <b/>
        <sz val="10"/>
        <rFont val="Times New Roman"/>
        <family val="1"/>
      </rPr>
      <t xml:space="preserve">pietinės dalies ikimokyklinio ugdymo įstaigų </t>
    </r>
    <r>
      <rPr>
        <sz val="10"/>
        <rFont val="Times New Roman"/>
        <family val="1"/>
      </rPr>
      <t>patalpų renovacija ir įrangos įsigijimas</t>
    </r>
  </si>
  <si>
    <r>
      <t xml:space="preserve">Klaipėdos miesto </t>
    </r>
    <r>
      <rPr>
        <b/>
        <sz val="10"/>
        <rFont val="Times New Roman"/>
        <family val="1"/>
      </rPr>
      <t>centrinės dalies ikimokyklinio ugdymo įstaigų</t>
    </r>
    <r>
      <rPr>
        <sz val="10"/>
        <rFont val="Times New Roman"/>
        <family val="1"/>
      </rPr>
      <t xml:space="preserve"> patalpų renovacija ir įrangos įsigijimas</t>
    </r>
  </si>
  <si>
    <r>
      <t>Klaipėdos lopšelio-darželio ,,Puriena“</t>
    </r>
    <r>
      <rPr>
        <sz val="10"/>
        <rFont val="Times New Roman"/>
        <family val="1"/>
      </rPr>
      <t xml:space="preserve"> pastato galinių sienų apšiltinimas</t>
    </r>
  </si>
  <si>
    <r>
      <t>Klaipėdos ,,Vyturėlio“ mokyklos-darželio</t>
    </r>
    <r>
      <rPr>
        <sz val="10"/>
        <rFont val="Times New Roman"/>
        <family val="1"/>
      </rPr>
      <t xml:space="preserve"> pastato kapitalinis remontas</t>
    </r>
  </si>
  <si>
    <r>
      <t xml:space="preserve">Klaipėdos ,,Versmės“ specialiosios mokyklos-darželio </t>
    </r>
    <r>
      <rPr>
        <sz val="10"/>
        <rFont val="Times New Roman"/>
        <family val="1"/>
      </rPr>
      <t>pastato kapitalinis remontas</t>
    </r>
  </si>
  <si>
    <r>
      <t xml:space="preserve">Klaipėdos </t>
    </r>
    <r>
      <rPr>
        <b/>
        <sz val="10"/>
        <rFont val="Times New Roman"/>
        <family val="1"/>
      </rPr>
      <t>lopšelio-darželio ,,Aitvarėlis“</t>
    </r>
    <r>
      <rPr>
        <sz val="10"/>
        <rFont val="Times New Roman"/>
        <family val="1"/>
      </rPr>
      <t xml:space="preserve"> pastato kapitalinis remontas</t>
    </r>
  </si>
  <si>
    <r>
      <t>Klaipėdos lopšelio-darželio ,,Ąžuoliukas“</t>
    </r>
    <r>
      <rPr>
        <sz val="10"/>
        <rFont val="Times New Roman"/>
        <family val="1"/>
      </rPr>
      <t xml:space="preserve"> pastato kapitalinis remontas</t>
    </r>
  </si>
  <si>
    <r>
      <t>Klaipėdos Juozo Karoso muzikos mokyklos</t>
    </r>
    <r>
      <rPr>
        <sz val="10"/>
        <rFont val="Times New Roman"/>
        <family val="1"/>
      </rPr>
      <t xml:space="preserve"> pastato šiluminė renovacija </t>
    </r>
  </si>
  <si>
    <r>
      <t xml:space="preserve">Klaipėdos Adomo Brako dailės mokyklos </t>
    </r>
    <r>
      <rPr>
        <sz val="10"/>
        <rFont val="Times New Roman"/>
        <family val="1"/>
      </rPr>
      <t>pastato šiluminė renovacija</t>
    </r>
  </si>
  <si>
    <r>
      <t>Klaipėdos pedagoginės psichologinės tarnybos</t>
    </r>
    <r>
      <rPr>
        <sz val="10"/>
        <rFont val="Times New Roman"/>
        <family val="1"/>
      </rPr>
      <t xml:space="preserve"> patalpų pritaikymas </t>
    </r>
  </si>
  <si>
    <r>
      <t xml:space="preserve">Klaipėdos Naujakiemio suaugusiųjų vidurinės mokyklos </t>
    </r>
    <r>
      <rPr>
        <sz val="10"/>
        <rFont val="Times New Roman"/>
        <family val="1"/>
      </rPr>
      <t xml:space="preserve">patalpų pritaikymas ir aprūpinimas šiuolaikinėmis priemonėmis </t>
    </r>
    <r>
      <rPr>
        <sz val="10"/>
        <rFont val="Times New Roman"/>
        <family val="1"/>
      </rPr>
      <t xml:space="preserve">            </t>
    </r>
    <r>
      <rPr>
        <b/>
        <i/>
        <sz val="10"/>
        <rFont val="Times New Roman"/>
        <family val="1"/>
      </rPr>
      <t xml:space="preserve"> </t>
    </r>
  </si>
  <si>
    <r>
      <t>Klaipėdos Salio Šemerio suaugusiųjų vidurinės mokyklos</t>
    </r>
    <r>
      <rPr>
        <sz val="10"/>
        <rFont val="Times New Roman"/>
        <family val="1"/>
      </rPr>
      <t xml:space="preserve"> patalpų pritaikymas ir aprūpinimas šiuolaikinėmis priemonėmi</t>
    </r>
    <r>
      <rPr>
        <b/>
        <sz val="10"/>
        <rFont val="Times New Roman"/>
        <family val="1"/>
      </rPr>
      <t>s</t>
    </r>
  </si>
  <si>
    <r>
      <t xml:space="preserve">Sanitarinių patalpų remontas </t>
    </r>
    <r>
      <rPr>
        <b/>
        <sz val="10"/>
        <rFont val="Times New Roman"/>
        <family val="1"/>
      </rPr>
      <t>bendrojo lavinimo mokyklose</t>
    </r>
  </si>
  <si>
    <r>
      <t>Maisto bloko patalpų remontas</t>
    </r>
    <r>
      <rPr>
        <sz val="10"/>
        <rFont val="Times New Roman"/>
        <family val="1"/>
      </rPr>
      <t xml:space="preserve"> pagal tikrinančių institucijų reikalavimus</t>
    </r>
  </si>
  <si>
    <r>
      <t xml:space="preserve">Sanitarinių patalpų remontas </t>
    </r>
    <r>
      <rPr>
        <b/>
        <sz val="10"/>
        <rFont val="Times New Roman"/>
        <family val="1"/>
      </rPr>
      <t>ikimokyklinio ugdymo įstaigose</t>
    </r>
  </si>
  <si>
    <r>
      <t xml:space="preserve">Savivaldybės biudžeto lėšos </t>
    </r>
    <r>
      <rPr>
        <b/>
        <sz val="10"/>
        <rFont val="Times New Roman"/>
        <family val="1"/>
      </rPr>
      <t>SB</t>
    </r>
  </si>
  <si>
    <r>
      <t xml:space="preserve">Specialiosios programos lėšos (pajamos už atsitiktines paslaugas) </t>
    </r>
    <r>
      <rPr>
        <b/>
        <sz val="10"/>
        <rFont val="Times New Roman"/>
        <family val="1"/>
      </rPr>
      <t>SB(SP)</t>
    </r>
  </si>
  <si>
    <r>
      <t xml:space="preserve">Specialiosios programos lėšos (pajamos už patalpų nuomą) </t>
    </r>
    <r>
      <rPr>
        <b/>
        <sz val="10"/>
        <rFont val="Times New Roman"/>
        <family val="1"/>
      </rPr>
      <t>SB(SPN)</t>
    </r>
  </si>
  <si>
    <r>
      <t xml:space="preserve">Valstybės biudžeto specialiosios tikslinės dotacijos lėšos </t>
    </r>
    <r>
      <rPr>
        <b/>
        <sz val="10"/>
        <rFont val="Times New Roman"/>
        <family val="1"/>
      </rPr>
      <t>SB(VB)</t>
    </r>
  </si>
  <si>
    <r>
      <t xml:space="preserve"> Valstybės  biudžeto specialiosios tikslinės dotacijos lėšos (iš valstybės investicijų programos) </t>
    </r>
    <r>
      <rPr>
        <b/>
        <sz val="10"/>
        <rFont val="Times New Roman"/>
        <family val="1"/>
      </rPr>
      <t>SB(VIP)</t>
    </r>
  </si>
  <si>
    <r>
      <t>Mokinio krepšelis švietimo reikmių įsiskolinimams dengti</t>
    </r>
    <r>
      <rPr>
        <b/>
        <sz val="10"/>
        <rFont val="Times New Roman"/>
        <family val="1"/>
      </rPr>
      <t xml:space="preserve"> MK(K)</t>
    </r>
  </si>
  <si>
    <r>
      <t xml:space="preserve">Savivaldybės biudžeto lėšos Europos Sąjungos finansinės paramos programų laikinam lėšų stygiui dengti </t>
    </r>
    <r>
      <rPr>
        <b/>
        <sz val="10"/>
        <rFont val="Times New Roman"/>
        <family val="1"/>
      </rPr>
      <t>SB(ES)</t>
    </r>
  </si>
  <si>
    <r>
      <t xml:space="preserve">Paskolos lėšos </t>
    </r>
    <r>
      <rPr>
        <b/>
        <sz val="10"/>
        <rFont val="Times New Roman"/>
        <family val="1"/>
      </rPr>
      <t>P</t>
    </r>
  </si>
  <si>
    <r>
      <t>Savivaldybės privatizavimo fondo lėšos</t>
    </r>
    <r>
      <rPr>
        <b/>
        <sz val="10"/>
        <rFont val="Times New Roman"/>
        <family val="1"/>
      </rPr>
      <t xml:space="preserve"> PF</t>
    </r>
  </si>
  <si>
    <r>
      <t xml:space="preserve">Europos Sąjungos paramos lėšos </t>
    </r>
    <r>
      <rPr>
        <b/>
        <sz val="10"/>
        <rFont val="Times New Roman"/>
        <family val="1"/>
      </rPr>
      <t>ES</t>
    </r>
  </si>
  <si>
    <r>
      <t xml:space="preserve">Valstybės biudžeto lėšos </t>
    </r>
    <r>
      <rPr>
        <b/>
        <sz val="10"/>
        <rFont val="Times New Roman"/>
        <family val="1"/>
      </rPr>
      <t>LRVB</t>
    </r>
  </si>
  <si>
    <r>
      <t xml:space="preserve">Kiti finansavimo šaltiniai </t>
    </r>
    <r>
      <rPr>
        <b/>
        <sz val="10"/>
        <rFont val="Times New Roman"/>
        <family val="1"/>
      </rPr>
      <t>Kt</t>
    </r>
  </si>
  <si>
    <t xml:space="preserve">4. Vaikų, dalyvaujančių neformaliojo ugdymo programose dalis nuo visų besimokančių mokinių skaičiaus </t>
  </si>
  <si>
    <t xml:space="preserve">Metodinių būrelių skaičius mieste </t>
  </si>
  <si>
    <t>3. Metodinių būrelių skaičius mieste</t>
  </si>
  <si>
    <t>Renovuota sistemų</t>
  </si>
  <si>
    <r>
      <t>BĮ Klaipėdos „Aukuro“ vidurinės mokyklos</t>
    </r>
    <r>
      <rPr>
        <sz val="10"/>
        <rFont val="Times New Roman"/>
        <family val="1"/>
      </rPr>
      <t xml:space="preserve"> patalpų pritaikymas gimnazijos veiklai</t>
    </r>
  </si>
  <si>
    <r>
      <t>„Smeltės“ pagrindinės mokyklos</t>
    </r>
    <r>
      <rPr>
        <sz val="10"/>
        <rFont val="Times New Roman"/>
        <family val="1"/>
      </rPr>
      <t xml:space="preserve"> Klaipėdoje pastato šiluminė renovacija </t>
    </r>
  </si>
  <si>
    <r>
      <t>„Pamario“ pagrindinės mokyklos</t>
    </r>
    <r>
      <rPr>
        <sz val="10"/>
        <rFont val="Times New Roman"/>
        <family val="1"/>
      </rPr>
      <t xml:space="preserve"> Klaipėdoje pastato šiluminė renovacija </t>
    </r>
  </si>
  <si>
    <r>
      <t>„Aukuro“ pagrindinės mokyklos</t>
    </r>
    <r>
      <rPr>
        <sz val="10"/>
        <rFont val="Times New Roman"/>
        <family val="1"/>
      </rPr>
      <t xml:space="preserve"> Klaipėdoje pastato šiluminė renovacija </t>
    </r>
  </si>
  <si>
    <r>
      <t xml:space="preserve">Klaipėdos miesto </t>
    </r>
    <r>
      <rPr>
        <b/>
        <sz val="10"/>
        <rFont val="Times New Roman"/>
        <family val="1"/>
      </rPr>
      <t>šiaurinės dalies ikimokyklinio ugdymo įstaigų</t>
    </r>
    <r>
      <rPr>
        <sz val="10"/>
        <rFont val="Times New Roman"/>
        <family val="1"/>
      </rPr>
      <t xml:space="preserve"> p</t>
    </r>
    <r>
      <rPr>
        <sz val="10"/>
        <rFont val="Times New Roman"/>
        <family val="1"/>
      </rPr>
      <t>atalpų renovacija ir įrangos įsigijim</t>
    </r>
    <r>
      <rPr>
        <sz val="10"/>
        <rFont val="Times New Roman"/>
        <family val="1"/>
      </rPr>
      <t>as</t>
    </r>
  </si>
  <si>
    <r>
      <t xml:space="preserve">Klaipėdos „Vėtrungės“ </t>
    </r>
    <r>
      <rPr>
        <sz val="10"/>
        <rFont val="Times New Roman"/>
        <family val="1"/>
      </rPr>
      <t>g</t>
    </r>
    <r>
      <rPr>
        <sz val="10"/>
        <rFont val="Times New Roman"/>
        <family val="1"/>
      </rPr>
      <t>imnazijos kapitalinis remontas</t>
    </r>
  </si>
  <si>
    <t>43</t>
  </si>
  <si>
    <t>Ugdoma vaikų mokyklose-darželiuose, iš jų mokinių sk.</t>
  </si>
  <si>
    <t>2. Ugdoma vaikų mokyklose-darželiuose, iš jų mokinių sk.</t>
  </si>
  <si>
    <t>1547/859</t>
  </si>
  <si>
    <t>Sudaryti sąlygas mokiniui, mokytojui, mokyklai gauti pedagoginę, psichologinę, metodinę ir kitą ugdymo proceso kokybės gerinimui įtakos turinčią pagalbą</t>
  </si>
  <si>
    <t xml:space="preserve">Organizuoti miesto pedagoginius-edukacinius, meninius, pilietinius renginius </t>
  </si>
  <si>
    <t>Švietimo įstaigų eksploatavimo išlaidos (šildymas)</t>
  </si>
  <si>
    <t>Mokykų, kuriose atnaujinti tinklai, skaičius</t>
  </si>
  <si>
    <r>
      <t xml:space="preserve">2.2.1. Europos Sąjungos paramos lėšos </t>
    </r>
    <r>
      <rPr>
        <b/>
        <sz val="10"/>
        <rFont val="Times New Roman"/>
        <family val="1"/>
      </rPr>
      <t>ES</t>
    </r>
  </si>
  <si>
    <t>UGDYMO PROCESO UŽTIKRINIMO PROGRAMOS (NR. 10)</t>
  </si>
  <si>
    <t>10 Ugdymo proceso užtikrinimo programa</t>
  </si>
  <si>
    <r>
      <t>03 Strateginis tikslas. Užtikrinti gyventojams aukštą švietimo, kultūros, socialinių, sporto ir sveikatos apsaugos paslaugų kokybę ir prieinamu</t>
    </r>
    <r>
      <rPr>
        <b/>
        <sz val="10"/>
        <rFont val="Times New Roman"/>
        <family val="1"/>
      </rPr>
      <t>mą</t>
    </r>
    <r>
      <rPr>
        <b/>
        <sz val="10"/>
        <rFont val="Times New Roman"/>
        <family val="1"/>
      </rPr>
      <t xml:space="preserve"> </t>
    </r>
  </si>
  <si>
    <t>2012-ųjų metų išlaidų projektas</t>
  </si>
  <si>
    <r>
      <t xml:space="preserve">Įrengta </t>
    </r>
    <r>
      <rPr>
        <sz val="10"/>
        <rFont val="Times New Roman"/>
        <family val="1"/>
      </rPr>
      <t>ar</t>
    </r>
    <r>
      <rPr>
        <sz val="10"/>
        <rFont val="Times New Roman"/>
        <family val="1"/>
      </rPr>
      <t xml:space="preserve"> atnaujinta kabinetų, vidurinių mokyklų patalpas pritaikant gimnazijų veiklai, vnt.</t>
    </r>
  </si>
  <si>
    <t>Mokinių, kuriems kompensuojamos pavėžėjimo išlaidos, sk.</t>
  </si>
  <si>
    <t>Mokyklų, kuriose įrengti kabinetai gamtos mokslų dalykams dėstyti, sk.</t>
  </si>
  <si>
    <t>Sudaryti sąlygas ugdyti vaikus ikimokyklinėse įstaigose pagal individualias, specialiojo ir priešmokyklinio ugdymo programas</t>
  </si>
  <si>
    <t xml:space="preserve">Sudaryti sąlygas ugdyti vaikus mokyklose-darželiuose pagal individualias, specialiojo, priešmokyklinio ir pradinio ugdymo programas  </t>
  </si>
  <si>
    <t>Sudaryti sąlygas įgyvendinti Bendrąsias programas ir ugdymo modelius pradinėse, pagrindinėse, vidurinėse, suaugusiųjų mokyklose ir gimnazijose</t>
  </si>
  <si>
    <r>
      <t>Profesinės linkmės meninio ugdymo programų modulių finansavimas (</t>
    </r>
    <r>
      <rPr>
        <b/>
        <sz val="10"/>
        <rFont val="Times New Roman"/>
        <family val="1"/>
      </rPr>
      <t>Vydūno vidurinėje, Jeronimo Kačinsko muzikos, Andrejaus Rubliovo pagrind. mokyklose</t>
    </r>
    <r>
      <rPr>
        <sz val="10"/>
        <rFont val="Times New Roman"/>
        <family val="1"/>
      </rPr>
      <t>)</t>
    </r>
  </si>
  <si>
    <t xml:space="preserve">Sudaryti sąlygas neformaliojo ugdymo programų vykdymui bei moksleivių dalyvavimui miesto, respublikiniuose ir tarptautiniuose renginiuose </t>
  </si>
  <si>
    <r>
      <t xml:space="preserve">Neformaliojo </t>
    </r>
    <r>
      <rPr>
        <sz val="10"/>
        <rFont val="Times New Roman"/>
        <family val="1"/>
      </rPr>
      <t xml:space="preserve">vaikų ugdymo proceso užtikrinimas biudžetinėse </t>
    </r>
    <r>
      <rPr>
        <b/>
        <sz val="10"/>
        <rFont val="Times New Roman"/>
        <family val="1"/>
      </rPr>
      <t>kūno kultūros ir sporto mokyklose</t>
    </r>
    <r>
      <rPr>
        <sz val="10"/>
        <rFont val="Times New Roman"/>
        <family val="1"/>
      </rPr>
      <t xml:space="preserve"> </t>
    </r>
  </si>
  <si>
    <r>
      <t xml:space="preserve">Neformaliojo </t>
    </r>
    <r>
      <rPr>
        <sz val="10"/>
        <rFont val="Times New Roman"/>
        <family val="1"/>
      </rPr>
      <t xml:space="preserve">vaikų ugdymo proceso užtikrinimas VšĮ </t>
    </r>
    <r>
      <rPr>
        <sz val="10"/>
        <rFont val="Times New Roman"/>
        <family val="1"/>
      </rPr>
      <t>Klaipėdos futbolo akademijoje</t>
    </r>
    <r>
      <rPr>
        <b/>
        <sz val="10"/>
        <rFont val="Times New Roman"/>
        <family val="1"/>
      </rPr>
      <t xml:space="preserve">, </t>
    </r>
    <r>
      <rPr>
        <sz val="10"/>
        <rFont val="Times New Roman"/>
        <family val="1"/>
      </rPr>
      <t>akordeono mokykloje „Domisolė“, ledo ritulio mokykloje „</t>
    </r>
    <r>
      <rPr>
        <b/>
        <sz val="10"/>
        <rFont val="Times New Roman"/>
        <family val="1"/>
      </rPr>
      <t>Skatas“</t>
    </r>
  </si>
  <si>
    <r>
      <t>Teikti švietimo įstaigoms jų veiklą atitinkančias papildomas paslau</t>
    </r>
    <r>
      <rPr>
        <b/>
        <sz val="10"/>
        <rFont val="Times New Roman"/>
        <family val="1"/>
      </rPr>
      <t>gas</t>
    </r>
    <r>
      <rPr>
        <b/>
        <sz val="10"/>
        <rFont val="Times New Roman"/>
        <family val="1"/>
      </rPr>
      <t xml:space="preserve"> </t>
    </r>
  </si>
  <si>
    <r>
      <t xml:space="preserve">BĮ Klaipėdos pedagogų švietimo ir kultūros centro </t>
    </r>
    <r>
      <rPr>
        <sz val="10"/>
        <rFont val="Times New Roman"/>
        <family val="1"/>
      </rPr>
      <t xml:space="preserve"> veiklos organizavimo užtikrinimas</t>
    </r>
  </si>
  <si>
    <t>Užtikrinti švietimo įstaigų tinklo pertvarką (pagal Bendrojo lavinimo mokyklų tinklo pertvarkos iki 2012 m. bendrajame plane patvirtintą Mokyklų reorganizavimo, vidaus struktūros pertvarkos ir pertvarkymo programą)</t>
  </si>
  <si>
    <t>P10</t>
  </si>
  <si>
    <r>
      <t xml:space="preserve">BĮ Klaipėdos Baltijos vidurinės mokyklos </t>
    </r>
    <r>
      <rPr>
        <sz val="10"/>
        <rFont val="Times New Roman"/>
        <family val="1"/>
      </rPr>
      <t>patalpų pritaikymas gimnazijos veiklai</t>
    </r>
  </si>
  <si>
    <t>Gerinti švietimo įstaigų materialinę bazę bei užtikrinti saugią ugdymo aplinką</t>
  </si>
  <si>
    <t>Gerinti programinį ir technologinį mokyklų aprūpinimą</t>
  </si>
  <si>
    <r>
      <t>Spręsti bendras socialines ir ūkines įstaigų problem</t>
    </r>
    <r>
      <rPr>
        <b/>
        <sz val="10"/>
        <rFont val="Times New Roman"/>
        <family val="1"/>
      </rPr>
      <t>as</t>
    </r>
  </si>
  <si>
    <t>Sudaryti sąlygas švietimo įstaigų ūkinei veiklai</t>
  </si>
  <si>
    <t>Mokinių pavėžėjimo išlaidų kompensavimas</t>
  </si>
  <si>
    <r>
      <t xml:space="preserve">Klaipėdos „Verdenės“ pagrindinės mokyklos </t>
    </r>
    <r>
      <rPr>
        <sz val="10"/>
        <rFont val="Times New Roman"/>
        <family val="1"/>
      </rPr>
      <t>pastato energetinių charakteristikų gerinimas</t>
    </r>
  </si>
  <si>
    <r>
      <t xml:space="preserve">Sendvario pagrindinės mokyklos Klaipėdoje, </t>
    </r>
    <r>
      <rPr>
        <sz val="10"/>
        <rFont val="Times New Roman"/>
        <family val="1"/>
      </rPr>
      <t xml:space="preserve">Tilžės g. 39,  pastato šiluminė renovacija </t>
    </r>
  </si>
  <si>
    <r>
      <t>Vitės pagrindinės mokyklos</t>
    </r>
    <r>
      <rPr>
        <sz val="10"/>
        <rFont val="Times New Roman"/>
        <family val="1"/>
      </rPr>
      <t xml:space="preserve"> Klaipėdoje, Dariaus ir Girėno g. 4, pastato šiluminė renovacija </t>
    </r>
  </si>
  <si>
    <r>
      <t>Lopšelio-darželio ,,Obelėlė“</t>
    </r>
    <r>
      <rPr>
        <sz val="10"/>
        <rFont val="Times New Roman"/>
        <family val="1"/>
      </rPr>
      <t xml:space="preserve"> Klaipėdoje, Valstiečių g. 10, pastato šiluminė renovacija</t>
    </r>
  </si>
  <si>
    <r>
      <t>Klaipėdos</t>
    </r>
    <r>
      <rPr>
        <b/>
        <sz val="10"/>
        <rFont val="Times New Roman"/>
        <family val="1"/>
      </rPr>
      <t xml:space="preserve"> naujamiesčio </t>
    </r>
    <r>
      <rPr>
        <sz val="10"/>
        <rFont val="Times New Roman"/>
        <family val="1"/>
      </rPr>
      <t>(nuo Baltijos pr. iki Debreceno g.) dalies</t>
    </r>
    <r>
      <rPr>
        <b/>
        <sz val="10"/>
        <rFont val="Times New Roman"/>
        <family val="1"/>
      </rPr>
      <t xml:space="preserve"> ikimokyklinio ugdymo įstaigų</t>
    </r>
    <r>
      <rPr>
        <sz val="10"/>
        <rFont val="Times New Roman"/>
        <family val="1"/>
      </rPr>
      <t xml:space="preserve"> patalpų renovacija ir įrangos įsigijimas</t>
    </r>
  </si>
  <si>
    <t>Atnaujinti patalpas, inventorių ir įrengimus švietimo įstaigose, užtikrinant  atitiktį Higienos normoms pagal kontroliuojančių institucijų reikalavimus</t>
  </si>
  <si>
    <r>
      <t xml:space="preserve">Baldų atnaujinimas </t>
    </r>
    <r>
      <rPr>
        <b/>
        <sz val="10"/>
        <rFont val="Times New Roman"/>
        <family val="1"/>
      </rPr>
      <t xml:space="preserve"> mokyklose-darželiuose („Versmės“ </t>
    </r>
    <r>
      <rPr>
        <sz val="10"/>
        <rFont val="Times New Roman"/>
        <family val="1"/>
      </rPr>
      <t>mokykloje-darželyje</t>
    </r>
    <r>
      <rPr>
        <b/>
        <sz val="10"/>
        <rFont val="Times New Roman"/>
        <family val="1"/>
      </rPr>
      <t>)</t>
    </r>
  </si>
  <si>
    <r>
      <t>Gautinos lėšos iš kitų savivaldyb</t>
    </r>
    <r>
      <rPr>
        <sz val="10"/>
        <rFont val="Times New Roman"/>
        <family val="1"/>
      </rPr>
      <t>ių</t>
    </r>
    <r>
      <rPr>
        <sz val="10"/>
        <rFont val="Times New Roman"/>
        <family val="1"/>
      </rPr>
      <t xml:space="preserve"> atsiskaitymui už atvykusius mokinius </t>
    </r>
    <r>
      <rPr>
        <b/>
        <sz val="10"/>
        <rFont val="Times New Roman"/>
        <family val="1"/>
      </rPr>
      <t>SB(MK)</t>
    </r>
  </si>
  <si>
    <t xml:space="preserve">Asignavimai biudžetiniams 2010-iesiems metams
</t>
  </si>
  <si>
    <r>
      <t xml:space="preserve">2.1.1.1.  savivaldybės biudžeto lėšos </t>
    </r>
    <r>
      <rPr>
        <b/>
        <sz val="10"/>
        <rFont val="Times New Roman"/>
        <family val="1"/>
      </rPr>
      <t>SB</t>
    </r>
  </si>
  <si>
    <r>
      <t xml:space="preserve">2.1.1.5. valstybės  biudžeto specialiosios tikslinės dotacijos lėšos (iš valstybės investicijų programos) </t>
    </r>
    <r>
      <rPr>
        <b/>
        <sz val="10"/>
        <rFont val="Times New Roman"/>
        <family val="1"/>
      </rPr>
      <t>SB(VIP)</t>
    </r>
  </si>
  <si>
    <r>
      <t xml:space="preserve"> 2.1.1.6. mokinio krepšelis švietimo reikmių įsiskolinimams dengti </t>
    </r>
    <r>
      <rPr>
        <b/>
        <sz val="10"/>
        <rFont val="Times New Roman"/>
        <family val="1"/>
      </rPr>
      <t>MK(K)</t>
    </r>
  </si>
  <si>
    <r>
      <t xml:space="preserve">2.1.1.7. gautinos lėšos iš kitų savivaldybių atsiskaitymui už atvykusius mokinius </t>
    </r>
    <r>
      <rPr>
        <b/>
        <sz val="10"/>
        <rFont val="Times New Roman"/>
        <family val="1"/>
      </rPr>
      <t>SB(MK)</t>
    </r>
  </si>
  <si>
    <r>
      <t xml:space="preserve">2.1.1.8. savivaldybės biudžeto lėšos Europos Sąjungos finansinės paramos programų laikinam lėšų stygiui dengti </t>
    </r>
    <r>
      <rPr>
        <b/>
        <sz val="10"/>
        <rFont val="Times New Roman"/>
        <family val="1"/>
      </rPr>
      <t>SB(ES)</t>
    </r>
  </si>
  <si>
    <r>
      <t xml:space="preserve">2.1.1.9. paskolos lėšos </t>
    </r>
    <r>
      <rPr>
        <b/>
        <sz val="10"/>
        <rFont val="Times New Roman"/>
        <family val="1"/>
      </rPr>
      <t>P</t>
    </r>
  </si>
  <si>
    <r>
      <t xml:space="preserve">2.2.2. valstybės biudžeto lėšos </t>
    </r>
    <r>
      <rPr>
        <b/>
        <sz val="10"/>
        <rFont val="Times New Roman"/>
        <family val="1"/>
      </rPr>
      <t>LRVB</t>
    </r>
  </si>
  <si>
    <r>
      <t xml:space="preserve">2.2.3. kiti finansavimo šaltiniai </t>
    </r>
    <r>
      <rPr>
        <b/>
        <sz val="10"/>
        <rFont val="Times New Roman"/>
        <family val="1"/>
      </rPr>
      <t>Kt</t>
    </r>
  </si>
  <si>
    <r>
      <t>BĮ Klaipėdos švietimo įstaigų ūkio tarnybos</t>
    </r>
    <r>
      <rPr>
        <sz val="10"/>
        <rFont val="Times New Roman"/>
        <family val="1"/>
      </rPr>
      <t xml:space="preserve">  veiklos organizavimo užtikrinimas</t>
    </r>
  </si>
  <si>
    <t>Rekonstruota vėdinimo sistema, proc.</t>
  </si>
</sst>
</file>

<file path=xl/styles.xml><?xml version="1.0" encoding="utf-8"?>
<styleSheet xmlns="http://schemas.openxmlformats.org/spreadsheetml/2006/main">
  <numFmts count="2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.000"/>
    <numFmt numFmtId="174" formatCode="&quot;Taip&quot;;&quot;Taip&quot;;&quot;Ne&quot;"/>
    <numFmt numFmtId="175" formatCode="&quot;Teisinga&quot;;&quot;Teisinga&quot;;&quot;Klaidinga&quot;"/>
    <numFmt numFmtId="176" formatCode="[$€-2]\ ###,000_);[Red]\([$€-2]\ ###,000\)"/>
    <numFmt numFmtId="177" formatCode="0.0E+00"/>
    <numFmt numFmtId="178" formatCode="0.0;[Red]0.0"/>
  </numFmts>
  <fonts count="27">
    <font>
      <sz val="10"/>
      <name val="Arial"/>
      <family val="0"/>
    </font>
    <font>
      <sz val="8"/>
      <name val="Times New Roman"/>
      <family val="1"/>
    </font>
    <font>
      <sz val="8"/>
      <name val="Arial"/>
      <family val="0"/>
    </font>
    <font>
      <sz val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9"/>
      <name val="Times New Roman"/>
      <family val="1"/>
    </font>
    <font>
      <sz val="12"/>
      <name val="Times New Roman"/>
      <family val="1"/>
    </font>
    <font>
      <b/>
      <sz val="10"/>
      <name val="Arial"/>
      <family val="0"/>
    </font>
    <font>
      <sz val="10"/>
      <color indexed="10"/>
      <name val="Arial"/>
      <family val="0"/>
    </font>
    <font>
      <sz val="10"/>
      <color indexed="10"/>
      <name val="Times New Roman"/>
      <family val="1"/>
    </font>
    <font>
      <sz val="12"/>
      <name val="Arial"/>
      <family val="0"/>
    </font>
    <font>
      <b/>
      <sz val="12"/>
      <name val="Times New Roman Baltic"/>
      <family val="1"/>
    </font>
    <font>
      <sz val="10"/>
      <name val="TimesLT"/>
      <family val="0"/>
    </font>
    <font>
      <b/>
      <sz val="11"/>
      <name val="Times New Roman Baltic"/>
      <family val="1"/>
    </font>
    <font>
      <b/>
      <sz val="8"/>
      <name val="Times New Roman Baltic"/>
      <family val="1"/>
    </font>
    <font>
      <b/>
      <sz val="10"/>
      <name val="Times New Roman Baltic"/>
      <family val="1"/>
    </font>
    <font>
      <sz val="10"/>
      <name val="Times New Roman Baltic"/>
      <family val="1"/>
    </font>
    <font>
      <u val="single"/>
      <sz val="10"/>
      <name val="Times New Roman Baltic"/>
      <family val="0"/>
    </font>
    <font>
      <i/>
      <u val="single"/>
      <sz val="10"/>
      <name val="Times New Roman Baltic"/>
      <family val="0"/>
    </font>
    <font>
      <sz val="9"/>
      <name val="Times New Roman Baltic"/>
      <family val="1"/>
    </font>
    <font>
      <i/>
      <u val="single"/>
      <sz val="10"/>
      <name val="Times New Roman"/>
      <family val="1"/>
    </font>
    <font>
      <b/>
      <u val="single"/>
      <sz val="10"/>
      <name val="Times New Roman"/>
      <family val="1"/>
    </font>
    <font>
      <b/>
      <i/>
      <sz val="10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84">
    <border>
      <left/>
      <right/>
      <top/>
      <bottom/>
      <diagonal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29">
    <xf numFmtId="0" fontId="0" fillId="0" borderId="0" xfId="0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172" fontId="3" fillId="0" borderId="0" xfId="0" applyNumberFormat="1" applyFont="1" applyBorder="1" applyAlignment="1">
      <alignment vertical="top"/>
    </xf>
    <xf numFmtId="0" fontId="3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172" fontId="3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Fill="1" applyAlignment="1">
      <alignment/>
    </xf>
    <xf numFmtId="172" fontId="7" fillId="0" borderId="0" xfId="0" applyNumberFormat="1" applyFont="1" applyFill="1" applyBorder="1" applyAlignment="1">
      <alignment horizontal="center" vertical="top" wrapText="1"/>
    </xf>
    <xf numFmtId="172" fontId="8" fillId="0" borderId="1" xfId="0" applyNumberFormat="1" applyFont="1" applyBorder="1" applyAlignment="1">
      <alignment horizontal="center" vertical="top" wrapText="1"/>
    </xf>
    <xf numFmtId="172" fontId="8" fillId="0" borderId="2" xfId="0" applyNumberFormat="1" applyFont="1" applyBorder="1" applyAlignment="1">
      <alignment horizontal="center" vertical="top" wrapText="1"/>
    </xf>
    <xf numFmtId="172" fontId="8" fillId="2" borderId="1" xfId="0" applyNumberFormat="1" applyFont="1" applyFill="1" applyBorder="1" applyAlignment="1">
      <alignment horizontal="center" vertical="top" wrapText="1"/>
    </xf>
    <xf numFmtId="172" fontId="8" fillId="0" borderId="3" xfId="0" applyNumberFormat="1" applyFont="1" applyBorder="1" applyAlignment="1">
      <alignment horizontal="center" vertical="top" wrapText="1"/>
    </xf>
    <xf numFmtId="172" fontId="8" fillId="0" borderId="4" xfId="0" applyNumberFormat="1" applyFont="1" applyBorder="1" applyAlignment="1">
      <alignment horizontal="center" vertical="top" wrapText="1"/>
    </xf>
    <xf numFmtId="172" fontId="8" fillId="2" borderId="5" xfId="0" applyNumberFormat="1" applyFont="1" applyFill="1" applyBorder="1" applyAlignment="1">
      <alignment horizontal="center" vertical="top" wrapText="1"/>
    </xf>
    <xf numFmtId="172" fontId="7" fillId="3" borderId="6" xfId="0" applyNumberFormat="1" applyFont="1" applyFill="1" applyBorder="1" applyAlignment="1">
      <alignment horizontal="center" vertical="top" wrapText="1"/>
    </xf>
    <xf numFmtId="172" fontId="7" fillId="0" borderId="7" xfId="0" applyNumberFormat="1" applyFont="1" applyBorder="1" applyAlignment="1">
      <alignment horizontal="center" vertical="top" wrapText="1"/>
    </xf>
    <xf numFmtId="172" fontId="7" fillId="2" borderId="7" xfId="0" applyNumberFormat="1" applyFont="1" applyFill="1" applyBorder="1" applyAlignment="1">
      <alignment horizontal="center" vertical="top" wrapText="1"/>
    </xf>
    <xf numFmtId="172" fontId="8" fillId="0" borderId="5" xfId="0" applyNumberFormat="1" applyFont="1" applyBorder="1" applyAlignment="1">
      <alignment horizontal="center" vertical="top" wrapText="1"/>
    </xf>
    <xf numFmtId="172" fontId="8" fillId="0" borderId="1" xfId="0" applyNumberFormat="1" applyFont="1" applyBorder="1" applyAlignment="1">
      <alignment horizontal="center" vertical="top"/>
    </xf>
    <xf numFmtId="172" fontId="8" fillId="2" borderId="1" xfId="0" applyNumberFormat="1" applyFont="1" applyFill="1" applyBorder="1" applyAlignment="1">
      <alignment horizontal="center" vertical="top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Border="1" applyAlignment="1">
      <alignment/>
    </xf>
    <xf numFmtId="172" fontId="0" fillId="0" borderId="0" xfId="0" applyNumberFormat="1" applyAlignment="1">
      <alignment/>
    </xf>
    <xf numFmtId="0" fontId="3" fillId="4" borderId="0" xfId="0" applyFont="1" applyFill="1" applyBorder="1" applyAlignment="1">
      <alignment vertical="top"/>
    </xf>
    <xf numFmtId="49" fontId="5" fillId="0" borderId="0" xfId="0" applyNumberFormat="1" applyFont="1" applyFill="1" applyBorder="1" applyAlignment="1">
      <alignment vertical="top"/>
    </xf>
    <xf numFmtId="49" fontId="5" fillId="0" borderId="0" xfId="0" applyNumberFormat="1" applyFont="1" applyFill="1" applyBorder="1" applyAlignment="1">
      <alignment horizontal="right" vertical="top"/>
    </xf>
    <xf numFmtId="172" fontId="6" fillId="0" borderId="0" xfId="0" applyNumberFormat="1" applyFont="1" applyFill="1" applyBorder="1" applyAlignment="1">
      <alignment horizontal="center" vertical="top"/>
    </xf>
    <xf numFmtId="172" fontId="6" fillId="0" borderId="0" xfId="0" applyNumberFormat="1" applyFont="1" applyFill="1" applyBorder="1" applyAlignment="1">
      <alignment horizontal="right" vertical="top"/>
    </xf>
    <xf numFmtId="172" fontId="6" fillId="0" borderId="0" xfId="0" applyNumberFormat="1" applyFont="1" applyFill="1" applyBorder="1" applyAlignment="1">
      <alignment vertical="top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72" fontId="8" fillId="0" borderId="8" xfId="0" applyNumberFormat="1" applyFont="1" applyBorder="1" applyAlignment="1">
      <alignment horizontal="center" vertical="top" wrapText="1"/>
    </xf>
    <xf numFmtId="172" fontId="8" fillId="0" borderId="9" xfId="0" applyNumberFormat="1" applyFont="1" applyBorder="1" applyAlignment="1">
      <alignment horizontal="center" vertical="top"/>
    </xf>
    <xf numFmtId="172" fontId="8" fillId="2" borderId="10" xfId="0" applyNumberFormat="1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172" fontId="5" fillId="0" borderId="7" xfId="0" applyNumberFormat="1" applyFont="1" applyBorder="1" applyAlignment="1">
      <alignment vertical="top" wrapText="1"/>
    </xf>
    <xf numFmtId="172" fontId="5" fillId="0" borderId="11" xfId="0" applyNumberFormat="1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172" fontId="5" fillId="0" borderId="13" xfId="0" applyNumberFormat="1" applyFont="1" applyBorder="1" applyAlignment="1">
      <alignment vertical="top" wrapText="1"/>
    </xf>
    <xf numFmtId="0" fontId="5" fillId="0" borderId="14" xfId="0" applyFont="1" applyBorder="1" applyAlignment="1">
      <alignment horizontal="center" vertical="top" wrapText="1"/>
    </xf>
    <xf numFmtId="172" fontId="8" fillId="0" borderId="1" xfId="0" applyNumberFormat="1" applyFont="1" applyFill="1" applyBorder="1" applyAlignment="1">
      <alignment horizontal="center" vertical="top" wrapText="1"/>
    </xf>
    <xf numFmtId="0" fontId="0" fillId="0" borderId="15" xfId="0" applyFont="1" applyBorder="1" applyAlignment="1">
      <alignment horizontal="left" vertical="top" wrapText="1"/>
    </xf>
    <xf numFmtId="0" fontId="12" fillId="0" borderId="12" xfId="0" applyFont="1" applyFill="1" applyBorder="1" applyAlignment="1">
      <alignment horizontal="left" vertical="top" wrapText="1"/>
    </xf>
    <xf numFmtId="0" fontId="12" fillId="0" borderId="13" xfId="0" applyFont="1" applyFill="1" applyBorder="1" applyAlignment="1">
      <alignment vertical="top" wrapText="1"/>
    </xf>
    <xf numFmtId="172" fontId="5" fillId="0" borderId="15" xfId="0" applyNumberFormat="1" applyFont="1" applyFill="1" applyBorder="1" applyAlignment="1">
      <alignment vertical="top" wrapText="1"/>
    </xf>
    <xf numFmtId="172" fontId="5" fillId="0" borderId="16" xfId="0" applyNumberFormat="1" applyFont="1" applyFill="1" applyBorder="1" applyAlignment="1">
      <alignment horizontal="center" vertical="top"/>
    </xf>
    <xf numFmtId="172" fontId="5" fillId="0" borderId="17" xfId="0" applyNumberFormat="1" applyFont="1" applyFill="1" applyBorder="1" applyAlignment="1">
      <alignment horizontal="center" vertical="top"/>
    </xf>
    <xf numFmtId="172" fontId="5" fillId="0" borderId="18" xfId="0" applyNumberFormat="1" applyFont="1" applyFill="1" applyBorder="1" applyAlignment="1">
      <alignment horizontal="center" vertical="top"/>
    </xf>
    <xf numFmtId="172" fontId="5" fillId="0" borderId="19" xfId="0" applyNumberFormat="1" applyFont="1" applyFill="1" applyBorder="1" applyAlignment="1">
      <alignment horizontal="center" vertical="top"/>
    </xf>
    <xf numFmtId="172" fontId="5" fillId="0" borderId="20" xfId="0" applyNumberFormat="1" applyFont="1" applyFill="1" applyBorder="1" applyAlignment="1">
      <alignment horizontal="center" vertical="top"/>
    </xf>
    <xf numFmtId="172" fontId="13" fillId="0" borderId="21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right" vertical="top"/>
    </xf>
    <xf numFmtId="0" fontId="6" fillId="2" borderId="22" xfId="0" applyFont="1" applyFill="1" applyBorder="1" applyAlignment="1">
      <alignment vertical="center" wrapText="1"/>
    </xf>
    <xf numFmtId="172" fontId="7" fillId="2" borderId="1" xfId="0" applyNumberFormat="1" applyFont="1" applyFill="1" applyBorder="1" applyAlignment="1">
      <alignment horizontal="center" vertical="top" wrapText="1"/>
    </xf>
    <xf numFmtId="172" fontId="7" fillId="2" borderId="2" xfId="0" applyNumberFormat="1" applyFont="1" applyFill="1" applyBorder="1" applyAlignment="1">
      <alignment horizontal="center" vertical="top" wrapText="1"/>
    </xf>
    <xf numFmtId="172" fontId="7" fillId="2" borderId="23" xfId="0" applyNumberFormat="1" applyFont="1" applyFill="1" applyBorder="1" applyAlignment="1">
      <alignment horizontal="center" vertical="top" wrapText="1"/>
    </xf>
    <xf numFmtId="172" fontId="7" fillId="2" borderId="8" xfId="0" applyNumberFormat="1" applyFont="1" applyFill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172" fontId="8" fillId="4" borderId="23" xfId="0" applyNumberFormat="1" applyFont="1" applyFill="1" applyBorder="1" applyAlignment="1">
      <alignment horizontal="center" vertical="top" wrapText="1"/>
    </xf>
    <xf numFmtId="0" fontId="5" fillId="0" borderId="22" xfId="0" applyFont="1" applyBorder="1" applyAlignment="1">
      <alignment vertical="top" wrapText="1"/>
    </xf>
    <xf numFmtId="0" fontId="6" fillId="0" borderId="24" xfId="0" applyFont="1" applyBorder="1" applyAlignment="1">
      <alignment vertical="top" wrapText="1"/>
    </xf>
    <xf numFmtId="172" fontId="8" fillId="0" borderId="25" xfId="0" applyNumberFormat="1" applyFont="1" applyBorder="1" applyAlignment="1">
      <alignment horizontal="center" vertical="top" wrapText="1"/>
    </xf>
    <xf numFmtId="172" fontId="8" fillId="0" borderId="26" xfId="0" applyNumberFormat="1" applyFont="1" applyBorder="1" applyAlignment="1">
      <alignment horizontal="center" vertical="top" wrapText="1"/>
    </xf>
    <xf numFmtId="172" fontId="8" fillId="4" borderId="27" xfId="0" applyNumberFormat="1" applyFont="1" applyFill="1" applyBorder="1" applyAlignment="1">
      <alignment horizontal="center" vertical="top" wrapText="1"/>
    </xf>
    <xf numFmtId="172" fontId="8" fillId="0" borderId="28" xfId="0" applyNumberFormat="1" applyFont="1" applyBorder="1" applyAlignment="1">
      <alignment horizontal="center" vertical="top" wrapText="1"/>
    </xf>
    <xf numFmtId="0" fontId="6" fillId="2" borderId="14" xfId="0" applyFont="1" applyFill="1" applyBorder="1" applyAlignment="1">
      <alignment vertical="center" wrapText="1"/>
    </xf>
    <xf numFmtId="172" fontId="7" fillId="2" borderId="25" xfId="0" applyNumberFormat="1" applyFont="1" applyFill="1" applyBorder="1" applyAlignment="1">
      <alignment horizontal="center" vertical="top" wrapText="1"/>
    </xf>
    <xf numFmtId="0" fontId="6" fillId="3" borderId="29" xfId="0" applyFont="1" applyFill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5" fillId="0" borderId="30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172" fontId="7" fillId="0" borderId="25" xfId="0" applyNumberFormat="1" applyFont="1" applyBorder="1" applyAlignment="1">
      <alignment horizontal="center" vertical="top" wrapText="1"/>
    </xf>
    <xf numFmtId="0" fontId="6" fillId="3" borderId="29" xfId="0" applyFont="1" applyFill="1" applyBorder="1" applyAlignment="1">
      <alignment vertical="top" wrapText="1"/>
    </xf>
    <xf numFmtId="0" fontId="5" fillId="0" borderId="31" xfId="0" applyFont="1" applyBorder="1" applyAlignment="1">
      <alignment vertical="top" wrapText="1"/>
    </xf>
    <xf numFmtId="172" fontId="8" fillId="0" borderId="32" xfId="0" applyNumberFormat="1" applyFont="1" applyBorder="1" applyAlignment="1">
      <alignment horizontal="center" vertical="top" wrapText="1"/>
    </xf>
    <xf numFmtId="172" fontId="8" fillId="2" borderId="32" xfId="0" applyNumberFormat="1" applyFont="1" applyFill="1" applyBorder="1" applyAlignment="1">
      <alignment horizontal="center" vertical="top" wrapText="1"/>
    </xf>
    <xf numFmtId="0" fontId="5" fillId="0" borderId="24" xfId="0" applyFont="1" applyBorder="1" applyAlignment="1">
      <alignment vertical="top" wrapText="1"/>
    </xf>
    <xf numFmtId="172" fontId="8" fillId="2" borderId="25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Alignment="1">
      <alignment vertical="top"/>
    </xf>
    <xf numFmtId="0" fontId="1" fillId="0" borderId="0" xfId="0" applyNumberFormat="1" applyFont="1" applyBorder="1" applyAlignment="1">
      <alignment vertical="top"/>
    </xf>
    <xf numFmtId="0" fontId="5" fillId="0" borderId="14" xfId="0" applyFont="1" applyBorder="1" applyAlignment="1">
      <alignment vertical="top" wrapText="1"/>
    </xf>
    <xf numFmtId="172" fontId="8" fillId="0" borderId="7" xfId="0" applyNumberFormat="1" applyFont="1" applyBorder="1" applyAlignment="1">
      <alignment horizontal="center" vertical="top" wrapText="1"/>
    </xf>
    <xf numFmtId="172" fontId="8" fillId="2" borderId="7" xfId="0" applyNumberFormat="1" applyFont="1" applyFill="1" applyBorder="1" applyAlignment="1">
      <alignment horizontal="center" vertical="top" wrapText="1"/>
    </xf>
    <xf numFmtId="172" fontId="5" fillId="0" borderId="30" xfId="0" applyNumberFormat="1" applyFont="1" applyBorder="1" applyAlignment="1">
      <alignment vertical="top" wrapText="1"/>
    </xf>
    <xf numFmtId="172" fontId="5" fillId="0" borderId="33" xfId="0" applyNumberFormat="1" applyFont="1" applyFill="1" applyBorder="1" applyAlignment="1">
      <alignment horizontal="center" vertical="top"/>
    </xf>
    <xf numFmtId="172" fontId="5" fillId="0" borderId="34" xfId="0" applyNumberFormat="1" applyFont="1" applyFill="1" applyBorder="1" applyAlignment="1">
      <alignment horizontal="center" vertical="top"/>
    </xf>
    <xf numFmtId="172" fontId="5" fillId="0" borderId="35" xfId="0" applyNumberFormat="1" applyFont="1" applyFill="1" applyBorder="1" applyAlignment="1">
      <alignment horizontal="center" vertical="top"/>
    </xf>
    <xf numFmtId="172" fontId="5" fillId="0" borderId="36" xfId="0" applyNumberFormat="1" applyFont="1" applyFill="1" applyBorder="1" applyAlignment="1">
      <alignment horizontal="center" vertical="top"/>
    </xf>
    <xf numFmtId="172" fontId="5" fillId="0" borderId="37" xfId="0" applyNumberFormat="1" applyFont="1" applyFill="1" applyBorder="1" applyAlignment="1">
      <alignment horizontal="center" vertical="top"/>
    </xf>
    <xf numFmtId="172" fontId="5" fillId="0" borderId="0" xfId="0" applyNumberFormat="1" applyFont="1" applyBorder="1" applyAlignment="1">
      <alignment vertical="top" wrapText="1"/>
    </xf>
    <xf numFmtId="0" fontId="0" fillId="0" borderId="5" xfId="0" applyFont="1" applyBorder="1" applyAlignment="1">
      <alignment horizontal="center" vertical="top" wrapText="1"/>
    </xf>
    <xf numFmtId="2" fontId="0" fillId="0" borderId="5" xfId="0" applyNumberFormat="1" applyFont="1" applyBorder="1" applyAlignment="1">
      <alignment horizontal="center" vertical="top" wrapText="1"/>
    </xf>
    <xf numFmtId="0" fontId="5" fillId="0" borderId="19" xfId="0" applyFont="1" applyBorder="1" applyAlignment="1">
      <alignment vertical="top"/>
    </xf>
    <xf numFmtId="0" fontId="5" fillId="0" borderId="38" xfId="0" applyFont="1" applyBorder="1" applyAlignment="1">
      <alignment vertical="top"/>
    </xf>
    <xf numFmtId="0" fontId="5" fillId="0" borderId="39" xfId="0" applyFont="1" applyBorder="1" applyAlignment="1">
      <alignment vertical="top"/>
    </xf>
    <xf numFmtId="0" fontId="5" fillId="0" borderId="28" xfId="0" applyFont="1" applyBorder="1" applyAlignment="1">
      <alignment vertical="top"/>
    </xf>
    <xf numFmtId="0" fontId="5" fillId="0" borderId="18" xfId="0" applyFont="1" applyBorder="1" applyAlignment="1">
      <alignment vertical="top"/>
    </xf>
    <xf numFmtId="0" fontId="5" fillId="0" borderId="14" xfId="0" applyFont="1" applyBorder="1" applyAlignment="1">
      <alignment vertical="top"/>
    </xf>
    <xf numFmtId="0" fontId="5" fillId="0" borderId="40" xfId="0" applyFont="1" applyBorder="1" applyAlignment="1">
      <alignment vertical="top"/>
    </xf>
    <xf numFmtId="0" fontId="5" fillId="0" borderId="41" xfId="0" applyFont="1" applyBorder="1" applyAlignment="1">
      <alignment vertical="top"/>
    </xf>
    <xf numFmtId="0" fontId="5" fillId="0" borderId="42" xfId="0" applyFont="1" applyBorder="1" applyAlignment="1">
      <alignment vertical="top"/>
    </xf>
    <xf numFmtId="0" fontId="5" fillId="0" borderId="24" xfId="0" applyFont="1" applyBorder="1" applyAlignment="1">
      <alignment vertical="top"/>
    </xf>
    <xf numFmtId="172" fontId="0" fillId="0" borderId="0" xfId="0" applyNumberFormat="1" applyFill="1" applyAlignment="1">
      <alignment/>
    </xf>
    <xf numFmtId="172" fontId="5" fillId="0" borderId="5" xfId="0" applyNumberFormat="1" applyFont="1" applyBorder="1" applyAlignment="1">
      <alignment horizontal="right" vertical="top" wrapText="1"/>
    </xf>
    <xf numFmtId="172" fontId="5" fillId="0" borderId="30" xfId="0" applyNumberFormat="1" applyFont="1" applyBorder="1" applyAlignment="1">
      <alignment horizontal="right" vertical="top" wrapText="1"/>
    </xf>
    <xf numFmtId="172" fontId="5" fillId="0" borderId="43" xfId="0" applyNumberFormat="1" applyFont="1" applyBorder="1" applyAlignment="1">
      <alignment horizontal="right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2" fontId="0" fillId="0" borderId="30" xfId="0" applyNumberFormat="1" applyFont="1" applyBorder="1" applyAlignment="1">
      <alignment horizontal="center" vertical="top" wrapText="1"/>
    </xf>
    <xf numFmtId="172" fontId="5" fillId="0" borderId="0" xfId="0" applyNumberFormat="1" applyFont="1" applyBorder="1" applyAlignment="1">
      <alignment horizontal="center" vertical="top" wrapText="1"/>
    </xf>
    <xf numFmtId="172" fontId="5" fillId="0" borderId="7" xfId="0" applyNumberFormat="1" applyFont="1" applyBorder="1" applyAlignment="1">
      <alignment horizontal="center" vertical="top" wrapText="1"/>
    </xf>
    <xf numFmtId="172" fontId="5" fillId="0" borderId="44" xfId="0" applyNumberFormat="1" applyFont="1" applyBorder="1" applyAlignment="1">
      <alignment horizontal="right" vertical="top" wrapText="1"/>
    </xf>
    <xf numFmtId="172" fontId="5" fillId="0" borderId="22" xfId="0" applyNumberFormat="1" applyFont="1" applyBorder="1" applyAlignment="1">
      <alignment vertical="top" wrapText="1"/>
    </xf>
    <xf numFmtId="172" fontId="5" fillId="0" borderId="45" xfId="0" applyNumberFormat="1" applyFont="1" applyBorder="1" applyAlignment="1">
      <alignment horizontal="center" vertical="top" wrapText="1"/>
    </xf>
    <xf numFmtId="172" fontId="5" fillId="0" borderId="46" xfId="0" applyNumberFormat="1" applyFont="1" applyBorder="1" applyAlignment="1">
      <alignment horizontal="center" vertical="top" wrapText="1"/>
    </xf>
    <xf numFmtId="172" fontId="5" fillId="0" borderId="47" xfId="0" applyNumberFormat="1" applyFont="1" applyBorder="1" applyAlignment="1">
      <alignment vertical="top" wrapText="1"/>
    </xf>
    <xf numFmtId="172" fontId="5" fillId="0" borderId="5" xfId="0" applyNumberFormat="1" applyFont="1" applyBorder="1" applyAlignment="1">
      <alignment vertical="top" wrapText="1"/>
    </xf>
    <xf numFmtId="172" fontId="5" fillId="0" borderId="7" xfId="0" applyNumberFormat="1" applyFont="1" applyBorder="1" applyAlignment="1">
      <alignment vertical="top" wrapText="1"/>
    </xf>
    <xf numFmtId="0" fontId="15" fillId="0" borderId="0" xfId="17" applyFont="1" applyAlignment="1">
      <alignment horizontal="center" vertical="center" wrapText="1"/>
      <protection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7" fillId="0" borderId="0" xfId="17" applyFont="1" applyBorder="1" applyAlignment="1">
      <alignment horizontal="center" vertical="center" wrapText="1"/>
      <protection/>
    </xf>
    <xf numFmtId="0" fontId="6" fillId="0" borderId="20" xfId="0" applyFont="1" applyBorder="1" applyAlignment="1">
      <alignment horizontal="center" wrapText="1"/>
    </xf>
    <xf numFmtId="0" fontId="4" fillId="0" borderId="20" xfId="0" applyFont="1" applyBorder="1" applyAlignment="1">
      <alignment horizontal="center"/>
    </xf>
    <xf numFmtId="49" fontId="10" fillId="0" borderId="2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top"/>
    </xf>
    <xf numFmtId="0" fontId="10" fillId="0" borderId="47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7" fillId="0" borderId="0" xfId="17" applyFont="1" applyAlignment="1">
      <alignment horizontal="center" vertical="center" wrapText="1"/>
      <protection/>
    </xf>
    <xf numFmtId="0" fontId="0" fillId="0" borderId="47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18" fillId="0" borderId="0" xfId="17" applyNumberFormat="1" applyFont="1" applyAlignment="1" applyProtection="1">
      <alignment horizontal="center" vertical="top"/>
      <protection/>
    </xf>
    <xf numFmtId="0" fontId="19" fillId="0" borderId="0" xfId="17" applyFont="1">
      <alignment/>
      <protection/>
    </xf>
    <xf numFmtId="0" fontId="19" fillId="0" borderId="0" xfId="17" applyFont="1" applyAlignment="1">
      <alignment horizontal="center"/>
      <protection/>
    </xf>
    <xf numFmtId="49" fontId="20" fillId="0" borderId="12" xfId="17" applyNumberFormat="1" applyFont="1" applyBorder="1" applyAlignment="1">
      <alignment horizontal="center"/>
      <protection/>
    </xf>
    <xf numFmtId="0" fontId="19" fillId="0" borderId="12" xfId="17" applyFont="1" applyBorder="1" applyAlignment="1">
      <alignment horizontal="left" vertical="top" wrapText="1"/>
      <protection/>
    </xf>
    <xf numFmtId="0" fontId="20" fillId="0" borderId="12" xfId="17" applyFont="1" applyBorder="1" applyAlignment="1">
      <alignment horizontal="center" vertical="top"/>
      <protection/>
    </xf>
    <xf numFmtId="0" fontId="20" fillId="0" borderId="48" xfId="17" applyFont="1" applyBorder="1" applyAlignment="1">
      <alignment horizontal="center" vertical="top"/>
      <protection/>
    </xf>
    <xf numFmtId="49" fontId="20" fillId="0" borderId="19" xfId="17" applyNumberFormat="1" applyFont="1" applyBorder="1" applyAlignment="1">
      <alignment horizontal="left"/>
      <protection/>
    </xf>
    <xf numFmtId="0" fontId="21" fillId="0" borderId="19" xfId="17" applyFont="1" applyBorder="1" applyAlignment="1">
      <alignment horizontal="left" vertical="top" wrapText="1"/>
      <protection/>
    </xf>
    <xf numFmtId="0" fontId="20" fillId="0" borderId="19" xfId="17" applyFont="1" applyBorder="1" applyAlignment="1">
      <alignment horizontal="center" vertical="top"/>
      <protection/>
    </xf>
    <xf numFmtId="0" fontId="20" fillId="0" borderId="0" xfId="17" applyFont="1" applyBorder="1" applyAlignment="1">
      <alignment horizontal="center" vertical="top"/>
      <protection/>
    </xf>
    <xf numFmtId="0" fontId="5" fillId="0" borderId="19" xfId="0" applyFont="1" applyBorder="1" applyAlignment="1">
      <alignment horizontal="left" wrapText="1"/>
    </xf>
    <xf numFmtId="0" fontId="5" fillId="0" borderId="19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top" wrapText="1"/>
    </xf>
    <xf numFmtId="0" fontId="0" fillId="0" borderId="19" xfId="0" applyBorder="1" applyAlignment="1">
      <alignment horizontal="center" vertical="center"/>
    </xf>
    <xf numFmtId="0" fontId="5" fillId="0" borderId="0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0" fillId="0" borderId="19" xfId="0" applyBorder="1" applyAlignment="1">
      <alignment/>
    </xf>
    <xf numFmtId="0" fontId="5" fillId="0" borderId="19" xfId="0" applyFont="1" applyBorder="1" applyAlignment="1">
      <alignment/>
    </xf>
    <xf numFmtId="0" fontId="19" fillId="0" borderId="19" xfId="17" applyFont="1" applyBorder="1" applyAlignment="1">
      <alignment horizontal="left" vertical="top" wrapText="1"/>
      <protection/>
    </xf>
    <xf numFmtId="0" fontId="22" fillId="0" borderId="19" xfId="17" applyFont="1" applyBorder="1" applyAlignment="1">
      <alignment horizontal="left" vertical="top" wrapText="1"/>
      <protection/>
    </xf>
    <xf numFmtId="0" fontId="20" fillId="0" borderId="19" xfId="17" applyFont="1" applyBorder="1" applyAlignment="1">
      <alignment horizontal="left"/>
      <protection/>
    </xf>
    <xf numFmtId="0" fontId="20" fillId="0" borderId="19" xfId="17" applyFont="1" applyBorder="1" applyAlignment="1">
      <alignment horizontal="left" vertical="top" wrapText="1"/>
      <protection/>
    </xf>
    <xf numFmtId="0" fontId="20" fillId="0" borderId="19" xfId="17" applyFont="1" applyBorder="1" applyAlignment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20" fillId="0" borderId="0" xfId="17" applyFont="1" applyBorder="1" applyAlignment="1">
      <alignment horizontal="center" vertical="center"/>
      <protection/>
    </xf>
    <xf numFmtId="0" fontId="20" fillId="0" borderId="19" xfId="17" applyFont="1" applyBorder="1" applyAlignment="1">
      <alignment horizontal="center"/>
      <protection/>
    </xf>
    <xf numFmtId="0" fontId="20" fillId="0" borderId="0" xfId="17" applyFont="1" applyFill="1" applyBorder="1" applyAlignment="1">
      <alignment horizontal="center" vertical="top"/>
      <protection/>
    </xf>
    <xf numFmtId="0" fontId="3" fillId="0" borderId="19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20" fillId="0" borderId="35" xfId="17" applyFont="1" applyBorder="1" applyAlignment="1">
      <alignment horizontal="center" vertical="top"/>
      <protection/>
    </xf>
    <xf numFmtId="0" fontId="20" fillId="0" borderId="19" xfId="17" applyFont="1" applyBorder="1" applyAlignment="1">
      <alignment horizontal="left" vertical="top" wrapText="1"/>
      <protection/>
    </xf>
    <xf numFmtId="49" fontId="3" fillId="0" borderId="19" xfId="0" applyNumberFormat="1" applyFont="1" applyBorder="1" applyAlignment="1">
      <alignment vertical="top" wrapText="1"/>
    </xf>
    <xf numFmtId="0" fontId="3" fillId="0" borderId="19" xfId="0" applyFont="1" applyBorder="1" applyAlignment="1">
      <alignment horizontal="center" vertical="top"/>
    </xf>
    <xf numFmtId="0" fontId="20" fillId="0" borderId="33" xfId="17" applyFont="1" applyBorder="1" applyAlignment="1">
      <alignment horizontal="center" vertical="top"/>
      <protection/>
    </xf>
    <xf numFmtId="0" fontId="23" fillId="0" borderId="0" xfId="18" applyFont="1" applyBorder="1" applyAlignment="1">
      <alignment horizontal="center"/>
      <protection/>
    </xf>
    <xf numFmtId="0" fontId="0" fillId="0" borderId="0" xfId="0" applyFont="1" applyBorder="1" applyAlignment="1">
      <alignment vertical="top"/>
    </xf>
    <xf numFmtId="0" fontId="5" fillId="0" borderId="49" xfId="0" applyFont="1" applyBorder="1" applyAlignment="1">
      <alignment horizontal="center" vertical="top" wrapText="1"/>
    </xf>
    <xf numFmtId="0" fontId="0" fillId="0" borderId="18" xfId="0" applyFont="1" applyBorder="1" applyAlignment="1">
      <alignment vertical="top"/>
    </xf>
    <xf numFmtId="0" fontId="5" fillId="0" borderId="0" xfId="0" applyFont="1" applyFill="1" applyBorder="1" applyAlignment="1">
      <alignment horizontal="center" vertical="top" wrapText="1"/>
    </xf>
    <xf numFmtId="0" fontId="5" fillId="0" borderId="38" xfId="0" applyFont="1" applyFill="1" applyBorder="1" applyAlignment="1">
      <alignment horizontal="center" vertical="top" wrapText="1"/>
    </xf>
    <xf numFmtId="0" fontId="5" fillId="0" borderId="46" xfId="0" applyFont="1" applyBorder="1" applyAlignment="1">
      <alignment vertical="top"/>
    </xf>
    <xf numFmtId="0" fontId="5" fillId="0" borderId="49" xfId="0" applyFont="1" applyBorder="1" applyAlignment="1">
      <alignment vertical="top"/>
    </xf>
    <xf numFmtId="0" fontId="5" fillId="0" borderId="15" xfId="0" applyFont="1" applyBorder="1" applyAlignment="1">
      <alignment vertical="top"/>
    </xf>
    <xf numFmtId="0" fontId="5" fillId="0" borderId="23" xfId="0" applyFont="1" applyBorder="1" applyAlignment="1">
      <alignment vertical="top"/>
    </xf>
    <xf numFmtId="0" fontId="5" fillId="0" borderId="11" xfId="0" applyFont="1" applyBorder="1" applyAlignment="1">
      <alignment vertical="top"/>
    </xf>
    <xf numFmtId="0" fontId="5" fillId="0" borderId="19" xfId="0" applyFont="1" applyBorder="1" applyAlignment="1">
      <alignment wrapText="1"/>
    </xf>
    <xf numFmtId="0" fontId="22" fillId="0" borderId="19" xfId="17" applyFont="1" applyBorder="1" applyAlignment="1">
      <alignment horizontal="left" vertical="center" wrapText="1"/>
      <protection/>
    </xf>
    <xf numFmtId="0" fontId="20" fillId="0" borderId="35" xfId="17" applyFont="1" applyBorder="1" applyAlignment="1">
      <alignment horizontal="left" vertical="top" wrapText="1"/>
      <protection/>
    </xf>
    <xf numFmtId="0" fontId="20" fillId="0" borderId="33" xfId="17" applyFont="1" applyBorder="1" applyAlignment="1">
      <alignment horizontal="center" vertical="center"/>
      <protection/>
    </xf>
    <xf numFmtId="0" fontId="3" fillId="0" borderId="0" xfId="0" applyFont="1" applyFill="1" applyBorder="1" applyAlignment="1">
      <alignment vertical="top" wrapText="1"/>
    </xf>
    <xf numFmtId="0" fontId="3" fillId="0" borderId="33" xfId="0" applyFont="1" applyFill="1" applyBorder="1" applyAlignment="1">
      <alignment horizontal="center" vertical="top"/>
    </xf>
    <xf numFmtId="0" fontId="3" fillId="0" borderId="19" xfId="0" applyFont="1" applyFill="1" applyBorder="1" applyAlignment="1">
      <alignment horizontal="center" vertical="top" wrapText="1"/>
    </xf>
    <xf numFmtId="0" fontId="24" fillId="0" borderId="19" xfId="17" applyFont="1" applyBorder="1" applyAlignment="1">
      <alignment horizontal="left" vertical="top" wrapText="1"/>
      <protection/>
    </xf>
    <xf numFmtId="0" fontId="5" fillId="0" borderId="0" xfId="17" applyFont="1" applyBorder="1" applyAlignment="1">
      <alignment horizontal="center" vertical="top"/>
      <protection/>
    </xf>
    <xf numFmtId="0" fontId="5" fillId="0" borderId="19" xfId="17" applyFont="1" applyBorder="1" applyAlignment="1">
      <alignment horizontal="center" vertical="top"/>
      <protection/>
    </xf>
    <xf numFmtId="0" fontId="5" fillId="0" borderId="0" xfId="0" applyFont="1" applyAlignment="1">
      <alignment/>
    </xf>
    <xf numFmtId="0" fontId="23" fillId="0" borderId="19" xfId="18" applyFont="1" applyBorder="1">
      <alignment/>
      <protection/>
    </xf>
    <xf numFmtId="0" fontId="5" fillId="0" borderId="0" xfId="17" applyFont="1" applyBorder="1" applyAlignment="1">
      <alignment horizontal="center" vertical="center"/>
      <protection/>
    </xf>
    <xf numFmtId="0" fontId="23" fillId="0" borderId="19" xfId="18" applyFont="1" applyBorder="1" applyAlignment="1">
      <alignment horizontal="center"/>
      <protection/>
    </xf>
    <xf numFmtId="0" fontId="5" fillId="0" borderId="15" xfId="0" applyFont="1" applyBorder="1" applyAlignment="1">
      <alignment/>
    </xf>
    <xf numFmtId="0" fontId="20" fillId="0" borderId="23" xfId="17" applyFont="1" applyBorder="1" applyAlignment="1">
      <alignment horizontal="center" vertical="center"/>
      <protection/>
    </xf>
    <xf numFmtId="0" fontId="5" fillId="0" borderId="23" xfId="17" applyFont="1" applyFill="1" applyBorder="1" applyAlignment="1">
      <alignment horizontal="center" vertical="top"/>
      <protection/>
    </xf>
    <xf numFmtId="0" fontId="5" fillId="0" borderId="15" xfId="17" applyFont="1" applyFill="1" applyBorder="1" applyAlignment="1">
      <alignment horizontal="center" vertical="top"/>
      <protection/>
    </xf>
    <xf numFmtId="0" fontId="20" fillId="0" borderId="19" xfId="17" applyFont="1" applyFill="1" applyBorder="1" applyAlignment="1">
      <alignment horizontal="center" vertical="top"/>
      <protection/>
    </xf>
    <xf numFmtId="0" fontId="5" fillId="0" borderId="15" xfId="0" applyFont="1" applyBorder="1" applyAlignment="1">
      <alignment horizontal="center"/>
    </xf>
    <xf numFmtId="0" fontId="5" fillId="0" borderId="50" xfId="0" applyFont="1" applyBorder="1" applyAlignment="1">
      <alignment horizontal="center" vertical="center" textRotation="90" wrapText="1"/>
    </xf>
    <xf numFmtId="0" fontId="5" fillId="0" borderId="50" xfId="0" applyFont="1" applyBorder="1" applyAlignment="1">
      <alignment vertical="center" textRotation="90" wrapText="1"/>
    </xf>
    <xf numFmtId="0" fontId="5" fillId="0" borderId="50" xfId="0" applyFont="1" applyFill="1" applyBorder="1" applyAlignment="1">
      <alignment horizontal="center" vertical="center" textRotation="90" wrapText="1"/>
    </xf>
    <xf numFmtId="0" fontId="5" fillId="0" borderId="50" xfId="0" applyFont="1" applyBorder="1" applyAlignment="1">
      <alignment horizontal="center" vertical="center" textRotation="90"/>
    </xf>
    <xf numFmtId="0" fontId="5" fillId="0" borderId="51" xfId="0" applyFont="1" applyBorder="1" applyAlignment="1">
      <alignment horizontal="center" vertical="center" textRotation="90"/>
    </xf>
    <xf numFmtId="49" fontId="6" fillId="5" borderId="52" xfId="0" applyNumberFormat="1" applyFont="1" applyFill="1" applyBorder="1" applyAlignment="1">
      <alignment horizontal="center" vertical="top"/>
    </xf>
    <xf numFmtId="49" fontId="6" fillId="6" borderId="27" xfId="0" applyNumberFormat="1" applyFont="1" applyFill="1" applyBorder="1" applyAlignment="1">
      <alignment horizontal="center" vertical="top"/>
    </xf>
    <xf numFmtId="49" fontId="6" fillId="5" borderId="53" xfId="0" applyNumberFormat="1" applyFont="1" applyFill="1" applyBorder="1" applyAlignment="1">
      <alignment vertical="top"/>
    </xf>
    <xf numFmtId="49" fontId="6" fillId="6" borderId="54" xfId="0" applyNumberFormat="1" applyFont="1" applyFill="1" applyBorder="1" applyAlignment="1">
      <alignment vertical="top"/>
    </xf>
    <xf numFmtId="49" fontId="5" fillId="0" borderId="49" xfId="0" applyNumberFormat="1" applyFont="1" applyBorder="1" applyAlignment="1">
      <alignment horizontal="center" vertical="top" wrapText="1"/>
    </xf>
    <xf numFmtId="49" fontId="5" fillId="0" borderId="55" xfId="0" applyNumberFormat="1" applyFont="1" applyBorder="1" applyAlignment="1">
      <alignment horizontal="center" vertical="top"/>
    </xf>
    <xf numFmtId="0" fontId="5" fillId="0" borderId="32" xfId="0" applyFont="1" applyBorder="1" applyAlignment="1">
      <alignment horizontal="center" vertical="top"/>
    </xf>
    <xf numFmtId="172" fontId="5" fillId="0" borderId="16" xfId="0" applyNumberFormat="1" applyFont="1" applyFill="1" applyBorder="1" applyAlignment="1">
      <alignment horizontal="center" vertical="top"/>
    </xf>
    <xf numFmtId="172" fontId="5" fillId="0" borderId="17" xfId="0" applyNumberFormat="1" applyFont="1" applyFill="1" applyBorder="1" applyAlignment="1">
      <alignment horizontal="center" vertical="top"/>
    </xf>
    <xf numFmtId="172" fontId="5" fillId="0" borderId="56" xfId="0" applyNumberFormat="1" applyFont="1" applyBorder="1" applyAlignment="1">
      <alignment horizontal="center" vertical="top"/>
    </xf>
    <xf numFmtId="172" fontId="5" fillId="0" borderId="16" xfId="0" applyNumberFormat="1" applyFont="1" applyBorder="1" applyAlignment="1">
      <alignment horizontal="center" vertical="top"/>
    </xf>
    <xf numFmtId="172" fontId="5" fillId="0" borderId="17" xfId="0" applyNumberFormat="1" applyFont="1" applyBorder="1" applyAlignment="1">
      <alignment horizontal="center" vertical="top"/>
    </xf>
    <xf numFmtId="172" fontId="5" fillId="2" borderId="16" xfId="0" applyNumberFormat="1" applyFont="1" applyFill="1" applyBorder="1" applyAlignment="1">
      <alignment horizontal="center" vertical="top"/>
    </xf>
    <xf numFmtId="172" fontId="5" fillId="2" borderId="17" xfId="0" applyNumberFormat="1" applyFont="1" applyFill="1" applyBorder="1" applyAlignment="1">
      <alignment horizontal="center" vertical="top"/>
    </xf>
    <xf numFmtId="172" fontId="5" fillId="2" borderId="56" xfId="0" applyNumberFormat="1" applyFont="1" applyFill="1" applyBorder="1" applyAlignment="1">
      <alignment horizontal="center" vertical="top"/>
    </xf>
    <xf numFmtId="172" fontId="13" fillId="0" borderId="16" xfId="0" applyNumberFormat="1" applyFont="1" applyFill="1" applyBorder="1" applyAlignment="1">
      <alignment horizontal="center" vertical="top"/>
    </xf>
    <xf numFmtId="172" fontId="13" fillId="0" borderId="17" xfId="0" applyNumberFormat="1" applyFont="1" applyFill="1" applyBorder="1" applyAlignment="1">
      <alignment horizontal="center" vertical="top"/>
    </xf>
    <xf numFmtId="172" fontId="5" fillId="0" borderId="56" xfId="0" applyNumberFormat="1" applyFont="1" applyFill="1" applyBorder="1" applyAlignment="1">
      <alignment horizontal="center" vertical="top"/>
    </xf>
    <xf numFmtId="172" fontId="5" fillId="4" borderId="32" xfId="0" applyNumberFormat="1" applyFont="1" applyFill="1" applyBorder="1" applyAlignment="1">
      <alignment horizontal="center" vertical="top" wrapText="1"/>
    </xf>
    <xf numFmtId="172" fontId="5" fillId="4" borderId="31" xfId="0" applyNumberFormat="1" applyFont="1" applyFill="1" applyBorder="1" applyAlignment="1">
      <alignment horizontal="center" vertical="top" wrapText="1"/>
    </xf>
    <xf numFmtId="0" fontId="5" fillId="4" borderId="53" xfId="0" applyFont="1" applyFill="1" applyBorder="1" applyAlignment="1">
      <alignment horizontal="left" vertical="top" wrapText="1"/>
    </xf>
    <xf numFmtId="49" fontId="5" fillId="4" borderId="41" xfId="0" applyNumberFormat="1" applyFont="1" applyFill="1" applyBorder="1" applyAlignment="1">
      <alignment horizontal="center" vertical="top" wrapText="1"/>
    </xf>
    <xf numFmtId="49" fontId="5" fillId="4" borderId="49" xfId="0" applyNumberFormat="1" applyFont="1" applyFill="1" applyBorder="1" applyAlignment="1">
      <alignment horizontal="center" vertical="top" wrapText="1"/>
    </xf>
    <xf numFmtId="49" fontId="6" fillId="5" borderId="18" xfId="0" applyNumberFormat="1" applyFont="1" applyFill="1" applyBorder="1" applyAlignment="1">
      <alignment vertical="top"/>
    </xf>
    <xf numFmtId="49" fontId="6" fillId="6" borderId="33" xfId="0" applyNumberFormat="1" applyFont="1" applyFill="1" applyBorder="1" applyAlignment="1">
      <alignment vertical="top"/>
    </xf>
    <xf numFmtId="49" fontId="6" fillId="0" borderId="19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172" fontId="5" fillId="0" borderId="57" xfId="0" applyNumberFormat="1" applyFont="1" applyFill="1" applyBorder="1" applyAlignment="1">
      <alignment horizontal="center" vertical="top"/>
    </xf>
    <xf numFmtId="172" fontId="5" fillId="0" borderId="15" xfId="0" applyNumberFormat="1" applyFont="1" applyFill="1" applyBorder="1" applyAlignment="1">
      <alignment horizontal="center" vertical="top"/>
    </xf>
    <xf numFmtId="172" fontId="5" fillId="0" borderId="11" xfId="0" applyNumberFormat="1" applyFont="1" applyBorder="1" applyAlignment="1">
      <alignment horizontal="center" vertical="top"/>
    </xf>
    <xf numFmtId="172" fontId="5" fillId="0" borderId="57" xfId="0" applyNumberFormat="1" applyFont="1" applyBorder="1" applyAlignment="1">
      <alignment horizontal="center" vertical="top"/>
    </xf>
    <xf numFmtId="172" fontId="5" fillId="0" borderId="15" xfId="0" applyNumberFormat="1" applyFont="1" applyBorder="1" applyAlignment="1">
      <alignment horizontal="center" vertical="top"/>
    </xf>
    <xf numFmtId="172" fontId="5" fillId="2" borderId="57" xfId="0" applyNumberFormat="1" applyFont="1" applyFill="1" applyBorder="1" applyAlignment="1">
      <alignment horizontal="center" vertical="top"/>
    </xf>
    <xf numFmtId="172" fontId="5" fillId="2" borderId="15" xfId="0" applyNumberFormat="1" applyFont="1" applyFill="1" applyBorder="1" applyAlignment="1">
      <alignment horizontal="center" vertical="top"/>
    </xf>
    <xf numFmtId="172" fontId="5" fillId="2" borderId="11" xfId="0" applyNumberFormat="1" applyFont="1" applyFill="1" applyBorder="1" applyAlignment="1">
      <alignment horizontal="center" vertical="top"/>
    </xf>
    <xf numFmtId="172" fontId="13" fillId="0" borderId="57" xfId="0" applyNumberFormat="1" applyFont="1" applyFill="1" applyBorder="1" applyAlignment="1">
      <alignment horizontal="center" vertical="top"/>
    </xf>
    <xf numFmtId="172" fontId="13" fillId="0" borderId="15" xfId="0" applyNumberFormat="1" applyFont="1" applyFill="1" applyBorder="1" applyAlignment="1">
      <alignment horizontal="center" vertical="top"/>
    </xf>
    <xf numFmtId="172" fontId="5" fillId="0" borderId="11" xfId="0" applyNumberFormat="1" applyFont="1" applyFill="1" applyBorder="1" applyAlignment="1">
      <alignment horizontal="center" vertical="top"/>
    </xf>
    <xf numFmtId="172" fontId="5" fillId="4" borderId="1" xfId="0" applyNumberFormat="1" applyFont="1" applyFill="1" applyBorder="1" applyAlignment="1">
      <alignment horizontal="center" vertical="top" wrapText="1"/>
    </xf>
    <xf numFmtId="172" fontId="5" fillId="4" borderId="22" xfId="0" applyNumberFormat="1" applyFont="1" applyFill="1" applyBorder="1" applyAlignment="1">
      <alignment horizontal="center" vertical="top" wrapText="1"/>
    </xf>
    <xf numFmtId="49" fontId="5" fillId="4" borderId="19" xfId="0" applyNumberFormat="1" applyFont="1" applyFill="1" applyBorder="1" applyAlignment="1">
      <alignment horizontal="center" vertical="top" wrapText="1"/>
    </xf>
    <xf numFmtId="49" fontId="5" fillId="4" borderId="0" xfId="0" applyNumberFormat="1" applyFont="1" applyFill="1" applyBorder="1" applyAlignment="1">
      <alignment horizontal="center" vertical="top" wrapText="1"/>
    </xf>
    <xf numFmtId="49" fontId="5" fillId="4" borderId="58" xfId="0" applyNumberFormat="1" applyFont="1" applyFill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/>
    </xf>
    <xf numFmtId="172" fontId="5" fillId="0" borderId="59" xfId="0" applyNumberFormat="1" applyFont="1" applyFill="1" applyBorder="1" applyAlignment="1">
      <alignment horizontal="center" vertical="top"/>
    </xf>
    <xf numFmtId="172" fontId="5" fillId="0" borderId="20" xfId="0" applyNumberFormat="1" applyFont="1" applyFill="1" applyBorder="1" applyAlignment="1">
      <alignment horizontal="center" vertical="top"/>
    </xf>
    <xf numFmtId="172" fontId="5" fillId="0" borderId="60" xfId="0" applyNumberFormat="1" applyFont="1" applyBorder="1" applyAlignment="1">
      <alignment horizontal="center" vertical="top"/>
    </xf>
    <xf numFmtId="172" fontId="5" fillId="0" borderId="59" xfId="0" applyNumberFormat="1" applyFont="1" applyBorder="1" applyAlignment="1">
      <alignment horizontal="center" vertical="top"/>
    </xf>
    <xf numFmtId="172" fontId="5" fillId="0" borderId="20" xfId="0" applyNumberFormat="1" applyFont="1" applyBorder="1" applyAlignment="1">
      <alignment horizontal="center" vertical="top"/>
    </xf>
    <xf numFmtId="172" fontId="5" fillId="2" borderId="59" xfId="0" applyNumberFormat="1" applyFont="1" applyFill="1" applyBorder="1" applyAlignment="1">
      <alignment horizontal="center" vertical="top"/>
    </xf>
    <xf numFmtId="172" fontId="5" fillId="2" borderId="20" xfId="0" applyNumberFormat="1" applyFont="1" applyFill="1" applyBorder="1" applyAlignment="1">
      <alignment horizontal="center" vertical="top"/>
    </xf>
    <xf numFmtId="172" fontId="5" fillId="2" borderId="60" xfId="0" applyNumberFormat="1" applyFont="1" applyFill="1" applyBorder="1" applyAlignment="1">
      <alignment horizontal="center" vertical="top"/>
    </xf>
    <xf numFmtId="172" fontId="5" fillId="0" borderId="60" xfId="0" applyNumberFormat="1" applyFont="1" applyFill="1" applyBorder="1" applyAlignment="1">
      <alignment horizontal="center" vertical="top"/>
    </xf>
    <xf numFmtId="172" fontId="5" fillId="4" borderId="5" xfId="0" applyNumberFormat="1" applyFont="1" applyFill="1" applyBorder="1" applyAlignment="1">
      <alignment horizontal="center" vertical="top" wrapText="1"/>
    </xf>
    <xf numFmtId="172" fontId="5" fillId="4" borderId="30" xfId="0" applyNumberFormat="1" applyFont="1" applyFill="1" applyBorder="1" applyAlignment="1">
      <alignment horizontal="center" vertical="top" wrapText="1"/>
    </xf>
    <xf numFmtId="49" fontId="5" fillId="4" borderId="12" xfId="0" applyNumberFormat="1" applyFont="1" applyFill="1" applyBorder="1" applyAlignment="1">
      <alignment horizontal="center" vertical="top" wrapText="1"/>
    </xf>
    <xf numFmtId="49" fontId="5" fillId="4" borderId="48" xfId="0" applyNumberFormat="1" applyFont="1" applyFill="1" applyBorder="1" applyAlignment="1">
      <alignment horizontal="center" vertical="top" wrapText="1"/>
    </xf>
    <xf numFmtId="49" fontId="5" fillId="4" borderId="13" xfId="0" applyNumberFormat="1" applyFont="1" applyFill="1" applyBorder="1" applyAlignment="1">
      <alignment horizontal="center" vertical="top" wrapText="1"/>
    </xf>
    <xf numFmtId="0" fontId="5" fillId="0" borderId="44" xfId="0" applyFont="1" applyBorder="1" applyAlignment="1">
      <alignment horizontal="center" vertical="top"/>
    </xf>
    <xf numFmtId="172" fontId="5" fillId="0" borderId="61" xfId="0" applyNumberFormat="1" applyFont="1" applyFill="1" applyBorder="1" applyAlignment="1">
      <alignment horizontal="center" vertical="top"/>
    </xf>
    <xf numFmtId="172" fontId="5" fillId="0" borderId="12" xfId="0" applyNumberFormat="1" applyFont="1" applyFill="1" applyBorder="1" applyAlignment="1">
      <alignment horizontal="center" vertical="top"/>
    </xf>
    <xf numFmtId="172" fontId="5" fillId="0" borderId="13" xfId="0" applyNumberFormat="1" applyFont="1" applyBorder="1" applyAlignment="1">
      <alignment horizontal="center" vertical="top"/>
    </xf>
    <xf numFmtId="172" fontId="5" fillId="0" borderId="61" xfId="0" applyNumberFormat="1" applyFont="1" applyBorder="1" applyAlignment="1">
      <alignment horizontal="center" vertical="top"/>
    </xf>
    <xf numFmtId="172" fontId="5" fillId="0" borderId="12" xfId="0" applyNumberFormat="1" applyFont="1" applyBorder="1" applyAlignment="1">
      <alignment horizontal="center" vertical="top"/>
    </xf>
    <xf numFmtId="172" fontId="5" fillId="2" borderId="61" xfId="0" applyNumberFormat="1" applyFont="1" applyFill="1" applyBorder="1" applyAlignment="1">
      <alignment horizontal="center" vertical="top"/>
    </xf>
    <xf numFmtId="172" fontId="5" fillId="2" borderId="12" xfId="0" applyNumberFormat="1" applyFont="1" applyFill="1" applyBorder="1" applyAlignment="1">
      <alignment horizontal="center" vertical="top"/>
    </xf>
    <xf numFmtId="172" fontId="5" fillId="2" borderId="13" xfId="0" applyNumberFormat="1" applyFont="1" applyFill="1" applyBorder="1" applyAlignment="1">
      <alignment horizontal="center" vertical="top"/>
    </xf>
    <xf numFmtId="172" fontId="5" fillId="0" borderId="13" xfId="0" applyNumberFormat="1" applyFont="1" applyFill="1" applyBorder="1" applyAlignment="1">
      <alignment horizontal="center" vertical="top"/>
    </xf>
    <xf numFmtId="0" fontId="0" fillId="0" borderId="19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58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/>
    </xf>
    <xf numFmtId="172" fontId="5" fillId="4" borderId="44" xfId="0" applyNumberFormat="1" applyFont="1" applyFill="1" applyBorder="1" applyAlignment="1">
      <alignment horizontal="center" vertical="top" wrapText="1"/>
    </xf>
    <xf numFmtId="172" fontId="5" fillId="4" borderId="62" xfId="0" applyNumberFormat="1" applyFont="1" applyFill="1" applyBorder="1" applyAlignment="1">
      <alignment horizontal="center" vertical="top" wrapText="1"/>
    </xf>
    <xf numFmtId="0" fontId="0" fillId="0" borderId="19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58" xfId="0" applyFont="1" applyBorder="1" applyAlignment="1">
      <alignment vertical="top" wrapText="1"/>
    </xf>
    <xf numFmtId="49" fontId="6" fillId="5" borderId="40" xfId="0" applyNumberFormat="1" applyFont="1" applyFill="1" applyBorder="1" applyAlignment="1">
      <alignment vertical="top"/>
    </xf>
    <xf numFmtId="49" fontId="6" fillId="6" borderId="26" xfId="0" applyNumberFormat="1" applyFont="1" applyFill="1" applyBorder="1" applyAlignment="1">
      <alignment vertical="top"/>
    </xf>
    <xf numFmtId="0" fontId="6" fillId="2" borderId="7" xfId="0" applyFont="1" applyFill="1" applyBorder="1" applyAlignment="1">
      <alignment horizontal="center" vertical="top" wrapText="1"/>
    </xf>
    <xf numFmtId="172" fontId="6" fillId="2" borderId="53" xfId="0" applyNumberFormat="1" applyFont="1" applyFill="1" applyBorder="1" applyAlignment="1">
      <alignment horizontal="center" vertical="top"/>
    </xf>
    <xf numFmtId="172" fontId="6" fillId="2" borderId="41" xfId="0" applyNumberFormat="1" applyFont="1" applyFill="1" applyBorder="1" applyAlignment="1">
      <alignment horizontal="center" vertical="top"/>
    </xf>
    <xf numFmtId="172" fontId="6" fillId="2" borderId="49" xfId="0" applyNumberFormat="1" applyFont="1" applyFill="1" applyBorder="1" applyAlignment="1">
      <alignment horizontal="center" vertical="top"/>
    </xf>
    <xf numFmtId="172" fontId="6" fillId="2" borderId="55" xfId="0" applyNumberFormat="1" applyFont="1" applyFill="1" applyBorder="1" applyAlignment="1">
      <alignment horizontal="center" vertical="top"/>
    </xf>
    <xf numFmtId="0" fontId="0" fillId="0" borderId="40" xfId="0" applyFont="1" applyBorder="1" applyAlignment="1">
      <alignment vertical="top"/>
    </xf>
    <xf numFmtId="0" fontId="0" fillId="0" borderId="19" xfId="0" applyFont="1" applyBorder="1" applyAlignment="1">
      <alignment vertical="top"/>
    </xf>
    <xf numFmtId="0" fontId="0" fillId="0" borderId="58" xfId="0" applyFont="1" applyBorder="1" applyAlignment="1">
      <alignment vertical="top"/>
    </xf>
    <xf numFmtId="49" fontId="6" fillId="5" borderId="52" xfId="0" applyNumberFormat="1" applyFont="1" applyFill="1" applyBorder="1" applyAlignment="1">
      <alignment horizontal="center" vertical="top"/>
    </xf>
    <xf numFmtId="49" fontId="6" fillId="6" borderId="63" xfId="0" applyNumberFormat="1" applyFont="1" applyFill="1" applyBorder="1" applyAlignment="1">
      <alignment horizontal="center" vertical="top"/>
    </xf>
    <xf numFmtId="172" fontId="6" fillId="6" borderId="52" xfId="0" applyNumberFormat="1" applyFont="1" applyFill="1" applyBorder="1" applyAlignment="1">
      <alignment horizontal="center" vertical="top"/>
    </xf>
    <xf numFmtId="0" fontId="5" fillId="6" borderId="29" xfId="0" applyFont="1" applyFill="1" applyBorder="1" applyAlignment="1">
      <alignment vertical="top" wrapText="1"/>
    </xf>
    <xf numFmtId="0" fontId="5" fillId="6" borderId="63" xfId="0" applyFont="1" applyFill="1" applyBorder="1" applyAlignment="1">
      <alignment horizontal="center" vertical="top" wrapText="1"/>
    </xf>
    <xf numFmtId="0" fontId="5" fillId="6" borderId="63" xfId="0" applyFont="1" applyFill="1" applyBorder="1" applyAlignment="1">
      <alignment horizontal="center" vertical="top" wrapText="1"/>
    </xf>
    <xf numFmtId="0" fontId="5" fillId="6" borderId="64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top"/>
    </xf>
    <xf numFmtId="49" fontId="6" fillId="0" borderId="39" xfId="0" applyNumberFormat="1" applyFont="1" applyBorder="1" applyAlignment="1">
      <alignment horizontal="center" vertical="top"/>
    </xf>
    <xf numFmtId="0" fontId="5" fillId="0" borderId="58" xfId="0" applyFont="1" applyBorder="1" applyAlignment="1">
      <alignment vertical="top"/>
    </xf>
    <xf numFmtId="49" fontId="6" fillId="0" borderId="39" xfId="0" applyNumberFormat="1" applyFont="1" applyBorder="1" applyAlignment="1">
      <alignment horizontal="center" vertical="top"/>
    </xf>
    <xf numFmtId="49" fontId="5" fillId="0" borderId="65" xfId="0" applyNumberFormat="1" applyFont="1" applyBorder="1" applyAlignment="1">
      <alignment horizontal="center" vertical="top" wrapText="1"/>
    </xf>
    <xf numFmtId="0" fontId="6" fillId="2" borderId="25" xfId="0" applyFont="1" applyFill="1" applyBorder="1" applyAlignment="1">
      <alignment horizontal="center" vertical="top" wrapText="1"/>
    </xf>
    <xf numFmtId="172" fontId="6" fillId="2" borderId="52" xfId="0" applyNumberFormat="1" applyFont="1" applyFill="1" applyBorder="1" applyAlignment="1">
      <alignment horizontal="center" vertical="top"/>
    </xf>
    <xf numFmtId="172" fontId="6" fillId="2" borderId="66" xfId="0" applyNumberFormat="1" applyFont="1" applyFill="1" applyBorder="1" applyAlignment="1">
      <alignment horizontal="center" vertical="top"/>
    </xf>
    <xf numFmtId="172" fontId="6" fillId="2" borderId="67" xfId="0" applyNumberFormat="1" applyFont="1" applyFill="1" applyBorder="1" applyAlignment="1">
      <alignment horizontal="center" vertical="top"/>
    </xf>
    <xf numFmtId="172" fontId="6" fillId="2" borderId="29" xfId="0" applyNumberFormat="1" applyFont="1" applyFill="1" applyBorder="1" applyAlignment="1">
      <alignment horizontal="center" vertical="top"/>
    </xf>
    <xf numFmtId="0" fontId="5" fillId="6" borderId="24" xfId="0" applyFont="1" applyFill="1" applyBorder="1" applyAlignment="1">
      <alignment vertical="top"/>
    </xf>
    <xf numFmtId="0" fontId="5" fillId="6" borderId="27" xfId="0" applyFont="1" applyFill="1" applyBorder="1" applyAlignment="1">
      <alignment vertical="top"/>
    </xf>
    <xf numFmtId="0" fontId="5" fillId="6" borderId="28" xfId="0" applyFont="1" applyFill="1" applyBorder="1" applyAlignment="1">
      <alignment vertical="top"/>
    </xf>
    <xf numFmtId="49" fontId="6" fillId="5" borderId="53" xfId="0" applyNumberFormat="1" applyFont="1" applyFill="1" applyBorder="1" applyAlignment="1">
      <alignment horizontal="center" vertical="top"/>
    </xf>
    <xf numFmtId="49" fontId="6" fillId="6" borderId="54" xfId="0" applyNumberFormat="1" applyFont="1" applyFill="1" applyBorder="1" applyAlignment="1">
      <alignment horizontal="center" vertical="top"/>
    </xf>
    <xf numFmtId="0" fontId="5" fillId="0" borderId="45" xfId="0" applyFont="1" applyFill="1" applyBorder="1" applyAlignment="1">
      <alignment horizontal="center" vertical="top" wrapText="1"/>
    </xf>
    <xf numFmtId="49" fontId="5" fillId="0" borderId="42" xfId="0" applyNumberFormat="1" applyFont="1" applyBorder="1" applyAlignment="1">
      <alignment horizontal="center" vertical="top"/>
    </xf>
    <xf numFmtId="49" fontId="5" fillId="0" borderId="45" xfId="0" applyNumberFormat="1" applyFont="1" applyFill="1" applyBorder="1" applyAlignment="1">
      <alignment horizontal="center" vertical="top"/>
    </xf>
    <xf numFmtId="172" fontId="5" fillId="0" borderId="37" xfId="0" applyNumberFormat="1" applyFont="1" applyBorder="1" applyAlignment="1">
      <alignment horizontal="center" vertical="top"/>
    </xf>
    <xf numFmtId="172" fontId="5" fillId="0" borderId="68" xfId="0" applyNumberFormat="1" applyFont="1" applyBorder="1" applyAlignment="1">
      <alignment horizontal="center" vertical="top"/>
    </xf>
    <xf numFmtId="0" fontId="5" fillId="0" borderId="53" xfId="0" applyFont="1" applyFill="1" applyBorder="1" applyAlignment="1">
      <alignment horizontal="left" vertical="top" wrapText="1"/>
    </xf>
    <xf numFmtId="0" fontId="5" fillId="0" borderId="69" xfId="0" applyFont="1" applyFill="1" applyBorder="1" applyAlignment="1">
      <alignment horizontal="center" vertical="top" wrapText="1"/>
    </xf>
    <xf numFmtId="0" fontId="5" fillId="0" borderId="49" xfId="0" applyFont="1" applyFill="1" applyBorder="1" applyAlignment="1">
      <alignment horizontal="center" vertical="top" wrapText="1"/>
    </xf>
    <xf numFmtId="49" fontId="6" fillId="5" borderId="18" xfId="0" applyNumberFormat="1" applyFont="1" applyFill="1" applyBorder="1" applyAlignment="1">
      <alignment horizontal="center" vertical="top"/>
    </xf>
    <xf numFmtId="49" fontId="6" fillId="6" borderId="33" xfId="0" applyNumberFormat="1" applyFont="1" applyFill="1" applyBorder="1" applyAlignment="1">
      <alignment horizontal="center" vertical="top"/>
    </xf>
    <xf numFmtId="0" fontId="5" fillId="0" borderId="7" xfId="0" applyFont="1" applyFill="1" applyBorder="1" applyAlignment="1">
      <alignment horizontal="center" vertical="top" wrapText="1"/>
    </xf>
    <xf numFmtId="49" fontId="5" fillId="0" borderId="38" xfId="0" applyNumberFormat="1" applyFont="1" applyBorder="1" applyAlignment="1">
      <alignment horizontal="center" vertical="top"/>
    </xf>
    <xf numFmtId="49" fontId="5" fillId="0" borderId="7" xfId="0" applyNumberFormat="1" applyFont="1" applyFill="1" applyBorder="1" applyAlignment="1">
      <alignment horizontal="center" vertical="top"/>
    </xf>
    <xf numFmtId="172" fontId="5" fillId="0" borderId="21" xfId="0" applyNumberFormat="1" applyFont="1" applyBorder="1" applyAlignment="1">
      <alignment horizontal="center" vertical="top"/>
    </xf>
    <xf numFmtId="172" fontId="5" fillId="2" borderId="22" xfId="0" applyNumberFormat="1" applyFont="1" applyFill="1" applyBorder="1" applyAlignment="1">
      <alignment horizontal="center" vertical="top"/>
    </xf>
    <xf numFmtId="172" fontId="5" fillId="0" borderId="8" xfId="0" applyNumberFormat="1" applyFont="1" applyBorder="1" applyAlignment="1">
      <alignment horizontal="center" vertical="top"/>
    </xf>
    <xf numFmtId="172" fontId="5" fillId="0" borderId="22" xfId="0" applyNumberFormat="1" applyFont="1" applyBorder="1" applyAlignment="1">
      <alignment horizontal="center" vertical="top"/>
    </xf>
    <xf numFmtId="0" fontId="5" fillId="0" borderId="2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172" fontId="5" fillId="0" borderId="70" xfId="0" applyNumberFormat="1" applyFont="1" applyBorder="1" applyAlignment="1">
      <alignment horizontal="center" vertical="top"/>
    </xf>
    <xf numFmtId="172" fontId="5" fillId="0" borderId="71" xfId="0" applyNumberFormat="1" applyFont="1" applyBorder="1" applyAlignment="1">
      <alignment horizontal="center" vertical="top"/>
    </xf>
    <xf numFmtId="172" fontId="5" fillId="0" borderId="62" xfId="0" applyNumberFormat="1" applyFont="1" applyBorder="1" applyAlignment="1">
      <alignment horizontal="center" vertical="top"/>
    </xf>
    <xf numFmtId="0" fontId="5" fillId="0" borderId="18" xfId="0" applyFont="1" applyFill="1" applyBorder="1" applyAlignment="1">
      <alignment horizontal="left" vertical="top" wrapText="1"/>
    </xf>
    <xf numFmtId="0" fontId="5" fillId="0" borderId="35" xfId="0" applyFont="1" applyFill="1" applyBorder="1" applyAlignment="1">
      <alignment horizontal="center" vertical="top" wrapText="1"/>
    </xf>
    <xf numFmtId="0" fontId="5" fillId="0" borderId="58" xfId="0" applyFont="1" applyFill="1" applyBorder="1" applyAlignment="1">
      <alignment horizontal="center" vertical="top" wrapText="1"/>
    </xf>
    <xf numFmtId="172" fontId="5" fillId="0" borderId="72" xfId="0" applyNumberFormat="1" applyFont="1" applyBorder="1" applyAlignment="1">
      <alignment horizontal="center" vertical="top"/>
    </xf>
    <xf numFmtId="172" fontId="5" fillId="0" borderId="43" xfId="0" applyNumberFormat="1" applyFont="1" applyBorder="1" applyAlignment="1">
      <alignment horizontal="center" vertical="top"/>
    </xf>
    <xf numFmtId="49" fontId="6" fillId="5" borderId="40" xfId="0" applyNumberFormat="1" applyFont="1" applyFill="1" applyBorder="1" applyAlignment="1">
      <alignment horizontal="center" vertical="top"/>
    </xf>
    <xf numFmtId="49" fontId="6" fillId="6" borderId="26" xfId="0" applyNumberFormat="1" applyFont="1" applyFill="1" applyBorder="1" applyAlignment="1">
      <alignment horizontal="center" vertical="top"/>
    </xf>
    <xf numFmtId="49" fontId="5" fillId="0" borderId="28" xfId="0" applyNumberFormat="1" applyFont="1" applyBorder="1" applyAlignment="1">
      <alignment horizontal="center" vertical="top"/>
    </xf>
    <xf numFmtId="49" fontId="5" fillId="0" borderId="25" xfId="0" applyNumberFormat="1" applyFont="1" applyFill="1" applyBorder="1" applyAlignment="1">
      <alignment horizontal="center" vertical="top"/>
    </xf>
    <xf numFmtId="0" fontId="6" fillId="2" borderId="6" xfId="0" applyFont="1" applyFill="1" applyBorder="1" applyAlignment="1">
      <alignment horizontal="center" vertical="top" wrapText="1"/>
    </xf>
    <xf numFmtId="0" fontId="5" fillId="0" borderId="24" xfId="0" applyFont="1" applyFill="1" applyBorder="1" applyAlignment="1">
      <alignment vertical="top"/>
    </xf>
    <xf numFmtId="0" fontId="5" fillId="0" borderId="73" xfId="0" applyFont="1" applyFill="1" applyBorder="1" applyAlignment="1">
      <alignment vertical="top"/>
    </xf>
    <xf numFmtId="0" fontId="5" fillId="0" borderId="65" xfId="0" applyFont="1" applyFill="1" applyBorder="1" applyAlignment="1">
      <alignment vertical="top"/>
    </xf>
    <xf numFmtId="49" fontId="5" fillId="0" borderId="45" xfId="0" applyNumberFormat="1" applyFont="1" applyBorder="1" applyAlignment="1">
      <alignment horizontal="center" vertical="top"/>
    </xf>
    <xf numFmtId="0" fontId="5" fillId="0" borderId="45" xfId="0" applyFont="1" applyBorder="1" applyAlignment="1">
      <alignment horizontal="center" vertical="top"/>
    </xf>
    <xf numFmtId="49" fontId="5" fillId="0" borderId="25" xfId="0" applyNumberFormat="1" applyFont="1" applyBorder="1" applyAlignment="1">
      <alignment horizontal="center" vertical="top"/>
    </xf>
    <xf numFmtId="172" fontId="6" fillId="2" borderId="52" xfId="0" applyNumberFormat="1" applyFont="1" applyFill="1" applyBorder="1" applyAlignment="1">
      <alignment horizontal="center" vertical="top"/>
    </xf>
    <xf numFmtId="172" fontId="6" fillId="2" borderId="29" xfId="0" applyNumberFormat="1" applyFont="1" applyFill="1" applyBorder="1" applyAlignment="1">
      <alignment horizontal="center" vertical="top"/>
    </xf>
    <xf numFmtId="0" fontId="5" fillId="0" borderId="45" xfId="0" applyNumberFormat="1" applyFont="1" applyFill="1" applyBorder="1" applyAlignment="1">
      <alignment horizontal="center" vertical="top"/>
    </xf>
    <xf numFmtId="172" fontId="5" fillId="0" borderId="2" xfId="0" applyNumberFormat="1" applyFont="1" applyFill="1" applyBorder="1" applyAlignment="1">
      <alignment horizontal="center" vertical="top"/>
    </xf>
    <xf numFmtId="172" fontId="5" fillId="0" borderId="2" xfId="0" applyNumberFormat="1" applyFont="1" applyBorder="1" applyAlignment="1">
      <alignment horizontal="center" vertical="top"/>
    </xf>
    <xf numFmtId="172" fontId="5" fillId="2" borderId="2" xfId="0" applyNumberFormat="1" applyFont="1" applyFill="1" applyBorder="1" applyAlignment="1">
      <alignment horizontal="center" vertical="top"/>
    </xf>
    <xf numFmtId="172" fontId="13" fillId="0" borderId="2" xfId="0" applyNumberFormat="1" applyFont="1" applyFill="1" applyBorder="1" applyAlignment="1">
      <alignment horizontal="center" vertical="top"/>
    </xf>
    <xf numFmtId="2" fontId="0" fillId="0" borderId="1" xfId="0" applyNumberFormat="1" applyFont="1" applyBorder="1" applyAlignment="1">
      <alignment horizontal="center" vertical="top" wrapText="1"/>
    </xf>
    <xf numFmtId="2" fontId="0" fillId="0" borderId="23" xfId="0" applyNumberFormat="1" applyFont="1" applyBorder="1" applyAlignment="1">
      <alignment horizontal="center" vertical="top" wrapText="1"/>
    </xf>
    <xf numFmtId="0" fontId="5" fillId="0" borderId="14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38" xfId="0" applyFont="1" applyBorder="1" applyAlignment="1">
      <alignment vertical="top"/>
    </xf>
    <xf numFmtId="49" fontId="6" fillId="5" borderId="18" xfId="0" applyNumberFormat="1" applyFont="1" applyFill="1" applyBorder="1" applyAlignment="1">
      <alignment horizontal="center" vertical="top"/>
    </xf>
    <xf numFmtId="49" fontId="6" fillId="6" borderId="33" xfId="0" applyNumberFormat="1" applyFont="1" applyFill="1" applyBorder="1" applyAlignment="1">
      <alignment horizontal="center" vertical="top"/>
    </xf>
    <xf numFmtId="49" fontId="6" fillId="0" borderId="19" xfId="0" applyNumberFormat="1" applyFont="1" applyBorder="1" applyAlignment="1">
      <alignment horizontal="center" vertical="top"/>
    </xf>
    <xf numFmtId="49" fontId="5" fillId="0" borderId="7" xfId="0" applyNumberFormat="1" applyFont="1" applyBorder="1" applyAlignment="1">
      <alignment horizontal="center" vertical="top"/>
    </xf>
    <xf numFmtId="172" fontId="5" fillId="0" borderId="34" xfId="0" applyNumberFormat="1" applyFont="1" applyFill="1" applyBorder="1" applyAlignment="1">
      <alignment horizontal="center" vertical="top"/>
    </xf>
    <xf numFmtId="172" fontId="5" fillId="0" borderId="36" xfId="0" applyNumberFormat="1" applyFont="1" applyBorder="1" applyAlignment="1">
      <alignment horizontal="center" vertical="top"/>
    </xf>
    <xf numFmtId="172" fontId="5" fillId="0" borderId="34" xfId="0" applyNumberFormat="1" applyFont="1" applyBorder="1" applyAlignment="1">
      <alignment horizontal="center" vertical="top"/>
    </xf>
    <xf numFmtId="172" fontId="5" fillId="2" borderId="34" xfId="0" applyNumberFormat="1" applyFont="1" applyFill="1" applyBorder="1" applyAlignment="1">
      <alignment horizontal="center" vertical="top"/>
    </xf>
    <xf numFmtId="172" fontId="13" fillId="0" borderId="59" xfId="0" applyNumberFormat="1" applyFont="1" applyFill="1" applyBorder="1" applyAlignment="1">
      <alignment horizontal="center" vertical="top"/>
    </xf>
    <xf numFmtId="172" fontId="13" fillId="0" borderId="34" xfId="0" applyNumberFormat="1" applyFont="1" applyFill="1" applyBorder="1" applyAlignment="1">
      <alignment horizontal="center" vertical="top"/>
    </xf>
    <xf numFmtId="172" fontId="13" fillId="0" borderId="20" xfId="0" applyNumberFormat="1" applyFont="1" applyFill="1" applyBorder="1" applyAlignment="1">
      <alignment horizontal="center" vertical="top"/>
    </xf>
    <xf numFmtId="172" fontId="13" fillId="0" borderId="60" xfId="0" applyNumberFormat="1" applyFont="1" applyFill="1" applyBorder="1" applyAlignment="1">
      <alignment horizontal="center" vertical="top"/>
    </xf>
    <xf numFmtId="172" fontId="5" fillId="0" borderId="5" xfId="0" applyNumberFormat="1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172" fontId="5" fillId="0" borderId="18" xfId="0" applyNumberFormat="1" applyFont="1" applyFill="1" applyBorder="1" applyAlignment="1">
      <alignment horizontal="center" vertical="top"/>
    </xf>
    <xf numFmtId="172" fontId="5" fillId="0" borderId="33" xfId="0" applyNumberFormat="1" applyFont="1" applyFill="1" applyBorder="1" applyAlignment="1">
      <alignment horizontal="center" vertical="top"/>
    </xf>
    <xf numFmtId="172" fontId="5" fillId="0" borderId="0" xfId="0" applyNumberFormat="1" applyFont="1" applyBorder="1" applyAlignment="1">
      <alignment horizontal="center" vertical="top"/>
    </xf>
    <xf numFmtId="172" fontId="5" fillId="0" borderId="40" xfId="0" applyNumberFormat="1" applyFont="1" applyBorder="1" applyAlignment="1">
      <alignment horizontal="center" vertical="top"/>
    </xf>
    <xf numFmtId="172" fontId="5" fillId="0" borderId="26" xfId="0" applyNumberFormat="1" applyFont="1" applyBorder="1" applyAlignment="1">
      <alignment horizontal="center" vertical="top"/>
    </xf>
    <xf numFmtId="172" fontId="5" fillId="0" borderId="28" xfId="0" applyNumberFormat="1" applyFont="1" applyBorder="1" applyAlignment="1">
      <alignment horizontal="center" vertical="top"/>
    </xf>
    <xf numFmtId="172" fontId="5" fillId="2" borderId="40" xfId="0" applyNumberFormat="1" applyFont="1" applyFill="1" applyBorder="1" applyAlignment="1">
      <alignment horizontal="center" vertical="top"/>
    </xf>
    <xf numFmtId="172" fontId="5" fillId="2" borderId="26" xfId="0" applyNumberFormat="1" applyFont="1" applyFill="1" applyBorder="1" applyAlignment="1">
      <alignment horizontal="center" vertical="top"/>
    </xf>
    <xf numFmtId="172" fontId="5" fillId="2" borderId="38" xfId="0" applyNumberFormat="1" applyFont="1" applyFill="1" applyBorder="1" applyAlignment="1">
      <alignment horizontal="center" vertical="top"/>
    </xf>
    <xf numFmtId="172" fontId="13" fillId="0" borderId="18" xfId="0" applyNumberFormat="1" applyFont="1" applyFill="1" applyBorder="1" applyAlignment="1">
      <alignment horizontal="center" vertical="top"/>
    </xf>
    <xf numFmtId="172" fontId="13" fillId="0" borderId="33" xfId="0" applyNumberFormat="1" applyFont="1" applyFill="1" applyBorder="1" applyAlignment="1">
      <alignment horizontal="center" vertical="top"/>
    </xf>
    <xf numFmtId="172" fontId="13" fillId="0" borderId="0" xfId="0" applyNumberFormat="1" applyFont="1" applyFill="1" applyBorder="1" applyAlignment="1">
      <alignment horizontal="center" vertical="top"/>
    </xf>
    <xf numFmtId="172" fontId="5" fillId="0" borderId="25" xfId="0" applyNumberFormat="1" applyFont="1" applyBorder="1" applyAlignment="1">
      <alignment horizontal="center" vertical="top"/>
    </xf>
    <xf numFmtId="172" fontId="5" fillId="0" borderId="37" xfId="0" applyNumberFormat="1" applyFont="1" applyFill="1" applyBorder="1" applyAlignment="1">
      <alignment horizontal="center" vertical="top"/>
    </xf>
    <xf numFmtId="172" fontId="13" fillId="0" borderId="19" xfId="0" applyNumberFormat="1" applyFont="1" applyFill="1" applyBorder="1" applyAlignment="1">
      <alignment horizontal="center" vertical="top"/>
    </xf>
    <xf numFmtId="172" fontId="5" fillId="0" borderId="19" xfId="0" applyNumberFormat="1" applyFont="1" applyFill="1" applyBorder="1" applyAlignment="1">
      <alignment horizontal="center" vertical="top"/>
    </xf>
    <xf numFmtId="172" fontId="5" fillId="0" borderId="35" xfId="0" applyNumberFormat="1" applyFont="1" applyFill="1" applyBorder="1" applyAlignment="1">
      <alignment horizontal="center" vertical="top"/>
    </xf>
    <xf numFmtId="172" fontId="5" fillId="0" borderId="7" xfId="0" applyNumberFormat="1" applyFont="1" applyBorder="1" applyAlignment="1">
      <alignment horizontal="center" vertical="top" wrapText="1"/>
    </xf>
    <xf numFmtId="172" fontId="5" fillId="0" borderId="55" xfId="0" applyNumberFormat="1" applyFont="1" applyBorder="1" applyAlignment="1">
      <alignment horizontal="center" vertical="top" wrapText="1"/>
    </xf>
    <xf numFmtId="0" fontId="6" fillId="0" borderId="40" xfId="0" applyFont="1" applyFill="1" applyBorder="1" applyAlignment="1">
      <alignment horizontal="center" vertical="top" textRotation="180" wrapText="1"/>
    </xf>
    <xf numFmtId="0" fontId="5" fillId="0" borderId="24" xfId="0" applyFont="1" applyBorder="1" applyAlignment="1">
      <alignment vertical="top"/>
    </xf>
    <xf numFmtId="0" fontId="5" fillId="0" borderId="27" xfId="0" applyFont="1" applyBorder="1" applyAlignment="1">
      <alignment vertical="top"/>
    </xf>
    <xf numFmtId="0" fontId="5" fillId="0" borderId="28" xfId="0" applyFont="1" applyBorder="1" applyAlignment="1">
      <alignment vertical="top"/>
    </xf>
    <xf numFmtId="0" fontId="5" fillId="0" borderId="19" xfId="0" applyFont="1" applyBorder="1" applyAlignment="1">
      <alignment horizontal="center" vertical="top"/>
    </xf>
    <xf numFmtId="172" fontId="5" fillId="0" borderId="35" xfId="0" applyNumberFormat="1" applyFont="1" applyBorder="1" applyAlignment="1">
      <alignment horizontal="center" vertical="top"/>
    </xf>
    <xf numFmtId="172" fontId="5" fillId="0" borderId="18" xfId="0" applyNumberFormat="1" applyFont="1" applyBorder="1" applyAlignment="1">
      <alignment horizontal="center" vertical="top"/>
    </xf>
    <xf numFmtId="172" fontId="5" fillId="0" borderId="19" xfId="0" applyNumberFormat="1" applyFont="1" applyBorder="1" applyAlignment="1">
      <alignment horizontal="center" vertical="top"/>
    </xf>
    <xf numFmtId="172" fontId="5" fillId="2" borderId="18" xfId="0" applyNumberFormat="1" applyFont="1" applyFill="1" applyBorder="1" applyAlignment="1">
      <alignment horizontal="center" vertical="top"/>
    </xf>
    <xf numFmtId="172" fontId="5" fillId="2" borderId="19" xfId="0" applyNumberFormat="1" applyFont="1" applyFill="1" applyBorder="1" applyAlignment="1">
      <alignment horizontal="center" vertical="top"/>
    </xf>
    <xf numFmtId="172" fontId="5" fillId="2" borderId="58" xfId="0" applyNumberFormat="1" applyFont="1" applyFill="1" applyBorder="1" applyAlignment="1">
      <alignment horizontal="center" vertical="top"/>
    </xf>
    <xf numFmtId="172" fontId="6" fillId="2" borderId="74" xfId="0" applyNumberFormat="1" applyFont="1" applyFill="1" applyBorder="1" applyAlignment="1">
      <alignment horizontal="center" vertical="top"/>
    </xf>
    <xf numFmtId="172" fontId="6" fillId="2" borderId="6" xfId="0" applyNumberFormat="1" applyFont="1" applyFill="1" applyBorder="1" applyAlignment="1">
      <alignment horizontal="center" vertical="top"/>
    </xf>
    <xf numFmtId="172" fontId="5" fillId="0" borderId="21" xfId="0" applyNumberFormat="1" applyFont="1" applyFill="1" applyBorder="1" applyAlignment="1">
      <alignment horizontal="center" vertical="top"/>
    </xf>
    <xf numFmtId="172" fontId="5" fillId="0" borderId="1" xfId="0" applyNumberFormat="1" applyFont="1" applyBorder="1" applyAlignment="1">
      <alignment horizontal="center" vertical="top" wrapText="1"/>
    </xf>
    <xf numFmtId="172" fontId="5" fillId="0" borderId="31" xfId="0" applyNumberFormat="1" applyFont="1" applyBorder="1" applyAlignment="1">
      <alignment horizontal="center" vertical="top" wrapText="1"/>
    </xf>
    <xf numFmtId="172" fontId="6" fillId="2" borderId="63" xfId="0" applyNumberFormat="1" applyFont="1" applyFill="1" applyBorder="1" applyAlignment="1">
      <alignment horizontal="center" vertical="top"/>
    </xf>
    <xf numFmtId="49" fontId="6" fillId="6" borderId="75" xfId="0" applyNumberFormat="1" applyFont="1" applyFill="1" applyBorder="1" applyAlignment="1">
      <alignment horizontal="center" vertical="top"/>
    </xf>
    <xf numFmtId="0" fontId="5" fillId="6" borderId="63" xfId="0" applyFont="1" applyFill="1" applyBorder="1" applyAlignment="1">
      <alignment vertical="top"/>
    </xf>
    <xf numFmtId="0" fontId="5" fillId="6" borderId="64" xfId="0" applyFont="1" applyFill="1" applyBorder="1" applyAlignment="1">
      <alignment vertical="top"/>
    </xf>
    <xf numFmtId="49" fontId="6" fillId="6" borderId="0" xfId="0" applyNumberFormat="1" applyFont="1" applyFill="1" applyBorder="1" applyAlignment="1">
      <alignment horizontal="left" vertical="top"/>
    </xf>
    <xf numFmtId="49" fontId="6" fillId="6" borderId="63" xfId="0" applyNumberFormat="1" applyFont="1" applyFill="1" applyBorder="1" applyAlignment="1">
      <alignment horizontal="left" vertical="top"/>
    </xf>
    <xf numFmtId="0" fontId="5" fillId="6" borderId="29" xfId="0" applyFont="1" applyFill="1" applyBorder="1" applyAlignment="1">
      <alignment vertical="top"/>
    </xf>
    <xf numFmtId="172" fontId="5" fillId="0" borderId="32" xfId="0" applyNumberFormat="1" applyFont="1" applyFill="1" applyBorder="1" applyAlignment="1">
      <alignment horizontal="center" vertical="top"/>
    </xf>
    <xf numFmtId="172" fontId="5" fillId="0" borderId="76" xfId="0" applyNumberFormat="1" applyFont="1" applyFill="1" applyBorder="1" applyAlignment="1">
      <alignment horizontal="center" vertical="top"/>
    </xf>
    <xf numFmtId="0" fontId="5" fillId="0" borderId="46" xfId="0" applyFont="1" applyFill="1" applyBorder="1" applyAlignment="1">
      <alignment horizontal="center" vertical="top" wrapText="1"/>
    </xf>
    <xf numFmtId="0" fontId="5" fillId="0" borderId="42" xfId="0" applyFont="1" applyFill="1" applyBorder="1" applyAlignment="1">
      <alignment horizontal="center" vertical="top" wrapText="1"/>
    </xf>
    <xf numFmtId="172" fontId="5" fillId="0" borderId="5" xfId="0" applyNumberFormat="1" applyFont="1" applyFill="1" applyBorder="1" applyAlignment="1">
      <alignment horizontal="center" vertical="top"/>
    </xf>
    <xf numFmtId="0" fontId="0" fillId="0" borderId="14" xfId="0" applyFont="1" applyBorder="1" applyAlignment="1">
      <alignment vertical="top"/>
    </xf>
    <xf numFmtId="0" fontId="0" fillId="0" borderId="77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8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0" fillId="0" borderId="14" xfId="0" applyFont="1" applyBorder="1" applyAlignment="1">
      <alignment vertical="top"/>
    </xf>
    <xf numFmtId="0" fontId="6" fillId="2" borderId="78" xfId="0" applyFont="1" applyFill="1" applyBorder="1" applyAlignment="1">
      <alignment horizontal="center" vertical="top" wrapText="1"/>
    </xf>
    <xf numFmtId="172" fontId="5" fillId="2" borderId="37" xfId="0" applyNumberFormat="1" applyFont="1" applyFill="1" applyBorder="1" applyAlignment="1">
      <alignment horizontal="center" vertical="top"/>
    </xf>
    <xf numFmtId="172" fontId="5" fillId="0" borderId="31" xfId="0" applyNumberFormat="1" applyFont="1" applyBorder="1" applyAlignment="1">
      <alignment horizontal="center" vertical="top"/>
    </xf>
    <xf numFmtId="172" fontId="5" fillId="0" borderId="32" xfId="0" applyNumberFormat="1" applyFont="1" applyBorder="1" applyAlignment="1">
      <alignment horizontal="center" vertical="top"/>
    </xf>
    <xf numFmtId="0" fontId="5" fillId="0" borderId="46" xfId="0" applyFont="1" applyBorder="1" applyAlignment="1">
      <alignment vertical="top"/>
    </xf>
    <xf numFmtId="0" fontId="5" fillId="0" borderId="42" xfId="0" applyFont="1" applyBorder="1" applyAlignment="1">
      <alignment vertical="top"/>
    </xf>
    <xf numFmtId="0" fontId="5" fillId="0" borderId="34" xfId="0" applyFont="1" applyFill="1" applyBorder="1" applyAlignment="1">
      <alignment horizontal="center" vertical="top"/>
    </xf>
    <xf numFmtId="172" fontId="5" fillId="0" borderId="59" xfId="0" applyNumberFormat="1" applyFont="1" applyFill="1" applyBorder="1" applyAlignment="1">
      <alignment horizontal="center" vertical="top"/>
    </xf>
    <xf numFmtId="172" fontId="6" fillId="0" borderId="70" xfId="0" applyNumberFormat="1" applyFont="1" applyFill="1" applyBorder="1" applyAlignment="1">
      <alignment horizontal="center" vertical="top"/>
    </xf>
    <xf numFmtId="172" fontId="5" fillId="0" borderId="60" xfId="0" applyNumberFormat="1" applyFont="1" applyFill="1" applyBorder="1" applyAlignment="1">
      <alignment horizontal="center" vertical="top"/>
    </xf>
    <xf numFmtId="172" fontId="5" fillId="2" borderId="59" xfId="0" applyNumberFormat="1" applyFont="1" applyFill="1" applyBorder="1" applyAlignment="1">
      <alignment horizontal="center" vertical="top"/>
    </xf>
    <xf numFmtId="172" fontId="5" fillId="2" borderId="20" xfId="0" applyNumberFormat="1" applyFont="1" applyFill="1" applyBorder="1" applyAlignment="1">
      <alignment horizontal="center" vertical="top"/>
    </xf>
    <xf numFmtId="172" fontId="5" fillId="2" borderId="70" xfId="0" applyNumberFormat="1" applyFont="1" applyFill="1" applyBorder="1" applyAlignment="1">
      <alignment horizontal="center" vertical="top"/>
    </xf>
    <xf numFmtId="172" fontId="5" fillId="0" borderId="70" xfId="0" applyNumberFormat="1" applyFont="1" applyFill="1" applyBorder="1" applyAlignment="1">
      <alignment horizontal="center" vertical="top"/>
    </xf>
    <xf numFmtId="172" fontId="5" fillId="0" borderId="30" xfId="0" applyNumberFormat="1" applyFont="1" applyFill="1" applyBorder="1" applyAlignment="1">
      <alignment horizontal="center" vertical="top"/>
    </xf>
    <xf numFmtId="172" fontId="5" fillId="0" borderId="5" xfId="0" applyNumberFormat="1" applyFont="1" applyFill="1" applyBorder="1" applyAlignment="1">
      <alignment horizontal="center" vertical="top"/>
    </xf>
    <xf numFmtId="0" fontId="5" fillId="0" borderId="12" xfId="0" applyFont="1" applyFill="1" applyBorder="1" applyAlignment="1">
      <alignment horizontal="center" vertical="top"/>
    </xf>
    <xf numFmtId="172" fontId="5" fillId="0" borderId="79" xfId="0" applyNumberFormat="1" applyFont="1" applyFill="1" applyBorder="1" applyAlignment="1">
      <alignment horizontal="center" vertical="top"/>
    </xf>
    <xf numFmtId="172" fontId="5" fillId="0" borderId="50" xfId="0" applyNumberFormat="1" applyFont="1" applyFill="1" applyBorder="1" applyAlignment="1">
      <alignment horizontal="center" vertical="top"/>
    </xf>
    <xf numFmtId="172" fontId="5" fillId="0" borderId="51" xfId="0" applyNumberFormat="1" applyFont="1" applyFill="1" applyBorder="1" applyAlignment="1">
      <alignment horizontal="center" vertical="top"/>
    </xf>
    <xf numFmtId="172" fontId="5" fillId="2" borderId="79" xfId="0" applyNumberFormat="1" applyFont="1" applyFill="1" applyBorder="1" applyAlignment="1">
      <alignment horizontal="center" vertical="top"/>
    </xf>
    <xf numFmtId="172" fontId="5" fillId="2" borderId="50" xfId="0" applyNumberFormat="1" applyFont="1" applyFill="1" applyBorder="1" applyAlignment="1">
      <alignment horizontal="center" vertical="top"/>
    </xf>
    <xf numFmtId="172" fontId="5" fillId="0" borderId="43" xfId="0" applyNumberFormat="1" applyFont="1" applyFill="1" applyBorder="1" applyAlignment="1">
      <alignment horizontal="center" vertical="top"/>
    </xf>
    <xf numFmtId="172" fontId="5" fillId="0" borderId="10" xfId="0" applyNumberFormat="1" applyFont="1" applyFill="1" applyBorder="1" applyAlignment="1">
      <alignment horizontal="center" vertical="top"/>
    </xf>
    <xf numFmtId="0" fontId="5" fillId="0" borderId="14" xfId="0" applyFont="1" applyFill="1" applyBorder="1" applyAlignment="1">
      <alignment horizontal="center" vertical="top"/>
    </xf>
    <xf numFmtId="172" fontId="5" fillId="0" borderId="58" xfId="0" applyNumberFormat="1" applyFont="1" applyBorder="1" applyAlignment="1">
      <alignment horizontal="center" vertical="top"/>
    </xf>
    <xf numFmtId="49" fontId="6" fillId="5" borderId="40" xfId="0" applyNumberFormat="1" applyFont="1" applyFill="1" applyBorder="1" applyAlignment="1">
      <alignment horizontal="center" vertical="top"/>
    </xf>
    <xf numFmtId="0" fontId="6" fillId="2" borderId="29" xfId="0" applyFont="1" applyFill="1" applyBorder="1" applyAlignment="1">
      <alignment horizontal="center" vertical="top" wrapText="1"/>
    </xf>
    <xf numFmtId="172" fontId="6" fillId="2" borderId="75" xfId="0" applyNumberFormat="1" applyFont="1" applyFill="1" applyBorder="1" applyAlignment="1">
      <alignment horizontal="center" vertical="top"/>
    </xf>
    <xf numFmtId="172" fontId="6" fillId="2" borderId="28" xfId="0" applyNumberFormat="1" applyFont="1" applyFill="1" applyBorder="1" applyAlignment="1">
      <alignment horizontal="center" vertical="top"/>
    </xf>
    <xf numFmtId="172" fontId="6" fillId="2" borderId="65" xfId="0" applyNumberFormat="1" applyFont="1" applyFill="1" applyBorder="1" applyAlignment="1">
      <alignment horizontal="center" vertical="top"/>
    </xf>
    <xf numFmtId="0" fontId="5" fillId="0" borderId="62" xfId="0" applyFont="1" applyFill="1" applyBorder="1" applyAlignment="1">
      <alignment horizontal="center" vertical="top"/>
    </xf>
    <xf numFmtId="172" fontId="5" fillId="0" borderId="23" xfId="0" applyNumberFormat="1" applyFont="1" applyFill="1" applyBorder="1" applyAlignment="1">
      <alignment horizontal="center" vertical="top" wrapText="1"/>
    </xf>
    <xf numFmtId="172" fontId="5" fillId="0" borderId="22" xfId="0" applyNumberFormat="1" applyFont="1" applyFill="1" applyBorder="1" applyAlignment="1">
      <alignment horizontal="center" vertical="top" wrapText="1"/>
    </xf>
    <xf numFmtId="49" fontId="6" fillId="5" borderId="29" xfId="0" applyNumberFormat="1" applyFont="1" applyFill="1" applyBorder="1" applyAlignment="1">
      <alignment horizontal="center" vertical="top"/>
    </xf>
    <xf numFmtId="49" fontId="6" fillId="6" borderId="52" xfId="0" applyNumberFormat="1" applyFont="1" applyFill="1" applyBorder="1" applyAlignment="1">
      <alignment horizontal="center" vertical="top"/>
    </xf>
    <xf numFmtId="172" fontId="6" fillId="5" borderId="52" xfId="0" applyNumberFormat="1" applyFont="1" applyFill="1" applyBorder="1" applyAlignment="1">
      <alignment horizontal="center" vertical="top"/>
    </xf>
    <xf numFmtId="0" fontId="5" fillId="5" borderId="63" xfId="0" applyFont="1" applyFill="1" applyBorder="1" applyAlignment="1">
      <alignment vertical="top"/>
    </xf>
    <xf numFmtId="0" fontId="5" fillId="5" borderId="64" xfId="0" applyFont="1" applyFill="1" applyBorder="1" applyAlignment="1">
      <alignment vertical="top"/>
    </xf>
    <xf numFmtId="49" fontId="6" fillId="5" borderId="29" xfId="0" applyNumberFormat="1" applyFont="1" applyFill="1" applyBorder="1" applyAlignment="1">
      <alignment horizontal="center" vertical="top"/>
    </xf>
    <xf numFmtId="49" fontId="6" fillId="6" borderId="29" xfId="0" applyNumberFormat="1" applyFont="1" applyFill="1" applyBorder="1" applyAlignment="1">
      <alignment horizontal="center" vertical="top"/>
    </xf>
    <xf numFmtId="49" fontId="6" fillId="6" borderId="41" xfId="0" applyNumberFormat="1" applyFont="1" applyFill="1" applyBorder="1" applyAlignment="1">
      <alignment horizontal="center" vertical="top"/>
    </xf>
    <xf numFmtId="0" fontId="5" fillId="0" borderId="45" xfId="0" applyFont="1" applyFill="1" applyBorder="1" applyAlignment="1">
      <alignment horizontal="center" vertical="top"/>
    </xf>
    <xf numFmtId="172" fontId="5" fillId="0" borderId="76" xfId="0" applyNumberFormat="1" applyFont="1" applyBorder="1" applyAlignment="1">
      <alignment horizontal="center" vertical="top"/>
    </xf>
    <xf numFmtId="0" fontId="5" fillId="4" borderId="41" xfId="0" applyFont="1" applyFill="1" applyBorder="1" applyAlignment="1">
      <alignment horizontal="center" vertical="top" wrapText="1"/>
    </xf>
    <xf numFmtId="0" fontId="5" fillId="4" borderId="46" xfId="0" applyFont="1" applyFill="1" applyBorder="1" applyAlignment="1">
      <alignment horizontal="center" vertical="top" wrapText="1"/>
    </xf>
    <xf numFmtId="0" fontId="5" fillId="4" borderId="49" xfId="0" applyFont="1" applyFill="1" applyBorder="1" applyAlignment="1">
      <alignment horizontal="center" vertical="top" wrapText="1"/>
    </xf>
    <xf numFmtId="49" fontId="6" fillId="6" borderId="39" xfId="0" applyNumberFormat="1" applyFont="1" applyFill="1" applyBorder="1" applyAlignment="1">
      <alignment horizontal="center" vertical="top"/>
    </xf>
    <xf numFmtId="0" fontId="5" fillId="0" borderId="15" xfId="0" applyFont="1" applyBorder="1" applyAlignment="1">
      <alignment vertical="top"/>
    </xf>
    <xf numFmtId="0" fontId="5" fillId="0" borderId="11" xfId="0" applyFont="1" applyBorder="1" applyAlignment="1">
      <alignment vertical="top"/>
    </xf>
    <xf numFmtId="49" fontId="6" fillId="6" borderId="41" xfId="0" applyNumberFormat="1" applyFont="1" applyFill="1" applyBorder="1" applyAlignment="1">
      <alignment vertical="top"/>
    </xf>
    <xf numFmtId="0" fontId="5" fillId="0" borderId="25" xfId="0" applyFont="1" applyFill="1" applyBorder="1" applyAlignment="1">
      <alignment horizontal="center" vertical="top"/>
    </xf>
    <xf numFmtId="172" fontId="5" fillId="0" borderId="58" xfId="0" applyNumberFormat="1" applyFont="1" applyFill="1" applyBorder="1" applyAlignment="1">
      <alignment horizontal="center" vertical="top"/>
    </xf>
    <xf numFmtId="172" fontId="5" fillId="0" borderId="23" xfId="0" applyNumberFormat="1" applyFont="1" applyBorder="1" applyAlignment="1">
      <alignment horizontal="center" vertical="top"/>
    </xf>
    <xf numFmtId="0" fontId="5" fillId="0" borderId="12" xfId="0" applyFont="1" applyFill="1" applyBorder="1" applyAlignment="1">
      <alignment vertical="top" wrapText="1"/>
    </xf>
    <xf numFmtId="0" fontId="5" fillId="0" borderId="48" xfId="0" applyFont="1" applyFill="1" applyBorder="1" applyAlignment="1">
      <alignment vertical="top" wrapText="1"/>
    </xf>
    <xf numFmtId="0" fontId="5" fillId="0" borderId="13" xfId="0" applyFont="1" applyFill="1" applyBorder="1" applyAlignment="1">
      <alignment vertical="top" wrapText="1"/>
    </xf>
    <xf numFmtId="49" fontId="6" fillId="6" borderId="39" xfId="0" applyNumberFormat="1" applyFont="1" applyFill="1" applyBorder="1" applyAlignment="1">
      <alignment vertical="top"/>
    </xf>
    <xf numFmtId="172" fontId="6" fillId="2" borderId="80" xfId="0" applyNumberFormat="1" applyFont="1" applyFill="1" applyBorder="1" applyAlignment="1">
      <alignment horizontal="center" vertical="top"/>
    </xf>
    <xf numFmtId="172" fontId="6" fillId="2" borderId="79" xfId="0" applyNumberFormat="1" applyFont="1" applyFill="1" applyBorder="1" applyAlignment="1">
      <alignment horizontal="center" vertical="top"/>
    </xf>
    <xf numFmtId="0" fontId="5" fillId="0" borderId="19" xfId="0" applyFont="1" applyBorder="1" applyAlignment="1">
      <alignment vertical="top"/>
    </xf>
    <xf numFmtId="0" fontId="5" fillId="0" borderId="58" xfId="0" applyFont="1" applyBorder="1" applyAlignment="1">
      <alignment vertical="top"/>
    </xf>
    <xf numFmtId="0" fontId="5" fillId="0" borderId="39" xfId="0" applyFont="1" applyFill="1" applyBorder="1" applyAlignment="1">
      <alignment vertical="top"/>
    </xf>
    <xf numFmtId="0" fontId="5" fillId="0" borderId="27" xfId="0" applyFont="1" applyFill="1" applyBorder="1" applyAlignment="1">
      <alignment vertical="top"/>
    </xf>
    <xf numFmtId="49" fontId="6" fillId="6" borderId="0" xfId="0" applyNumberFormat="1" applyFont="1" applyFill="1" applyBorder="1" applyAlignment="1">
      <alignment horizontal="center" vertical="top"/>
    </xf>
    <xf numFmtId="49" fontId="6" fillId="5" borderId="53" xfId="0" applyNumberFormat="1" applyFont="1" applyFill="1" applyBorder="1" applyAlignment="1">
      <alignment horizontal="center" vertical="top"/>
    </xf>
    <xf numFmtId="49" fontId="6" fillId="6" borderId="54" xfId="0" applyNumberFormat="1" applyFont="1" applyFill="1" applyBorder="1" applyAlignment="1">
      <alignment horizontal="center" vertical="top"/>
    </xf>
    <xf numFmtId="49" fontId="5" fillId="0" borderId="35" xfId="0" applyNumberFormat="1" applyFont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/>
    </xf>
    <xf numFmtId="172" fontId="6" fillId="0" borderId="60" xfId="0" applyNumberFormat="1" applyFont="1" applyFill="1" applyBorder="1" applyAlignment="1">
      <alignment horizontal="center" vertical="top"/>
    </xf>
    <xf numFmtId="172" fontId="5" fillId="2" borderId="13" xfId="0" applyNumberFormat="1" applyFont="1" applyFill="1" applyBorder="1" applyAlignment="1">
      <alignment horizontal="center" vertical="top"/>
    </xf>
    <xf numFmtId="172" fontId="5" fillId="0" borderId="81" xfId="0" applyNumberFormat="1" applyFont="1" applyFill="1" applyBorder="1" applyAlignment="1">
      <alignment horizontal="center" vertical="top"/>
    </xf>
    <xf numFmtId="172" fontId="5" fillId="0" borderId="12" xfId="0" applyNumberFormat="1" applyFont="1" applyFill="1" applyBorder="1" applyAlignment="1">
      <alignment horizontal="center" vertical="top"/>
    </xf>
    <xf numFmtId="172" fontId="6" fillId="0" borderId="13" xfId="0" applyNumberFormat="1" applyFont="1" applyFill="1" applyBorder="1" applyAlignment="1">
      <alignment horizontal="center" vertical="top"/>
    </xf>
    <xf numFmtId="172" fontId="5" fillId="0" borderId="13" xfId="0" applyNumberFormat="1" applyFont="1" applyFill="1" applyBorder="1" applyAlignment="1">
      <alignment horizontal="center" vertical="top"/>
    </xf>
    <xf numFmtId="172" fontId="5" fillId="2" borderId="61" xfId="0" applyNumberFormat="1" applyFont="1" applyFill="1" applyBorder="1" applyAlignment="1">
      <alignment horizontal="center" vertical="top"/>
    </xf>
    <xf numFmtId="172" fontId="5" fillId="2" borderId="12" xfId="0" applyNumberFormat="1" applyFont="1" applyFill="1" applyBorder="1" applyAlignment="1">
      <alignment horizontal="center" vertical="top"/>
    </xf>
    <xf numFmtId="0" fontId="0" fillId="0" borderId="5" xfId="0" applyFont="1" applyBorder="1" applyAlignment="1">
      <alignment horizontal="center" vertical="top" wrapText="1"/>
    </xf>
    <xf numFmtId="0" fontId="0" fillId="0" borderId="30" xfId="0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 vertical="top" wrapText="1"/>
    </xf>
    <xf numFmtId="2" fontId="5" fillId="0" borderId="5" xfId="0" applyNumberFormat="1" applyFont="1" applyFill="1" applyBorder="1" applyAlignment="1">
      <alignment horizontal="center" vertical="top" wrapText="1"/>
    </xf>
    <xf numFmtId="2" fontId="5" fillId="0" borderId="30" xfId="0" applyNumberFormat="1" applyFont="1" applyFill="1" applyBorder="1" applyAlignment="1">
      <alignment horizontal="center" vertical="top" wrapText="1"/>
    </xf>
    <xf numFmtId="49" fontId="5" fillId="0" borderId="73" xfId="0" applyNumberFormat="1" applyFont="1" applyBorder="1" applyAlignment="1">
      <alignment horizontal="center" vertical="top" wrapText="1"/>
    </xf>
    <xf numFmtId="0" fontId="5" fillId="0" borderId="25" xfId="0" applyNumberFormat="1" applyFont="1" applyBorder="1" applyAlignment="1">
      <alignment horizontal="center" vertical="top" wrapText="1"/>
    </xf>
    <xf numFmtId="172" fontId="6" fillId="2" borderId="64" xfId="0" applyNumberFormat="1" applyFont="1" applyFill="1" applyBorder="1" applyAlignment="1">
      <alignment horizontal="center" vertical="top"/>
    </xf>
    <xf numFmtId="172" fontId="5" fillId="0" borderId="33" xfId="0" applyNumberFormat="1" applyFont="1" applyBorder="1" applyAlignment="1">
      <alignment horizontal="center" vertical="top"/>
    </xf>
    <xf numFmtId="172" fontId="5" fillId="0" borderId="36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172" fontId="5" fillId="0" borderId="40" xfId="0" applyNumberFormat="1" applyFont="1" applyFill="1" applyBorder="1" applyAlignment="1">
      <alignment horizontal="center" vertical="top"/>
    </xf>
    <xf numFmtId="172" fontId="5" fillId="0" borderId="39" xfId="0" applyNumberFormat="1" applyFont="1" applyFill="1" applyBorder="1" applyAlignment="1">
      <alignment horizontal="center" vertical="top"/>
    </xf>
    <xf numFmtId="172" fontId="5" fillId="0" borderId="65" xfId="0" applyNumberFormat="1" applyFont="1" applyFill="1" applyBorder="1" applyAlignment="1">
      <alignment horizontal="center" vertical="top"/>
    </xf>
    <xf numFmtId="172" fontId="5" fillId="0" borderId="81" xfId="0" applyNumberFormat="1" applyFont="1" applyFill="1" applyBorder="1" applyAlignment="1">
      <alignment horizontal="center" vertical="top"/>
    </xf>
    <xf numFmtId="0" fontId="5" fillId="0" borderId="48" xfId="0" applyFont="1" applyFill="1" applyBorder="1" applyAlignment="1">
      <alignment horizontal="center" vertical="top" wrapText="1"/>
    </xf>
    <xf numFmtId="0" fontId="5" fillId="0" borderId="62" xfId="0" applyFont="1" applyFill="1" applyBorder="1" applyAlignment="1">
      <alignment horizontal="center" vertical="top" wrapText="1"/>
    </xf>
    <xf numFmtId="172" fontId="6" fillId="6" borderId="29" xfId="0" applyNumberFormat="1" applyFont="1" applyFill="1" applyBorder="1" applyAlignment="1">
      <alignment horizontal="center" vertical="top"/>
    </xf>
    <xf numFmtId="0" fontId="5" fillId="0" borderId="40" xfId="0" applyFont="1" applyFill="1" applyBorder="1" applyAlignment="1">
      <alignment vertical="top"/>
    </xf>
    <xf numFmtId="0" fontId="5" fillId="0" borderId="28" xfId="0" applyFont="1" applyFill="1" applyBorder="1" applyAlignment="1">
      <alignment vertical="top"/>
    </xf>
    <xf numFmtId="49" fontId="6" fillId="6" borderId="67" xfId="0" applyNumberFormat="1" applyFont="1" applyFill="1" applyBorder="1" applyAlignment="1">
      <alignment horizontal="center" vertical="top"/>
    </xf>
    <xf numFmtId="49" fontId="6" fillId="5" borderId="55" xfId="0" applyNumberFormat="1" applyFont="1" applyFill="1" applyBorder="1" applyAlignment="1">
      <alignment horizontal="center" vertical="top"/>
    </xf>
    <xf numFmtId="49" fontId="6" fillId="6" borderId="53" xfId="0" applyNumberFormat="1" applyFont="1" applyFill="1" applyBorder="1" applyAlignment="1">
      <alignment horizontal="center" vertical="top"/>
    </xf>
    <xf numFmtId="49" fontId="6" fillId="4" borderId="54" xfId="0" applyNumberFormat="1" applyFont="1" applyFill="1" applyBorder="1" applyAlignment="1">
      <alignment horizontal="center" vertical="top"/>
    </xf>
    <xf numFmtId="0" fontId="5" fillId="0" borderId="55" xfId="0" applyNumberFormat="1" applyFont="1" applyFill="1" applyBorder="1" applyAlignment="1">
      <alignment horizontal="center" vertical="top"/>
    </xf>
    <xf numFmtId="172" fontId="5" fillId="0" borderId="53" xfId="0" applyNumberFormat="1" applyFont="1" applyFill="1" applyBorder="1" applyAlignment="1">
      <alignment horizontal="center" vertical="top"/>
    </xf>
    <xf numFmtId="172" fontId="5" fillId="0" borderId="41" xfId="0" applyNumberFormat="1" applyFont="1" applyFill="1" applyBorder="1" applyAlignment="1">
      <alignment horizontal="center" vertical="top"/>
    </xf>
    <xf numFmtId="172" fontId="5" fillId="0" borderId="49" xfId="0" applyNumberFormat="1" applyFont="1" applyFill="1" applyBorder="1" applyAlignment="1">
      <alignment horizontal="center" vertical="top"/>
    </xf>
    <xf numFmtId="172" fontId="5" fillId="0" borderId="53" xfId="0" applyNumberFormat="1" applyFont="1" applyBorder="1" applyAlignment="1">
      <alignment horizontal="center" vertical="top"/>
    </xf>
    <xf numFmtId="172" fontId="5" fillId="0" borderId="41" xfId="0" applyNumberFormat="1" applyFont="1" applyBorder="1" applyAlignment="1">
      <alignment horizontal="center" vertical="top"/>
    </xf>
    <xf numFmtId="172" fontId="5" fillId="0" borderId="69" xfId="0" applyNumberFormat="1" applyFont="1" applyBorder="1" applyAlignment="1">
      <alignment horizontal="center" vertical="top"/>
    </xf>
    <xf numFmtId="172" fontId="5" fillId="2" borderId="53" xfId="0" applyNumberFormat="1" applyFont="1" applyFill="1" applyBorder="1" applyAlignment="1">
      <alignment horizontal="center" vertical="top"/>
    </xf>
    <xf numFmtId="172" fontId="5" fillId="2" borderId="41" xfId="0" applyNumberFormat="1" applyFont="1" applyFill="1" applyBorder="1" applyAlignment="1">
      <alignment horizontal="center" vertical="top"/>
    </xf>
    <xf numFmtId="172" fontId="5" fillId="2" borderId="69" xfId="0" applyNumberFormat="1" applyFont="1" applyFill="1" applyBorder="1" applyAlignment="1">
      <alignment horizontal="center" vertical="top"/>
    </xf>
    <xf numFmtId="172" fontId="5" fillId="0" borderId="69" xfId="0" applyNumberFormat="1" applyFont="1" applyFill="1" applyBorder="1" applyAlignment="1">
      <alignment horizontal="center" vertical="top"/>
    </xf>
    <xf numFmtId="172" fontId="5" fillId="4" borderId="45" xfId="0" applyNumberFormat="1" applyFont="1" applyFill="1" applyBorder="1" applyAlignment="1">
      <alignment horizontal="center" vertical="top" wrapText="1"/>
    </xf>
    <xf numFmtId="49" fontId="5" fillId="5" borderId="24" xfId="0" applyNumberFormat="1" applyFont="1" applyFill="1" applyBorder="1" applyAlignment="1">
      <alignment horizontal="center" vertical="top"/>
    </xf>
    <xf numFmtId="49" fontId="6" fillId="6" borderId="40" xfId="0" applyNumberFormat="1" applyFont="1" applyFill="1" applyBorder="1" applyAlignment="1">
      <alignment horizontal="center" vertical="top"/>
    </xf>
    <xf numFmtId="49" fontId="6" fillId="4" borderId="26" xfId="0" applyNumberFormat="1" applyFont="1" applyFill="1" applyBorder="1" applyAlignment="1">
      <alignment horizontal="center" vertical="top"/>
    </xf>
    <xf numFmtId="0" fontId="5" fillId="0" borderId="24" xfId="0" applyNumberFormat="1" applyFont="1" applyFill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0" fontId="5" fillId="4" borderId="41" xfId="0" applyFont="1" applyFill="1" applyBorder="1" applyAlignment="1">
      <alignment horizontal="left" vertical="top" wrapText="1"/>
    </xf>
    <xf numFmtId="0" fontId="5" fillId="4" borderId="46" xfId="0" applyFont="1" applyFill="1" applyBorder="1" applyAlignment="1">
      <alignment horizontal="left" vertical="top" wrapText="1"/>
    </xf>
    <xf numFmtId="0" fontId="5" fillId="4" borderId="49" xfId="0" applyFont="1" applyFill="1" applyBorder="1" applyAlignment="1">
      <alignment horizontal="left" vertical="top" wrapText="1"/>
    </xf>
    <xf numFmtId="172" fontId="6" fillId="2" borderId="50" xfId="0" applyNumberFormat="1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 wrapText="1"/>
    </xf>
    <xf numFmtId="172" fontId="6" fillId="2" borderId="82" xfId="0" applyNumberFormat="1" applyFont="1" applyFill="1" applyBorder="1" applyAlignment="1">
      <alignment horizontal="center" vertical="top"/>
    </xf>
    <xf numFmtId="172" fontId="6" fillId="2" borderId="10" xfId="0" applyNumberFormat="1" applyFont="1" applyFill="1" applyBorder="1" applyAlignment="1">
      <alignment horizontal="center" vertical="top"/>
    </xf>
    <xf numFmtId="49" fontId="6" fillId="6" borderId="41" xfId="0" applyNumberFormat="1" applyFont="1" applyFill="1" applyBorder="1" applyAlignment="1">
      <alignment horizontal="center" vertical="top"/>
    </xf>
    <xf numFmtId="0" fontId="5" fillId="0" borderId="32" xfId="0" applyFont="1" applyFill="1" applyBorder="1" applyAlignment="1">
      <alignment horizontal="center" vertical="top" wrapText="1"/>
    </xf>
    <xf numFmtId="49" fontId="6" fillId="6" borderId="19" xfId="0" applyNumberFormat="1" applyFont="1" applyFill="1" applyBorder="1" applyAlignment="1">
      <alignment horizontal="center" vertical="top"/>
    </xf>
    <xf numFmtId="49" fontId="6" fillId="4" borderId="33" xfId="0" applyNumberFormat="1" applyFont="1" applyFill="1" applyBorder="1" applyAlignment="1">
      <alignment horizontal="center" vertical="top"/>
    </xf>
    <xf numFmtId="172" fontId="5" fillId="2" borderId="70" xfId="0" applyNumberFormat="1" applyFont="1" applyFill="1" applyBorder="1" applyAlignment="1">
      <alignment horizontal="center" vertical="top"/>
    </xf>
    <xf numFmtId="172" fontId="5" fillId="0" borderId="70" xfId="0" applyNumberFormat="1" applyFont="1" applyFill="1" applyBorder="1" applyAlignment="1">
      <alignment horizontal="center" vertical="top"/>
    </xf>
    <xf numFmtId="49" fontId="5" fillId="5" borderId="40" xfId="0" applyNumberFormat="1" applyFont="1" applyFill="1" applyBorder="1" applyAlignment="1">
      <alignment horizontal="center" vertical="top"/>
    </xf>
    <xf numFmtId="49" fontId="6" fillId="6" borderId="39" xfId="0" applyNumberFormat="1" applyFont="1" applyFill="1" applyBorder="1" applyAlignment="1">
      <alignment horizontal="center" vertical="top"/>
    </xf>
    <xf numFmtId="0" fontId="6" fillId="2" borderId="10" xfId="0" applyFont="1" applyFill="1" applyBorder="1" applyAlignment="1">
      <alignment horizontal="center" vertical="top" wrapText="1"/>
    </xf>
    <xf numFmtId="172" fontId="5" fillId="2" borderId="35" xfId="0" applyNumberFormat="1" applyFont="1" applyFill="1" applyBorder="1" applyAlignment="1">
      <alignment horizontal="center" vertical="top"/>
    </xf>
    <xf numFmtId="172" fontId="5" fillId="0" borderId="7" xfId="0" applyNumberFormat="1" applyFont="1" applyFill="1" applyBorder="1" applyAlignment="1">
      <alignment horizontal="center" vertical="top" wrapText="1"/>
    </xf>
    <xf numFmtId="49" fontId="6" fillId="5" borderId="55" xfId="0" applyNumberFormat="1" applyFont="1" applyFill="1" applyBorder="1" applyAlignment="1">
      <alignment horizontal="center" vertical="top"/>
    </xf>
    <xf numFmtId="49" fontId="6" fillId="6" borderId="53" xfId="0" applyNumberFormat="1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 wrapText="1"/>
    </xf>
    <xf numFmtId="49" fontId="5" fillId="5" borderId="14" xfId="0" applyNumberFormat="1" applyFont="1" applyFill="1" applyBorder="1" applyAlignment="1">
      <alignment horizontal="center" vertical="top"/>
    </xf>
    <xf numFmtId="0" fontId="0" fillId="0" borderId="39" xfId="0" applyFont="1" applyBorder="1" applyAlignment="1">
      <alignment vertical="top"/>
    </xf>
    <xf numFmtId="0" fontId="0" fillId="0" borderId="27" xfId="0" applyFont="1" applyBorder="1" applyAlignment="1">
      <alignment vertical="top"/>
    </xf>
    <xf numFmtId="0" fontId="0" fillId="0" borderId="65" xfId="0" applyFont="1" applyBorder="1" applyAlignment="1">
      <alignment vertical="top"/>
    </xf>
    <xf numFmtId="0" fontId="5" fillId="0" borderId="1" xfId="0" applyFont="1" applyFill="1" applyBorder="1" applyAlignment="1">
      <alignment horizontal="center" vertical="top" wrapText="1"/>
    </xf>
    <xf numFmtId="172" fontId="5" fillId="4" borderId="7" xfId="0" applyNumberFormat="1" applyFont="1" applyFill="1" applyBorder="1" applyAlignment="1">
      <alignment horizontal="center" vertical="top" wrapText="1"/>
    </xf>
    <xf numFmtId="49" fontId="6" fillId="6" borderId="66" xfId="0" applyNumberFormat="1" applyFont="1" applyFill="1" applyBorder="1" applyAlignment="1">
      <alignment horizontal="center" vertical="top"/>
    </xf>
    <xf numFmtId="172" fontId="6" fillId="6" borderId="66" xfId="0" applyNumberFormat="1" applyFont="1" applyFill="1" applyBorder="1" applyAlignment="1">
      <alignment horizontal="center" vertical="top"/>
    </xf>
    <xf numFmtId="172" fontId="6" fillId="6" borderId="74" xfId="0" applyNumberFormat="1" applyFont="1" applyFill="1" applyBorder="1" applyAlignment="1">
      <alignment horizontal="center" vertical="top"/>
    </xf>
    <xf numFmtId="172" fontId="6" fillId="6" borderId="6" xfId="0" applyNumberFormat="1" applyFont="1" applyFill="1" applyBorder="1" applyAlignment="1">
      <alignment horizontal="center" vertical="top"/>
    </xf>
    <xf numFmtId="49" fontId="6" fillId="6" borderId="69" xfId="0" applyNumberFormat="1" applyFont="1" applyFill="1" applyBorder="1" applyAlignment="1">
      <alignment horizontal="left" vertical="top"/>
    </xf>
    <xf numFmtId="0" fontId="5" fillId="6" borderId="55" xfId="0" applyFont="1" applyFill="1" applyBorder="1" applyAlignment="1">
      <alignment vertical="top"/>
    </xf>
    <xf numFmtId="0" fontId="5" fillId="6" borderId="46" xfId="0" applyFont="1" applyFill="1" applyBorder="1" applyAlignment="1">
      <alignment vertical="top"/>
    </xf>
    <xf numFmtId="0" fontId="5" fillId="6" borderId="42" xfId="0" applyFont="1" applyFill="1" applyBorder="1" applyAlignment="1">
      <alignment vertical="top"/>
    </xf>
    <xf numFmtId="49" fontId="5" fillId="0" borderId="14" xfId="0" applyNumberFormat="1" applyFont="1" applyFill="1" applyBorder="1" applyAlignment="1">
      <alignment horizontal="center" vertical="top"/>
    </xf>
    <xf numFmtId="172" fontId="5" fillId="0" borderId="15" xfId="0" applyNumberFormat="1" applyFont="1" applyFill="1" applyBorder="1" applyAlignment="1">
      <alignment horizontal="center" vertical="top" wrapText="1"/>
    </xf>
    <xf numFmtId="172" fontId="5" fillId="0" borderId="11" xfId="0" applyNumberFormat="1" applyFont="1" applyFill="1" applyBorder="1" applyAlignment="1">
      <alignment horizontal="center" vertical="top" wrapText="1"/>
    </xf>
    <xf numFmtId="172" fontId="5" fillId="0" borderId="2" xfId="0" applyNumberFormat="1" applyFont="1" applyBorder="1" applyAlignment="1">
      <alignment horizontal="center" vertical="top" wrapText="1"/>
    </xf>
    <xf numFmtId="172" fontId="5" fillId="0" borderId="15" xfId="0" applyNumberFormat="1" applyFont="1" applyBorder="1" applyAlignment="1">
      <alignment horizontal="center" vertical="top" wrapText="1"/>
    </xf>
    <xf numFmtId="172" fontId="5" fillId="0" borderId="21" xfId="0" applyNumberFormat="1" applyFont="1" applyBorder="1" applyAlignment="1">
      <alignment horizontal="center" vertical="top" wrapText="1"/>
    </xf>
    <xf numFmtId="172" fontId="5" fillId="0" borderId="57" xfId="0" applyNumberFormat="1" applyFont="1" applyBorder="1" applyAlignment="1">
      <alignment horizontal="center" vertical="top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center" vertical="top"/>
    </xf>
    <xf numFmtId="172" fontId="5" fillId="0" borderId="8" xfId="0" applyNumberFormat="1" applyFont="1" applyFill="1" applyBorder="1" applyAlignment="1">
      <alignment horizontal="center" vertical="top"/>
    </xf>
    <xf numFmtId="172" fontId="5" fillId="0" borderId="1" xfId="0" applyNumberFormat="1" applyFont="1" applyFill="1" applyBorder="1" applyAlignment="1">
      <alignment horizontal="center" vertical="top"/>
    </xf>
    <xf numFmtId="0" fontId="5" fillId="0" borderId="31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center" vertical="top"/>
    </xf>
    <xf numFmtId="0" fontId="5" fillId="0" borderId="83" xfId="0" applyFont="1" applyFill="1" applyBorder="1" applyAlignment="1">
      <alignment horizontal="center" vertical="top"/>
    </xf>
    <xf numFmtId="0" fontId="5" fillId="0" borderId="56" xfId="0" applyFont="1" applyFill="1" applyBorder="1" applyAlignment="1">
      <alignment horizontal="center" vertical="top"/>
    </xf>
    <xf numFmtId="49" fontId="5" fillId="0" borderId="0" xfId="0" applyNumberFormat="1" applyFont="1" applyBorder="1" applyAlignment="1">
      <alignment horizontal="center" vertical="top"/>
    </xf>
    <xf numFmtId="0" fontId="0" fillId="0" borderId="61" xfId="0" applyFont="1" applyBorder="1" applyAlignment="1">
      <alignment horizontal="center" vertical="top" wrapText="1"/>
    </xf>
    <xf numFmtId="172" fontId="5" fillId="0" borderId="12" xfId="0" applyNumberFormat="1" applyFont="1" applyFill="1" applyBorder="1" applyAlignment="1">
      <alignment horizontal="center" vertical="top" wrapText="1"/>
    </xf>
    <xf numFmtId="172" fontId="5" fillId="0" borderId="13" xfId="0" applyNumberFormat="1" applyFont="1" applyFill="1" applyBorder="1" applyAlignment="1">
      <alignment horizontal="center" vertical="top" wrapText="1"/>
    </xf>
    <xf numFmtId="172" fontId="5" fillId="0" borderId="81" xfId="0" applyNumberFormat="1" applyFont="1" applyBorder="1" applyAlignment="1">
      <alignment horizontal="center" vertical="top" wrapText="1"/>
    </xf>
    <xf numFmtId="172" fontId="5" fillId="0" borderId="12" xfId="0" applyNumberFormat="1" applyFont="1" applyBorder="1" applyAlignment="1">
      <alignment horizontal="center" vertical="top" wrapText="1"/>
    </xf>
    <xf numFmtId="172" fontId="5" fillId="0" borderId="70" xfId="0" applyNumberFormat="1" applyFont="1" applyBorder="1" applyAlignment="1">
      <alignment horizontal="center" vertical="top" wrapText="1"/>
    </xf>
    <xf numFmtId="172" fontId="5" fillId="2" borderId="79" xfId="0" applyNumberFormat="1" applyFont="1" applyFill="1" applyBorder="1" applyAlignment="1">
      <alignment horizontal="center" vertical="top"/>
    </xf>
    <xf numFmtId="172" fontId="5" fillId="2" borderId="50" xfId="0" applyNumberFormat="1" applyFont="1" applyFill="1" applyBorder="1" applyAlignment="1">
      <alignment horizontal="center" vertical="top"/>
    </xf>
    <xf numFmtId="172" fontId="5" fillId="2" borderId="51" xfId="0" applyNumberFormat="1" applyFont="1" applyFill="1" applyBorder="1" applyAlignment="1">
      <alignment horizontal="center" vertical="top"/>
    </xf>
    <xf numFmtId="172" fontId="5" fillId="0" borderId="61" xfId="0" applyNumberFormat="1" applyFont="1" applyBorder="1" applyAlignment="1">
      <alignment horizontal="center" vertical="top" wrapText="1"/>
    </xf>
    <xf numFmtId="49" fontId="5" fillId="0" borderId="12" xfId="0" applyNumberFormat="1" applyFont="1" applyFill="1" applyBorder="1" applyAlignment="1">
      <alignment horizontal="left" vertical="top" wrapText="1"/>
    </xf>
    <xf numFmtId="49" fontId="6" fillId="0" borderId="13" xfId="0" applyNumberFormat="1" applyFont="1" applyFill="1" applyBorder="1" applyAlignment="1">
      <alignment horizontal="left" vertical="top" wrapText="1"/>
    </xf>
    <xf numFmtId="49" fontId="5" fillId="0" borderId="72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6" fillId="0" borderId="40" xfId="0" applyFont="1" applyFill="1" applyBorder="1" applyAlignment="1">
      <alignment horizontal="center" vertical="top" textRotation="180" wrapText="1"/>
    </xf>
    <xf numFmtId="49" fontId="5" fillId="0" borderId="24" xfId="0" applyNumberFormat="1" applyFont="1" applyFill="1" applyBorder="1" applyAlignment="1">
      <alignment horizontal="center" vertical="top"/>
    </xf>
    <xf numFmtId="172" fontId="6" fillId="2" borderId="25" xfId="0" applyNumberFormat="1" applyFont="1" applyFill="1" applyBorder="1" applyAlignment="1">
      <alignment horizontal="center" vertical="top"/>
    </xf>
    <xf numFmtId="172" fontId="6" fillId="2" borderId="72" xfId="0" applyNumberFormat="1" applyFont="1" applyFill="1" applyBorder="1" applyAlignment="1">
      <alignment horizontal="center" vertical="top"/>
    </xf>
    <xf numFmtId="0" fontId="0" fillId="0" borderId="19" xfId="0" applyFont="1" applyBorder="1" applyAlignment="1">
      <alignment horizontal="left" vertical="top" wrapText="1"/>
    </xf>
    <xf numFmtId="172" fontId="5" fillId="0" borderId="38" xfId="0" applyNumberFormat="1" applyFont="1" applyBorder="1" applyAlignment="1">
      <alignment horizontal="center" vertical="top"/>
    </xf>
    <xf numFmtId="172" fontId="5" fillId="0" borderId="7" xfId="0" applyNumberFormat="1" applyFont="1" applyBorder="1" applyAlignment="1">
      <alignment horizontal="center" vertical="top"/>
    </xf>
    <xf numFmtId="0" fontId="0" fillId="2" borderId="66" xfId="0" applyFont="1" applyFill="1" applyBorder="1" applyAlignment="1">
      <alignment horizontal="left" vertical="top" wrapText="1"/>
    </xf>
    <xf numFmtId="0" fontId="0" fillId="2" borderId="67" xfId="0" applyFont="1" applyFill="1" applyBorder="1" applyAlignment="1">
      <alignment vertical="top" wrapText="1"/>
    </xf>
    <xf numFmtId="0" fontId="5" fillId="0" borderId="39" xfId="0" applyFont="1" applyBorder="1" applyAlignment="1">
      <alignment vertical="top"/>
    </xf>
    <xf numFmtId="172" fontId="5" fillId="2" borderId="49" xfId="0" applyNumberFormat="1" applyFont="1" applyFill="1" applyBorder="1" applyAlignment="1">
      <alignment horizontal="center" vertical="top"/>
    </xf>
    <xf numFmtId="0" fontId="0" fillId="0" borderId="17" xfId="0" applyFont="1" applyBorder="1" applyAlignment="1">
      <alignment horizontal="left" vertical="top" wrapText="1"/>
    </xf>
    <xf numFmtId="0" fontId="0" fillId="0" borderId="56" xfId="0" applyFont="1" applyBorder="1" applyAlignment="1">
      <alignment vertical="top" wrapText="1"/>
    </xf>
    <xf numFmtId="172" fontId="5" fillId="0" borderId="42" xfId="0" applyNumberFormat="1" applyFont="1" applyBorder="1" applyAlignment="1">
      <alignment horizontal="center" vertical="top"/>
    </xf>
    <xf numFmtId="172" fontId="5" fillId="0" borderId="45" xfId="0" applyNumberFormat="1" applyFont="1" applyBorder="1" applyAlignment="1">
      <alignment horizontal="center" vertical="top"/>
    </xf>
    <xf numFmtId="0" fontId="5" fillId="0" borderId="55" xfId="0" applyFont="1" applyBorder="1" applyAlignment="1">
      <alignment vertical="top"/>
    </xf>
    <xf numFmtId="0" fontId="5" fillId="0" borderId="41" xfId="0" applyFont="1" applyBorder="1" applyAlignment="1">
      <alignment vertical="top"/>
    </xf>
    <xf numFmtId="0" fontId="0" fillId="2" borderId="50" xfId="0" applyFont="1" applyFill="1" applyBorder="1" applyAlignment="1">
      <alignment horizontal="left" vertical="top" wrapText="1"/>
    </xf>
    <xf numFmtId="0" fontId="0" fillId="2" borderId="5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/>
    </xf>
    <xf numFmtId="0" fontId="0" fillId="0" borderId="11" xfId="0" applyFont="1" applyBorder="1" applyAlignment="1">
      <alignment vertical="top" wrapText="1"/>
    </xf>
    <xf numFmtId="172" fontId="5" fillId="0" borderId="1" xfId="0" applyNumberFormat="1" applyFont="1" applyBorder="1" applyAlignment="1">
      <alignment horizontal="center" vertical="top"/>
    </xf>
    <xf numFmtId="0" fontId="0" fillId="0" borderId="14" xfId="0" applyFont="1" applyBorder="1" applyAlignment="1">
      <alignment vertical="top" wrapText="1"/>
    </xf>
    <xf numFmtId="0" fontId="5" fillId="0" borderId="14" xfId="0" applyFont="1" applyBorder="1" applyAlignment="1">
      <alignment horizontal="center" vertical="top"/>
    </xf>
    <xf numFmtId="172" fontId="5" fillId="0" borderId="79" xfId="0" applyNumberFormat="1" applyFont="1" applyFill="1" applyBorder="1" applyAlignment="1">
      <alignment horizontal="center" vertical="top"/>
    </xf>
    <xf numFmtId="172" fontId="5" fillId="0" borderId="50" xfId="0" applyNumberFormat="1" applyFont="1" applyFill="1" applyBorder="1" applyAlignment="1">
      <alignment horizontal="center" vertical="top"/>
    </xf>
    <xf numFmtId="172" fontId="5" fillId="0" borderId="82" xfId="0" applyNumberFormat="1" applyFont="1" applyFill="1" applyBorder="1" applyAlignment="1">
      <alignment horizontal="center" vertical="top"/>
    </xf>
    <xf numFmtId="172" fontId="5" fillId="0" borderId="79" xfId="0" applyNumberFormat="1" applyFont="1" applyBorder="1" applyAlignment="1">
      <alignment horizontal="center" vertical="top"/>
    </xf>
    <xf numFmtId="172" fontId="5" fillId="0" borderId="50" xfId="0" applyNumberFormat="1" applyFont="1" applyBorder="1" applyAlignment="1">
      <alignment horizontal="center" vertical="top"/>
    </xf>
    <xf numFmtId="172" fontId="5" fillId="0" borderId="82" xfId="0" applyNumberFormat="1" applyFont="1" applyBorder="1" applyAlignment="1">
      <alignment horizontal="center" vertical="top"/>
    </xf>
    <xf numFmtId="172" fontId="13" fillId="0" borderId="61" xfId="0" applyNumberFormat="1" applyFont="1" applyFill="1" applyBorder="1" applyAlignment="1">
      <alignment horizontal="center" vertical="top"/>
    </xf>
    <xf numFmtId="172" fontId="13" fillId="0" borderId="12" xfId="0" applyNumberFormat="1" applyFont="1" applyFill="1" applyBorder="1" applyAlignment="1">
      <alignment horizontal="center" vertical="top"/>
    </xf>
    <xf numFmtId="172" fontId="6" fillId="2" borderId="40" xfId="0" applyNumberFormat="1" applyFont="1" applyFill="1" applyBorder="1" applyAlignment="1">
      <alignment horizontal="center" vertical="top"/>
    </xf>
    <xf numFmtId="172" fontId="6" fillId="2" borderId="39" xfId="0" applyNumberFormat="1" applyFont="1" applyFill="1" applyBorder="1" applyAlignment="1">
      <alignment horizontal="center" vertical="top"/>
    </xf>
    <xf numFmtId="172" fontId="6" fillId="2" borderId="73" xfId="0" applyNumberFormat="1" applyFont="1" applyFill="1" applyBorder="1" applyAlignment="1">
      <alignment horizontal="center" vertical="top"/>
    </xf>
    <xf numFmtId="172" fontId="6" fillId="2" borderId="42" xfId="0" applyNumberFormat="1" applyFont="1" applyFill="1" applyBorder="1" applyAlignment="1">
      <alignment horizontal="center" vertical="top"/>
    </xf>
    <xf numFmtId="172" fontId="6" fillId="2" borderId="7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vertical="top"/>
    </xf>
    <xf numFmtId="0" fontId="5" fillId="0" borderId="15" xfId="0" applyFont="1" applyFill="1" applyBorder="1" applyAlignment="1">
      <alignment vertical="top"/>
    </xf>
    <xf numFmtId="0" fontId="5" fillId="0" borderId="38" xfId="0" applyFont="1" applyFill="1" applyBorder="1" applyAlignment="1">
      <alignment vertical="top"/>
    </xf>
    <xf numFmtId="0" fontId="5" fillId="5" borderId="27" xfId="0" applyFont="1" applyFill="1" applyBorder="1" applyAlignment="1">
      <alignment vertical="top"/>
    </xf>
    <xf numFmtId="0" fontId="5" fillId="5" borderId="28" xfId="0" applyFont="1" applyFill="1" applyBorder="1" applyAlignment="1">
      <alignment vertical="top"/>
    </xf>
    <xf numFmtId="0" fontId="6" fillId="5" borderId="27" xfId="0" applyFont="1" applyFill="1" applyBorder="1" applyAlignment="1">
      <alignment horizontal="left" vertical="top"/>
    </xf>
    <xf numFmtId="0" fontId="6" fillId="5" borderId="63" xfId="0" applyFont="1" applyFill="1" applyBorder="1" applyAlignment="1">
      <alignment horizontal="left" vertical="top"/>
    </xf>
    <xf numFmtId="0" fontId="6" fillId="5" borderId="64" xfId="0" applyFont="1" applyFill="1" applyBorder="1" applyAlignment="1">
      <alignment horizontal="left" vertical="top"/>
    </xf>
    <xf numFmtId="49" fontId="6" fillId="5" borderId="6" xfId="0" applyNumberFormat="1" applyFont="1" applyFill="1" applyBorder="1" applyAlignment="1">
      <alignment horizontal="center" vertical="top"/>
    </xf>
    <xf numFmtId="49" fontId="6" fillId="6" borderId="6" xfId="0" applyNumberFormat="1" applyFont="1" applyFill="1" applyBorder="1" applyAlignment="1">
      <alignment horizontal="center" vertical="top"/>
    </xf>
    <xf numFmtId="49" fontId="6" fillId="4" borderId="54" xfId="0" applyNumberFormat="1" applyFont="1" applyFill="1" applyBorder="1" applyAlignment="1">
      <alignment horizontal="center" vertical="top"/>
    </xf>
    <xf numFmtId="0" fontId="6" fillId="0" borderId="53" xfId="0" applyFont="1" applyFill="1" applyBorder="1" applyAlignment="1">
      <alignment horizontal="center" vertical="top" textRotation="180" wrapText="1"/>
    </xf>
    <xf numFmtId="49" fontId="5" fillId="0" borderId="55" xfId="0" applyNumberFormat="1" applyFont="1" applyFill="1" applyBorder="1" applyAlignment="1">
      <alignment horizontal="center" vertical="top"/>
    </xf>
    <xf numFmtId="172" fontId="5" fillId="4" borderId="20" xfId="0" applyNumberFormat="1" applyFont="1" applyFill="1" applyBorder="1" applyAlignment="1">
      <alignment horizontal="center" vertical="top" wrapText="1"/>
    </xf>
    <xf numFmtId="0" fontId="5" fillId="4" borderId="20" xfId="0" applyFont="1" applyFill="1" applyBorder="1" applyAlignment="1">
      <alignment horizontal="left" vertical="top" wrapText="1"/>
    </xf>
    <xf numFmtId="0" fontId="5" fillId="4" borderId="36" xfId="0" applyFont="1" applyFill="1" applyBorder="1" applyAlignment="1">
      <alignment horizontal="center" vertical="top" wrapText="1"/>
    </xf>
    <xf numFmtId="172" fontId="5" fillId="4" borderId="32" xfId="0" applyNumberFormat="1" applyFont="1" applyFill="1" applyBorder="1" applyAlignment="1">
      <alignment horizontal="center" vertical="top" wrapText="1"/>
    </xf>
    <xf numFmtId="172" fontId="5" fillId="4" borderId="83" xfId="0" applyNumberFormat="1" applyFont="1" applyFill="1" applyBorder="1" applyAlignment="1">
      <alignment horizontal="center" vertical="top" wrapText="1"/>
    </xf>
    <xf numFmtId="0" fontId="5" fillId="4" borderId="42" xfId="0" applyFont="1" applyFill="1" applyBorder="1" applyAlignment="1">
      <alignment horizontal="center" vertical="top" wrapText="1"/>
    </xf>
    <xf numFmtId="49" fontId="5" fillId="5" borderId="40" xfId="0" applyNumberFormat="1" applyFont="1" applyFill="1" applyBorder="1" applyAlignment="1">
      <alignment horizontal="center" vertical="top"/>
    </xf>
    <xf numFmtId="49" fontId="6" fillId="4" borderId="26" xfId="0" applyNumberFormat="1" applyFont="1" applyFill="1" applyBorder="1" applyAlignment="1">
      <alignment horizontal="center" vertical="top"/>
    </xf>
    <xf numFmtId="49" fontId="6" fillId="4" borderId="41" xfId="0" applyNumberFormat="1" applyFont="1" applyFill="1" applyBorder="1" applyAlignment="1">
      <alignment horizontal="center" vertical="top"/>
    </xf>
    <xf numFmtId="0" fontId="0" fillId="0" borderId="12" xfId="0" applyFont="1" applyBorder="1" applyAlignment="1">
      <alignment vertical="top" wrapText="1"/>
    </xf>
    <xf numFmtId="0" fontId="0" fillId="0" borderId="70" xfId="0" applyFont="1" applyBorder="1" applyAlignment="1">
      <alignment horizontal="center" vertical="top" wrapText="1"/>
    </xf>
    <xf numFmtId="172" fontId="5" fillId="0" borderId="46" xfId="0" applyNumberFormat="1" applyFont="1" applyBorder="1" applyAlignment="1">
      <alignment horizontal="center" vertical="top"/>
    </xf>
    <xf numFmtId="49" fontId="6" fillId="4" borderId="39" xfId="0" applyNumberFormat="1" applyFont="1" applyFill="1" applyBorder="1" applyAlignment="1">
      <alignment horizontal="center" vertical="top"/>
    </xf>
    <xf numFmtId="172" fontId="5" fillId="0" borderId="49" xfId="0" applyNumberFormat="1" applyFont="1" applyBorder="1" applyAlignment="1">
      <alignment horizontal="center" vertical="top"/>
    </xf>
    <xf numFmtId="172" fontId="5" fillId="2" borderId="21" xfId="0" applyNumberFormat="1" applyFont="1" applyFill="1" applyBorder="1" applyAlignment="1">
      <alignment horizontal="center" vertical="top"/>
    </xf>
    <xf numFmtId="172" fontId="13" fillId="0" borderId="15" xfId="0" applyNumberFormat="1" applyFont="1" applyFill="1" applyBorder="1" applyAlignment="1">
      <alignment horizontal="center" vertical="top" wrapText="1"/>
    </xf>
    <xf numFmtId="172" fontId="5" fillId="0" borderId="19" xfId="0" applyNumberFormat="1" applyFont="1" applyBorder="1" applyAlignment="1">
      <alignment vertical="top"/>
    </xf>
    <xf numFmtId="49" fontId="6" fillId="6" borderId="19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 wrapText="1"/>
    </xf>
    <xf numFmtId="0" fontId="5" fillId="0" borderId="41" xfId="0" applyFont="1" applyFill="1" applyBorder="1" applyAlignment="1">
      <alignment horizontal="center" vertical="top" wrapText="1"/>
    </xf>
    <xf numFmtId="0" fontId="6" fillId="2" borderId="52" xfId="0" applyFont="1" applyFill="1" applyBorder="1" applyAlignment="1">
      <alignment horizontal="center" vertical="top" wrapText="1"/>
    </xf>
    <xf numFmtId="172" fontId="6" fillId="2" borderId="66" xfId="0" applyNumberFormat="1" applyFont="1" applyFill="1" applyBorder="1" applyAlignment="1">
      <alignment horizontal="center" vertical="top"/>
    </xf>
    <xf numFmtId="172" fontId="6" fillId="2" borderId="67" xfId="0" applyNumberFormat="1" applyFont="1" applyFill="1" applyBorder="1" applyAlignment="1">
      <alignment horizontal="center" vertical="top"/>
    </xf>
    <xf numFmtId="172" fontId="6" fillId="2" borderId="74" xfId="0" applyNumberFormat="1" applyFont="1" applyFill="1" applyBorder="1" applyAlignment="1">
      <alignment horizontal="center" vertical="top"/>
    </xf>
    <xf numFmtId="172" fontId="6" fillId="2" borderId="63" xfId="0" applyNumberFormat="1" applyFont="1" applyFill="1" applyBorder="1" applyAlignment="1">
      <alignment horizontal="center" vertical="top"/>
    </xf>
    <xf numFmtId="172" fontId="6" fillId="2" borderId="6" xfId="0" applyNumberFormat="1" applyFont="1" applyFill="1" applyBorder="1" applyAlignment="1">
      <alignment horizontal="center" vertical="top"/>
    </xf>
    <xf numFmtId="0" fontId="6" fillId="0" borderId="45" xfId="0" applyFont="1" applyFill="1" applyBorder="1" applyAlignment="1">
      <alignment horizontal="center" vertical="top" wrapText="1"/>
    </xf>
    <xf numFmtId="172" fontId="5" fillId="0" borderId="47" xfId="0" applyNumberFormat="1" applyFont="1" applyBorder="1" applyAlignment="1">
      <alignment horizontal="center" vertical="top" wrapText="1"/>
    </xf>
    <xf numFmtId="172" fontId="5" fillId="0" borderId="5" xfId="0" applyNumberFormat="1" applyFont="1" applyBorder="1" applyAlignment="1">
      <alignment horizontal="center" vertical="top" wrapText="1"/>
    </xf>
    <xf numFmtId="0" fontId="5" fillId="0" borderId="41" xfId="0" applyFont="1" applyFill="1" applyBorder="1" applyAlignment="1">
      <alignment horizontal="center" vertical="top" wrapText="1"/>
    </xf>
    <xf numFmtId="0" fontId="5" fillId="0" borderId="46" xfId="0" applyFont="1" applyBorder="1" applyAlignment="1">
      <alignment horizontal="center" vertical="top" wrapText="1"/>
    </xf>
    <xf numFmtId="0" fontId="6" fillId="0" borderId="25" xfId="0" applyFont="1" applyFill="1" applyBorder="1" applyAlignment="1">
      <alignment horizontal="center" vertical="top" wrapText="1"/>
    </xf>
    <xf numFmtId="0" fontId="5" fillId="0" borderId="39" xfId="0" applyFont="1" applyFill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65" xfId="0" applyFont="1" applyBorder="1" applyAlignment="1">
      <alignment horizontal="center" vertical="top" wrapText="1"/>
    </xf>
    <xf numFmtId="49" fontId="5" fillId="0" borderId="46" xfId="0" applyNumberFormat="1" applyFont="1" applyBorder="1" applyAlignment="1">
      <alignment horizontal="center" vertical="top" wrapText="1"/>
    </xf>
    <xf numFmtId="172" fontId="5" fillId="4" borderId="83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center" vertical="top" wrapText="1"/>
    </xf>
    <xf numFmtId="0" fontId="5" fillId="0" borderId="25" xfId="0" applyNumberFormat="1" applyFont="1" applyFill="1" applyBorder="1" applyAlignment="1">
      <alignment horizontal="center" vertical="top"/>
    </xf>
    <xf numFmtId="0" fontId="5" fillId="6" borderId="74" xfId="0" applyFont="1" applyFill="1" applyBorder="1" applyAlignment="1">
      <alignment vertical="top"/>
    </xf>
    <xf numFmtId="172" fontId="13" fillId="0" borderId="76" xfId="0" applyNumberFormat="1" applyFont="1" applyFill="1" applyBorder="1" applyAlignment="1">
      <alignment horizontal="center" vertical="top"/>
    </xf>
    <xf numFmtId="178" fontId="5" fillId="0" borderId="32" xfId="0" applyNumberFormat="1" applyFont="1" applyFill="1" applyBorder="1" applyAlignment="1">
      <alignment horizontal="center" vertical="top"/>
    </xf>
    <xf numFmtId="172" fontId="5" fillId="0" borderId="0" xfId="0" applyNumberFormat="1" applyFont="1" applyFill="1" applyBorder="1" applyAlignment="1">
      <alignment horizontal="center" vertical="top"/>
    </xf>
    <xf numFmtId="172" fontId="5" fillId="2" borderId="14" xfId="0" applyNumberFormat="1" applyFont="1" applyFill="1" applyBorder="1" applyAlignment="1">
      <alignment horizontal="center" vertical="top"/>
    </xf>
    <xf numFmtId="172" fontId="13" fillId="0" borderId="35" xfId="0" applyNumberFormat="1" applyFont="1" applyFill="1" applyBorder="1" applyAlignment="1">
      <alignment horizontal="center" vertical="top"/>
    </xf>
    <xf numFmtId="178" fontId="5" fillId="0" borderId="38" xfId="0" applyNumberFormat="1" applyFont="1" applyFill="1" applyBorder="1" applyAlignment="1">
      <alignment horizontal="left" vertical="top"/>
    </xf>
    <xf numFmtId="172" fontId="5" fillId="2" borderId="24" xfId="0" applyNumberFormat="1" applyFont="1" applyFill="1" applyBorder="1" applyAlignment="1">
      <alignment horizontal="center" vertical="top"/>
    </xf>
    <xf numFmtId="172" fontId="5" fillId="2" borderId="73" xfId="0" applyNumberFormat="1" applyFont="1" applyFill="1" applyBorder="1" applyAlignment="1">
      <alignment horizontal="center" vertical="top"/>
    </xf>
    <xf numFmtId="172" fontId="5" fillId="2" borderId="65" xfId="0" applyNumberFormat="1" applyFont="1" applyFill="1" applyBorder="1" applyAlignment="1">
      <alignment horizontal="center" vertical="top"/>
    </xf>
    <xf numFmtId="0" fontId="5" fillId="0" borderId="54" xfId="0" applyFont="1" applyFill="1" applyBorder="1" applyAlignment="1">
      <alignment horizontal="center" vertical="top" wrapText="1"/>
    </xf>
    <xf numFmtId="172" fontId="5" fillId="0" borderId="0" xfId="0" applyNumberFormat="1" applyFont="1" applyFill="1" applyBorder="1" applyAlignment="1">
      <alignment horizontal="center" vertical="top"/>
    </xf>
    <xf numFmtId="0" fontId="5" fillId="0" borderId="53" xfId="0" applyFont="1" applyBorder="1" applyAlignment="1">
      <alignment vertical="top"/>
    </xf>
    <xf numFmtId="0" fontId="5" fillId="0" borderId="76" xfId="0" applyFont="1" applyFill="1" applyBorder="1" applyAlignment="1">
      <alignment horizontal="center" vertical="top"/>
    </xf>
    <xf numFmtId="172" fontId="5" fillId="2" borderId="39" xfId="0" applyNumberFormat="1" applyFont="1" applyFill="1" applyBorder="1" applyAlignment="1">
      <alignment horizontal="center" vertical="top"/>
    </xf>
    <xf numFmtId="172" fontId="5" fillId="0" borderId="0" xfId="0" applyNumberFormat="1" applyFont="1" applyFill="1" applyBorder="1" applyAlignment="1">
      <alignment horizontal="center" vertical="top" wrapText="1"/>
    </xf>
    <xf numFmtId="0" fontId="6" fillId="2" borderId="80" xfId="0" applyFont="1" applyFill="1" applyBorder="1" applyAlignment="1">
      <alignment horizontal="center" vertical="top" wrapText="1"/>
    </xf>
    <xf numFmtId="172" fontId="6" fillId="2" borderId="51" xfId="0" applyNumberFormat="1" applyFont="1" applyFill="1" applyBorder="1" applyAlignment="1">
      <alignment horizontal="center" vertical="top"/>
    </xf>
    <xf numFmtId="0" fontId="5" fillId="0" borderId="54" xfId="0" applyFont="1" applyFill="1" applyBorder="1" applyAlignment="1">
      <alignment horizontal="center" vertical="top"/>
    </xf>
    <xf numFmtId="172" fontId="5" fillId="0" borderId="83" xfId="0" applyNumberFormat="1" applyFont="1" applyFill="1" applyBorder="1" applyAlignment="1">
      <alignment horizontal="center" vertical="top"/>
    </xf>
    <xf numFmtId="172" fontId="5" fillId="0" borderId="32" xfId="0" applyNumberFormat="1" applyFont="1" applyFill="1" applyBorder="1" applyAlignment="1">
      <alignment horizontal="center" vertical="top"/>
    </xf>
    <xf numFmtId="172" fontId="5" fillId="0" borderId="0" xfId="0" applyNumberFormat="1" applyFont="1" applyFill="1" applyBorder="1" applyAlignment="1">
      <alignment horizontal="left" vertical="top"/>
    </xf>
    <xf numFmtId="172" fontId="5" fillId="0" borderId="25" xfId="0" applyNumberFormat="1" applyFont="1" applyFill="1" applyBorder="1" applyAlignment="1">
      <alignment horizontal="left" vertical="top"/>
    </xf>
    <xf numFmtId="0" fontId="5" fillId="0" borderId="17" xfId="0" applyFont="1" applyFill="1" applyBorder="1" applyAlignment="1">
      <alignment vertical="top" wrapText="1"/>
    </xf>
    <xf numFmtId="0" fontId="5" fillId="0" borderId="42" xfId="0" applyFont="1" applyBorder="1" applyAlignment="1">
      <alignment horizontal="center" vertical="top"/>
    </xf>
    <xf numFmtId="172" fontId="5" fillId="2" borderId="52" xfId="0" applyNumberFormat="1" applyFont="1" applyFill="1" applyBorder="1" applyAlignment="1">
      <alignment horizontal="center" vertical="top"/>
    </xf>
    <xf numFmtId="0" fontId="0" fillId="0" borderId="47" xfId="0" applyFont="1" applyBorder="1" applyAlignment="1">
      <alignment vertical="top" wrapText="1"/>
    </xf>
    <xf numFmtId="172" fontId="5" fillId="2" borderId="66" xfId="0" applyNumberFormat="1" applyFont="1" applyFill="1" applyBorder="1" applyAlignment="1">
      <alignment horizontal="center" vertical="top"/>
    </xf>
    <xf numFmtId="172" fontId="5" fillId="2" borderId="67" xfId="0" applyNumberFormat="1" applyFont="1" applyFill="1" applyBorder="1" applyAlignment="1">
      <alignment horizontal="center" vertical="top"/>
    </xf>
    <xf numFmtId="172" fontId="5" fillId="0" borderId="6" xfId="0" applyNumberFormat="1" applyFont="1" applyFill="1" applyBorder="1" applyAlignment="1">
      <alignment horizontal="center" vertical="top"/>
    </xf>
    <xf numFmtId="49" fontId="6" fillId="6" borderId="74" xfId="0" applyNumberFormat="1" applyFont="1" applyFill="1" applyBorder="1" applyAlignment="1">
      <alignment horizontal="center" vertical="top"/>
    </xf>
    <xf numFmtId="0" fontId="6" fillId="4" borderId="45" xfId="0" applyFont="1" applyFill="1" applyBorder="1" applyAlignment="1">
      <alignment horizontal="center" vertical="top" wrapText="1"/>
    </xf>
    <xf numFmtId="0" fontId="5" fillId="4" borderId="45" xfId="0" applyNumberFormat="1" applyFont="1" applyFill="1" applyBorder="1" applyAlignment="1">
      <alignment horizontal="center" vertical="top"/>
    </xf>
    <xf numFmtId="49" fontId="6" fillId="5" borderId="14" xfId="0" applyNumberFormat="1" applyFont="1" applyFill="1" applyBorder="1" applyAlignment="1">
      <alignment horizontal="center" vertical="top"/>
    </xf>
    <xf numFmtId="49" fontId="6" fillId="6" borderId="18" xfId="0" applyNumberFormat="1" applyFont="1" applyFill="1" applyBorder="1" applyAlignment="1">
      <alignment horizontal="center" vertical="top"/>
    </xf>
    <xf numFmtId="49" fontId="6" fillId="4" borderId="19" xfId="0" applyNumberFormat="1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center" vertical="top" wrapText="1"/>
    </xf>
    <xf numFmtId="172" fontId="5" fillId="0" borderId="20" xfId="0" applyNumberFormat="1" applyFont="1" applyFill="1" applyBorder="1" applyAlignment="1">
      <alignment vertical="top"/>
    </xf>
    <xf numFmtId="172" fontId="5" fillId="0" borderId="77" xfId="0" applyNumberFormat="1" applyFont="1" applyBorder="1" applyAlignment="1">
      <alignment vertical="top"/>
    </xf>
    <xf numFmtId="172" fontId="5" fillId="0" borderId="0" xfId="0" applyNumberFormat="1" applyFont="1" applyFill="1" applyBorder="1" applyAlignment="1">
      <alignment vertical="top"/>
    </xf>
    <xf numFmtId="172" fontId="0" fillId="0" borderId="77" xfId="0" applyNumberFormat="1" applyFont="1" applyBorder="1" applyAlignment="1">
      <alignment horizontal="left" vertical="top" wrapText="1"/>
    </xf>
    <xf numFmtId="172" fontId="0" fillId="0" borderId="5" xfId="0" applyNumberFormat="1" applyFont="1" applyBorder="1" applyAlignment="1">
      <alignment horizontal="left" vertical="top" wrapText="1"/>
    </xf>
    <xf numFmtId="172" fontId="0" fillId="0" borderId="77" xfId="0" applyNumberFormat="1" applyFont="1" applyBorder="1" applyAlignment="1">
      <alignment horizontal="left" vertical="top" wrapText="1"/>
    </xf>
    <xf numFmtId="172" fontId="0" fillId="0" borderId="5" xfId="0" applyNumberFormat="1" applyFont="1" applyBorder="1" applyAlignment="1">
      <alignment horizontal="left" vertical="top" wrapText="1"/>
    </xf>
    <xf numFmtId="172" fontId="5" fillId="0" borderId="26" xfId="0" applyNumberFormat="1" applyFont="1" applyFill="1" applyBorder="1" applyAlignment="1">
      <alignment horizontal="center" vertical="top"/>
    </xf>
    <xf numFmtId="172" fontId="5" fillId="0" borderId="73" xfId="0" applyNumberFormat="1" applyFont="1" applyFill="1" applyBorder="1" applyAlignment="1">
      <alignment horizontal="center" vertical="top"/>
    </xf>
    <xf numFmtId="172" fontId="5" fillId="2" borderId="33" xfId="0" applyNumberFormat="1" applyFont="1" applyFill="1" applyBorder="1" applyAlignment="1">
      <alignment horizontal="center" vertical="top"/>
    </xf>
    <xf numFmtId="172" fontId="5" fillId="0" borderId="38" xfId="0" applyNumberFormat="1" applyFont="1" applyFill="1" applyBorder="1" applyAlignment="1">
      <alignment horizontal="center" vertical="top"/>
    </xf>
    <xf numFmtId="172" fontId="0" fillId="0" borderId="38" xfId="0" applyNumberFormat="1" applyFont="1" applyBorder="1" applyAlignment="1">
      <alignment horizontal="left" vertical="top" wrapText="1"/>
    </xf>
    <xf numFmtId="172" fontId="0" fillId="0" borderId="7" xfId="0" applyNumberFormat="1" applyFont="1" applyBorder="1" applyAlignment="1">
      <alignment horizontal="left" vertical="top" wrapText="1"/>
    </xf>
    <xf numFmtId="49" fontId="5" fillId="5" borderId="24" xfId="0" applyNumberFormat="1" applyFont="1" applyFill="1" applyBorder="1" applyAlignment="1">
      <alignment horizontal="center" vertical="top"/>
    </xf>
    <xf numFmtId="49" fontId="6" fillId="6" borderId="40" xfId="0" applyNumberFormat="1" applyFont="1" applyFill="1" applyBorder="1" applyAlignment="1">
      <alignment horizontal="center" vertical="top"/>
    </xf>
    <xf numFmtId="49" fontId="6" fillId="4" borderId="39" xfId="0" applyNumberFormat="1" applyFont="1" applyFill="1" applyBorder="1" applyAlignment="1">
      <alignment horizontal="center" vertical="top"/>
    </xf>
    <xf numFmtId="49" fontId="6" fillId="4" borderId="58" xfId="0" applyNumberFormat="1" applyFont="1" applyFill="1" applyBorder="1" applyAlignment="1">
      <alignment horizontal="center" vertical="top"/>
    </xf>
    <xf numFmtId="0" fontId="6" fillId="4" borderId="14" xfId="0" applyFont="1" applyFill="1" applyBorder="1" applyAlignment="1">
      <alignment horizontal="center" vertical="top" wrapText="1"/>
    </xf>
    <xf numFmtId="49" fontId="5" fillId="4" borderId="14" xfId="0" applyNumberFormat="1" applyFont="1" applyFill="1" applyBorder="1" applyAlignment="1">
      <alignment horizontal="center" vertical="top" wrapText="1"/>
    </xf>
    <xf numFmtId="0" fontId="5" fillId="4" borderId="14" xfId="0" applyNumberFormat="1" applyFont="1" applyFill="1" applyBorder="1" applyAlignment="1">
      <alignment horizontal="center" vertical="top"/>
    </xf>
    <xf numFmtId="0" fontId="5" fillId="0" borderId="8" xfId="0" applyFont="1" applyFill="1" applyBorder="1" applyAlignment="1">
      <alignment horizontal="center" vertical="top" wrapText="1"/>
    </xf>
    <xf numFmtId="172" fontId="5" fillId="0" borderId="23" xfId="0" applyNumberFormat="1" applyFont="1" applyFill="1" applyBorder="1" applyAlignment="1">
      <alignment horizontal="center" vertical="top"/>
    </xf>
    <xf numFmtId="0" fontId="5" fillId="0" borderId="23" xfId="0" applyFont="1" applyFill="1" applyBorder="1" applyAlignment="1">
      <alignment horizontal="left" vertical="top" wrapText="1"/>
    </xf>
    <xf numFmtId="0" fontId="5" fillId="0" borderId="32" xfId="0" applyFont="1" applyFill="1" applyBorder="1" applyAlignment="1">
      <alignment horizontal="left" vertical="top" wrapText="1"/>
    </xf>
    <xf numFmtId="0" fontId="6" fillId="4" borderId="14" xfId="0" applyFont="1" applyFill="1" applyBorder="1" applyAlignment="1">
      <alignment horizontal="center" vertical="top" wrapText="1"/>
    </xf>
    <xf numFmtId="49" fontId="5" fillId="4" borderId="7" xfId="0" applyNumberFormat="1" applyFont="1" applyFill="1" applyBorder="1" applyAlignment="1">
      <alignment horizontal="center" vertical="top"/>
    </xf>
    <xf numFmtId="0" fontId="5" fillId="0" borderId="77" xfId="0" applyFont="1" applyBorder="1" applyAlignment="1">
      <alignment horizontal="center" vertical="top"/>
    </xf>
    <xf numFmtId="172" fontId="5" fillId="0" borderId="47" xfId="0" applyNumberFormat="1" applyFont="1" applyFill="1" applyBorder="1" applyAlignment="1">
      <alignment horizontal="center" vertical="top"/>
    </xf>
    <xf numFmtId="0" fontId="0" fillId="0" borderId="47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5" fillId="0" borderId="77" xfId="0" applyFont="1" applyFill="1" applyBorder="1" applyAlignment="1">
      <alignment horizontal="center" vertical="top" wrapText="1"/>
    </xf>
    <xf numFmtId="172" fontId="5" fillId="0" borderId="77" xfId="0" applyNumberFormat="1" applyFont="1" applyFill="1" applyBorder="1" applyAlignment="1">
      <alignment horizontal="center" vertical="top"/>
    </xf>
    <xf numFmtId="0" fontId="0" fillId="0" borderId="47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5" fillId="0" borderId="28" xfId="0" applyFont="1" applyFill="1" applyBorder="1" applyAlignment="1">
      <alignment horizontal="center" vertical="top"/>
    </xf>
    <xf numFmtId="172" fontId="5" fillId="0" borderId="48" xfId="0" applyNumberFormat="1" applyFont="1" applyFill="1" applyBorder="1" applyAlignment="1">
      <alignment horizontal="center" vertical="top"/>
    </xf>
    <xf numFmtId="172" fontId="5" fillId="0" borderId="44" xfId="0" applyNumberFormat="1" applyFont="1" applyFill="1" applyBorder="1" applyAlignment="1">
      <alignment horizontal="center" vertical="top"/>
    </xf>
    <xf numFmtId="49" fontId="6" fillId="6" borderId="26" xfId="0" applyNumberFormat="1" applyFont="1" applyFill="1" applyBorder="1" applyAlignment="1">
      <alignment horizontal="center" vertical="top"/>
    </xf>
    <xf numFmtId="49" fontId="6" fillId="4" borderId="65" xfId="0" applyNumberFormat="1" applyFont="1" applyFill="1" applyBorder="1" applyAlignment="1">
      <alignment horizontal="center" vertical="top"/>
    </xf>
    <xf numFmtId="0" fontId="5" fillId="4" borderId="24" xfId="0" applyFont="1" applyFill="1" applyBorder="1" applyAlignment="1">
      <alignment horizontal="center" vertical="top" wrapText="1"/>
    </xf>
    <xf numFmtId="49" fontId="5" fillId="4" borderId="24" xfId="0" applyNumberFormat="1" applyFont="1" applyFill="1" applyBorder="1" applyAlignment="1">
      <alignment horizontal="center" vertical="top" wrapText="1"/>
    </xf>
    <xf numFmtId="0" fontId="5" fillId="4" borderId="24" xfId="0" applyNumberFormat="1" applyFont="1" applyFill="1" applyBorder="1" applyAlignment="1">
      <alignment horizontal="center" vertical="top"/>
    </xf>
    <xf numFmtId="49" fontId="5" fillId="4" borderId="25" xfId="0" applyNumberFormat="1" applyFont="1" applyFill="1" applyBorder="1" applyAlignment="1">
      <alignment horizontal="center" vertical="top"/>
    </xf>
    <xf numFmtId="0" fontId="6" fillId="2" borderId="0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172" fontId="5" fillId="0" borderId="56" xfId="0" applyNumberFormat="1" applyFont="1" applyFill="1" applyBorder="1" applyAlignment="1">
      <alignment horizontal="center" vertical="top"/>
    </xf>
    <xf numFmtId="0" fontId="0" fillId="0" borderId="10" xfId="0" applyFont="1" applyBorder="1" applyAlignment="1">
      <alignment horizontal="left" vertical="top" wrapText="1"/>
    </xf>
    <xf numFmtId="49" fontId="6" fillId="6" borderId="15" xfId="0" applyNumberFormat="1" applyFont="1" applyFill="1" applyBorder="1" applyAlignment="1">
      <alignment horizontal="center" vertical="top"/>
    </xf>
    <xf numFmtId="0" fontId="5" fillId="0" borderId="24" xfId="0" applyFont="1" applyFill="1" applyBorder="1" applyAlignment="1">
      <alignment horizontal="center" vertical="top" wrapText="1"/>
    </xf>
    <xf numFmtId="49" fontId="5" fillId="4" borderId="65" xfId="0" applyNumberFormat="1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vertical="top"/>
    </xf>
    <xf numFmtId="49" fontId="6" fillId="6" borderId="12" xfId="0" applyNumberFormat="1" applyFont="1" applyFill="1" applyBorder="1" applyAlignment="1">
      <alignment horizontal="center" vertical="top"/>
    </xf>
    <xf numFmtId="0" fontId="6" fillId="0" borderId="55" xfId="0" applyFont="1" applyFill="1" applyBorder="1" applyAlignment="1">
      <alignment horizontal="center" vertical="top" wrapText="1"/>
    </xf>
    <xf numFmtId="0" fontId="5" fillId="0" borderId="31" xfId="0" applyFont="1" applyFill="1" applyBorder="1" applyAlignment="1">
      <alignment horizontal="center" vertical="top" wrapText="1"/>
    </xf>
    <xf numFmtId="172" fontId="13" fillId="0" borderId="16" xfId="0" applyNumberFormat="1" applyFont="1" applyFill="1" applyBorder="1" applyAlignment="1">
      <alignment horizontal="center" vertical="top"/>
    </xf>
    <xf numFmtId="172" fontId="13" fillId="0" borderId="56" xfId="0" applyNumberFormat="1" applyFont="1" applyFill="1" applyBorder="1" applyAlignment="1">
      <alignment horizontal="center" vertical="top"/>
    </xf>
    <xf numFmtId="172" fontId="5" fillId="0" borderId="83" xfId="0" applyNumberFormat="1" applyFont="1" applyBorder="1" applyAlignment="1">
      <alignment vertical="top" wrapText="1"/>
    </xf>
    <xf numFmtId="172" fontId="5" fillId="0" borderId="32" xfId="0" applyNumberFormat="1" applyFont="1" applyBorder="1" applyAlignment="1">
      <alignment vertical="top" wrapText="1"/>
    </xf>
    <xf numFmtId="0" fontId="5" fillId="0" borderId="30" xfId="0" applyFont="1" applyFill="1" applyBorder="1" applyAlignment="1">
      <alignment horizontal="center" vertical="top"/>
    </xf>
    <xf numFmtId="172" fontId="5" fillId="4" borderId="59" xfId="0" applyNumberFormat="1" applyFont="1" applyFill="1" applyBorder="1" applyAlignment="1">
      <alignment horizontal="center" vertical="top"/>
    </xf>
    <xf numFmtId="172" fontId="5" fillId="4" borderId="20" xfId="0" applyNumberFormat="1" applyFont="1" applyFill="1" applyBorder="1" applyAlignment="1">
      <alignment horizontal="center" vertical="top"/>
    </xf>
    <xf numFmtId="172" fontId="5" fillId="4" borderId="60" xfId="0" applyNumberFormat="1" applyFont="1" applyFill="1" applyBorder="1" applyAlignment="1">
      <alignment horizontal="center" vertical="top"/>
    </xf>
    <xf numFmtId="172" fontId="5" fillId="0" borderId="30" xfId="0" applyNumberFormat="1" applyFont="1" applyBorder="1" applyAlignment="1">
      <alignment horizontal="center" vertical="top"/>
    </xf>
    <xf numFmtId="49" fontId="5" fillId="4" borderId="14" xfId="0" applyNumberFormat="1" applyFont="1" applyFill="1" applyBorder="1" applyAlignment="1">
      <alignment horizontal="center" vertical="top"/>
    </xf>
    <xf numFmtId="0" fontId="5" fillId="0" borderId="43" xfId="0" applyFont="1" applyBorder="1" applyAlignment="1">
      <alignment horizontal="center" vertical="top"/>
    </xf>
    <xf numFmtId="172" fontId="5" fillId="4" borderId="57" xfId="0" applyNumberFormat="1" applyFont="1" applyFill="1" applyBorder="1" applyAlignment="1">
      <alignment horizontal="center" vertical="top"/>
    </xf>
    <xf numFmtId="172" fontId="5" fillId="4" borderId="15" xfId="0" applyNumberFormat="1" applyFont="1" applyFill="1" applyBorder="1" applyAlignment="1">
      <alignment horizontal="center" vertical="top"/>
    </xf>
    <xf numFmtId="172" fontId="5" fillId="4" borderId="11" xfId="0" applyNumberFormat="1" applyFont="1" applyFill="1" applyBorder="1" applyAlignment="1">
      <alignment horizontal="center" vertical="top"/>
    </xf>
    <xf numFmtId="172" fontId="5" fillId="0" borderId="23" xfId="0" applyNumberFormat="1" applyFont="1" applyBorder="1" applyAlignment="1">
      <alignment vertical="top" wrapText="1"/>
    </xf>
    <xf numFmtId="172" fontId="5" fillId="0" borderId="1" xfId="0" applyNumberFormat="1" applyFont="1" applyBorder="1" applyAlignment="1">
      <alignment vertical="top" wrapText="1"/>
    </xf>
    <xf numFmtId="0" fontId="0" fillId="0" borderId="5" xfId="0" applyFont="1" applyBorder="1" applyAlignment="1">
      <alignment vertical="top" wrapText="1"/>
    </xf>
    <xf numFmtId="172" fontId="13" fillId="0" borderId="13" xfId="0" applyNumberFormat="1" applyFont="1" applyFill="1" applyBorder="1" applyAlignment="1">
      <alignment horizontal="center" vertical="top"/>
    </xf>
    <xf numFmtId="0" fontId="6" fillId="2" borderId="27" xfId="0" applyFont="1" applyFill="1" applyBorder="1" applyAlignment="1">
      <alignment horizontal="center" vertical="top" wrapText="1"/>
    </xf>
    <xf numFmtId="0" fontId="5" fillId="4" borderId="0" xfId="0" applyNumberFormat="1" applyFont="1" applyFill="1" applyBorder="1" applyAlignment="1">
      <alignment horizontal="center" vertical="top"/>
    </xf>
    <xf numFmtId="172" fontId="13" fillId="0" borderId="11" xfId="0" applyNumberFormat="1" applyFont="1" applyFill="1" applyBorder="1" applyAlignment="1">
      <alignment horizontal="center" vertical="top"/>
    </xf>
    <xf numFmtId="172" fontId="13" fillId="2" borderId="17" xfId="0" applyNumberFormat="1" applyFont="1" applyFill="1" applyBorder="1" applyAlignment="1">
      <alignment horizontal="center" vertical="top"/>
    </xf>
    <xf numFmtId="172" fontId="13" fillId="2" borderId="56" xfId="0" applyNumberFormat="1" applyFont="1" applyFill="1" applyBorder="1" applyAlignment="1">
      <alignment horizontal="center" vertical="top"/>
    </xf>
    <xf numFmtId="0" fontId="5" fillId="0" borderId="47" xfId="0" applyFont="1" applyBorder="1" applyAlignment="1">
      <alignment horizontal="center" vertical="top"/>
    </xf>
    <xf numFmtId="0" fontId="5" fillId="0" borderId="48" xfId="0" applyFont="1" applyBorder="1" applyAlignment="1">
      <alignment horizontal="center" vertical="top"/>
    </xf>
    <xf numFmtId="0" fontId="5" fillId="4" borderId="27" xfId="0" applyNumberFormat="1" applyFont="1" applyFill="1" applyBorder="1" applyAlignment="1">
      <alignment horizontal="center" vertical="top"/>
    </xf>
    <xf numFmtId="0" fontId="6" fillId="4" borderId="53" xfId="0" applyFont="1" applyFill="1" applyBorder="1" applyAlignment="1">
      <alignment horizontal="center" vertical="top" wrapText="1"/>
    </xf>
    <xf numFmtId="0" fontId="5" fillId="4" borderId="46" xfId="0" applyNumberFormat="1" applyFont="1" applyFill="1" applyBorder="1" applyAlignment="1">
      <alignment horizontal="center" vertical="top"/>
    </xf>
    <xf numFmtId="49" fontId="5" fillId="4" borderId="45" xfId="0" applyNumberFormat="1" applyFont="1" applyFill="1" applyBorder="1" applyAlignment="1">
      <alignment horizontal="center" vertical="top"/>
    </xf>
    <xf numFmtId="172" fontId="13" fillId="0" borderId="56" xfId="0" applyNumberFormat="1" applyFont="1" applyFill="1" applyBorder="1" applyAlignment="1">
      <alignment horizontal="center" vertical="top"/>
    </xf>
    <xf numFmtId="172" fontId="5" fillId="0" borderId="68" xfId="0" applyNumberFormat="1" applyFont="1" applyBorder="1" applyAlignment="1">
      <alignment horizontal="center" vertical="top"/>
    </xf>
    <xf numFmtId="172" fontId="5" fillId="0" borderId="32" xfId="0" applyNumberFormat="1" applyFont="1" applyBorder="1" applyAlignment="1">
      <alignment horizontal="center" vertical="top"/>
    </xf>
    <xf numFmtId="0" fontId="6" fillId="4" borderId="18" xfId="0" applyFont="1" applyFill="1" applyBorder="1" applyAlignment="1">
      <alignment horizontal="center" vertical="top" wrapText="1"/>
    </xf>
    <xf numFmtId="172" fontId="5" fillId="0" borderId="77" xfId="0" applyNumberFormat="1" applyFont="1" applyBorder="1" applyAlignment="1">
      <alignment horizontal="center" vertical="top"/>
    </xf>
    <xf numFmtId="172" fontId="5" fillId="0" borderId="5" xfId="0" applyNumberFormat="1" applyFont="1" applyBorder="1" applyAlignment="1">
      <alignment horizontal="center" vertical="top"/>
    </xf>
    <xf numFmtId="172" fontId="5" fillId="0" borderId="14" xfId="0" applyNumberFormat="1" applyFont="1" applyFill="1" applyBorder="1" applyAlignment="1">
      <alignment horizontal="center" vertical="top"/>
    </xf>
    <xf numFmtId="172" fontId="5" fillId="0" borderId="38" xfId="0" applyNumberFormat="1" applyFont="1" applyBorder="1" applyAlignment="1">
      <alignment horizontal="center" vertical="top"/>
    </xf>
    <xf numFmtId="172" fontId="5" fillId="0" borderId="7" xfId="0" applyNumberFormat="1" applyFont="1" applyBorder="1" applyAlignment="1">
      <alignment horizontal="center" vertical="top"/>
    </xf>
    <xf numFmtId="0" fontId="5" fillId="4" borderId="40" xfId="0" applyFont="1" applyFill="1" applyBorder="1" applyAlignment="1">
      <alignment horizontal="center" vertical="top" wrapText="1"/>
    </xf>
    <xf numFmtId="0" fontId="6" fillId="4" borderId="53" xfId="0" applyFont="1" applyFill="1" applyBorder="1" applyAlignment="1">
      <alignment horizontal="center" vertical="top" wrapText="1"/>
    </xf>
    <xf numFmtId="49" fontId="5" fillId="4" borderId="55" xfId="0" applyNumberFormat="1" applyFont="1" applyFill="1" applyBorder="1" applyAlignment="1">
      <alignment horizontal="center" vertical="top"/>
    </xf>
    <xf numFmtId="172" fontId="5" fillId="0" borderId="25" xfId="0" applyNumberFormat="1" applyFont="1" applyBorder="1" applyAlignment="1">
      <alignment horizontal="center" vertical="top"/>
    </xf>
    <xf numFmtId="49" fontId="5" fillId="4" borderId="24" xfId="0" applyNumberFormat="1" applyFont="1" applyFill="1" applyBorder="1" applyAlignment="1">
      <alignment horizontal="center" vertical="top"/>
    </xf>
    <xf numFmtId="172" fontId="13" fillId="2" borderId="57" xfId="0" applyNumberFormat="1" applyFont="1" applyFill="1" applyBorder="1" applyAlignment="1">
      <alignment horizontal="center" vertical="top"/>
    </xf>
    <xf numFmtId="172" fontId="13" fillId="2" borderId="15" xfId="0" applyNumberFormat="1" applyFont="1" applyFill="1" applyBorder="1" applyAlignment="1">
      <alignment horizontal="center" vertical="top"/>
    </xf>
    <xf numFmtId="172" fontId="13" fillId="2" borderId="11" xfId="0" applyNumberFormat="1" applyFont="1" applyFill="1" applyBorder="1" applyAlignment="1">
      <alignment horizontal="center" vertical="top"/>
    </xf>
    <xf numFmtId="172" fontId="5" fillId="0" borderId="1" xfId="0" applyNumberFormat="1" applyFont="1" applyBorder="1" applyAlignment="1">
      <alignment horizontal="center" vertical="top"/>
    </xf>
    <xf numFmtId="172" fontId="13" fillId="2" borderId="59" xfId="0" applyNumberFormat="1" applyFont="1" applyFill="1" applyBorder="1" applyAlignment="1">
      <alignment horizontal="center" vertical="top"/>
    </xf>
    <xf numFmtId="172" fontId="13" fillId="2" borderId="20" xfId="0" applyNumberFormat="1" applyFont="1" applyFill="1" applyBorder="1" applyAlignment="1">
      <alignment horizontal="center" vertical="top"/>
    </xf>
    <xf numFmtId="172" fontId="13" fillId="2" borderId="60" xfId="0" applyNumberFormat="1" applyFont="1" applyFill="1" applyBorder="1" applyAlignment="1">
      <alignment horizontal="center" vertical="top"/>
    </xf>
    <xf numFmtId="0" fontId="5" fillId="0" borderId="44" xfId="0" applyFont="1" applyFill="1" applyBorder="1" applyAlignment="1">
      <alignment horizontal="center" vertical="top" wrapText="1"/>
    </xf>
    <xf numFmtId="172" fontId="13" fillId="2" borderId="16" xfId="0" applyNumberFormat="1" applyFont="1" applyFill="1" applyBorder="1" applyAlignment="1">
      <alignment horizontal="center" vertical="top"/>
    </xf>
    <xf numFmtId="49" fontId="5" fillId="5" borderId="18" xfId="0" applyNumberFormat="1" applyFont="1" applyFill="1" applyBorder="1" applyAlignment="1">
      <alignment horizontal="center" vertical="top"/>
    </xf>
    <xf numFmtId="0" fontId="5" fillId="4" borderId="18" xfId="0" applyFont="1" applyFill="1" applyBorder="1" applyAlignment="1">
      <alignment horizontal="center" vertical="top" wrapText="1"/>
    </xf>
    <xf numFmtId="0" fontId="6" fillId="2" borderId="45" xfId="0" applyFont="1" applyFill="1" applyBorder="1" applyAlignment="1">
      <alignment horizontal="center" vertical="top" wrapText="1"/>
    </xf>
    <xf numFmtId="172" fontId="6" fillId="2" borderId="54" xfId="0" applyNumberFormat="1" applyFont="1" applyFill="1" applyBorder="1" applyAlignment="1">
      <alignment horizontal="center" vertical="top"/>
    </xf>
    <xf numFmtId="172" fontId="6" fillId="2" borderId="69" xfId="0" applyNumberFormat="1" applyFont="1" applyFill="1" applyBorder="1" applyAlignment="1">
      <alignment horizontal="center" vertical="top"/>
    </xf>
    <xf numFmtId="172" fontId="6" fillId="2" borderId="45" xfId="0" applyNumberFormat="1" applyFont="1" applyFill="1" applyBorder="1" applyAlignment="1">
      <alignment horizontal="center" vertical="top"/>
    </xf>
    <xf numFmtId="0" fontId="5" fillId="0" borderId="23" xfId="0" applyFont="1" applyFill="1" applyBorder="1" applyAlignment="1">
      <alignment horizontal="center" vertical="top" wrapText="1"/>
    </xf>
    <xf numFmtId="172" fontId="5" fillId="0" borderId="8" xfId="0" applyNumberFormat="1" applyFont="1" applyBorder="1" applyAlignment="1">
      <alignment horizontal="center" vertical="top"/>
    </xf>
    <xf numFmtId="0" fontId="0" fillId="0" borderId="42" xfId="0" applyFont="1" applyBorder="1" applyAlignment="1">
      <alignment vertical="top" wrapText="1"/>
    </xf>
    <xf numFmtId="0" fontId="0" fillId="0" borderId="55" xfId="0" applyFont="1" applyBorder="1" applyAlignment="1">
      <alignment vertical="top" wrapText="1"/>
    </xf>
    <xf numFmtId="172" fontId="5" fillId="0" borderId="30" xfId="0" applyNumberFormat="1" applyFont="1" applyBorder="1" applyAlignment="1">
      <alignment horizontal="center" vertical="top"/>
    </xf>
    <xf numFmtId="49" fontId="6" fillId="6" borderId="75" xfId="0" applyNumberFormat="1" applyFont="1" applyFill="1" applyBorder="1" applyAlignment="1">
      <alignment horizontal="center" vertical="top"/>
    </xf>
    <xf numFmtId="49" fontId="6" fillId="6" borderId="63" xfId="0" applyNumberFormat="1" applyFont="1" applyFill="1" applyBorder="1" applyAlignment="1">
      <alignment horizontal="center" vertical="top"/>
    </xf>
    <xf numFmtId="172" fontId="5" fillId="0" borderId="76" xfId="0" applyNumberFormat="1" applyFont="1" applyFill="1" applyBorder="1" applyAlignment="1">
      <alignment horizontal="center" vertical="top"/>
    </xf>
    <xf numFmtId="172" fontId="5" fillId="2" borderId="16" xfId="0" applyNumberFormat="1" applyFont="1" applyFill="1" applyBorder="1" applyAlignment="1">
      <alignment horizontal="center" vertical="top"/>
    </xf>
    <xf numFmtId="172" fontId="5" fillId="2" borderId="17" xfId="0" applyNumberFormat="1" applyFont="1" applyFill="1" applyBorder="1" applyAlignment="1">
      <alignment horizontal="center" vertical="top"/>
    </xf>
    <xf numFmtId="172" fontId="5" fillId="2" borderId="56" xfId="0" applyNumberFormat="1" applyFont="1" applyFill="1" applyBorder="1" applyAlignment="1">
      <alignment horizontal="center" vertical="top"/>
    </xf>
    <xf numFmtId="0" fontId="6" fillId="4" borderId="18" xfId="0" applyFont="1" applyFill="1" applyBorder="1" applyAlignment="1">
      <alignment horizontal="center" vertical="top" wrapText="1"/>
    </xf>
    <xf numFmtId="172" fontId="5" fillId="2" borderId="60" xfId="0" applyNumberFormat="1" applyFont="1" applyFill="1" applyBorder="1" applyAlignment="1">
      <alignment horizontal="center" vertical="top"/>
    </xf>
    <xf numFmtId="172" fontId="13" fillId="0" borderId="34" xfId="0" applyNumberFormat="1" applyFont="1" applyFill="1" applyBorder="1" applyAlignment="1">
      <alignment horizontal="center" vertical="top"/>
    </xf>
    <xf numFmtId="172" fontId="13" fillId="0" borderId="20" xfId="0" applyNumberFormat="1" applyFont="1" applyFill="1" applyBorder="1" applyAlignment="1">
      <alignment horizontal="center" vertical="top"/>
    </xf>
    <xf numFmtId="172" fontId="5" fillId="4" borderId="47" xfId="0" applyNumberFormat="1" applyFont="1" applyFill="1" applyBorder="1" applyAlignment="1">
      <alignment horizontal="center" vertical="top" wrapText="1"/>
    </xf>
    <xf numFmtId="0" fontId="5" fillId="0" borderId="22" xfId="0" applyFont="1" applyFill="1" applyBorder="1" applyAlignment="1">
      <alignment horizontal="center" vertical="top"/>
    </xf>
    <xf numFmtId="172" fontId="6" fillId="2" borderId="75" xfId="0" applyNumberFormat="1" applyFont="1" applyFill="1" applyBorder="1" applyAlignment="1">
      <alignment horizontal="center" vertical="top"/>
    </xf>
    <xf numFmtId="0" fontId="5" fillId="0" borderId="61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172" fontId="5" fillId="2" borderId="37" xfId="0" applyNumberFormat="1" applyFont="1" applyFill="1" applyBorder="1" applyAlignment="1">
      <alignment horizontal="center" vertical="top"/>
    </xf>
    <xf numFmtId="172" fontId="5" fillId="2" borderId="36" xfId="0" applyNumberFormat="1" applyFont="1" applyFill="1" applyBorder="1" applyAlignment="1">
      <alignment horizontal="center" vertical="top"/>
    </xf>
    <xf numFmtId="0" fontId="5" fillId="0" borderId="19" xfId="0" applyFont="1" applyFill="1" applyBorder="1" applyAlignment="1">
      <alignment horizontal="center" vertical="top" wrapText="1"/>
    </xf>
    <xf numFmtId="0" fontId="5" fillId="0" borderId="38" xfId="0" applyFont="1" applyFill="1" applyBorder="1" applyAlignment="1">
      <alignment horizontal="center" vertical="top" wrapText="1"/>
    </xf>
    <xf numFmtId="172" fontId="5" fillId="0" borderId="58" xfId="0" applyNumberFormat="1" applyFont="1" applyFill="1" applyBorder="1" applyAlignment="1">
      <alignment horizontal="center" vertical="top"/>
    </xf>
    <xf numFmtId="172" fontId="5" fillId="0" borderId="57" xfId="0" applyNumberFormat="1" applyFont="1" applyFill="1" applyBorder="1" applyAlignment="1">
      <alignment horizontal="center" vertical="top"/>
    </xf>
    <xf numFmtId="172" fontId="5" fillId="2" borderId="57" xfId="0" applyNumberFormat="1" applyFont="1" applyFill="1" applyBorder="1" applyAlignment="1">
      <alignment horizontal="center" vertical="top"/>
    </xf>
    <xf numFmtId="172" fontId="5" fillId="2" borderId="33" xfId="0" applyNumberFormat="1" applyFont="1" applyFill="1" applyBorder="1" applyAlignment="1">
      <alignment horizontal="center" vertical="top"/>
    </xf>
    <xf numFmtId="172" fontId="5" fillId="2" borderId="0" xfId="0" applyNumberFormat="1" applyFont="1" applyFill="1" applyBorder="1" applyAlignment="1">
      <alignment horizontal="center" vertical="top"/>
    </xf>
    <xf numFmtId="172" fontId="5" fillId="2" borderId="51" xfId="0" applyNumberFormat="1" applyFont="1" applyFill="1" applyBorder="1" applyAlignment="1">
      <alignment horizontal="center" vertical="top"/>
    </xf>
    <xf numFmtId="0" fontId="0" fillId="0" borderId="25" xfId="0" applyFont="1" applyBorder="1" applyAlignment="1">
      <alignment wrapText="1"/>
    </xf>
    <xf numFmtId="172" fontId="5" fillId="0" borderId="54" xfId="0" applyNumberFormat="1" applyFont="1" applyFill="1" applyBorder="1" applyAlignment="1">
      <alignment horizontal="center" vertical="top"/>
    </xf>
    <xf numFmtId="172" fontId="5" fillId="0" borderId="41" xfId="0" applyNumberFormat="1" applyFont="1" applyFill="1" applyBorder="1" applyAlignment="1">
      <alignment horizontal="center" vertical="top"/>
    </xf>
    <xf numFmtId="172" fontId="5" fillId="0" borderId="69" xfId="0" applyNumberFormat="1" applyFont="1" applyFill="1" applyBorder="1" applyAlignment="1">
      <alignment horizontal="center" vertical="top"/>
    </xf>
    <xf numFmtId="172" fontId="5" fillId="4" borderId="46" xfId="0" applyNumberFormat="1" applyFont="1" applyFill="1" applyBorder="1" applyAlignment="1">
      <alignment horizontal="center" vertical="top" wrapText="1"/>
    </xf>
    <xf numFmtId="172" fontId="5" fillId="0" borderId="15" xfId="0" applyNumberFormat="1" applyFont="1" applyFill="1" applyBorder="1" applyAlignment="1">
      <alignment horizontal="center" vertical="top"/>
    </xf>
    <xf numFmtId="172" fontId="5" fillId="0" borderId="11" xfId="0" applyNumberFormat="1" applyFont="1" applyFill="1" applyBorder="1" applyAlignment="1">
      <alignment horizontal="center" vertical="top"/>
    </xf>
    <xf numFmtId="172" fontId="5" fillId="2" borderId="15" xfId="0" applyNumberFormat="1" applyFont="1" applyFill="1" applyBorder="1" applyAlignment="1">
      <alignment horizontal="center" vertical="top"/>
    </xf>
    <xf numFmtId="172" fontId="5" fillId="2" borderId="11" xfId="0" applyNumberFormat="1" applyFont="1" applyFill="1" applyBorder="1" applyAlignment="1">
      <alignment horizontal="center" vertical="top"/>
    </xf>
    <xf numFmtId="172" fontId="5" fillId="0" borderId="23" xfId="0" applyNumberFormat="1" applyFont="1" applyFill="1" applyBorder="1" applyAlignment="1">
      <alignment horizontal="center" vertical="top"/>
    </xf>
    <xf numFmtId="172" fontId="5" fillId="0" borderId="21" xfId="0" applyNumberFormat="1" applyFont="1" applyFill="1" applyBorder="1" applyAlignment="1">
      <alignment horizontal="center" vertical="top"/>
    </xf>
    <xf numFmtId="172" fontId="5" fillId="0" borderId="38" xfId="0" applyNumberFormat="1" applyFont="1" applyFill="1" applyBorder="1" applyAlignment="1">
      <alignment horizontal="center" vertical="top"/>
    </xf>
    <xf numFmtId="172" fontId="5" fillId="2" borderId="38" xfId="0" applyNumberFormat="1" applyFont="1" applyFill="1" applyBorder="1" applyAlignment="1">
      <alignment horizontal="center" vertical="top"/>
    </xf>
    <xf numFmtId="0" fontId="0" fillId="0" borderId="0" xfId="0" applyFont="1" applyBorder="1" applyAlignment="1">
      <alignment horizontal="center" vertical="top" wrapText="1"/>
    </xf>
    <xf numFmtId="172" fontId="6" fillId="2" borderId="53" xfId="0" applyNumberFormat="1" applyFont="1" applyFill="1" applyBorder="1" applyAlignment="1">
      <alignment horizontal="center" vertical="top"/>
    </xf>
    <xf numFmtId="172" fontId="5" fillId="2" borderId="18" xfId="0" applyNumberFormat="1" applyFont="1" applyFill="1" applyBorder="1" applyAlignment="1">
      <alignment horizontal="center" vertical="top"/>
    </xf>
    <xf numFmtId="172" fontId="5" fillId="4" borderId="14" xfId="0" applyNumberFormat="1" applyFont="1" applyFill="1" applyBorder="1" applyAlignment="1">
      <alignment horizontal="center" vertical="top" wrapText="1"/>
    </xf>
    <xf numFmtId="0" fontId="5" fillId="0" borderId="40" xfId="0" applyFont="1" applyFill="1" applyBorder="1" applyAlignment="1">
      <alignment horizontal="left" vertical="top" wrapText="1"/>
    </xf>
    <xf numFmtId="0" fontId="5" fillId="0" borderId="27" xfId="0" applyFont="1" applyFill="1" applyBorder="1" applyAlignment="1">
      <alignment horizontal="center" vertical="top" wrapText="1"/>
    </xf>
    <xf numFmtId="0" fontId="5" fillId="0" borderId="39" xfId="0" applyFont="1" applyFill="1" applyBorder="1" applyAlignment="1">
      <alignment horizontal="center" vertical="top" wrapText="1"/>
    </xf>
    <xf numFmtId="0" fontId="5" fillId="0" borderId="28" xfId="0" applyFont="1" applyFill="1" applyBorder="1" applyAlignment="1">
      <alignment horizontal="center" vertical="top" wrapText="1"/>
    </xf>
    <xf numFmtId="172" fontId="5" fillId="0" borderId="2" xfId="0" applyNumberFormat="1" applyFont="1" applyFill="1" applyBorder="1" applyAlignment="1">
      <alignment horizontal="center" vertical="top"/>
    </xf>
    <xf numFmtId="172" fontId="5" fillId="4" borderId="1" xfId="0" applyNumberFormat="1" applyFont="1" applyFill="1" applyBorder="1" applyAlignment="1">
      <alignment horizontal="center" vertical="top" wrapText="1"/>
    </xf>
    <xf numFmtId="172" fontId="5" fillId="0" borderId="40" xfId="0" applyNumberFormat="1" applyFont="1" applyFill="1" applyBorder="1" applyAlignment="1">
      <alignment horizontal="center" vertical="top"/>
    </xf>
    <xf numFmtId="172" fontId="5" fillId="0" borderId="26" xfId="0" applyNumberFormat="1" applyFont="1" applyFill="1" applyBorder="1" applyAlignment="1">
      <alignment horizontal="center" vertical="top"/>
    </xf>
    <xf numFmtId="172" fontId="5" fillId="0" borderId="28" xfId="0" applyNumberFormat="1" applyFont="1" applyFill="1" applyBorder="1" applyAlignment="1">
      <alignment horizontal="center" vertical="top"/>
    </xf>
    <xf numFmtId="172" fontId="5" fillId="2" borderId="40" xfId="0" applyNumberFormat="1" applyFont="1" applyFill="1" applyBorder="1" applyAlignment="1">
      <alignment horizontal="center" vertical="top"/>
    </xf>
    <xf numFmtId="172" fontId="5" fillId="2" borderId="26" xfId="0" applyNumberFormat="1" applyFont="1" applyFill="1" applyBorder="1" applyAlignment="1">
      <alignment horizontal="center" vertical="top"/>
    </xf>
    <xf numFmtId="172" fontId="5" fillId="2" borderId="28" xfId="0" applyNumberFormat="1" applyFont="1" applyFill="1" applyBorder="1" applyAlignment="1">
      <alignment horizontal="center" vertical="top"/>
    </xf>
    <xf numFmtId="49" fontId="6" fillId="0" borderId="12" xfId="0" applyNumberFormat="1" applyFont="1" applyBorder="1" applyAlignment="1">
      <alignment horizontal="center" vertical="top"/>
    </xf>
    <xf numFmtId="0" fontId="6" fillId="0" borderId="53" xfId="0" applyFont="1" applyFill="1" applyBorder="1" applyAlignment="1">
      <alignment horizontal="center" vertical="top" wrapText="1"/>
    </xf>
    <xf numFmtId="49" fontId="5" fillId="0" borderId="49" xfId="0" applyNumberFormat="1" applyFont="1" applyFill="1" applyBorder="1" applyAlignment="1">
      <alignment horizontal="center" vertical="top" wrapText="1"/>
    </xf>
    <xf numFmtId="172" fontId="5" fillId="2" borderId="19" xfId="0" applyNumberFormat="1" applyFont="1" applyFill="1" applyBorder="1" applyAlignment="1">
      <alignment horizontal="center" vertical="top"/>
    </xf>
    <xf numFmtId="172" fontId="5" fillId="2" borderId="58" xfId="0" applyNumberFormat="1" applyFont="1" applyFill="1" applyBorder="1" applyAlignment="1">
      <alignment horizontal="center" vertical="top"/>
    </xf>
    <xf numFmtId="0" fontId="5" fillId="0" borderId="26" xfId="0" applyFont="1" applyFill="1" applyBorder="1" applyAlignment="1">
      <alignment horizontal="center" vertical="top" wrapText="1"/>
    </xf>
    <xf numFmtId="0" fontId="5" fillId="0" borderId="65" xfId="0" applyFont="1" applyFill="1" applyBorder="1" applyAlignment="1">
      <alignment horizontal="center" vertical="top" wrapText="1"/>
    </xf>
    <xf numFmtId="0" fontId="6" fillId="0" borderId="40" xfId="0" applyFont="1" applyFill="1" applyBorder="1" applyAlignment="1">
      <alignment horizontal="center" vertical="top" wrapText="1"/>
    </xf>
    <xf numFmtId="49" fontId="5" fillId="0" borderId="65" xfId="0" applyNumberFormat="1" applyFont="1" applyFill="1" applyBorder="1" applyAlignment="1">
      <alignment horizontal="center" vertical="top" wrapText="1"/>
    </xf>
    <xf numFmtId="0" fontId="5" fillId="0" borderId="27" xfId="0" applyNumberFormat="1" applyFont="1" applyFill="1" applyBorder="1" applyAlignment="1">
      <alignment horizontal="center" vertical="top"/>
    </xf>
    <xf numFmtId="172" fontId="6" fillId="2" borderId="55" xfId="0" applyNumberFormat="1" applyFont="1" applyFill="1" applyBorder="1" applyAlignment="1">
      <alignment horizontal="center" vertical="top"/>
    </xf>
    <xf numFmtId="49" fontId="6" fillId="4" borderId="19" xfId="0" applyNumberFormat="1" applyFont="1" applyFill="1" applyBorder="1" applyAlignment="1">
      <alignment horizontal="center" vertical="top"/>
    </xf>
    <xf numFmtId="172" fontId="13" fillId="0" borderId="60" xfId="0" applyNumberFormat="1" applyFont="1" applyFill="1" applyBorder="1" applyAlignment="1">
      <alignment horizontal="center" vertical="top"/>
    </xf>
    <xf numFmtId="172" fontId="5" fillId="4" borderId="31" xfId="0" applyNumberFormat="1" applyFont="1" applyFill="1" applyBorder="1" applyAlignment="1">
      <alignment horizontal="center" vertical="top" wrapText="1"/>
    </xf>
    <xf numFmtId="0" fontId="5" fillId="0" borderId="44" xfId="0" applyFont="1" applyFill="1" applyBorder="1" applyAlignment="1">
      <alignment horizontal="center" vertical="top" wrapText="1"/>
    </xf>
    <xf numFmtId="172" fontId="5" fillId="0" borderId="61" xfId="0" applyNumberFormat="1" applyFont="1" applyBorder="1" applyAlignment="1">
      <alignment vertical="top"/>
    </xf>
    <xf numFmtId="172" fontId="5" fillId="0" borderId="12" xfId="0" applyNumberFormat="1" applyFont="1" applyBorder="1" applyAlignment="1">
      <alignment vertical="top"/>
    </xf>
    <xf numFmtId="172" fontId="5" fillId="0" borderId="13" xfId="0" applyNumberFormat="1" applyFont="1" applyBorder="1" applyAlignment="1">
      <alignment vertical="top"/>
    </xf>
    <xf numFmtId="0" fontId="0" fillId="0" borderId="48" xfId="0" applyFont="1" applyBorder="1" applyAlignment="1">
      <alignment wrapText="1"/>
    </xf>
    <xf numFmtId="0" fontId="0" fillId="0" borderId="62" xfId="0" applyFont="1" applyBorder="1" applyAlignment="1">
      <alignment wrapText="1"/>
    </xf>
    <xf numFmtId="0" fontId="0" fillId="0" borderId="23" xfId="0" applyFont="1" applyBorder="1" applyAlignment="1">
      <alignment wrapText="1"/>
    </xf>
    <xf numFmtId="0" fontId="0" fillId="0" borderId="22" xfId="0" applyFont="1" applyBorder="1" applyAlignment="1">
      <alignment wrapText="1"/>
    </xf>
    <xf numFmtId="0" fontId="0" fillId="0" borderId="47" xfId="0" applyFont="1" applyBorder="1" applyAlignment="1">
      <alignment wrapText="1"/>
    </xf>
    <xf numFmtId="0" fontId="0" fillId="0" borderId="30" xfId="0" applyFont="1" applyBorder="1" applyAlignment="1">
      <alignment wrapText="1"/>
    </xf>
    <xf numFmtId="172" fontId="5" fillId="0" borderId="80" xfId="0" applyNumberFormat="1" applyFont="1" applyFill="1" applyBorder="1" applyAlignment="1">
      <alignment horizontal="center" vertical="top"/>
    </xf>
    <xf numFmtId="0" fontId="0" fillId="0" borderId="47" xfId="0" applyFont="1" applyBorder="1" applyAlignment="1">
      <alignment wrapText="1"/>
    </xf>
    <xf numFmtId="0" fontId="0" fillId="0" borderId="30" xfId="0" applyFont="1" applyBorder="1" applyAlignment="1">
      <alignment wrapText="1"/>
    </xf>
    <xf numFmtId="0" fontId="6" fillId="4" borderId="18" xfId="0" applyFont="1" applyFill="1" applyBorder="1" applyAlignment="1">
      <alignment horizontal="center" vertical="top" wrapText="1"/>
    </xf>
    <xf numFmtId="172" fontId="5" fillId="0" borderId="61" xfId="0" applyNumberFormat="1" applyFont="1" applyFill="1" applyBorder="1" applyAlignment="1">
      <alignment horizontal="center" vertical="top"/>
    </xf>
    <xf numFmtId="172" fontId="6" fillId="2" borderId="59" xfId="0" applyNumberFormat="1" applyFont="1" applyFill="1" applyBorder="1" applyAlignment="1">
      <alignment horizontal="center" vertical="top"/>
    </xf>
    <xf numFmtId="172" fontId="6" fillId="2" borderId="20" xfId="0" applyNumberFormat="1" applyFont="1" applyFill="1" applyBorder="1" applyAlignment="1">
      <alignment horizontal="center" vertical="top"/>
    </xf>
    <xf numFmtId="172" fontId="6" fillId="2" borderId="60" xfId="0" applyNumberFormat="1" applyFont="1" applyFill="1" applyBorder="1" applyAlignment="1">
      <alignment horizontal="center" vertical="top"/>
    </xf>
    <xf numFmtId="172" fontId="6" fillId="2" borderId="47" xfId="0" applyNumberFormat="1" applyFont="1" applyFill="1" applyBorder="1" applyAlignment="1">
      <alignment horizontal="center" vertical="top"/>
    </xf>
    <xf numFmtId="172" fontId="6" fillId="2" borderId="36" xfId="0" applyNumberFormat="1" applyFont="1" applyFill="1" applyBorder="1" applyAlignment="1">
      <alignment horizontal="center" vertical="top"/>
    </xf>
    <xf numFmtId="172" fontId="6" fillId="2" borderId="30" xfId="0" applyNumberFormat="1" applyFont="1" applyFill="1" applyBorder="1" applyAlignment="1">
      <alignment horizontal="center" vertical="top"/>
    </xf>
    <xf numFmtId="0" fontId="0" fillId="0" borderId="43" xfId="0" applyFont="1" applyBorder="1" applyAlignment="1">
      <alignment wrapText="1"/>
    </xf>
    <xf numFmtId="49" fontId="5" fillId="5" borderId="14" xfId="0" applyNumberFormat="1" applyFont="1" applyFill="1" applyBorder="1" applyAlignment="1">
      <alignment horizontal="center" vertical="top"/>
    </xf>
    <xf numFmtId="172" fontId="6" fillId="2" borderId="41" xfId="0" applyNumberFormat="1" applyFont="1" applyFill="1" applyBorder="1" applyAlignment="1">
      <alignment horizontal="center" vertical="top"/>
    </xf>
    <xf numFmtId="172" fontId="6" fillId="2" borderId="69" xfId="0" applyNumberFormat="1" applyFont="1" applyFill="1" applyBorder="1" applyAlignment="1">
      <alignment horizontal="center" vertical="top"/>
    </xf>
    <xf numFmtId="172" fontId="6" fillId="2" borderId="61" xfId="0" applyNumberFormat="1" applyFont="1" applyFill="1" applyBorder="1" applyAlignment="1">
      <alignment horizontal="center" vertical="top"/>
    </xf>
    <xf numFmtId="172" fontId="6" fillId="2" borderId="12" xfId="0" applyNumberFormat="1" applyFont="1" applyFill="1" applyBorder="1" applyAlignment="1">
      <alignment horizontal="center" vertical="top"/>
    </xf>
    <xf numFmtId="172" fontId="6" fillId="2" borderId="13" xfId="0" applyNumberFormat="1" applyFont="1" applyFill="1" applyBorder="1" applyAlignment="1">
      <alignment horizontal="center" vertical="top"/>
    </xf>
    <xf numFmtId="49" fontId="6" fillId="6" borderId="46" xfId="0" applyNumberFormat="1" applyFont="1" applyFill="1" applyBorder="1" applyAlignment="1">
      <alignment horizontal="center" vertical="top"/>
    </xf>
    <xf numFmtId="49" fontId="5" fillId="4" borderId="49" xfId="0" applyNumberFormat="1" applyFont="1" applyFill="1" applyBorder="1" applyAlignment="1">
      <alignment horizontal="center" vertical="top"/>
    </xf>
    <xf numFmtId="172" fontId="5" fillId="2" borderId="76" xfId="0" applyNumberFormat="1" applyFont="1" applyFill="1" applyBorder="1" applyAlignment="1">
      <alignment horizontal="center" vertical="top"/>
    </xf>
    <xf numFmtId="172" fontId="5" fillId="0" borderId="32" xfId="0" applyNumberFormat="1" applyFont="1" applyFill="1" applyBorder="1" applyAlignment="1">
      <alignment horizontal="right" vertical="top" wrapText="1"/>
    </xf>
    <xf numFmtId="172" fontId="5" fillId="0" borderId="31" xfId="0" applyNumberFormat="1" applyFont="1" applyFill="1" applyBorder="1" applyAlignment="1">
      <alignment horizontal="right" vertical="top" wrapText="1"/>
    </xf>
    <xf numFmtId="0" fontId="5" fillId="0" borderId="69" xfId="0" applyFont="1" applyFill="1" applyBorder="1" applyAlignment="1">
      <alignment horizontal="center" vertical="top" wrapText="1"/>
    </xf>
    <xf numFmtId="49" fontId="5" fillId="4" borderId="58" xfId="0" applyNumberFormat="1" applyFont="1" applyFill="1" applyBorder="1" applyAlignment="1">
      <alignment horizontal="center" vertical="top"/>
    </xf>
    <xf numFmtId="0" fontId="5" fillId="4" borderId="7" xfId="0" applyNumberFormat="1" applyFont="1" applyFill="1" applyBorder="1" applyAlignment="1">
      <alignment horizontal="center" vertical="top"/>
    </xf>
    <xf numFmtId="49" fontId="5" fillId="0" borderId="7" xfId="0" applyNumberFormat="1" applyFont="1" applyFill="1" applyBorder="1" applyAlignment="1">
      <alignment horizontal="right" vertical="top"/>
    </xf>
    <xf numFmtId="172" fontId="5" fillId="2" borderId="35" xfId="0" applyNumberFormat="1" applyFont="1" applyFill="1" applyBorder="1" applyAlignment="1">
      <alignment horizontal="center" vertical="top"/>
    </xf>
    <xf numFmtId="0" fontId="5" fillId="0" borderId="35" xfId="0" applyFont="1" applyBorder="1" applyAlignment="1">
      <alignment vertical="top"/>
    </xf>
    <xf numFmtId="0" fontId="5" fillId="0" borderId="5" xfId="0" applyFont="1" applyFill="1" applyBorder="1" applyAlignment="1">
      <alignment horizontal="center" vertical="top" wrapText="1"/>
    </xf>
    <xf numFmtId="172" fontId="5" fillId="2" borderId="34" xfId="0" applyNumberFormat="1" applyFont="1" applyFill="1" applyBorder="1" applyAlignment="1">
      <alignment horizontal="center" vertical="top"/>
    </xf>
    <xf numFmtId="0" fontId="5" fillId="0" borderId="21" xfId="0" applyFont="1" applyBorder="1" applyAlignment="1">
      <alignment vertical="top"/>
    </xf>
    <xf numFmtId="0" fontId="5" fillId="0" borderId="7" xfId="0" applyFont="1" applyFill="1" applyBorder="1" applyAlignment="1">
      <alignment horizontal="center" vertical="top" wrapText="1"/>
    </xf>
    <xf numFmtId="172" fontId="5" fillId="2" borderId="81" xfId="0" applyNumberFormat="1" applyFont="1" applyFill="1" applyBorder="1" applyAlignment="1">
      <alignment horizontal="center" vertical="top"/>
    </xf>
    <xf numFmtId="49" fontId="5" fillId="4" borderId="65" xfId="0" applyNumberFormat="1" applyFont="1" applyFill="1" applyBorder="1" applyAlignment="1">
      <alignment horizontal="center" vertical="top"/>
    </xf>
    <xf numFmtId="0" fontId="5" fillId="4" borderId="25" xfId="0" applyNumberFormat="1" applyFont="1" applyFill="1" applyBorder="1" applyAlignment="1">
      <alignment horizontal="center" vertical="top"/>
    </xf>
    <xf numFmtId="172" fontId="6" fillId="2" borderId="40" xfId="0" applyNumberFormat="1" applyFont="1" applyFill="1" applyBorder="1" applyAlignment="1">
      <alignment horizontal="center" vertical="top"/>
    </xf>
    <xf numFmtId="172" fontId="6" fillId="2" borderId="24" xfId="0" applyNumberFormat="1" applyFont="1" applyFill="1" applyBorder="1" applyAlignment="1">
      <alignment horizontal="center" vertical="top"/>
    </xf>
    <xf numFmtId="49" fontId="6" fillId="0" borderId="49" xfId="0" applyNumberFormat="1" applyFont="1" applyBorder="1" applyAlignment="1">
      <alignment horizontal="center" vertical="top"/>
    </xf>
    <xf numFmtId="172" fontId="5" fillId="2" borderId="21" xfId="0" applyNumberFormat="1" applyFont="1" applyFill="1" applyBorder="1" applyAlignment="1">
      <alignment horizontal="center" vertical="top"/>
    </xf>
    <xf numFmtId="172" fontId="5" fillId="4" borderId="23" xfId="0" applyNumberFormat="1" applyFont="1" applyFill="1" applyBorder="1" applyAlignment="1">
      <alignment horizontal="center" vertical="top" wrapText="1"/>
    </xf>
    <xf numFmtId="49" fontId="6" fillId="0" borderId="58" xfId="0" applyNumberFormat="1" applyFont="1" applyBorder="1" applyAlignment="1">
      <alignment horizontal="center" vertical="top"/>
    </xf>
    <xf numFmtId="0" fontId="5" fillId="0" borderId="5" xfId="0" applyFont="1" applyBorder="1" applyAlignment="1">
      <alignment vertical="top" wrapText="1"/>
    </xf>
    <xf numFmtId="172" fontId="5" fillId="2" borderId="27" xfId="0" applyNumberFormat="1" applyFont="1" applyFill="1" applyBorder="1" applyAlignment="1">
      <alignment horizontal="center" vertical="top"/>
    </xf>
    <xf numFmtId="0" fontId="5" fillId="0" borderId="44" xfId="0" applyFont="1" applyBorder="1" applyAlignment="1">
      <alignment vertical="top" wrapText="1"/>
    </xf>
    <xf numFmtId="172" fontId="5" fillId="4" borderId="48" xfId="0" applyNumberFormat="1" applyFont="1" applyFill="1" applyBorder="1" applyAlignment="1">
      <alignment horizontal="center" vertical="top" wrapText="1"/>
    </xf>
    <xf numFmtId="49" fontId="6" fillId="5" borderId="24" xfId="0" applyNumberFormat="1" applyFont="1" applyFill="1" applyBorder="1" applyAlignment="1">
      <alignment horizontal="center" vertical="top"/>
    </xf>
    <xf numFmtId="49" fontId="6" fillId="0" borderId="65" xfId="0" applyNumberFormat="1" applyFont="1" applyBorder="1" applyAlignment="1">
      <alignment horizontal="center" vertical="top"/>
    </xf>
    <xf numFmtId="0" fontId="6" fillId="4" borderId="18" xfId="0" applyFont="1" applyFill="1" applyBorder="1" applyAlignment="1">
      <alignment horizontal="center" vertical="top"/>
    </xf>
    <xf numFmtId="172" fontId="6" fillId="2" borderId="79" xfId="0" applyNumberFormat="1" applyFont="1" applyFill="1" applyBorder="1" applyAlignment="1">
      <alignment horizontal="center" vertical="top"/>
    </xf>
    <xf numFmtId="172" fontId="6" fillId="2" borderId="43" xfId="0" applyNumberFormat="1" applyFont="1" applyFill="1" applyBorder="1" applyAlignment="1">
      <alignment horizontal="center" vertical="top"/>
    </xf>
    <xf numFmtId="172" fontId="6" fillId="2" borderId="10" xfId="0" applyNumberFormat="1" applyFont="1" applyFill="1" applyBorder="1" applyAlignment="1">
      <alignment horizontal="center" vertical="top"/>
    </xf>
    <xf numFmtId="0" fontId="0" fillId="0" borderId="39" xfId="0" applyFont="1" applyBorder="1" applyAlignment="1">
      <alignment vertical="top"/>
    </xf>
    <xf numFmtId="0" fontId="0" fillId="0" borderId="65" xfId="0" applyFont="1" applyBorder="1" applyAlignment="1">
      <alignment vertical="top"/>
    </xf>
    <xf numFmtId="49" fontId="6" fillId="6" borderId="73" xfId="0" applyNumberFormat="1" applyFont="1" applyFill="1" applyBorder="1" applyAlignment="1">
      <alignment horizontal="center" vertical="top"/>
    </xf>
    <xf numFmtId="172" fontId="6" fillId="6" borderId="52" xfId="0" applyNumberFormat="1" applyFont="1" applyFill="1" applyBorder="1" applyAlignment="1">
      <alignment horizontal="center" vertical="top"/>
    </xf>
    <xf numFmtId="172" fontId="6" fillId="6" borderId="29" xfId="0" applyNumberFormat="1" applyFont="1" applyFill="1" applyBorder="1" applyAlignment="1">
      <alignment horizontal="center" vertical="top"/>
    </xf>
    <xf numFmtId="49" fontId="5" fillId="0" borderId="69" xfId="0" applyNumberFormat="1" applyFont="1" applyBorder="1" applyAlignment="1">
      <alignment horizontal="center" vertical="top"/>
    </xf>
    <xf numFmtId="49" fontId="5" fillId="0" borderId="46" xfId="0" applyNumberFormat="1" applyFont="1" applyBorder="1" applyAlignment="1">
      <alignment horizontal="center" vertical="top"/>
    </xf>
    <xf numFmtId="172" fontId="5" fillId="2" borderId="76" xfId="0" applyNumberFormat="1" applyFont="1" applyFill="1" applyBorder="1" applyAlignment="1">
      <alignment horizontal="center" vertical="top"/>
    </xf>
    <xf numFmtId="172" fontId="5" fillId="4" borderId="16" xfId="0" applyNumberFormat="1" applyFont="1" applyFill="1" applyBorder="1" applyAlignment="1">
      <alignment horizontal="center" vertical="top" wrapText="1"/>
    </xf>
    <xf numFmtId="172" fontId="5" fillId="4" borderId="17" xfId="0" applyNumberFormat="1" applyFont="1" applyFill="1" applyBorder="1" applyAlignment="1">
      <alignment horizontal="center" vertical="top" wrapText="1"/>
    </xf>
    <xf numFmtId="0" fontId="5" fillId="0" borderId="56" xfId="0" applyFont="1" applyFill="1" applyBorder="1" applyAlignment="1">
      <alignment horizontal="left" vertical="top"/>
    </xf>
    <xf numFmtId="0" fontId="5" fillId="0" borderId="32" xfId="0" applyFont="1" applyFill="1" applyBorder="1" applyAlignment="1">
      <alignment horizontal="left" vertical="top"/>
    </xf>
    <xf numFmtId="172" fontId="5" fillId="4" borderId="59" xfId="0" applyNumberFormat="1" applyFont="1" applyFill="1" applyBorder="1" applyAlignment="1">
      <alignment horizontal="center" vertical="top" wrapText="1"/>
    </xf>
    <xf numFmtId="172" fontId="5" fillId="4" borderId="20" xfId="0" applyNumberFormat="1" applyFont="1" applyFill="1" applyBorder="1" applyAlignment="1">
      <alignment horizontal="center" vertical="top" wrapText="1"/>
    </xf>
    <xf numFmtId="0" fontId="5" fillId="0" borderId="60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  <xf numFmtId="0" fontId="5" fillId="0" borderId="7" xfId="0" applyNumberFormat="1" applyFont="1" applyFill="1" applyBorder="1" applyAlignment="1">
      <alignment horizontal="center" vertical="top"/>
    </xf>
    <xf numFmtId="172" fontId="5" fillId="0" borderId="80" xfId="0" applyNumberFormat="1" applyFont="1" applyFill="1" applyBorder="1" applyAlignment="1">
      <alignment horizontal="center" vertical="top"/>
    </xf>
    <xf numFmtId="172" fontId="5" fillId="0" borderId="51" xfId="0" applyNumberFormat="1" applyFont="1" applyFill="1" applyBorder="1" applyAlignment="1">
      <alignment horizontal="center" vertical="top"/>
    </xf>
    <xf numFmtId="172" fontId="5" fillId="2" borderId="36" xfId="0" applyNumberFormat="1" applyFont="1" applyFill="1" applyBorder="1" applyAlignment="1">
      <alignment horizontal="center" vertical="top"/>
    </xf>
    <xf numFmtId="0" fontId="0" fillId="0" borderId="20" xfId="0" applyFont="1" applyBorder="1" applyAlignment="1">
      <alignment vertical="top" wrapText="1"/>
    </xf>
    <xf numFmtId="0" fontId="0" fillId="0" borderId="60" xfId="0" applyFont="1" applyBorder="1" applyAlignment="1">
      <alignment vertical="top" wrapText="1"/>
    </xf>
    <xf numFmtId="172" fontId="6" fillId="2" borderId="26" xfId="0" applyNumberFormat="1" applyFont="1" applyFill="1" applyBorder="1" applyAlignment="1">
      <alignment horizontal="center" vertical="top"/>
    </xf>
    <xf numFmtId="172" fontId="6" fillId="2" borderId="43" xfId="0" applyNumberFormat="1" applyFont="1" applyFill="1" applyBorder="1" applyAlignment="1">
      <alignment horizontal="center" vertical="top"/>
    </xf>
    <xf numFmtId="0" fontId="0" fillId="0" borderId="15" xfId="0" applyFont="1" applyBorder="1" applyAlignment="1">
      <alignment vertical="top" wrapText="1"/>
    </xf>
    <xf numFmtId="0" fontId="0" fillId="0" borderId="45" xfId="0" applyFont="1" applyBorder="1" applyAlignment="1">
      <alignment vertical="top" wrapText="1"/>
    </xf>
    <xf numFmtId="0" fontId="5" fillId="0" borderId="41" xfId="0" applyFont="1" applyFill="1" applyBorder="1" applyAlignment="1">
      <alignment vertical="top" wrapText="1"/>
    </xf>
    <xf numFmtId="0" fontId="5" fillId="0" borderId="49" xfId="0" applyFont="1" applyFill="1" applyBorder="1" applyAlignment="1">
      <alignment vertical="top" wrapText="1"/>
    </xf>
    <xf numFmtId="172" fontId="6" fillId="2" borderId="59" xfId="0" applyNumberFormat="1" applyFont="1" applyFill="1" applyBorder="1" applyAlignment="1">
      <alignment horizontal="center" vertical="top"/>
    </xf>
    <xf numFmtId="172" fontId="6" fillId="2" borderId="20" xfId="0" applyNumberFormat="1" applyFont="1" applyFill="1" applyBorder="1" applyAlignment="1">
      <alignment horizontal="center" vertical="top"/>
    </xf>
    <xf numFmtId="172" fontId="6" fillId="2" borderId="60" xfId="0" applyNumberFormat="1" applyFont="1" applyFill="1" applyBorder="1" applyAlignment="1">
      <alignment horizontal="center" vertical="top"/>
    </xf>
    <xf numFmtId="0" fontId="0" fillId="0" borderId="53" xfId="0" applyFont="1" applyBorder="1" applyAlignment="1">
      <alignment horizontal="left" vertical="top"/>
    </xf>
    <xf numFmtId="0" fontId="0" fillId="0" borderId="41" xfId="0" applyFont="1" applyBorder="1" applyAlignment="1">
      <alignment vertical="top"/>
    </xf>
    <xf numFmtId="0" fontId="0" fillId="0" borderId="49" xfId="0" applyFont="1" applyBorder="1" applyAlignment="1">
      <alignment vertical="top"/>
    </xf>
    <xf numFmtId="0" fontId="5" fillId="0" borderId="6" xfId="0" applyFont="1" applyFill="1" applyBorder="1" applyAlignment="1">
      <alignment horizontal="center" vertical="top"/>
    </xf>
    <xf numFmtId="0" fontId="0" fillId="0" borderId="18" xfId="0" applyFont="1" applyBorder="1" applyAlignment="1">
      <alignment horizontal="left" vertical="top"/>
    </xf>
    <xf numFmtId="0" fontId="0" fillId="0" borderId="40" xfId="0" applyFont="1" applyBorder="1" applyAlignment="1">
      <alignment horizontal="left" vertical="top"/>
    </xf>
    <xf numFmtId="0" fontId="0" fillId="0" borderId="40" xfId="0" applyFont="1" applyBorder="1" applyAlignment="1">
      <alignment horizontal="left" vertical="top"/>
    </xf>
    <xf numFmtId="0" fontId="5" fillId="0" borderId="69" xfId="0" applyNumberFormat="1" applyFont="1" applyFill="1" applyBorder="1" applyAlignment="1">
      <alignment horizontal="center" vertical="top"/>
    </xf>
    <xf numFmtId="0" fontId="0" fillId="0" borderId="17" xfId="0" applyFont="1" applyBorder="1" applyAlignment="1">
      <alignment vertical="top" wrapText="1"/>
    </xf>
    <xf numFmtId="0" fontId="5" fillId="0" borderId="49" xfId="0" applyFont="1" applyBorder="1" applyAlignment="1">
      <alignment vertical="top"/>
    </xf>
    <xf numFmtId="0" fontId="5" fillId="0" borderId="35" xfId="0" applyNumberFormat="1" applyFont="1" applyFill="1" applyBorder="1" applyAlignment="1">
      <alignment horizontal="center" vertical="top"/>
    </xf>
    <xf numFmtId="49" fontId="5" fillId="0" borderId="35" xfId="0" applyNumberFormat="1" applyFont="1" applyBorder="1" applyAlignment="1">
      <alignment horizontal="center" vertical="top"/>
    </xf>
    <xf numFmtId="172" fontId="5" fillId="2" borderId="81" xfId="0" applyNumberFormat="1" applyFont="1" applyFill="1" applyBorder="1" applyAlignment="1">
      <alignment horizontal="center" vertical="top"/>
    </xf>
    <xf numFmtId="172" fontId="5" fillId="0" borderId="59" xfId="0" applyNumberFormat="1" applyFont="1" applyBorder="1" applyAlignment="1">
      <alignment horizontal="center" vertical="center"/>
    </xf>
    <xf numFmtId="172" fontId="5" fillId="0" borderId="44" xfId="0" applyNumberFormat="1" applyFont="1" applyBorder="1" applyAlignment="1">
      <alignment horizontal="center" vertical="center"/>
    </xf>
    <xf numFmtId="172" fontId="5" fillId="0" borderId="44" xfId="0" applyNumberFormat="1" applyFont="1" applyBorder="1" applyAlignment="1">
      <alignment horizontal="center" vertical="top"/>
    </xf>
    <xf numFmtId="0" fontId="5" fillId="0" borderId="73" xfId="0" applyNumberFormat="1" applyFont="1" applyFill="1" applyBorder="1" applyAlignment="1">
      <alignment horizontal="center" vertical="top"/>
    </xf>
    <xf numFmtId="49" fontId="5" fillId="0" borderId="73" xfId="0" applyNumberFormat="1" applyFont="1" applyBorder="1" applyAlignment="1">
      <alignment horizontal="center" vertical="top"/>
    </xf>
    <xf numFmtId="0" fontId="5" fillId="0" borderId="22" xfId="0" applyFont="1" applyFill="1" applyBorder="1" applyAlignment="1">
      <alignment horizontal="center" vertical="top" wrapText="1"/>
    </xf>
    <xf numFmtId="172" fontId="5" fillId="2" borderId="2" xfId="0" applyNumberFormat="1" applyFont="1" applyFill="1" applyBorder="1" applyAlignment="1">
      <alignment horizontal="center" vertical="top"/>
    </xf>
    <xf numFmtId="172" fontId="13" fillId="0" borderId="57" xfId="0" applyNumberFormat="1" applyFont="1" applyFill="1" applyBorder="1" applyAlignment="1">
      <alignment horizontal="center" vertical="top"/>
    </xf>
    <xf numFmtId="172" fontId="13" fillId="0" borderId="15" xfId="0" applyNumberFormat="1" applyFont="1" applyFill="1" applyBorder="1" applyAlignment="1">
      <alignment horizontal="center" vertical="top"/>
    </xf>
    <xf numFmtId="0" fontId="0" fillId="0" borderId="15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172" fontId="5" fillId="0" borderId="7" xfId="0" applyNumberFormat="1" applyFont="1" applyFill="1" applyBorder="1" applyAlignment="1">
      <alignment horizontal="center" vertical="top"/>
    </xf>
    <xf numFmtId="172" fontId="5" fillId="0" borderId="14" xfId="0" applyNumberFormat="1" applyFont="1" applyFill="1" applyBorder="1" applyAlignment="1">
      <alignment horizontal="center" vertical="top"/>
    </xf>
    <xf numFmtId="0" fontId="5" fillId="0" borderId="65" xfId="0" applyFont="1" applyBorder="1" applyAlignment="1">
      <alignment vertical="top"/>
    </xf>
    <xf numFmtId="0" fontId="5" fillId="0" borderId="22" xfId="0" applyFont="1" applyFill="1" applyBorder="1" applyAlignment="1">
      <alignment horizontal="center" vertical="top" wrapText="1"/>
    </xf>
    <xf numFmtId="172" fontId="5" fillId="4" borderId="41" xfId="0" applyNumberFormat="1" applyFont="1" applyFill="1" applyBorder="1" applyAlignment="1">
      <alignment horizontal="center" vertical="top" wrapText="1"/>
    </xf>
    <xf numFmtId="0" fontId="0" fillId="0" borderId="41" xfId="0" applyFont="1" applyBorder="1" applyAlignment="1">
      <alignment vertical="top" wrapText="1"/>
    </xf>
    <xf numFmtId="0" fontId="0" fillId="0" borderId="49" xfId="0" applyFont="1" applyBorder="1" applyAlignment="1">
      <alignment vertical="top" wrapText="1"/>
    </xf>
    <xf numFmtId="172" fontId="5" fillId="4" borderId="14" xfId="0" applyNumberFormat="1" applyFont="1" applyFill="1" applyBorder="1" applyAlignment="1">
      <alignment horizontal="center" vertical="top" wrapText="1"/>
    </xf>
    <xf numFmtId="0" fontId="5" fillId="0" borderId="69" xfId="0" applyNumberFormat="1" applyFont="1" applyBorder="1" applyAlignment="1">
      <alignment horizontal="center" vertical="top"/>
    </xf>
    <xf numFmtId="172" fontId="5" fillId="0" borderId="54" xfId="0" applyNumberFormat="1" applyFont="1" applyFill="1" applyBorder="1" applyAlignment="1">
      <alignment horizontal="center" vertical="top"/>
    </xf>
    <xf numFmtId="172" fontId="13" fillId="2" borderId="76" xfId="0" applyNumberFormat="1" applyFont="1" applyFill="1" applyBorder="1" applyAlignment="1">
      <alignment horizontal="center" vertical="top"/>
    </xf>
    <xf numFmtId="0" fontId="5" fillId="4" borderId="17" xfId="0" applyFont="1" applyFill="1" applyBorder="1" applyAlignment="1">
      <alignment vertical="top" wrapText="1"/>
    </xf>
    <xf numFmtId="0" fontId="5" fillId="4" borderId="56" xfId="0" applyFont="1" applyFill="1" applyBorder="1" applyAlignment="1">
      <alignment horizontal="center" vertical="top" wrapText="1"/>
    </xf>
    <xf numFmtId="0" fontId="5" fillId="0" borderId="73" xfId="0" applyNumberFormat="1" applyFont="1" applyBorder="1" applyAlignment="1">
      <alignment horizontal="center" vertical="top"/>
    </xf>
    <xf numFmtId="172" fontId="6" fillId="6" borderId="61" xfId="0" applyNumberFormat="1" applyFont="1" applyFill="1" applyBorder="1" applyAlignment="1">
      <alignment horizontal="center" vertical="top"/>
    </xf>
    <xf numFmtId="172" fontId="6" fillId="6" borderId="45" xfId="0" applyNumberFormat="1" applyFont="1" applyFill="1" applyBorder="1" applyAlignment="1">
      <alignment horizontal="center" vertical="top"/>
    </xf>
    <xf numFmtId="49" fontId="6" fillId="3" borderId="52" xfId="0" applyNumberFormat="1" applyFont="1" applyFill="1" applyBorder="1" applyAlignment="1">
      <alignment horizontal="center" vertical="top"/>
    </xf>
    <xf numFmtId="172" fontId="6" fillId="3" borderId="40" xfId="0" applyNumberFormat="1" applyFont="1" applyFill="1" applyBorder="1" applyAlignment="1">
      <alignment horizontal="center" vertical="top"/>
    </xf>
    <xf numFmtId="172" fontId="6" fillId="4" borderId="0" xfId="0" applyNumberFormat="1" applyFont="1" applyFill="1" applyBorder="1" applyAlignment="1">
      <alignment horizontal="center" vertical="top"/>
    </xf>
    <xf numFmtId="0" fontId="5" fillId="4" borderId="0" xfId="0" applyFont="1" applyFill="1" applyBorder="1" applyAlignment="1">
      <alignment horizontal="center" vertical="top" wrapText="1"/>
    </xf>
    <xf numFmtId="0" fontId="5" fillId="4" borderId="0" xfId="0" applyFont="1" applyFill="1" applyBorder="1" applyAlignment="1">
      <alignment vertical="top"/>
    </xf>
    <xf numFmtId="49" fontId="6" fillId="4" borderId="0" xfId="0" applyNumberFormat="1" applyFont="1" applyFill="1" applyBorder="1" applyAlignment="1">
      <alignment horizontal="center" vertical="top"/>
    </xf>
    <xf numFmtId="49" fontId="6" fillId="4" borderId="0" xfId="0" applyNumberFormat="1" applyFont="1" applyFill="1" applyBorder="1" applyAlignment="1">
      <alignment horizontal="right" vertical="top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vertical="top"/>
    </xf>
    <xf numFmtId="0" fontId="6" fillId="0" borderId="0" xfId="0" applyFont="1" applyBorder="1" applyAlignment="1">
      <alignment horizontal="right" vertical="top" wrapText="1"/>
    </xf>
    <xf numFmtId="0" fontId="0" fillId="0" borderId="0" xfId="0" applyFont="1" applyBorder="1" applyAlignment="1">
      <alignment horizontal="right" vertical="top" wrapText="1"/>
    </xf>
    <xf numFmtId="172" fontId="6" fillId="0" borderId="0" xfId="0" applyNumberFormat="1" applyFont="1" applyBorder="1" applyAlignment="1">
      <alignment horizontal="center" vertical="top" wrapText="1"/>
    </xf>
    <xf numFmtId="172" fontId="0" fillId="0" borderId="0" xfId="0" applyNumberFormat="1" applyFont="1" applyBorder="1" applyAlignment="1">
      <alignment horizontal="center" vertical="top" wrapText="1"/>
    </xf>
    <xf numFmtId="172" fontId="5" fillId="0" borderId="0" xfId="0" applyNumberFormat="1" applyFont="1" applyAlignment="1">
      <alignment vertical="top"/>
    </xf>
    <xf numFmtId="0" fontId="5" fillId="0" borderId="0" xfId="0" applyFont="1" applyFill="1" applyAlignment="1">
      <alignment vertical="top"/>
    </xf>
    <xf numFmtId="172" fontId="5" fillId="0" borderId="0" xfId="0" applyNumberFormat="1" applyFont="1" applyFill="1" applyAlignment="1">
      <alignment vertical="top"/>
    </xf>
    <xf numFmtId="172" fontId="5" fillId="4" borderId="55" xfId="0" applyNumberFormat="1" applyFont="1" applyFill="1" applyBorder="1" applyAlignment="1">
      <alignment horizontal="center" vertical="top" wrapText="1"/>
    </xf>
    <xf numFmtId="0" fontId="1" fillId="0" borderId="35" xfId="0" applyFont="1" applyFill="1" applyBorder="1" applyAlignment="1">
      <alignment horizontal="center" vertical="top" wrapText="1"/>
    </xf>
    <xf numFmtId="0" fontId="13" fillId="0" borderId="68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/>
    </xf>
    <xf numFmtId="172" fontId="5" fillId="2" borderId="8" xfId="0" applyNumberFormat="1" applyFont="1" applyFill="1" applyBorder="1" applyAlignment="1">
      <alignment horizontal="center" vertical="top"/>
    </xf>
    <xf numFmtId="0" fontId="5" fillId="0" borderId="83" xfId="0" applyFont="1" applyBorder="1" applyAlignment="1">
      <alignment horizontal="center" vertical="top" wrapText="1"/>
    </xf>
    <xf numFmtId="172" fontId="5" fillId="0" borderId="0" xfId="0" applyNumberFormat="1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172" fontId="5" fillId="0" borderId="6" xfId="0" applyNumberFormat="1" applyFont="1" applyFill="1" applyBorder="1" applyAlignment="1">
      <alignment horizontal="center" vertical="top"/>
    </xf>
    <xf numFmtId="172" fontId="5" fillId="0" borderId="6" xfId="0" applyNumberFormat="1" applyFont="1" applyBorder="1" applyAlignment="1">
      <alignment horizontal="center" vertical="top"/>
    </xf>
    <xf numFmtId="172" fontId="5" fillId="0" borderId="23" xfId="0" applyNumberFormat="1" applyFont="1" applyBorder="1" applyAlignment="1">
      <alignment horizontal="center" vertical="top" wrapText="1"/>
    </xf>
    <xf numFmtId="172" fontId="5" fillId="0" borderId="1" xfId="0" applyNumberFormat="1" applyFont="1" applyBorder="1" applyAlignment="1">
      <alignment horizontal="center" vertical="top" wrapText="1"/>
    </xf>
    <xf numFmtId="0" fontId="5" fillId="0" borderId="73" xfId="0" applyFont="1" applyBorder="1" applyAlignment="1">
      <alignment vertical="top"/>
    </xf>
    <xf numFmtId="0" fontId="5" fillId="0" borderId="69" xfId="0" applyFont="1" applyBorder="1" applyAlignment="1">
      <alignment vertical="top"/>
    </xf>
    <xf numFmtId="172" fontId="5" fillId="0" borderId="29" xfId="0" applyNumberFormat="1" applyFont="1" applyFill="1" applyBorder="1" applyAlignment="1">
      <alignment horizontal="center" vertical="top"/>
    </xf>
    <xf numFmtId="0" fontId="5" fillId="0" borderId="27" xfId="0" applyFont="1" applyBorder="1" applyAlignment="1">
      <alignment vertical="top"/>
    </xf>
    <xf numFmtId="0" fontId="5" fillId="0" borderId="18" xfId="0" applyFont="1" applyFill="1" applyBorder="1" applyAlignment="1">
      <alignment vertical="top"/>
    </xf>
    <xf numFmtId="0" fontId="5" fillId="0" borderId="19" xfId="0" applyFont="1" applyFill="1" applyBorder="1" applyAlignment="1">
      <alignment vertical="top"/>
    </xf>
    <xf numFmtId="0" fontId="5" fillId="0" borderId="40" xfId="0" applyFont="1" applyBorder="1" applyAlignment="1">
      <alignment vertical="top"/>
    </xf>
    <xf numFmtId="0" fontId="23" fillId="0" borderId="19" xfId="17" applyFont="1" applyBorder="1" applyAlignment="1">
      <alignment vertical="center"/>
      <protection/>
    </xf>
    <xf numFmtId="49" fontId="5" fillId="0" borderId="19" xfId="17" applyNumberFormat="1" applyFont="1" applyBorder="1" applyAlignment="1">
      <alignment horizontal="left"/>
      <protection/>
    </xf>
    <xf numFmtId="49" fontId="20" fillId="0" borderId="15" xfId="17" applyNumberFormat="1" applyFont="1" applyBorder="1" applyAlignment="1">
      <alignment horizontal="left"/>
      <protection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top" wrapText="1"/>
    </xf>
    <xf numFmtId="0" fontId="20" fillId="0" borderId="15" xfId="17" applyFont="1" applyBorder="1" applyAlignment="1">
      <alignment horizontal="left" vertical="top" wrapText="1"/>
      <protection/>
    </xf>
    <xf numFmtId="0" fontId="20" fillId="0" borderId="15" xfId="17" applyFont="1" applyBorder="1" applyAlignment="1">
      <alignment horizontal="center" vertical="center"/>
      <protection/>
    </xf>
    <xf numFmtId="0" fontId="20" fillId="0" borderId="23" xfId="17" applyFont="1" applyBorder="1" applyAlignment="1">
      <alignment horizontal="center" vertical="top"/>
      <protection/>
    </xf>
    <xf numFmtId="0" fontId="20" fillId="0" borderId="15" xfId="17" applyFont="1" applyBorder="1" applyAlignment="1">
      <alignment horizontal="center" vertical="top"/>
      <protection/>
    </xf>
    <xf numFmtId="0" fontId="0" fillId="0" borderId="0" xfId="0" applyFont="1" applyBorder="1" applyAlignment="1">
      <alignment vertical="top" wrapText="1"/>
    </xf>
    <xf numFmtId="0" fontId="0" fillId="0" borderId="27" xfId="0" applyFont="1" applyBorder="1" applyAlignment="1">
      <alignment vertical="top" wrapText="1"/>
    </xf>
    <xf numFmtId="0" fontId="5" fillId="0" borderId="55" xfId="0" applyNumberFormat="1" applyFont="1" applyBorder="1" applyAlignment="1">
      <alignment horizontal="center" vertical="top"/>
    </xf>
    <xf numFmtId="0" fontId="5" fillId="0" borderId="24" xfId="0" applyNumberFormat="1" applyFont="1" applyBorder="1" applyAlignment="1">
      <alignment horizontal="center" vertical="top"/>
    </xf>
    <xf numFmtId="0" fontId="5" fillId="0" borderId="40" xfId="0" applyFont="1" applyBorder="1" applyAlignment="1">
      <alignment horizontal="left" vertical="top" wrapText="1"/>
    </xf>
    <xf numFmtId="0" fontId="5" fillId="0" borderId="14" xfId="0" applyFont="1" applyFill="1" applyBorder="1" applyAlignment="1">
      <alignment vertical="top" wrapText="1"/>
    </xf>
    <xf numFmtId="0" fontId="0" fillId="0" borderId="65" xfId="0" applyFont="1" applyBorder="1" applyAlignment="1">
      <alignment horizontal="center" vertical="top" wrapText="1"/>
    </xf>
    <xf numFmtId="0" fontId="5" fillId="4" borderId="45" xfId="0" applyNumberFormat="1" applyFont="1" applyFill="1" applyBorder="1" applyAlignment="1">
      <alignment horizontal="center" vertical="top"/>
    </xf>
    <xf numFmtId="0" fontId="0" fillId="0" borderId="7" xfId="0" applyFont="1" applyBorder="1" applyAlignment="1">
      <alignment horizontal="center" vertical="top"/>
    </xf>
    <xf numFmtId="0" fontId="0" fillId="0" borderId="25" xfId="0" applyFont="1" applyBorder="1" applyAlignment="1">
      <alignment horizontal="center" vertical="top"/>
    </xf>
    <xf numFmtId="0" fontId="6" fillId="0" borderId="69" xfId="0" applyFont="1" applyFill="1" applyBorder="1" applyAlignment="1">
      <alignment vertical="top" wrapText="1"/>
    </xf>
    <xf numFmtId="0" fontId="6" fillId="0" borderId="35" xfId="0" applyFont="1" applyFill="1" applyBorder="1" applyAlignment="1">
      <alignment vertical="top" wrapText="1"/>
    </xf>
    <xf numFmtId="0" fontId="6" fillId="0" borderId="73" xfId="0" applyFont="1" applyFill="1" applyBorder="1" applyAlignment="1">
      <alignment vertical="top" wrapText="1"/>
    </xf>
    <xf numFmtId="0" fontId="5" fillId="4" borderId="38" xfId="0" applyNumberFormat="1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6" fillId="0" borderId="46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27" xfId="0" applyFont="1" applyFill="1" applyBorder="1" applyAlignment="1">
      <alignment vertical="top" wrapText="1"/>
    </xf>
    <xf numFmtId="0" fontId="0" fillId="0" borderId="58" xfId="0" applyFont="1" applyBorder="1" applyAlignment="1">
      <alignment horizontal="center" vertical="top" wrapText="1"/>
    </xf>
    <xf numFmtId="172" fontId="5" fillId="0" borderId="38" xfId="0" applyNumberFormat="1" applyFont="1" applyBorder="1" applyAlignment="1">
      <alignment vertical="top" wrapText="1"/>
    </xf>
    <xf numFmtId="0" fontId="5" fillId="0" borderId="70" xfId="0" applyFont="1" applyFill="1" applyBorder="1" applyAlignment="1">
      <alignment vertical="top" wrapText="1"/>
    </xf>
    <xf numFmtId="0" fontId="5" fillId="0" borderId="82" xfId="0" applyFont="1" applyFill="1" applyBorder="1" applyAlignment="1">
      <alignment vertical="top" wrapText="1"/>
    </xf>
    <xf numFmtId="172" fontId="5" fillId="4" borderId="46" xfId="0" applyNumberFormat="1" applyFont="1" applyFill="1" applyBorder="1" applyAlignment="1">
      <alignment horizontal="center" vertical="top" wrapText="1"/>
    </xf>
    <xf numFmtId="0" fontId="0" fillId="0" borderId="23" xfId="0" applyFont="1" applyBorder="1" applyAlignment="1">
      <alignment horizontal="center" vertical="top" wrapText="1"/>
    </xf>
    <xf numFmtId="0" fontId="6" fillId="4" borderId="55" xfId="0" applyFont="1" applyFill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/>
    </xf>
    <xf numFmtId="0" fontId="0" fillId="0" borderId="24" xfId="0" applyFont="1" applyBorder="1" applyAlignment="1">
      <alignment horizontal="center" vertical="top"/>
    </xf>
    <xf numFmtId="49" fontId="5" fillId="4" borderId="49" xfId="0" applyNumberFormat="1" applyFont="1" applyFill="1" applyBorder="1" applyAlignment="1">
      <alignment horizontal="center" vertical="top" wrapText="1"/>
    </xf>
    <xf numFmtId="0" fontId="0" fillId="0" borderId="58" xfId="0" applyFont="1" applyBorder="1" applyAlignment="1">
      <alignment horizontal="center" vertical="top" wrapText="1"/>
    </xf>
    <xf numFmtId="0" fontId="0" fillId="0" borderId="65" xfId="0" applyFont="1" applyBorder="1" applyAlignment="1">
      <alignment horizontal="center" vertical="top" wrapText="1"/>
    </xf>
    <xf numFmtId="0" fontId="5" fillId="0" borderId="73" xfId="0" applyFont="1" applyFill="1" applyBorder="1" applyAlignment="1">
      <alignment horizontal="left" vertical="top" wrapText="1"/>
    </xf>
    <xf numFmtId="49" fontId="6" fillId="5" borderId="18" xfId="0" applyNumberFormat="1" applyFont="1" applyFill="1" applyBorder="1" applyAlignment="1">
      <alignment horizontal="center" vertical="top"/>
    </xf>
    <xf numFmtId="49" fontId="6" fillId="5" borderId="79" xfId="0" applyNumberFormat="1" applyFont="1" applyFill="1" applyBorder="1" applyAlignment="1">
      <alignment horizontal="center" vertical="top"/>
    </xf>
    <xf numFmtId="49" fontId="6" fillId="6" borderId="76" xfId="0" applyNumberFormat="1" applyFont="1" applyFill="1" applyBorder="1" applyAlignment="1">
      <alignment horizontal="center" vertical="top"/>
    </xf>
    <xf numFmtId="49" fontId="6" fillId="6" borderId="33" xfId="0" applyNumberFormat="1" applyFont="1" applyFill="1" applyBorder="1" applyAlignment="1">
      <alignment horizontal="center" vertical="top"/>
    </xf>
    <xf numFmtId="49" fontId="6" fillId="6" borderId="80" xfId="0" applyNumberFormat="1" applyFont="1" applyFill="1" applyBorder="1" applyAlignment="1">
      <alignment horizontal="center" vertical="top"/>
    </xf>
    <xf numFmtId="49" fontId="6" fillId="0" borderId="17" xfId="0" applyNumberFormat="1" applyFont="1" applyBorder="1" applyAlignment="1">
      <alignment horizontal="center" vertical="top"/>
    </xf>
    <xf numFmtId="49" fontId="6" fillId="0" borderId="19" xfId="0" applyNumberFormat="1" applyFont="1" applyBorder="1" applyAlignment="1">
      <alignment horizontal="center" vertical="top"/>
    </xf>
    <xf numFmtId="49" fontId="6" fillId="0" borderId="50" xfId="0" applyNumberFormat="1" applyFont="1" applyBorder="1" applyAlignment="1">
      <alignment horizontal="center" vertical="top"/>
    </xf>
    <xf numFmtId="0" fontId="6" fillId="0" borderId="21" xfId="0" applyFont="1" applyFill="1" applyBorder="1" applyAlignment="1">
      <alignment vertical="top" wrapText="1"/>
    </xf>
    <xf numFmtId="0" fontId="5" fillId="0" borderId="36" xfId="0" applyFont="1" applyFill="1" applyBorder="1" applyAlignment="1">
      <alignment vertical="top" wrapText="1"/>
    </xf>
    <xf numFmtId="49" fontId="6" fillId="5" borderId="16" xfId="0" applyNumberFormat="1" applyFont="1" applyFill="1" applyBorder="1" applyAlignment="1">
      <alignment horizontal="center" vertical="top"/>
    </xf>
    <xf numFmtId="49" fontId="5" fillId="0" borderId="65" xfId="0" applyNumberFormat="1" applyFont="1" applyBorder="1" applyAlignment="1">
      <alignment horizontal="center" vertical="top" wrapText="1"/>
    </xf>
    <xf numFmtId="49" fontId="6" fillId="0" borderId="41" xfId="0" applyNumberFormat="1" applyFont="1" applyBorder="1" applyAlignment="1">
      <alignment horizontal="center" vertical="top"/>
    </xf>
    <xf numFmtId="49" fontId="6" fillId="0" borderId="19" xfId="0" applyNumberFormat="1" applyFont="1" applyBorder="1" applyAlignment="1">
      <alignment horizontal="center" vertical="top"/>
    </xf>
    <xf numFmtId="49" fontId="6" fillId="0" borderId="39" xfId="0" applyNumberFormat="1" applyFont="1" applyBorder="1" applyAlignment="1">
      <alignment horizontal="center" vertical="top"/>
    </xf>
    <xf numFmtId="0" fontId="6" fillId="0" borderId="49" xfId="0" applyFont="1" applyFill="1" applyBorder="1" applyAlignment="1">
      <alignment horizontal="left" vertical="top" wrapText="1"/>
    </xf>
    <xf numFmtId="0" fontId="6" fillId="0" borderId="58" xfId="0" applyFont="1" applyFill="1" applyBorder="1" applyAlignment="1">
      <alignment horizontal="left" vertical="top" wrapText="1"/>
    </xf>
    <xf numFmtId="0" fontId="5" fillId="0" borderId="45" xfId="0" applyNumberFormat="1" applyFont="1" applyBorder="1" applyAlignment="1">
      <alignment horizontal="center" vertical="top"/>
    </xf>
    <xf numFmtId="0" fontId="5" fillId="0" borderId="25" xfId="0" applyNumberFormat="1" applyFont="1" applyBorder="1" applyAlignment="1">
      <alignment horizontal="center" vertical="top"/>
    </xf>
    <xf numFmtId="49" fontId="5" fillId="0" borderId="49" xfId="0" applyNumberFormat="1" applyFont="1" applyBorder="1" applyAlignment="1">
      <alignment horizontal="center" vertical="top" wrapText="1"/>
    </xf>
    <xf numFmtId="0" fontId="0" fillId="0" borderId="25" xfId="0" applyFont="1" applyBorder="1" applyAlignment="1">
      <alignment wrapText="1"/>
    </xf>
    <xf numFmtId="0" fontId="5" fillId="0" borderId="58" xfId="0" applyFont="1" applyFill="1" applyBorder="1" applyAlignment="1">
      <alignment horizontal="left" vertical="top" wrapText="1"/>
    </xf>
    <xf numFmtId="0" fontId="6" fillId="0" borderId="65" xfId="0" applyFont="1" applyFill="1" applyBorder="1" applyAlignment="1">
      <alignment horizontal="left" vertical="top" wrapText="1"/>
    </xf>
    <xf numFmtId="0" fontId="6" fillId="3" borderId="52" xfId="0" applyFont="1" applyFill="1" applyBorder="1" applyAlignment="1">
      <alignment horizontal="right" vertical="top" wrapText="1"/>
    </xf>
    <xf numFmtId="0" fontId="0" fillId="3" borderId="66" xfId="0" applyFont="1" applyFill="1" applyBorder="1" applyAlignment="1">
      <alignment vertical="top" wrapText="1"/>
    </xf>
    <xf numFmtId="0" fontId="0" fillId="3" borderId="74" xfId="0" applyFont="1" applyFill="1" applyBorder="1" applyAlignment="1">
      <alignment vertical="top" wrapText="1"/>
    </xf>
    <xf numFmtId="0" fontId="0" fillId="0" borderId="7" xfId="0" applyFont="1" applyBorder="1" applyAlignment="1">
      <alignment wrapText="1"/>
    </xf>
    <xf numFmtId="0" fontId="0" fillId="0" borderId="24" xfId="0" applyFont="1" applyBorder="1" applyAlignment="1">
      <alignment horizontal="center" vertical="top" wrapText="1"/>
    </xf>
    <xf numFmtId="0" fontId="6" fillId="0" borderId="58" xfId="0" applyFont="1" applyFill="1" applyBorder="1" applyAlignment="1">
      <alignment vertical="top" wrapText="1"/>
    </xf>
    <xf numFmtId="0" fontId="6" fillId="0" borderId="65" xfId="0" applyFont="1" applyFill="1" applyBorder="1" applyAlignment="1">
      <alignment vertical="top" wrapText="1"/>
    </xf>
    <xf numFmtId="0" fontId="5" fillId="0" borderId="59" xfId="0" applyFont="1" applyBorder="1" applyAlignment="1">
      <alignment horizontal="left" vertical="top" wrapText="1"/>
    </xf>
    <xf numFmtId="0" fontId="0" fillId="0" borderId="20" xfId="0" applyFont="1" applyBorder="1" applyAlignment="1">
      <alignment vertical="top" wrapText="1"/>
    </xf>
    <xf numFmtId="0" fontId="0" fillId="0" borderId="36" xfId="0" applyFont="1" applyBorder="1" applyAlignment="1">
      <alignment vertical="top" wrapText="1"/>
    </xf>
    <xf numFmtId="0" fontId="5" fillId="4" borderId="53" xfId="0" applyFont="1" applyFill="1" applyBorder="1" applyAlignment="1">
      <alignment vertical="top" wrapText="1"/>
    </xf>
    <xf numFmtId="0" fontId="0" fillId="0" borderId="40" xfId="0" applyFont="1" applyBorder="1" applyAlignment="1">
      <alignment vertical="top"/>
    </xf>
    <xf numFmtId="172" fontId="6" fillId="0" borderId="27" xfId="0" applyNumberFormat="1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172" fontId="5" fillId="4" borderId="55" xfId="0" applyNumberFormat="1" applyFont="1" applyFill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72" fontId="6" fillId="5" borderId="63" xfId="0" applyNumberFormat="1" applyFont="1" applyFill="1" applyBorder="1" applyAlignment="1">
      <alignment horizontal="center" vertical="top"/>
    </xf>
    <xf numFmtId="172" fontId="6" fillId="5" borderId="64" xfId="0" applyNumberFormat="1" applyFont="1" applyFill="1" applyBorder="1" applyAlignment="1">
      <alignment horizontal="center" vertical="top"/>
    </xf>
    <xf numFmtId="172" fontId="6" fillId="3" borderId="24" xfId="0" applyNumberFormat="1" applyFont="1" applyFill="1" applyBorder="1" applyAlignment="1">
      <alignment horizontal="center" vertical="top"/>
    </xf>
    <xf numFmtId="172" fontId="6" fillId="3" borderId="27" xfId="0" applyNumberFormat="1" applyFont="1" applyFill="1" applyBorder="1" applyAlignment="1">
      <alignment horizontal="center" vertical="top"/>
    </xf>
    <xf numFmtId="172" fontId="6" fillId="3" borderId="28" xfId="0" applyNumberFormat="1" applyFont="1" applyFill="1" applyBorder="1" applyAlignment="1">
      <alignment horizontal="center" vertical="top"/>
    </xf>
    <xf numFmtId="172" fontId="6" fillId="6" borderId="55" xfId="0" applyNumberFormat="1" applyFont="1" applyFill="1" applyBorder="1" applyAlignment="1">
      <alignment horizontal="center" vertical="top"/>
    </xf>
    <xf numFmtId="0" fontId="0" fillId="0" borderId="46" xfId="0" applyFont="1" applyBorder="1" applyAlignment="1">
      <alignment horizontal="center" vertical="top"/>
    </xf>
    <xf numFmtId="0" fontId="0" fillId="0" borderId="42" xfId="0" applyFont="1" applyBorder="1" applyAlignment="1">
      <alignment horizontal="center" vertical="top"/>
    </xf>
    <xf numFmtId="172" fontId="6" fillId="5" borderId="29" xfId="0" applyNumberFormat="1" applyFont="1" applyFill="1" applyBorder="1" applyAlignment="1">
      <alignment horizontal="center" vertical="top"/>
    </xf>
    <xf numFmtId="0" fontId="0" fillId="0" borderId="39" xfId="0" applyFont="1" applyBorder="1" applyAlignment="1">
      <alignment vertical="top"/>
    </xf>
    <xf numFmtId="172" fontId="5" fillId="0" borderId="22" xfId="0" applyNumberFormat="1" applyFont="1" applyBorder="1" applyAlignment="1">
      <alignment horizontal="center" vertical="top" wrapText="1"/>
    </xf>
    <xf numFmtId="172" fontId="5" fillId="0" borderId="23" xfId="0" applyNumberFormat="1" applyFont="1" applyBorder="1" applyAlignment="1">
      <alignment horizontal="center" vertical="top" wrapText="1"/>
    </xf>
    <xf numFmtId="172" fontId="5" fillId="0" borderId="8" xfId="0" applyNumberFormat="1" applyFont="1" applyBorder="1" applyAlignment="1">
      <alignment horizontal="center" vertical="top" wrapText="1"/>
    </xf>
    <xf numFmtId="172" fontId="6" fillId="3" borderId="29" xfId="0" applyNumberFormat="1" applyFont="1" applyFill="1" applyBorder="1" applyAlignment="1">
      <alignment horizontal="center" vertical="top" wrapText="1"/>
    </xf>
    <xf numFmtId="172" fontId="6" fillId="3" borderId="63" xfId="0" applyNumberFormat="1" applyFont="1" applyFill="1" applyBorder="1" applyAlignment="1">
      <alignment horizontal="center" vertical="top" wrapText="1"/>
    </xf>
    <xf numFmtId="172" fontId="6" fillId="3" borderId="64" xfId="0" applyNumberFormat="1" applyFont="1" applyFill="1" applyBorder="1" applyAlignment="1">
      <alignment horizontal="center" vertical="top" wrapText="1"/>
    </xf>
    <xf numFmtId="0" fontId="0" fillId="0" borderId="45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6" fillId="0" borderId="69" xfId="0" applyFont="1" applyFill="1" applyBorder="1" applyAlignment="1">
      <alignment horizontal="left" vertical="top" wrapText="1"/>
    </xf>
    <xf numFmtId="0" fontId="6" fillId="0" borderId="35" xfId="0" applyFont="1" applyFill="1" applyBorder="1" applyAlignment="1">
      <alignment horizontal="left" vertical="top" wrapText="1"/>
    </xf>
    <xf numFmtId="0" fontId="5" fillId="0" borderId="35" xfId="0" applyFont="1" applyFill="1" applyBorder="1" applyAlignment="1">
      <alignment horizontal="left" vertical="top" wrapText="1"/>
    </xf>
    <xf numFmtId="0" fontId="5" fillId="0" borderId="19" xfId="0" applyFont="1" applyBorder="1" applyAlignment="1">
      <alignment vertical="top"/>
    </xf>
    <xf numFmtId="0" fontId="0" fillId="0" borderId="19" xfId="0" applyFont="1" applyBorder="1" applyAlignment="1">
      <alignment vertical="top"/>
    </xf>
    <xf numFmtId="0" fontId="0" fillId="0" borderId="15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172" fontId="5" fillId="0" borderId="77" xfId="0" applyNumberFormat="1" applyFont="1" applyBorder="1" applyAlignment="1">
      <alignment horizontal="center" vertical="top" wrapText="1"/>
    </xf>
    <xf numFmtId="0" fontId="6" fillId="0" borderId="53" xfId="0" applyFont="1" applyFill="1" applyBorder="1" applyAlignment="1">
      <alignment horizontal="center" vertical="top" textRotation="180" wrapText="1"/>
    </xf>
    <xf numFmtId="0" fontId="5" fillId="0" borderId="57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5" fillId="0" borderId="53" xfId="0" applyFont="1" applyBorder="1" applyAlignment="1">
      <alignment horizontal="left" vertical="top" wrapText="1"/>
    </xf>
    <xf numFmtId="0" fontId="0" fillId="0" borderId="40" xfId="0" applyBorder="1" applyAlignment="1">
      <alignment horizontal="left" vertical="top" wrapText="1"/>
    </xf>
    <xf numFmtId="172" fontId="5" fillId="0" borderId="30" xfId="0" applyNumberFormat="1" applyFont="1" applyBorder="1" applyAlignment="1">
      <alignment horizontal="center" vertical="top" wrapText="1"/>
    </xf>
    <xf numFmtId="172" fontId="5" fillId="0" borderId="47" xfId="0" applyNumberFormat="1" applyFont="1" applyBorder="1" applyAlignment="1">
      <alignment horizontal="center" vertical="top" wrapText="1"/>
    </xf>
    <xf numFmtId="0" fontId="5" fillId="0" borderId="47" xfId="0" applyFont="1" applyBorder="1" applyAlignment="1">
      <alignment horizontal="center" vertical="top" wrapText="1"/>
    </xf>
    <xf numFmtId="0" fontId="5" fillId="0" borderId="77" xfId="0" applyFont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 textRotation="180" wrapText="1"/>
    </xf>
    <xf numFmtId="0" fontId="6" fillId="0" borderId="40" xfId="0" applyFont="1" applyFill="1" applyBorder="1" applyAlignment="1">
      <alignment horizontal="center" vertical="top" textRotation="180" wrapText="1"/>
    </xf>
    <xf numFmtId="0" fontId="5" fillId="0" borderId="55" xfId="0" applyNumberFormat="1" applyFont="1" applyFill="1" applyBorder="1" applyAlignment="1">
      <alignment horizontal="center" vertical="top" wrapText="1"/>
    </xf>
    <xf numFmtId="0" fontId="5" fillId="0" borderId="14" xfId="0" applyNumberFormat="1" applyFont="1" applyFill="1" applyBorder="1" applyAlignment="1">
      <alignment horizontal="center" vertical="top" wrapText="1"/>
    </xf>
    <xf numFmtId="0" fontId="5" fillId="0" borderId="24" xfId="0" applyNumberFormat="1" applyFont="1" applyFill="1" applyBorder="1" applyAlignment="1">
      <alignment horizontal="center" vertical="top" wrapText="1"/>
    </xf>
    <xf numFmtId="0" fontId="5" fillId="4" borderId="42" xfId="0" applyNumberFormat="1" applyFont="1" applyFill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7" xfId="0" applyFont="1" applyBorder="1" applyAlignment="1">
      <alignment horizontal="center" vertical="top"/>
    </xf>
    <xf numFmtId="0" fontId="0" fillId="0" borderId="25" xfId="0" applyFont="1" applyBorder="1" applyAlignment="1">
      <alignment horizontal="center" vertical="top"/>
    </xf>
    <xf numFmtId="0" fontId="5" fillId="0" borderId="53" xfId="0" applyFont="1" applyFill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172" fontId="6" fillId="2" borderId="29" xfId="0" applyNumberFormat="1" applyFont="1" applyFill="1" applyBorder="1" applyAlignment="1">
      <alignment horizontal="center" vertical="top" wrapText="1"/>
    </xf>
    <xf numFmtId="172" fontId="6" fillId="2" borderId="63" xfId="0" applyNumberFormat="1" applyFont="1" applyFill="1" applyBorder="1" applyAlignment="1">
      <alignment horizontal="center" vertical="top" wrapText="1"/>
    </xf>
    <xf numFmtId="0" fontId="5" fillId="0" borderId="63" xfId="0" applyFont="1" applyBorder="1" applyAlignment="1">
      <alignment horizontal="center" vertical="top" wrapText="1"/>
    </xf>
    <xf numFmtId="0" fontId="5" fillId="0" borderId="64" xfId="0" applyFont="1" applyBorder="1" applyAlignment="1">
      <alignment horizontal="center" vertical="top" wrapText="1"/>
    </xf>
    <xf numFmtId="0" fontId="5" fillId="0" borderId="69" xfId="0" applyFont="1" applyFill="1" applyBorder="1" applyAlignment="1">
      <alignment horizontal="left" vertical="top" wrapText="1"/>
    </xf>
    <xf numFmtId="0" fontId="6" fillId="0" borderId="45" xfId="0" applyFont="1" applyFill="1" applyBorder="1" applyAlignment="1">
      <alignment horizontal="center" vertical="top" wrapText="1"/>
    </xf>
    <xf numFmtId="0" fontId="6" fillId="0" borderId="25" xfId="0" applyFont="1" applyFill="1" applyBorder="1" applyAlignment="1">
      <alignment horizontal="center" vertical="top" wrapText="1"/>
    </xf>
    <xf numFmtId="0" fontId="6" fillId="2" borderId="52" xfId="0" applyFont="1" applyFill="1" applyBorder="1" applyAlignment="1">
      <alignment horizontal="right" vertical="top" wrapText="1"/>
    </xf>
    <xf numFmtId="0" fontId="0" fillId="0" borderId="66" xfId="0" applyFont="1" applyBorder="1" applyAlignment="1">
      <alignment vertical="top" wrapText="1"/>
    </xf>
    <xf numFmtId="0" fontId="0" fillId="0" borderId="74" xfId="0" applyFont="1" applyBorder="1" applyAlignment="1">
      <alignment vertical="top" wrapText="1"/>
    </xf>
    <xf numFmtId="172" fontId="6" fillId="2" borderId="64" xfId="0" applyNumberFormat="1" applyFont="1" applyFill="1" applyBorder="1" applyAlignment="1">
      <alignment horizontal="center" vertical="top" wrapText="1"/>
    </xf>
    <xf numFmtId="172" fontId="5" fillId="0" borderId="62" xfId="0" applyNumberFormat="1" applyFont="1" applyBorder="1" applyAlignment="1">
      <alignment horizontal="center" vertical="top" wrapText="1"/>
    </xf>
    <xf numFmtId="172" fontId="5" fillId="0" borderId="48" xfId="0" applyNumberFormat="1" applyFont="1" applyBorder="1" applyAlignment="1">
      <alignment horizontal="center" vertical="top" wrapText="1"/>
    </xf>
    <xf numFmtId="172" fontId="5" fillId="0" borderId="71" xfId="0" applyNumberFormat="1" applyFont="1" applyBorder="1" applyAlignment="1">
      <alignment horizontal="center" vertical="top" wrapText="1"/>
    </xf>
    <xf numFmtId="172" fontId="5" fillId="0" borderId="43" xfId="0" applyNumberFormat="1" applyFont="1" applyBorder="1" applyAlignment="1">
      <alignment horizontal="center" vertical="top" wrapText="1"/>
    </xf>
    <xf numFmtId="0" fontId="5" fillId="0" borderId="78" xfId="0" applyFont="1" applyBorder="1" applyAlignment="1">
      <alignment horizontal="center" vertical="top" wrapText="1"/>
    </xf>
    <xf numFmtId="0" fontId="5" fillId="0" borderId="72" xfId="0" applyFont="1" applyBorder="1" applyAlignment="1">
      <alignment horizontal="center" vertical="top" wrapText="1"/>
    </xf>
    <xf numFmtId="49" fontId="5" fillId="0" borderId="58" xfId="0" applyNumberFormat="1" applyFont="1" applyBorder="1" applyAlignment="1">
      <alignment horizontal="center" vertical="top" wrapText="1"/>
    </xf>
    <xf numFmtId="0" fontId="5" fillId="0" borderId="30" xfId="0" applyFont="1" applyBorder="1" applyAlignment="1">
      <alignment horizontal="left" vertical="top" wrapText="1"/>
    </xf>
    <xf numFmtId="0" fontId="0" fillId="0" borderId="47" xfId="0" applyFont="1" applyBorder="1" applyAlignment="1">
      <alignment vertical="top" wrapText="1"/>
    </xf>
    <xf numFmtId="0" fontId="0" fillId="0" borderId="77" xfId="0" applyFont="1" applyBorder="1" applyAlignment="1">
      <alignment vertical="top" wrapText="1"/>
    </xf>
    <xf numFmtId="0" fontId="5" fillId="0" borderId="43" xfId="0" applyFont="1" applyBorder="1" applyAlignment="1">
      <alignment horizontal="left" vertical="top" wrapText="1"/>
    </xf>
    <xf numFmtId="0" fontId="0" fillId="0" borderId="78" xfId="0" applyFont="1" applyBorder="1" applyAlignment="1">
      <alignment vertical="top" wrapText="1"/>
    </xf>
    <xf numFmtId="0" fontId="0" fillId="0" borderId="72" xfId="0" applyFont="1" applyBorder="1" applyAlignment="1">
      <alignment vertical="top" wrapText="1"/>
    </xf>
    <xf numFmtId="0" fontId="5" fillId="4" borderId="31" xfId="0" applyFont="1" applyFill="1" applyBorder="1" applyAlignment="1">
      <alignment horizontal="left" vertical="top" wrapText="1"/>
    </xf>
    <xf numFmtId="0" fontId="0" fillId="4" borderId="83" xfId="0" applyFont="1" applyFill="1" applyBorder="1" applyAlignment="1">
      <alignment horizontal="left" vertical="top" wrapText="1"/>
    </xf>
    <xf numFmtId="0" fontId="5" fillId="0" borderId="53" xfId="0" applyFont="1" applyBorder="1" applyAlignment="1">
      <alignment vertical="top" wrapText="1"/>
    </xf>
    <xf numFmtId="0" fontId="5" fillId="0" borderId="18" xfId="0" applyFont="1" applyBorder="1" applyAlignment="1">
      <alignment vertical="top" wrapText="1"/>
    </xf>
    <xf numFmtId="0" fontId="0" fillId="0" borderId="18" xfId="0" applyFont="1" applyBorder="1" applyAlignment="1">
      <alignment vertical="top"/>
    </xf>
    <xf numFmtId="0" fontId="0" fillId="0" borderId="18" xfId="0" applyFont="1" applyBorder="1" applyAlignment="1">
      <alignment vertical="top"/>
    </xf>
    <xf numFmtId="49" fontId="6" fillId="5" borderId="61" xfId="0" applyNumberFormat="1" applyFont="1" applyFill="1" applyBorder="1" applyAlignment="1">
      <alignment horizontal="center" vertical="top"/>
    </xf>
    <xf numFmtId="49" fontId="6" fillId="5" borderId="18" xfId="0" applyNumberFormat="1" applyFont="1" applyFill="1" applyBorder="1" applyAlignment="1">
      <alignment horizontal="center" vertical="top"/>
    </xf>
    <xf numFmtId="49" fontId="6" fillId="5" borderId="57" xfId="0" applyNumberFormat="1" applyFont="1" applyFill="1" applyBorder="1" applyAlignment="1">
      <alignment horizontal="center" vertical="top"/>
    </xf>
    <xf numFmtId="0" fontId="6" fillId="4" borderId="53" xfId="0" applyFont="1" applyFill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49" fontId="5" fillId="0" borderId="45" xfId="0" applyNumberFormat="1" applyFont="1" applyFill="1" applyBorder="1" applyAlignment="1">
      <alignment horizontal="center" vertical="top"/>
    </xf>
    <xf numFmtId="49" fontId="6" fillId="5" borderId="53" xfId="0" applyNumberFormat="1" applyFont="1" applyFill="1" applyBorder="1" applyAlignment="1">
      <alignment horizontal="center" vertical="top"/>
    </xf>
    <xf numFmtId="0" fontId="0" fillId="0" borderId="18" xfId="0" applyFont="1" applyBorder="1" applyAlignment="1">
      <alignment horizontal="center" vertical="top"/>
    </xf>
    <xf numFmtId="0" fontId="0" fillId="0" borderId="40" xfId="0" applyFont="1" applyBorder="1" applyAlignment="1">
      <alignment horizontal="center" vertical="top"/>
    </xf>
    <xf numFmtId="49" fontId="6" fillId="6" borderId="41" xfId="0" applyNumberFormat="1" applyFont="1" applyFill="1" applyBorder="1" applyAlignment="1">
      <alignment horizontal="center" vertical="top"/>
    </xf>
    <xf numFmtId="0" fontId="0" fillId="0" borderId="19" xfId="0" applyFont="1" applyBorder="1" applyAlignment="1">
      <alignment horizontal="center" vertical="top"/>
    </xf>
    <xf numFmtId="0" fontId="0" fillId="0" borderId="39" xfId="0" applyFont="1" applyBorder="1" applyAlignment="1">
      <alignment horizontal="center" vertical="top"/>
    </xf>
    <xf numFmtId="0" fontId="6" fillId="6" borderId="29" xfId="0" applyFont="1" applyFill="1" applyBorder="1" applyAlignment="1">
      <alignment horizontal="left" vertical="top" wrapText="1"/>
    </xf>
    <xf numFmtId="0" fontId="6" fillId="6" borderId="63" xfId="0" applyFont="1" applyFill="1" applyBorder="1" applyAlignment="1">
      <alignment horizontal="left" vertical="top" wrapText="1"/>
    </xf>
    <xf numFmtId="49" fontId="6" fillId="6" borderId="12" xfId="0" applyNumberFormat="1" applyFont="1" applyFill="1" applyBorder="1" applyAlignment="1">
      <alignment horizontal="center" vertical="top"/>
    </xf>
    <xf numFmtId="49" fontId="6" fillId="6" borderId="19" xfId="0" applyNumberFormat="1" applyFont="1" applyFill="1" applyBorder="1" applyAlignment="1">
      <alignment horizontal="center" vertical="top"/>
    </xf>
    <xf numFmtId="49" fontId="6" fillId="6" borderId="15" xfId="0" applyNumberFormat="1" applyFont="1" applyFill="1" applyBorder="1" applyAlignment="1">
      <alignment horizontal="center" vertical="top"/>
    </xf>
    <xf numFmtId="49" fontId="6" fillId="6" borderId="66" xfId="0" applyNumberFormat="1" applyFont="1" applyFill="1" applyBorder="1" applyAlignment="1">
      <alignment horizontal="right" vertical="top"/>
    </xf>
    <xf numFmtId="49" fontId="6" fillId="6" borderId="74" xfId="0" applyNumberFormat="1" applyFont="1" applyFill="1" applyBorder="1" applyAlignment="1">
      <alignment horizontal="right" vertical="top"/>
    </xf>
    <xf numFmtId="49" fontId="6" fillId="0" borderId="49" xfId="0" applyNumberFormat="1" applyFont="1" applyBorder="1" applyAlignment="1">
      <alignment horizontal="center" vertical="top"/>
    </xf>
    <xf numFmtId="49" fontId="6" fillId="0" borderId="58" xfId="0" applyNumberFormat="1" applyFont="1" applyBorder="1" applyAlignment="1">
      <alignment horizontal="center" vertical="top"/>
    </xf>
    <xf numFmtId="49" fontId="6" fillId="0" borderId="65" xfId="0" applyNumberFormat="1" applyFont="1" applyBorder="1" applyAlignment="1">
      <alignment horizontal="center" vertical="top"/>
    </xf>
    <xf numFmtId="49" fontId="6" fillId="0" borderId="56" xfId="0" applyNumberFormat="1" applyFont="1" applyBorder="1" applyAlignment="1">
      <alignment horizontal="center" vertical="top"/>
    </xf>
    <xf numFmtId="49" fontId="6" fillId="0" borderId="51" xfId="0" applyNumberFormat="1" applyFont="1" applyBorder="1" applyAlignment="1">
      <alignment horizontal="center" vertical="top"/>
    </xf>
    <xf numFmtId="49" fontId="5" fillId="0" borderId="11" xfId="0" applyNumberFormat="1" applyFont="1" applyBorder="1" applyAlignment="1">
      <alignment horizontal="center" vertical="top" wrapText="1"/>
    </xf>
    <xf numFmtId="49" fontId="5" fillId="0" borderId="60" xfId="0" applyNumberFormat="1" applyFont="1" applyBorder="1" applyAlignment="1">
      <alignment horizontal="center" vertical="top" wrapText="1"/>
    </xf>
    <xf numFmtId="49" fontId="5" fillId="0" borderId="51" xfId="0" applyNumberFormat="1" applyFont="1" applyBorder="1" applyAlignment="1">
      <alignment horizontal="center" vertical="top" wrapText="1"/>
    </xf>
    <xf numFmtId="0" fontId="5" fillId="0" borderId="14" xfId="0" applyNumberFormat="1" applyFont="1" applyBorder="1" applyAlignment="1">
      <alignment horizontal="center" vertical="top" wrapText="1"/>
    </xf>
    <xf numFmtId="0" fontId="5" fillId="0" borderId="24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/>
    </xf>
    <xf numFmtId="49" fontId="5" fillId="0" borderId="25" xfId="0" applyNumberFormat="1" applyFont="1" applyBorder="1" applyAlignment="1">
      <alignment horizontal="center" vertical="top"/>
    </xf>
    <xf numFmtId="49" fontId="5" fillId="0" borderId="68" xfId="0" applyNumberFormat="1" applyFont="1" applyFill="1" applyBorder="1" applyAlignment="1">
      <alignment horizontal="center" vertical="top" wrapText="1"/>
    </xf>
    <xf numFmtId="49" fontId="5" fillId="0" borderId="72" xfId="0" applyNumberFormat="1" applyFont="1" applyFill="1" applyBorder="1" applyAlignment="1">
      <alignment horizontal="center" vertical="top" wrapText="1"/>
    </xf>
    <xf numFmtId="0" fontId="6" fillId="0" borderId="45" xfId="0" applyFont="1" applyFill="1" applyBorder="1" applyAlignment="1">
      <alignment horizontal="center" vertical="top" textRotation="180" wrapText="1"/>
    </xf>
    <xf numFmtId="0" fontId="6" fillId="0" borderId="25" xfId="0" applyFont="1" applyFill="1" applyBorder="1" applyAlignment="1">
      <alignment horizontal="center" vertical="top" textRotation="180" wrapText="1"/>
    </xf>
    <xf numFmtId="49" fontId="6" fillId="6" borderId="17" xfId="0" applyNumberFormat="1" applyFont="1" applyFill="1" applyBorder="1" applyAlignment="1">
      <alignment horizontal="center" vertical="top"/>
    </xf>
    <xf numFmtId="49" fontId="6" fillId="6" borderId="50" xfId="0" applyNumberFormat="1" applyFont="1" applyFill="1" applyBorder="1" applyAlignment="1">
      <alignment horizontal="center" vertical="top"/>
    </xf>
    <xf numFmtId="0" fontId="6" fillId="6" borderId="64" xfId="0" applyFont="1" applyFill="1" applyBorder="1" applyAlignment="1">
      <alignment horizontal="left" vertical="top" wrapText="1"/>
    </xf>
    <xf numFmtId="0" fontId="0" fillId="0" borderId="7" xfId="0" applyFont="1" applyBorder="1" applyAlignment="1">
      <alignment horizontal="center" vertical="top"/>
    </xf>
    <xf numFmtId="49" fontId="6" fillId="0" borderId="76" xfId="0" applyNumberFormat="1" applyFont="1" applyFill="1" applyBorder="1" applyAlignment="1">
      <alignment horizontal="center" vertical="top"/>
    </xf>
    <xf numFmtId="49" fontId="6" fillId="0" borderId="80" xfId="0" applyNumberFormat="1" applyFont="1" applyFill="1" applyBorder="1" applyAlignment="1">
      <alignment horizontal="center" vertical="top"/>
    </xf>
    <xf numFmtId="0" fontId="5" fillId="0" borderId="15" xfId="0" applyFont="1" applyFill="1" applyBorder="1" applyAlignment="1">
      <alignment vertical="top" wrapText="1"/>
    </xf>
    <xf numFmtId="0" fontId="5" fillId="0" borderId="50" xfId="0" applyFont="1" applyFill="1" applyBorder="1" applyAlignment="1">
      <alignment vertical="top" wrapText="1"/>
    </xf>
    <xf numFmtId="0" fontId="5" fillId="0" borderId="55" xfId="0" applyFont="1" applyFill="1" applyBorder="1" applyAlignment="1">
      <alignment horizontal="left" vertical="top" wrapText="1"/>
    </xf>
    <xf numFmtId="0" fontId="0" fillId="0" borderId="14" xfId="0" applyFont="1" applyBorder="1" applyAlignment="1">
      <alignment vertical="top"/>
    </xf>
    <xf numFmtId="0" fontId="0" fillId="0" borderId="22" xfId="0" applyFont="1" applyBorder="1" applyAlignment="1">
      <alignment vertical="top"/>
    </xf>
    <xf numFmtId="0" fontId="5" fillId="6" borderId="29" xfId="0" applyFont="1" applyFill="1" applyBorder="1" applyAlignment="1">
      <alignment horizontal="center" vertical="top" wrapText="1"/>
    </xf>
    <xf numFmtId="0" fontId="5" fillId="6" borderId="63" xfId="0" applyFont="1" applyFill="1" applyBorder="1" applyAlignment="1">
      <alignment horizontal="center" vertical="top" wrapText="1"/>
    </xf>
    <xf numFmtId="0" fontId="5" fillId="6" borderId="64" xfId="0" applyFont="1" applyFill="1" applyBorder="1" applyAlignment="1">
      <alignment horizontal="center" vertical="top" wrapText="1"/>
    </xf>
    <xf numFmtId="0" fontId="5" fillId="0" borderId="41" xfId="0" applyFont="1" applyFill="1" applyBorder="1" applyAlignment="1">
      <alignment vertical="top"/>
    </xf>
    <xf numFmtId="0" fontId="5" fillId="0" borderId="19" xfId="0" applyFont="1" applyFill="1" applyBorder="1" applyAlignment="1">
      <alignment vertical="top"/>
    </xf>
    <xf numFmtId="0" fontId="0" fillId="0" borderId="19" xfId="0" applyFont="1" applyFill="1" applyBorder="1" applyAlignment="1">
      <alignment vertical="top"/>
    </xf>
    <xf numFmtId="0" fontId="5" fillId="0" borderId="49" xfId="0" applyFont="1" applyFill="1" applyBorder="1" applyAlignment="1">
      <alignment vertical="top"/>
    </xf>
    <xf numFmtId="0" fontId="5" fillId="0" borderId="58" xfId="0" applyFont="1" applyFill="1" applyBorder="1" applyAlignment="1">
      <alignment vertical="top"/>
    </xf>
    <xf numFmtId="0" fontId="0" fillId="0" borderId="58" xfId="0" applyFont="1" applyFill="1" applyBorder="1" applyAlignment="1">
      <alignment vertical="top"/>
    </xf>
    <xf numFmtId="0" fontId="5" fillId="0" borderId="58" xfId="0" applyFont="1" applyBorder="1" applyAlignment="1">
      <alignment vertical="top"/>
    </xf>
    <xf numFmtId="0" fontId="0" fillId="0" borderId="58" xfId="0" applyFont="1" applyBorder="1" applyAlignment="1">
      <alignment vertical="top"/>
    </xf>
    <xf numFmtId="0" fontId="0" fillId="0" borderId="65" xfId="0" applyFont="1" applyBorder="1" applyAlignment="1">
      <alignment vertical="top"/>
    </xf>
    <xf numFmtId="0" fontId="5" fillId="0" borderId="41" xfId="0" applyFont="1" applyFill="1" applyBorder="1" applyAlignment="1">
      <alignment horizontal="left" vertical="top"/>
    </xf>
    <xf numFmtId="0" fontId="0" fillId="0" borderId="19" xfId="0" applyFont="1" applyBorder="1" applyAlignment="1">
      <alignment vertical="top"/>
    </xf>
    <xf numFmtId="0" fontId="0" fillId="0" borderId="39" xfId="0" applyFont="1" applyBorder="1" applyAlignment="1">
      <alignment vertical="top"/>
    </xf>
    <xf numFmtId="0" fontId="5" fillId="0" borderId="53" xfId="0" applyFont="1" applyFill="1" applyBorder="1" applyAlignment="1">
      <alignment vertical="top" wrapText="1"/>
    </xf>
    <xf numFmtId="0" fontId="5" fillId="0" borderId="18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5" fillId="0" borderId="18" xfId="0" applyFont="1" applyBorder="1" applyAlignment="1">
      <alignment vertical="top" wrapText="1"/>
    </xf>
    <xf numFmtId="0" fontId="0" fillId="0" borderId="40" xfId="0" applyFont="1" applyBorder="1" applyAlignment="1">
      <alignment vertical="top"/>
    </xf>
    <xf numFmtId="0" fontId="5" fillId="0" borderId="49" xfId="0" applyFont="1" applyFill="1" applyBorder="1" applyAlignment="1">
      <alignment horizontal="center" vertical="top" wrapText="1"/>
    </xf>
    <xf numFmtId="0" fontId="0" fillId="0" borderId="58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49" fontId="5" fillId="0" borderId="7" xfId="0" applyNumberFormat="1" applyFont="1" applyFill="1" applyBorder="1" applyAlignment="1">
      <alignment horizontal="center" vertical="top"/>
    </xf>
    <xf numFmtId="49" fontId="5" fillId="0" borderId="25" xfId="0" applyNumberFormat="1" applyFont="1" applyFill="1" applyBorder="1" applyAlignment="1">
      <alignment horizontal="center" vertical="top"/>
    </xf>
    <xf numFmtId="49" fontId="6" fillId="6" borderId="63" xfId="0" applyNumberFormat="1" applyFont="1" applyFill="1" applyBorder="1" applyAlignment="1">
      <alignment horizontal="right" vertical="top"/>
    </xf>
    <xf numFmtId="49" fontId="6" fillId="6" borderId="64" xfId="0" applyNumberFormat="1" applyFont="1" applyFill="1" applyBorder="1" applyAlignment="1">
      <alignment horizontal="right" vertical="top"/>
    </xf>
    <xf numFmtId="0" fontId="5" fillId="0" borderId="69" xfId="0" applyFont="1" applyFill="1" applyBorder="1" applyAlignment="1">
      <alignment horizontal="left" vertical="top" wrapText="1"/>
    </xf>
    <xf numFmtId="0" fontId="5" fillId="0" borderId="73" xfId="0" applyFont="1" applyFill="1" applyBorder="1" applyAlignment="1">
      <alignment horizontal="left" vertical="top" wrapText="1"/>
    </xf>
    <xf numFmtId="0" fontId="0" fillId="0" borderId="18" xfId="0" applyFont="1" applyBorder="1" applyAlignment="1">
      <alignment horizontal="center" vertical="top" textRotation="180" wrapText="1"/>
    </xf>
    <xf numFmtId="0" fontId="5" fillId="0" borderId="7" xfId="0" applyNumberFormat="1" applyFont="1" applyBorder="1" applyAlignment="1">
      <alignment horizontal="center" vertical="top"/>
    </xf>
    <xf numFmtId="0" fontId="0" fillId="0" borderId="63" xfId="0" applyFont="1" applyBorder="1" applyAlignment="1">
      <alignment vertical="top"/>
    </xf>
    <xf numFmtId="0" fontId="0" fillId="0" borderId="64" xfId="0" applyFont="1" applyBorder="1" applyAlignment="1">
      <alignment vertical="top"/>
    </xf>
    <xf numFmtId="49" fontId="6" fillId="6" borderId="29" xfId="0" applyNumberFormat="1" applyFont="1" applyFill="1" applyBorder="1" applyAlignment="1">
      <alignment horizontal="left" vertical="top"/>
    </xf>
    <xf numFmtId="49" fontId="6" fillId="6" borderId="63" xfId="0" applyNumberFormat="1" applyFont="1" applyFill="1" applyBorder="1" applyAlignment="1">
      <alignment horizontal="left" vertical="top"/>
    </xf>
    <xf numFmtId="49" fontId="6" fillId="6" borderId="46" xfId="0" applyNumberFormat="1" applyFont="1" applyFill="1" applyBorder="1" applyAlignment="1">
      <alignment horizontal="left" vertical="top"/>
    </xf>
    <xf numFmtId="0" fontId="0" fillId="0" borderId="46" xfId="0" applyFont="1" applyBorder="1" applyAlignment="1">
      <alignment vertical="top"/>
    </xf>
    <xf numFmtId="0" fontId="0" fillId="0" borderId="42" xfId="0" applyFont="1" applyBorder="1" applyAlignment="1">
      <alignment vertical="top"/>
    </xf>
    <xf numFmtId="49" fontId="5" fillId="0" borderId="55" xfId="0" applyNumberFormat="1" applyFont="1" applyBorder="1" applyAlignment="1">
      <alignment horizontal="center" vertical="top"/>
    </xf>
    <xf numFmtId="49" fontId="6" fillId="4" borderId="12" xfId="0" applyNumberFormat="1" applyFont="1" applyFill="1" applyBorder="1" applyAlignment="1">
      <alignment horizontal="center" vertical="top"/>
    </xf>
    <xf numFmtId="49" fontId="6" fillId="4" borderId="19" xfId="0" applyNumberFormat="1" applyFont="1" applyFill="1" applyBorder="1" applyAlignment="1">
      <alignment horizontal="center" vertical="top"/>
    </xf>
    <xf numFmtId="49" fontId="6" fillId="4" borderId="15" xfId="0" applyNumberFormat="1" applyFont="1" applyFill="1" applyBorder="1" applyAlignment="1">
      <alignment horizontal="center" vertical="top"/>
    </xf>
    <xf numFmtId="1" fontId="5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Border="1" applyAlignment="1">
      <alignment vertical="top"/>
    </xf>
    <xf numFmtId="1" fontId="5" fillId="0" borderId="38" xfId="0" applyNumberFormat="1" applyFont="1" applyFill="1" applyBorder="1" applyAlignment="1">
      <alignment horizontal="center" vertical="top" wrapText="1"/>
    </xf>
    <xf numFmtId="0" fontId="0" fillId="0" borderId="38" xfId="0" applyFont="1" applyBorder="1" applyAlignment="1">
      <alignment vertical="top"/>
    </xf>
    <xf numFmtId="0" fontId="6" fillId="0" borderId="45" xfId="0" applyFont="1" applyFill="1" applyBorder="1" applyAlignment="1">
      <alignment vertical="top" wrapText="1"/>
    </xf>
    <xf numFmtId="0" fontId="0" fillId="0" borderId="7" xfId="0" applyFont="1" applyBorder="1" applyAlignment="1">
      <alignment vertical="top" wrapText="1"/>
    </xf>
    <xf numFmtId="0" fontId="0" fillId="0" borderId="25" xfId="0" applyFont="1" applyBorder="1" applyAlignment="1">
      <alignment vertical="top" wrapText="1"/>
    </xf>
    <xf numFmtId="0" fontId="5" fillId="4" borderId="53" xfId="0" applyFont="1" applyFill="1" applyBorder="1" applyAlignment="1">
      <alignment horizontal="left" vertical="top" wrapText="1"/>
    </xf>
    <xf numFmtId="0" fontId="5" fillId="0" borderId="46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5" fillId="0" borderId="42" xfId="0" applyFont="1" applyFill="1" applyBorder="1" applyAlignment="1">
      <alignment horizontal="center" vertical="top"/>
    </xf>
    <xf numFmtId="0" fontId="0" fillId="0" borderId="38" xfId="0" applyFont="1" applyFill="1" applyBorder="1" applyAlignment="1">
      <alignment vertical="top"/>
    </xf>
    <xf numFmtId="0" fontId="0" fillId="0" borderId="38" xfId="0" applyFont="1" applyFill="1" applyBorder="1" applyAlignment="1">
      <alignment vertical="top"/>
    </xf>
    <xf numFmtId="0" fontId="5" fillId="0" borderId="62" xfId="0" applyFont="1" applyBorder="1" applyAlignment="1">
      <alignment vertical="top" wrapText="1"/>
    </xf>
    <xf numFmtId="0" fontId="0" fillId="0" borderId="14" xfId="0" applyFont="1" applyBorder="1" applyAlignment="1">
      <alignment vertical="top"/>
    </xf>
    <xf numFmtId="0" fontId="0" fillId="0" borderId="24" xfId="0" applyFont="1" applyBorder="1" applyAlignment="1">
      <alignment vertical="top"/>
    </xf>
    <xf numFmtId="0" fontId="5" fillId="0" borderId="55" xfId="0" applyFont="1" applyBorder="1" applyAlignment="1">
      <alignment vertical="top" wrapText="1"/>
    </xf>
    <xf numFmtId="0" fontId="5" fillId="0" borderId="45" xfId="0" applyNumberFormat="1" applyFont="1" applyFill="1" applyBorder="1" applyAlignment="1">
      <alignment horizontal="center" vertical="top"/>
    </xf>
    <xf numFmtId="49" fontId="5" fillId="0" borderId="45" xfId="0" applyNumberFormat="1" applyFont="1" applyBorder="1" applyAlignment="1">
      <alignment horizontal="center" vertical="top"/>
    </xf>
    <xf numFmtId="0" fontId="5" fillId="0" borderId="14" xfId="0" applyNumberFormat="1" applyFont="1" applyBorder="1" applyAlignment="1">
      <alignment horizontal="center" vertical="top"/>
    </xf>
    <xf numFmtId="49" fontId="5" fillId="0" borderId="56" xfId="0" applyNumberFormat="1" applyFont="1" applyBorder="1" applyAlignment="1">
      <alignment horizontal="center" vertical="top" wrapText="1"/>
    </xf>
    <xf numFmtId="0" fontId="6" fillId="0" borderId="32" xfId="0" applyFont="1" applyFill="1" applyBorder="1" applyAlignment="1">
      <alignment vertical="top" wrapText="1"/>
    </xf>
    <xf numFmtId="0" fontId="6" fillId="0" borderId="7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6" fillId="6" borderId="29" xfId="0" applyFont="1" applyFill="1" applyBorder="1" applyAlignment="1">
      <alignment horizontal="left" vertical="top" wrapText="1"/>
    </xf>
    <xf numFmtId="0" fontId="6" fillId="6" borderId="63" xfId="0" applyFont="1" applyFill="1" applyBorder="1" applyAlignment="1">
      <alignment horizontal="left" vertical="top" wrapText="1"/>
    </xf>
    <xf numFmtId="0" fontId="0" fillId="0" borderId="46" xfId="0" applyFont="1" applyBorder="1" applyAlignment="1">
      <alignment vertical="top"/>
    </xf>
    <xf numFmtId="0" fontId="0" fillId="0" borderId="42" xfId="0" applyFont="1" applyBorder="1" applyAlignment="1">
      <alignment vertical="top"/>
    </xf>
    <xf numFmtId="0" fontId="5" fillId="0" borderId="45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5" fillId="0" borderId="25" xfId="0" applyFont="1" applyFill="1" applyBorder="1" applyAlignment="1">
      <alignment horizontal="center" vertical="top" wrapText="1"/>
    </xf>
    <xf numFmtId="49" fontId="5" fillId="0" borderId="42" xfId="0" applyNumberFormat="1" applyFont="1" applyBorder="1" applyAlignment="1">
      <alignment horizontal="center" vertical="top"/>
    </xf>
    <xf numFmtId="49" fontId="5" fillId="0" borderId="38" xfId="0" applyNumberFormat="1" applyFont="1" applyBorder="1" applyAlignment="1">
      <alignment horizontal="center" vertical="top"/>
    </xf>
    <xf numFmtId="49" fontId="5" fillId="0" borderId="28" xfId="0" applyNumberFormat="1" applyFont="1" applyBorder="1" applyAlignment="1">
      <alignment horizontal="center" vertical="top"/>
    </xf>
    <xf numFmtId="0" fontId="6" fillId="6" borderId="52" xfId="0" applyFont="1" applyFill="1" applyBorder="1" applyAlignment="1">
      <alignment horizontal="left" vertical="top" wrapText="1"/>
    </xf>
    <xf numFmtId="0" fontId="6" fillId="6" borderId="66" xfId="0" applyFont="1" applyFill="1" applyBorder="1" applyAlignment="1">
      <alignment horizontal="left" vertical="top" wrapText="1"/>
    </xf>
    <xf numFmtId="0" fontId="6" fillId="6" borderId="41" xfId="0" applyFont="1" applyFill="1" applyBorder="1" applyAlignment="1">
      <alignment horizontal="left" vertical="top" wrapText="1"/>
    </xf>
    <xf numFmtId="0" fontId="6" fillId="6" borderId="74" xfId="0" applyFont="1" applyFill="1" applyBorder="1" applyAlignment="1">
      <alignment horizontal="left" vertical="top" wrapText="1"/>
    </xf>
    <xf numFmtId="49" fontId="5" fillId="0" borderId="14" xfId="0" applyNumberFormat="1" applyFont="1" applyBorder="1" applyAlignment="1">
      <alignment horizontal="center" vertical="top"/>
    </xf>
    <xf numFmtId="0" fontId="5" fillId="0" borderId="49" xfId="0" applyFont="1" applyFill="1" applyBorder="1" applyAlignment="1">
      <alignment horizontal="left" vertical="top" wrapText="1"/>
    </xf>
    <xf numFmtId="0" fontId="5" fillId="0" borderId="53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top" wrapText="1"/>
    </xf>
    <xf numFmtId="0" fontId="5" fillId="0" borderId="37" xfId="0" applyFont="1" applyFill="1" applyBorder="1" applyAlignment="1">
      <alignment vertical="top" wrapText="1"/>
    </xf>
    <xf numFmtId="0" fontId="5" fillId="0" borderId="82" xfId="0" applyFont="1" applyFill="1" applyBorder="1" applyAlignment="1">
      <alignment vertical="top" wrapText="1"/>
    </xf>
    <xf numFmtId="0" fontId="5" fillId="0" borderId="41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5" fillId="0" borderId="17" xfId="0" applyFont="1" applyFill="1" applyBorder="1" applyAlignment="1">
      <alignment vertical="top" wrapText="1"/>
    </xf>
    <xf numFmtId="0" fontId="5" fillId="0" borderId="50" xfId="0" applyFont="1" applyFill="1" applyBorder="1" applyAlignment="1">
      <alignment vertical="top" wrapText="1"/>
    </xf>
    <xf numFmtId="0" fontId="0" fillId="0" borderId="25" xfId="0" applyFont="1" applyBorder="1" applyAlignment="1">
      <alignment horizontal="center" vertical="top" wrapText="1"/>
    </xf>
    <xf numFmtId="49" fontId="5" fillId="0" borderId="45" xfId="0" applyNumberFormat="1" applyFont="1" applyBorder="1" applyAlignment="1">
      <alignment horizontal="center" vertical="top" wrapText="1"/>
    </xf>
    <xf numFmtId="0" fontId="5" fillId="0" borderId="53" xfId="0" applyFont="1" applyBorder="1" applyAlignment="1">
      <alignment vertical="top" wrapText="1"/>
    </xf>
    <xf numFmtId="0" fontId="5" fillId="0" borderId="40" xfId="0" applyFont="1" applyBorder="1" applyAlignment="1">
      <alignment vertical="top" wrapText="1"/>
    </xf>
    <xf numFmtId="0" fontId="6" fillId="4" borderId="55" xfId="0" applyFont="1" applyFill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/>
    </xf>
    <xf numFmtId="0" fontId="0" fillId="0" borderId="24" xfId="0" applyFont="1" applyBorder="1" applyAlignment="1">
      <alignment horizontal="center" vertical="top"/>
    </xf>
    <xf numFmtId="0" fontId="6" fillId="0" borderId="53" xfId="0" applyFont="1" applyFill="1" applyBorder="1" applyAlignment="1">
      <alignment horizontal="center" vertical="top" textRotation="180" wrapText="1"/>
    </xf>
    <xf numFmtId="0" fontId="6" fillId="0" borderId="18" xfId="0" applyFont="1" applyFill="1" applyBorder="1" applyAlignment="1">
      <alignment horizontal="center" vertical="top" textRotation="180" wrapText="1"/>
    </xf>
    <xf numFmtId="0" fontId="6" fillId="0" borderId="40" xfId="0" applyFont="1" applyFill="1" applyBorder="1" applyAlignment="1">
      <alignment horizontal="center" vertical="top" textRotation="180" wrapText="1"/>
    </xf>
    <xf numFmtId="49" fontId="5" fillId="0" borderId="32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6" fillId="6" borderId="27" xfId="0" applyFont="1" applyFill="1" applyBorder="1" applyAlignment="1">
      <alignment horizontal="left" vertical="top" wrapText="1"/>
    </xf>
    <xf numFmtId="0" fontId="6" fillId="6" borderId="0" xfId="0" applyFont="1" applyFill="1" applyBorder="1" applyAlignment="1">
      <alignment horizontal="left" vertical="top" wrapText="1"/>
    </xf>
    <xf numFmtId="0" fontId="6" fillId="6" borderId="28" xfId="0" applyFont="1" applyFill="1" applyBorder="1" applyAlignment="1">
      <alignment horizontal="left" vertical="top" wrapText="1"/>
    </xf>
    <xf numFmtId="0" fontId="5" fillId="0" borderId="37" xfId="0" applyFont="1" applyFill="1" applyBorder="1" applyAlignment="1">
      <alignment vertical="top" wrapText="1"/>
    </xf>
    <xf numFmtId="0" fontId="5" fillId="0" borderId="35" xfId="0" applyFont="1" applyFill="1" applyBorder="1" applyAlignment="1">
      <alignment vertical="top" wrapText="1"/>
    </xf>
    <xf numFmtId="0" fontId="6" fillId="0" borderId="53" xfId="0" applyFont="1" applyFill="1" applyBorder="1" applyAlignment="1">
      <alignment horizontal="center" vertical="top" textRotation="180" wrapText="1"/>
    </xf>
    <xf numFmtId="0" fontId="6" fillId="0" borderId="40" xfId="0" applyFont="1" applyFill="1" applyBorder="1" applyAlignment="1">
      <alignment horizontal="center" vertical="top" textRotation="180" wrapText="1"/>
    </xf>
    <xf numFmtId="0" fontId="5" fillId="0" borderId="40" xfId="0" applyFont="1" applyFill="1" applyBorder="1" applyAlignment="1">
      <alignment horizontal="center" vertical="top" wrapText="1"/>
    </xf>
    <xf numFmtId="49" fontId="6" fillId="6" borderId="29" xfId="0" applyNumberFormat="1" applyFont="1" applyFill="1" applyBorder="1" applyAlignment="1">
      <alignment horizontal="left" vertical="top" wrapText="1"/>
    </xf>
    <xf numFmtId="49" fontId="6" fillId="6" borderId="63" xfId="0" applyNumberFormat="1" applyFont="1" applyFill="1" applyBorder="1" applyAlignment="1">
      <alignment horizontal="left" vertical="top" wrapText="1"/>
    </xf>
    <xf numFmtId="49" fontId="6" fillId="6" borderId="64" xfId="0" applyNumberFormat="1" applyFont="1" applyFill="1" applyBorder="1" applyAlignment="1">
      <alignment horizontal="left" vertical="top" wrapText="1"/>
    </xf>
    <xf numFmtId="0" fontId="6" fillId="0" borderId="21" xfId="0" applyFont="1" applyFill="1" applyBorder="1" applyAlignment="1">
      <alignment vertical="top" wrapText="1"/>
    </xf>
    <xf numFmtId="0" fontId="6" fillId="0" borderId="57" xfId="0" applyFont="1" applyFill="1" applyBorder="1" applyAlignment="1">
      <alignment horizontal="center" vertical="top" wrapText="1"/>
    </xf>
    <xf numFmtId="0" fontId="6" fillId="0" borderId="79" xfId="0" applyFont="1" applyFill="1" applyBorder="1" applyAlignment="1">
      <alignment horizontal="center" vertical="top" wrapText="1"/>
    </xf>
    <xf numFmtId="49" fontId="6" fillId="5" borderId="59" xfId="0" applyNumberFormat="1" applyFont="1" applyFill="1" applyBorder="1" applyAlignment="1">
      <alignment horizontal="center" vertical="top"/>
    </xf>
    <xf numFmtId="49" fontId="6" fillId="6" borderId="19" xfId="0" applyNumberFormat="1" applyFont="1" applyFill="1" applyBorder="1" applyAlignment="1">
      <alignment horizontal="center" vertical="top"/>
    </xf>
    <xf numFmtId="49" fontId="6" fillId="6" borderId="20" xfId="0" applyNumberFormat="1" applyFont="1" applyFill="1" applyBorder="1" applyAlignment="1">
      <alignment horizontal="center" vertical="top"/>
    </xf>
    <xf numFmtId="49" fontId="6" fillId="5" borderId="40" xfId="0" applyNumberFormat="1" applyFont="1" applyFill="1" applyBorder="1" applyAlignment="1">
      <alignment horizontal="center" vertical="top"/>
    </xf>
    <xf numFmtId="49" fontId="6" fillId="6" borderId="39" xfId="0" applyNumberFormat="1" applyFont="1" applyFill="1" applyBorder="1" applyAlignment="1">
      <alignment horizontal="center" vertical="top"/>
    </xf>
    <xf numFmtId="49" fontId="6" fillId="0" borderId="33" xfId="0" applyNumberFormat="1" applyFont="1" applyFill="1" applyBorder="1" applyAlignment="1">
      <alignment horizontal="center" vertical="top"/>
    </xf>
    <xf numFmtId="0" fontId="5" fillId="0" borderId="19" xfId="0" applyFont="1" applyFill="1" applyBorder="1" applyAlignment="1">
      <alignment vertical="top" wrapText="1"/>
    </xf>
    <xf numFmtId="0" fontId="5" fillId="0" borderId="7" xfId="0" applyNumberFormat="1" applyFont="1" applyFill="1" applyBorder="1" applyAlignment="1">
      <alignment horizontal="center" vertical="top"/>
    </xf>
    <xf numFmtId="49" fontId="6" fillId="0" borderId="41" xfId="0" applyNumberFormat="1" applyFont="1" applyBorder="1" applyAlignment="1">
      <alignment horizontal="center" vertical="top"/>
    </xf>
    <xf numFmtId="49" fontId="6" fillId="0" borderId="39" xfId="0" applyNumberFormat="1" applyFont="1" applyBorder="1" applyAlignment="1">
      <alignment horizontal="center" vertical="top"/>
    </xf>
    <xf numFmtId="49" fontId="5" fillId="0" borderId="37" xfId="0" applyNumberFormat="1" applyFont="1" applyBorder="1" applyAlignment="1">
      <alignment horizontal="center" vertical="top" wrapText="1"/>
    </xf>
    <xf numFmtId="49" fontId="5" fillId="0" borderId="36" xfId="0" applyNumberFormat="1" applyFont="1" applyBorder="1" applyAlignment="1">
      <alignment horizontal="center" vertical="top" wrapText="1"/>
    </xf>
    <xf numFmtId="49" fontId="5" fillId="0" borderId="82" xfId="0" applyNumberFormat="1" applyFont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 textRotation="180" wrapText="1"/>
    </xf>
    <xf numFmtId="49" fontId="6" fillId="0" borderId="20" xfId="0" applyNumberFormat="1" applyFont="1" applyBorder="1" applyAlignment="1">
      <alignment horizontal="center" vertical="top"/>
    </xf>
    <xf numFmtId="0" fontId="5" fillId="0" borderId="36" xfId="0" applyFont="1" applyFill="1" applyBorder="1" applyAlignment="1">
      <alignment vertical="top" wrapText="1"/>
    </xf>
    <xf numFmtId="0" fontId="6" fillId="0" borderId="7" xfId="0" applyFont="1" applyFill="1" applyBorder="1" applyAlignment="1">
      <alignment horizontal="center" vertical="top" textRotation="180" wrapText="1"/>
    </xf>
    <xf numFmtId="0" fontId="11" fillId="0" borderId="25" xfId="0" applyFont="1" applyBorder="1" applyAlignment="1">
      <alignment horizontal="center" vertical="top" textRotation="180" wrapText="1"/>
    </xf>
    <xf numFmtId="0" fontId="6" fillId="4" borderId="7" xfId="0" applyFont="1" applyFill="1" applyBorder="1" applyAlignment="1">
      <alignment horizontal="center" vertical="top" wrapText="1"/>
    </xf>
    <xf numFmtId="49" fontId="5" fillId="4" borderId="45" xfId="0" applyNumberFormat="1" applyFont="1" applyFill="1" applyBorder="1" applyAlignment="1">
      <alignment horizontal="center" vertical="top" wrapText="1"/>
    </xf>
    <xf numFmtId="0" fontId="0" fillId="0" borderId="7" xfId="0" applyFont="1" applyBorder="1" applyAlignment="1">
      <alignment horizontal="center" vertical="top" wrapText="1"/>
    </xf>
    <xf numFmtId="0" fontId="0" fillId="0" borderId="7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49" fontId="5" fillId="0" borderId="56" xfId="0" applyNumberFormat="1" applyFont="1" applyFill="1" applyBorder="1" applyAlignment="1">
      <alignment horizontal="center" vertical="top" wrapText="1"/>
    </xf>
    <xf numFmtId="49" fontId="5" fillId="0" borderId="58" xfId="0" applyNumberFormat="1" applyFont="1" applyFill="1" applyBorder="1" applyAlignment="1">
      <alignment horizontal="center" vertical="top" wrapText="1"/>
    </xf>
    <xf numFmtId="49" fontId="5" fillId="0" borderId="51" xfId="0" applyNumberFormat="1" applyFont="1" applyFill="1" applyBorder="1" applyAlignment="1">
      <alignment horizontal="center" vertical="top" wrapText="1"/>
    </xf>
    <xf numFmtId="49" fontId="6" fillId="0" borderId="54" xfId="0" applyNumberFormat="1" applyFont="1" applyBorder="1" applyAlignment="1">
      <alignment horizontal="center" vertical="top"/>
    </xf>
    <xf numFmtId="49" fontId="6" fillId="0" borderId="26" xfId="0" applyNumberFormat="1" applyFont="1" applyBorder="1" applyAlignment="1">
      <alignment horizontal="center" vertical="top"/>
    </xf>
    <xf numFmtId="0" fontId="5" fillId="0" borderId="49" xfId="0" applyFont="1" applyFill="1" applyBorder="1" applyAlignment="1">
      <alignment horizontal="left" vertical="top" wrapText="1"/>
    </xf>
    <xf numFmtId="0" fontId="6" fillId="0" borderId="65" xfId="0" applyFont="1" applyFill="1" applyBorder="1" applyAlignment="1">
      <alignment horizontal="left" vertical="top" wrapText="1"/>
    </xf>
    <xf numFmtId="0" fontId="5" fillId="0" borderId="25" xfId="0" applyFont="1" applyFill="1" applyBorder="1" applyAlignment="1">
      <alignment vertical="top" wrapText="1"/>
    </xf>
    <xf numFmtId="49" fontId="6" fillId="5" borderId="57" xfId="0" applyNumberFormat="1" applyFont="1" applyFill="1" applyBorder="1" applyAlignment="1">
      <alignment horizontal="center" vertical="top"/>
    </xf>
    <xf numFmtId="49" fontId="6" fillId="6" borderId="2" xfId="0" applyNumberFormat="1" applyFont="1" applyFill="1" applyBorder="1" applyAlignment="1">
      <alignment horizontal="center" vertical="top"/>
    </xf>
    <xf numFmtId="49" fontId="6" fillId="6" borderId="26" xfId="0" applyNumberFormat="1" applyFont="1" applyFill="1" applyBorder="1" applyAlignment="1">
      <alignment horizontal="center" vertical="top"/>
    </xf>
    <xf numFmtId="49" fontId="6" fillId="0" borderId="15" xfId="0" applyNumberFormat="1" applyFont="1" applyBorder="1" applyAlignment="1">
      <alignment horizontal="center" vertical="top"/>
    </xf>
    <xf numFmtId="0" fontId="5" fillId="0" borderId="21" xfId="0" applyFont="1" applyFill="1" applyBorder="1" applyAlignment="1">
      <alignment vertical="top" wrapText="1"/>
    </xf>
    <xf numFmtId="0" fontId="5" fillId="0" borderId="35" xfId="0" applyFont="1" applyFill="1" applyBorder="1" applyAlignment="1">
      <alignment vertical="top" wrapText="1"/>
    </xf>
    <xf numFmtId="0" fontId="5" fillId="0" borderId="14" xfId="0" applyNumberFormat="1" applyFont="1" applyFill="1" applyBorder="1" applyAlignment="1">
      <alignment horizontal="center" vertical="top" wrapText="1"/>
    </xf>
    <xf numFmtId="0" fontId="5" fillId="0" borderId="24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5" fillId="0" borderId="18" xfId="0" applyFont="1" applyFill="1" applyBorder="1" applyAlignment="1">
      <alignment horizontal="center" vertical="top" textRotation="180" wrapText="1"/>
    </xf>
    <xf numFmtId="0" fontId="5" fillId="0" borderId="40" xfId="0" applyFont="1" applyFill="1" applyBorder="1" applyAlignment="1">
      <alignment horizontal="center" vertical="top" textRotation="180" wrapText="1"/>
    </xf>
    <xf numFmtId="49" fontId="5" fillId="0" borderId="24" xfId="0" applyNumberFormat="1" applyFont="1" applyBorder="1" applyAlignment="1">
      <alignment horizontal="center" vertical="top"/>
    </xf>
    <xf numFmtId="49" fontId="6" fillId="5" borderId="53" xfId="0" applyNumberFormat="1" applyFont="1" applyFill="1" applyBorder="1" applyAlignment="1">
      <alignment horizontal="center" vertical="top"/>
    </xf>
    <xf numFmtId="49" fontId="6" fillId="5" borderId="40" xfId="0" applyNumberFormat="1" applyFont="1" applyFill="1" applyBorder="1" applyAlignment="1">
      <alignment horizontal="center" vertical="top"/>
    </xf>
    <xf numFmtId="49" fontId="6" fillId="0" borderId="54" xfId="0" applyNumberFormat="1" applyFont="1" applyFill="1" applyBorder="1" applyAlignment="1">
      <alignment horizontal="center" vertical="top"/>
    </xf>
    <xf numFmtId="49" fontId="6" fillId="0" borderId="26" xfId="0" applyNumberFormat="1" applyFont="1" applyFill="1" applyBorder="1" applyAlignment="1">
      <alignment horizontal="center" vertical="top"/>
    </xf>
    <xf numFmtId="0" fontId="6" fillId="0" borderId="69" xfId="0" applyFont="1" applyFill="1" applyBorder="1" applyAlignment="1">
      <alignment horizontal="left" vertical="top" wrapText="1"/>
    </xf>
    <xf numFmtId="49" fontId="6" fillId="6" borderId="34" xfId="0" applyNumberFormat="1" applyFont="1" applyFill="1" applyBorder="1" applyAlignment="1">
      <alignment horizontal="center" vertical="top"/>
    </xf>
    <xf numFmtId="0" fontId="6" fillId="0" borderId="37" xfId="0" applyFont="1" applyFill="1" applyBorder="1" applyAlignment="1">
      <alignment vertical="top" wrapText="1"/>
    </xf>
    <xf numFmtId="49" fontId="5" fillId="0" borderId="55" xfId="0" applyNumberFormat="1" applyFont="1" applyFill="1" applyBorder="1" applyAlignment="1">
      <alignment horizontal="center" vertical="top"/>
    </xf>
    <xf numFmtId="49" fontId="5" fillId="0" borderId="24" xfId="0" applyNumberFormat="1" applyFont="1" applyFill="1" applyBorder="1" applyAlignment="1">
      <alignment horizontal="center" vertical="top"/>
    </xf>
    <xf numFmtId="0" fontId="5" fillId="0" borderId="55" xfId="0" applyNumberFormat="1" applyFont="1" applyFill="1" applyBorder="1" applyAlignment="1">
      <alignment horizontal="center" vertical="top"/>
    </xf>
    <xf numFmtId="0" fontId="5" fillId="0" borderId="24" xfId="0" applyNumberFormat="1" applyFont="1" applyFill="1" applyBorder="1" applyAlignment="1">
      <alignment horizontal="center" vertical="top"/>
    </xf>
    <xf numFmtId="49" fontId="6" fillId="6" borderId="64" xfId="0" applyNumberFormat="1" applyFont="1" applyFill="1" applyBorder="1" applyAlignment="1">
      <alignment horizontal="left" vertical="top"/>
    </xf>
    <xf numFmtId="0" fontId="5" fillId="4" borderId="41" xfId="0" applyFont="1" applyFill="1" applyBorder="1" applyAlignment="1">
      <alignment horizontal="center" vertical="top"/>
    </xf>
    <xf numFmtId="0" fontId="5" fillId="4" borderId="49" xfId="0" applyFont="1" applyFill="1" applyBorder="1" applyAlignment="1">
      <alignment horizontal="center" vertical="top"/>
    </xf>
    <xf numFmtId="0" fontId="0" fillId="0" borderId="58" xfId="0" applyFont="1" applyBorder="1" applyAlignment="1">
      <alignment vertical="top"/>
    </xf>
    <xf numFmtId="0" fontId="5" fillId="0" borderId="14" xfId="0" applyNumberFormat="1" applyFont="1" applyFill="1" applyBorder="1" applyAlignment="1">
      <alignment horizontal="center" vertical="top"/>
    </xf>
    <xf numFmtId="0" fontId="6" fillId="6" borderId="46" xfId="0" applyFont="1" applyFill="1" applyBorder="1" applyAlignment="1">
      <alignment horizontal="left" vertical="top" wrapText="1"/>
    </xf>
    <xf numFmtId="0" fontId="6" fillId="6" borderId="42" xfId="0" applyFont="1" applyFill="1" applyBorder="1" applyAlignment="1">
      <alignment horizontal="left" vertical="top" wrapText="1"/>
    </xf>
    <xf numFmtId="0" fontId="5" fillId="0" borderId="65" xfId="0" applyFont="1" applyFill="1" applyBorder="1" applyAlignment="1">
      <alignment horizontal="left" vertical="top" wrapText="1"/>
    </xf>
    <xf numFmtId="49" fontId="6" fillId="6" borderId="54" xfId="0" applyNumberFormat="1" applyFont="1" applyFill="1" applyBorder="1" applyAlignment="1">
      <alignment horizontal="center" vertical="top"/>
    </xf>
    <xf numFmtId="0" fontId="6" fillId="0" borderId="38" xfId="0" applyFont="1" applyFill="1" applyBorder="1" applyAlignment="1">
      <alignment horizontal="left" vertical="top" wrapText="1"/>
    </xf>
    <xf numFmtId="0" fontId="6" fillId="0" borderId="28" xfId="0" applyFont="1" applyFill="1" applyBorder="1" applyAlignment="1">
      <alignment horizontal="left" vertical="top" wrapText="1"/>
    </xf>
    <xf numFmtId="49" fontId="5" fillId="0" borderId="37" xfId="0" applyNumberFormat="1" applyFont="1" applyFill="1" applyBorder="1" applyAlignment="1">
      <alignment horizontal="center" vertical="top" wrapText="1"/>
    </xf>
    <xf numFmtId="49" fontId="5" fillId="0" borderId="82" xfId="0" applyNumberFormat="1" applyFont="1" applyFill="1" applyBorder="1" applyAlignment="1">
      <alignment horizontal="center" vertical="top" wrapText="1"/>
    </xf>
    <xf numFmtId="49" fontId="6" fillId="0" borderId="17" xfId="0" applyNumberFormat="1" applyFont="1" applyFill="1" applyBorder="1" applyAlignment="1">
      <alignment horizontal="center" vertical="top"/>
    </xf>
    <xf numFmtId="49" fontId="6" fillId="0" borderId="50" xfId="0" applyNumberFormat="1" applyFont="1" applyFill="1" applyBorder="1" applyAlignment="1">
      <alignment horizontal="center" vertical="top"/>
    </xf>
    <xf numFmtId="0" fontId="6" fillId="0" borderId="42" xfId="0" applyFont="1" applyFill="1" applyBorder="1" applyAlignment="1">
      <alignment horizontal="left" vertical="top" wrapText="1"/>
    </xf>
    <xf numFmtId="0" fontId="6" fillId="0" borderId="38" xfId="0" applyFont="1" applyFill="1" applyBorder="1" applyAlignment="1">
      <alignment horizontal="left" vertical="top" wrapText="1"/>
    </xf>
    <xf numFmtId="0" fontId="0" fillId="0" borderId="28" xfId="0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center" vertical="top" wrapText="1"/>
    </xf>
    <xf numFmtId="0" fontId="6" fillId="4" borderId="53" xfId="0" applyFont="1" applyFill="1" applyBorder="1" applyAlignment="1">
      <alignment horizontal="center" vertical="top" wrapText="1"/>
    </xf>
    <xf numFmtId="0" fontId="6" fillId="4" borderId="18" xfId="0" applyFont="1" applyFill="1" applyBorder="1" applyAlignment="1">
      <alignment horizontal="center" vertical="top" wrapText="1"/>
    </xf>
    <xf numFmtId="0" fontId="6" fillId="4" borderId="40" xfId="0" applyFont="1" applyFill="1" applyBorder="1" applyAlignment="1">
      <alignment horizontal="center" vertical="top" wrapText="1"/>
    </xf>
    <xf numFmtId="0" fontId="6" fillId="4" borderId="18" xfId="0" applyFont="1" applyFill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49" fontId="6" fillId="6" borderId="46" xfId="0" applyNumberFormat="1" applyFont="1" applyFill="1" applyBorder="1" applyAlignment="1">
      <alignment horizontal="left" vertical="top" wrapText="1"/>
    </xf>
    <xf numFmtId="0" fontId="6" fillId="0" borderId="49" xfId="0" applyFont="1" applyFill="1" applyBorder="1" applyAlignment="1">
      <alignment vertical="top" wrapText="1"/>
    </xf>
    <xf numFmtId="0" fontId="6" fillId="0" borderId="65" xfId="0" applyFont="1" applyFill="1" applyBorder="1" applyAlignment="1">
      <alignment vertical="top" wrapText="1"/>
    </xf>
    <xf numFmtId="49" fontId="6" fillId="6" borderId="29" xfId="0" applyNumberFormat="1" applyFont="1" applyFill="1" applyBorder="1" applyAlignment="1">
      <alignment horizontal="right" vertical="top"/>
    </xf>
    <xf numFmtId="49" fontId="5" fillId="0" borderId="69" xfId="0" applyNumberFormat="1" applyFont="1" applyBorder="1" applyAlignment="1">
      <alignment horizontal="center" vertical="top"/>
    </xf>
    <xf numFmtId="0" fontId="0" fillId="0" borderId="35" xfId="0" applyFont="1" applyBorder="1" applyAlignment="1">
      <alignment horizontal="center" vertical="top"/>
    </xf>
    <xf numFmtId="0" fontId="0" fillId="0" borderId="73" xfId="0" applyFont="1" applyBorder="1" applyAlignment="1">
      <alignment horizontal="center" vertical="top"/>
    </xf>
    <xf numFmtId="0" fontId="6" fillId="0" borderId="53" xfId="0" applyFont="1" applyFill="1" applyBorder="1" applyAlignment="1">
      <alignment horizontal="center" vertical="top" textRotation="180"/>
    </xf>
    <xf numFmtId="0" fontId="11" fillId="0" borderId="18" xfId="0" applyFont="1" applyBorder="1" applyAlignment="1">
      <alignment horizontal="center" vertical="top" textRotation="180"/>
    </xf>
    <xf numFmtId="0" fontId="11" fillId="0" borderId="40" xfId="0" applyFont="1" applyBorder="1" applyAlignment="1">
      <alignment horizontal="center" vertical="top" textRotation="180"/>
    </xf>
    <xf numFmtId="0" fontId="6" fillId="6" borderId="19" xfId="0" applyFont="1" applyFill="1" applyBorder="1" applyAlignment="1">
      <alignment horizontal="left" vertical="top" wrapText="1"/>
    </xf>
    <xf numFmtId="0" fontId="6" fillId="6" borderId="69" xfId="0" applyFont="1" applyFill="1" applyBorder="1" applyAlignment="1">
      <alignment horizontal="left" vertical="top" wrapText="1"/>
    </xf>
    <xf numFmtId="0" fontId="0" fillId="0" borderId="58" xfId="0" applyFont="1" applyBorder="1" applyAlignment="1">
      <alignment vertical="top" wrapText="1"/>
    </xf>
    <xf numFmtId="0" fontId="0" fillId="0" borderId="65" xfId="0" applyFont="1" applyBorder="1" applyAlignment="1">
      <alignment vertical="top" wrapText="1"/>
    </xf>
    <xf numFmtId="0" fontId="6" fillId="0" borderId="37" xfId="0" applyFont="1" applyFill="1" applyBorder="1" applyAlignment="1">
      <alignment vertical="top" wrapText="1"/>
    </xf>
    <xf numFmtId="0" fontId="5" fillId="0" borderId="25" xfId="0" applyNumberFormat="1" applyFont="1" applyFill="1" applyBorder="1" applyAlignment="1">
      <alignment horizontal="center" vertical="top"/>
    </xf>
    <xf numFmtId="0" fontId="0" fillId="0" borderId="65" xfId="0" applyFont="1" applyBorder="1" applyAlignment="1">
      <alignment horizontal="center" vertical="top" wrapText="1"/>
    </xf>
    <xf numFmtId="0" fontId="6" fillId="0" borderId="58" xfId="0" applyFont="1" applyFill="1" applyBorder="1" applyAlignment="1">
      <alignment vertical="top" wrapText="1"/>
    </xf>
    <xf numFmtId="0" fontId="0" fillId="0" borderId="40" xfId="0" applyFont="1" applyBorder="1" applyAlignment="1">
      <alignment horizontal="center" vertical="top" textRotation="180" wrapText="1"/>
    </xf>
    <xf numFmtId="49" fontId="6" fillId="6" borderId="41" xfId="0" applyNumberFormat="1" applyFont="1" applyFill="1" applyBorder="1" applyAlignment="1">
      <alignment horizontal="right" vertical="top"/>
    </xf>
    <xf numFmtId="49" fontId="6" fillId="6" borderId="69" xfId="0" applyNumberFormat="1" applyFont="1" applyFill="1" applyBorder="1" applyAlignment="1">
      <alignment horizontal="right" vertical="top"/>
    </xf>
    <xf numFmtId="49" fontId="6" fillId="5" borderId="29" xfId="0" applyNumberFormat="1" applyFont="1" applyFill="1" applyBorder="1" applyAlignment="1">
      <alignment horizontal="right" vertical="top"/>
    </xf>
    <xf numFmtId="49" fontId="6" fillId="5" borderId="63" xfId="0" applyNumberFormat="1" applyFont="1" applyFill="1" applyBorder="1" applyAlignment="1">
      <alignment horizontal="right" vertical="top"/>
    </xf>
    <xf numFmtId="49" fontId="6" fillId="3" borderId="27" xfId="0" applyNumberFormat="1" applyFont="1" applyFill="1" applyBorder="1" applyAlignment="1">
      <alignment horizontal="right" vertical="top"/>
    </xf>
    <xf numFmtId="49" fontId="6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49" fontId="5" fillId="4" borderId="46" xfId="0" applyNumberFormat="1" applyFont="1" applyFill="1" applyBorder="1" applyAlignment="1">
      <alignment horizontal="left" vertical="top" wrapText="1"/>
    </xf>
    <xf numFmtId="0" fontId="0" fillId="0" borderId="46" xfId="0" applyFont="1" applyBorder="1" applyAlignment="1">
      <alignment horizontal="left" vertical="top" wrapText="1"/>
    </xf>
    <xf numFmtId="0" fontId="6" fillId="0" borderId="29" xfId="0" applyFont="1" applyBorder="1" applyAlignment="1">
      <alignment horizontal="center" vertical="center" wrapText="1"/>
    </xf>
    <xf numFmtId="0" fontId="0" fillId="0" borderId="63" xfId="0" applyFont="1" applyBorder="1" applyAlignment="1">
      <alignment vertical="center" wrapText="1"/>
    </xf>
    <xf numFmtId="0" fontId="0" fillId="0" borderId="64" xfId="0" applyFont="1" applyBorder="1" applyAlignment="1">
      <alignment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5" fillId="0" borderId="70" xfId="0" applyFont="1" applyFill="1" applyBorder="1" applyAlignment="1">
      <alignment horizontal="center" vertical="center" textRotation="90" wrapText="1"/>
    </xf>
    <xf numFmtId="0" fontId="5" fillId="0" borderId="73" xfId="0" applyFont="1" applyFill="1" applyBorder="1" applyAlignment="1">
      <alignment horizontal="center" vertical="center" textRotation="90" wrapText="1"/>
    </xf>
    <xf numFmtId="0" fontId="5" fillId="0" borderId="16" xfId="0" applyFont="1" applyBorder="1" applyAlignment="1">
      <alignment horizontal="center" vertical="center" textRotation="90" wrapText="1"/>
    </xf>
    <xf numFmtId="0" fontId="5" fillId="0" borderId="59" xfId="0" applyFont="1" applyBorder="1" applyAlignment="1">
      <alignment horizontal="center" vertical="center" textRotation="90" wrapText="1"/>
    </xf>
    <xf numFmtId="0" fontId="5" fillId="0" borderId="79" xfId="0" applyFont="1" applyBorder="1" applyAlignment="1">
      <alignment horizontal="center" vertical="center" textRotation="90" wrapText="1"/>
    </xf>
    <xf numFmtId="0" fontId="5" fillId="0" borderId="17" xfId="0" applyFont="1" applyBorder="1" applyAlignment="1">
      <alignment horizontal="center" vertical="center" textRotation="90" wrapText="1"/>
    </xf>
    <xf numFmtId="0" fontId="5" fillId="0" borderId="20" xfId="0" applyFont="1" applyBorder="1" applyAlignment="1">
      <alignment horizontal="center" vertical="center" textRotation="90" wrapText="1"/>
    </xf>
    <xf numFmtId="0" fontId="5" fillId="0" borderId="50" xfId="0" applyFont="1" applyBorder="1" applyAlignment="1">
      <alignment horizontal="center" vertical="center" textRotation="90" wrapText="1"/>
    </xf>
    <xf numFmtId="0" fontId="25" fillId="3" borderId="29" xfId="0" applyFont="1" applyFill="1" applyBorder="1" applyAlignment="1">
      <alignment horizontal="left" vertical="top" wrapText="1"/>
    </xf>
    <xf numFmtId="0" fontId="0" fillId="0" borderId="63" xfId="0" applyFont="1" applyBorder="1" applyAlignment="1">
      <alignment vertical="top"/>
    </xf>
    <xf numFmtId="0" fontId="0" fillId="0" borderId="64" xfId="0" applyFont="1" applyBorder="1" applyAlignment="1">
      <alignment vertical="top"/>
    </xf>
    <xf numFmtId="0" fontId="5" fillId="0" borderId="4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textRotation="90" wrapText="1"/>
    </xf>
    <xf numFmtId="0" fontId="5" fillId="0" borderId="40" xfId="0" applyFont="1" applyBorder="1" applyAlignment="1">
      <alignment horizontal="center" vertical="center" textRotation="90" wrapText="1"/>
    </xf>
    <xf numFmtId="0" fontId="5" fillId="0" borderId="20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 textRotation="90" wrapText="1"/>
    </xf>
    <xf numFmtId="0" fontId="5" fillId="0" borderId="7" xfId="0" applyFont="1" applyBorder="1" applyAlignment="1">
      <alignment horizontal="center" vertical="center" textRotation="90" wrapText="1"/>
    </xf>
    <xf numFmtId="0" fontId="5" fillId="0" borderId="25" xfId="0" applyFont="1" applyBorder="1" applyAlignment="1">
      <alignment horizontal="center" vertical="center" textRotation="90" wrapText="1"/>
    </xf>
    <xf numFmtId="0" fontId="6" fillId="0" borderId="42" xfId="0" applyFont="1" applyFill="1" applyBorder="1" applyAlignment="1">
      <alignment horizontal="left" vertical="top" wrapText="1"/>
    </xf>
    <xf numFmtId="0" fontId="5" fillId="0" borderId="42" xfId="0" applyFont="1" applyFill="1" applyBorder="1" applyAlignment="1">
      <alignment horizontal="left" vertical="top" wrapText="1"/>
    </xf>
    <xf numFmtId="0" fontId="5" fillId="0" borderId="38" xfId="0" applyFont="1" applyFill="1" applyBorder="1" applyAlignment="1">
      <alignment horizontal="left" vertical="top" wrapText="1"/>
    </xf>
    <xf numFmtId="0" fontId="5" fillId="0" borderId="28" xfId="0" applyFont="1" applyFill="1" applyBorder="1" applyAlignment="1">
      <alignment horizontal="left" vertical="top" wrapText="1"/>
    </xf>
    <xf numFmtId="49" fontId="6" fillId="0" borderId="15" xfId="0" applyNumberFormat="1" applyFont="1" applyBorder="1" applyAlignment="1">
      <alignment horizontal="center" vertical="top"/>
    </xf>
    <xf numFmtId="49" fontId="6" fillId="6" borderId="75" xfId="0" applyNumberFormat="1" applyFont="1" applyFill="1" applyBorder="1" applyAlignment="1">
      <alignment horizontal="right" vertical="top"/>
    </xf>
    <xf numFmtId="0" fontId="5" fillId="0" borderId="41" xfId="0" applyFont="1" applyBorder="1" applyAlignment="1">
      <alignment horizontal="center" vertical="center" textRotation="90" wrapText="1"/>
    </xf>
    <xf numFmtId="0" fontId="5" fillId="0" borderId="19" xfId="0" applyFont="1" applyBorder="1" applyAlignment="1">
      <alignment horizontal="center" vertical="center" textRotation="90" wrapText="1"/>
    </xf>
    <xf numFmtId="0" fontId="5" fillId="0" borderId="39" xfId="0" applyFont="1" applyBorder="1" applyAlignment="1">
      <alignment horizontal="center" vertical="center" textRotation="90" wrapText="1"/>
    </xf>
    <xf numFmtId="0" fontId="5" fillId="0" borderId="45" xfId="0" applyNumberFormat="1" applyFont="1" applyBorder="1" applyAlignment="1">
      <alignment horizontal="center" vertical="center" textRotation="90" wrapText="1"/>
    </xf>
    <xf numFmtId="0" fontId="5" fillId="0" borderId="7" xfId="0" applyNumberFormat="1" applyFont="1" applyBorder="1" applyAlignment="1">
      <alignment horizontal="center" vertical="center" textRotation="90" wrapText="1"/>
    </xf>
    <xf numFmtId="0" fontId="5" fillId="0" borderId="25" xfId="0" applyNumberFormat="1" applyFont="1" applyBorder="1" applyAlignment="1">
      <alignment horizontal="center" vertical="center" textRotation="90" wrapText="1"/>
    </xf>
    <xf numFmtId="49" fontId="6" fillId="6" borderId="29" xfId="0" applyNumberFormat="1" applyFont="1" applyFill="1" applyBorder="1" applyAlignment="1">
      <alignment horizontal="left" vertical="top"/>
    </xf>
    <xf numFmtId="0" fontId="0" fillId="6" borderId="63" xfId="0" applyFont="1" applyFill="1" applyBorder="1" applyAlignment="1">
      <alignment horizontal="left" vertical="top"/>
    </xf>
    <xf numFmtId="0" fontId="0" fillId="6" borderId="64" xfId="0" applyFont="1" applyFill="1" applyBorder="1" applyAlignment="1">
      <alignment horizontal="left" vertical="top"/>
    </xf>
    <xf numFmtId="0" fontId="5" fillId="4" borderId="61" xfId="0" applyFont="1" applyFill="1" applyBorder="1" applyAlignment="1">
      <alignment horizontal="left" vertical="top" wrapText="1"/>
    </xf>
    <xf numFmtId="0" fontId="5" fillId="4" borderId="18" xfId="0" applyFont="1" applyFill="1" applyBorder="1" applyAlignment="1">
      <alignment horizontal="left" vertical="top" wrapText="1"/>
    </xf>
    <xf numFmtId="0" fontId="0" fillId="0" borderId="57" xfId="0" applyFont="1" applyBorder="1" applyAlignment="1">
      <alignment horizontal="left" vertical="top" wrapText="1"/>
    </xf>
    <xf numFmtId="0" fontId="0" fillId="0" borderId="57" xfId="0" applyBorder="1" applyAlignment="1">
      <alignment horizontal="left" vertical="top" wrapText="1"/>
    </xf>
    <xf numFmtId="0" fontId="5" fillId="0" borderId="83" xfId="0" applyFont="1" applyBorder="1" applyAlignment="1">
      <alignment horizontal="center" vertical="center" textRotation="90" wrapText="1"/>
    </xf>
    <xf numFmtId="0" fontId="5" fillId="0" borderId="47" xfId="0" applyFont="1" applyBorder="1" applyAlignment="1">
      <alignment horizontal="center" vertical="center" textRotation="90" wrapText="1"/>
    </xf>
    <xf numFmtId="0" fontId="5" fillId="0" borderId="78" xfId="0" applyFont="1" applyBorder="1" applyAlignment="1">
      <alignment horizontal="center" vertical="center" textRotation="90" wrapText="1"/>
    </xf>
    <xf numFmtId="0" fontId="5" fillId="0" borderId="37" xfId="0" applyFont="1" applyBorder="1" applyAlignment="1">
      <alignment horizontal="center" vertical="center" textRotation="90" wrapText="1"/>
    </xf>
    <xf numFmtId="0" fontId="5" fillId="0" borderId="36" xfId="0" applyFont="1" applyBorder="1" applyAlignment="1">
      <alignment horizontal="center" vertical="center" textRotation="90" wrapText="1"/>
    </xf>
    <xf numFmtId="0" fontId="5" fillId="0" borderId="82" xfId="0" applyFont="1" applyBorder="1" applyAlignment="1">
      <alignment horizontal="center" vertical="center" textRotation="90" wrapText="1"/>
    </xf>
    <xf numFmtId="0" fontId="6" fillId="0" borderId="31" xfId="0" applyFont="1" applyBorder="1" applyAlignment="1">
      <alignment horizontal="center" vertical="center"/>
    </xf>
    <xf numFmtId="0" fontId="6" fillId="0" borderId="83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textRotation="90" wrapText="1"/>
    </xf>
    <xf numFmtId="0" fontId="5" fillId="0" borderId="65" xfId="0" applyFont="1" applyFill="1" applyBorder="1" applyAlignment="1">
      <alignment horizontal="center" vertical="center" textRotation="90" wrapText="1"/>
    </xf>
    <xf numFmtId="0" fontId="5" fillId="0" borderId="61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vertical="center" textRotation="90" wrapText="1"/>
    </xf>
    <xf numFmtId="0" fontId="5" fillId="0" borderId="27" xfId="0" applyFont="1" applyBorder="1" applyAlignment="1">
      <alignment horizontal="center" vertical="center" textRotation="90" wrapText="1"/>
    </xf>
    <xf numFmtId="49" fontId="6" fillId="7" borderId="29" xfId="0" applyNumberFormat="1" applyFont="1" applyFill="1" applyBorder="1" applyAlignment="1">
      <alignment horizontal="left" vertical="top" wrapText="1"/>
    </xf>
    <xf numFmtId="49" fontId="6" fillId="7" borderId="63" xfId="0" applyNumberFormat="1" applyFont="1" applyFill="1" applyBorder="1" applyAlignment="1">
      <alignment horizontal="left" vertical="top" wrapText="1"/>
    </xf>
    <xf numFmtId="0" fontId="5" fillId="0" borderId="46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 vertical="top"/>
    </xf>
    <xf numFmtId="0" fontId="5" fillId="0" borderId="41" xfId="0" applyFont="1" applyFill="1" applyBorder="1" applyAlignment="1">
      <alignment horizontal="left" vertical="top" wrapText="1"/>
    </xf>
    <xf numFmtId="0" fontId="0" fillId="0" borderId="38" xfId="0" applyFont="1" applyBorder="1" applyAlignment="1">
      <alignment vertical="top"/>
    </xf>
    <xf numFmtId="0" fontId="5" fillId="0" borderId="49" xfId="0" applyFont="1" applyBorder="1" applyAlignment="1">
      <alignment vertical="top"/>
    </xf>
    <xf numFmtId="0" fontId="5" fillId="0" borderId="65" xfId="0" applyFont="1" applyBorder="1" applyAlignment="1">
      <alignment vertical="top"/>
    </xf>
    <xf numFmtId="0" fontId="5" fillId="0" borderId="41" xfId="0" applyFont="1" applyBorder="1" applyAlignment="1">
      <alignment vertical="top"/>
    </xf>
    <xf numFmtId="0" fontId="5" fillId="0" borderId="39" xfId="0" applyFont="1" applyBorder="1" applyAlignment="1">
      <alignment vertical="top"/>
    </xf>
    <xf numFmtId="0" fontId="6" fillId="5" borderId="29" xfId="0" applyFont="1" applyFill="1" applyBorder="1" applyAlignment="1">
      <alignment horizontal="left" vertical="center"/>
    </xf>
    <xf numFmtId="0" fontId="6" fillId="5" borderId="63" xfId="0" applyFont="1" applyFill="1" applyBorder="1" applyAlignment="1">
      <alignment horizontal="left" vertical="center"/>
    </xf>
    <xf numFmtId="0" fontId="0" fillId="0" borderId="63" xfId="0" applyFont="1" applyBorder="1" applyAlignment="1">
      <alignment/>
    </xf>
    <xf numFmtId="0" fontId="0" fillId="0" borderId="64" xfId="0" applyFont="1" applyBorder="1" applyAlignment="1">
      <alignment/>
    </xf>
    <xf numFmtId="49" fontId="5" fillId="0" borderId="49" xfId="0" applyNumberFormat="1" applyFont="1" applyBorder="1" applyAlignment="1">
      <alignment horizontal="center" vertical="top"/>
    </xf>
    <xf numFmtId="49" fontId="5" fillId="0" borderId="58" xfId="0" applyNumberFormat="1" applyFont="1" applyBorder="1" applyAlignment="1">
      <alignment horizontal="center" vertical="top"/>
    </xf>
    <xf numFmtId="49" fontId="5" fillId="0" borderId="65" xfId="0" applyNumberFormat="1" applyFont="1" applyBorder="1" applyAlignment="1">
      <alignment horizontal="center" vertical="top"/>
    </xf>
    <xf numFmtId="0" fontId="5" fillId="0" borderId="57" xfId="0" applyFont="1" applyFill="1" applyBorder="1" applyAlignment="1">
      <alignment horizontal="center" vertical="top" wrapText="1"/>
    </xf>
    <xf numFmtId="0" fontId="5" fillId="0" borderId="59" xfId="0" applyFont="1" applyFill="1" applyBorder="1" applyAlignment="1">
      <alignment horizontal="center" vertical="top" wrapText="1"/>
    </xf>
    <xf numFmtId="0" fontId="5" fillId="0" borderId="61" xfId="0" applyFont="1" applyFill="1" applyBorder="1" applyAlignment="1">
      <alignment horizontal="center" vertical="top" wrapText="1"/>
    </xf>
    <xf numFmtId="0" fontId="5" fillId="0" borderId="79" xfId="0" applyFont="1" applyFill="1" applyBorder="1" applyAlignment="1">
      <alignment horizontal="center" vertical="top" wrapText="1"/>
    </xf>
    <xf numFmtId="49" fontId="5" fillId="0" borderId="13" xfId="0" applyNumberFormat="1" applyFont="1" applyBorder="1" applyAlignment="1">
      <alignment horizontal="center" vertical="top" wrapText="1"/>
    </xf>
    <xf numFmtId="0" fontId="5" fillId="0" borderId="23" xfId="0" applyNumberFormat="1" applyFont="1" applyFill="1" applyBorder="1" applyAlignment="1">
      <alignment horizontal="center" vertical="top"/>
    </xf>
    <xf numFmtId="0" fontId="5" fillId="0" borderId="78" xfId="0" applyNumberFormat="1" applyFont="1" applyFill="1" applyBorder="1" applyAlignment="1">
      <alignment horizontal="center" vertical="top"/>
    </xf>
    <xf numFmtId="0" fontId="6" fillId="5" borderId="29" xfId="0" applyFont="1" applyFill="1" applyBorder="1" applyAlignment="1">
      <alignment horizontal="left" vertical="top" wrapText="1"/>
    </xf>
    <xf numFmtId="0" fontId="0" fillId="0" borderId="63" xfId="0" applyFont="1" applyBorder="1" applyAlignment="1">
      <alignment horizontal="left" vertical="top" wrapText="1"/>
    </xf>
    <xf numFmtId="49" fontId="6" fillId="6" borderId="41" xfId="0" applyNumberFormat="1" applyFont="1" applyFill="1" applyBorder="1" applyAlignment="1">
      <alignment horizontal="center" vertical="top"/>
    </xf>
    <xf numFmtId="49" fontId="6" fillId="6" borderId="39" xfId="0" applyNumberFormat="1" applyFont="1" applyFill="1" applyBorder="1" applyAlignment="1">
      <alignment horizontal="center" vertical="top"/>
    </xf>
    <xf numFmtId="0" fontId="5" fillId="0" borderId="18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4" borderId="55" xfId="0" applyFont="1" applyFill="1" applyBorder="1" applyAlignment="1">
      <alignment horizontal="left" vertical="top" wrapText="1"/>
    </xf>
    <xf numFmtId="0" fontId="5" fillId="4" borderId="24" xfId="0" applyFont="1" applyFill="1" applyBorder="1" applyAlignment="1">
      <alignment horizontal="left" vertical="top" wrapText="1"/>
    </xf>
    <xf numFmtId="0" fontId="6" fillId="0" borderId="49" xfId="0" applyFont="1" applyFill="1" applyBorder="1" applyAlignment="1">
      <alignment horizontal="left" vertical="top" wrapText="1"/>
    </xf>
    <xf numFmtId="0" fontId="6" fillId="0" borderId="58" xfId="0" applyFont="1" applyFill="1" applyBorder="1" applyAlignment="1">
      <alignment horizontal="left" vertical="top" wrapText="1"/>
    </xf>
    <xf numFmtId="0" fontId="6" fillId="0" borderId="63" xfId="0" applyFont="1" applyBorder="1" applyAlignment="1">
      <alignment horizontal="center" vertical="center" wrapText="1"/>
    </xf>
    <xf numFmtId="0" fontId="0" fillId="0" borderId="63" xfId="0" applyFont="1" applyBorder="1" applyAlignment="1">
      <alignment horizontal="center" vertical="center" wrapText="1"/>
    </xf>
    <xf numFmtId="0" fontId="0" fillId="0" borderId="64" xfId="0" applyFont="1" applyBorder="1" applyAlignment="1">
      <alignment horizontal="center" vertical="center" wrapText="1"/>
    </xf>
    <xf numFmtId="172" fontId="5" fillId="0" borderId="31" xfId="0" applyNumberFormat="1" applyFont="1" applyBorder="1" applyAlignment="1">
      <alignment horizontal="center" vertical="top" wrapText="1"/>
    </xf>
    <xf numFmtId="172" fontId="5" fillId="0" borderId="83" xfId="0" applyNumberFormat="1" applyFont="1" applyBorder="1" applyAlignment="1">
      <alignment horizontal="center" vertical="top" wrapText="1"/>
    </xf>
    <xf numFmtId="0" fontId="5" fillId="0" borderId="83" xfId="0" applyFont="1" applyBorder="1" applyAlignment="1">
      <alignment horizontal="center" vertical="top" wrapText="1"/>
    </xf>
    <xf numFmtId="0" fontId="5" fillId="0" borderId="68" xfId="0" applyFont="1" applyBorder="1" applyAlignment="1">
      <alignment horizontal="center" vertical="top" wrapText="1"/>
    </xf>
    <xf numFmtId="172" fontId="5" fillId="0" borderId="78" xfId="0" applyNumberFormat="1" applyFont="1" applyBorder="1" applyAlignment="1">
      <alignment horizontal="center" vertical="top" wrapText="1"/>
    </xf>
    <xf numFmtId="49" fontId="6" fillId="5" borderId="61" xfId="0" applyNumberFormat="1" applyFont="1" applyFill="1" applyBorder="1" applyAlignment="1">
      <alignment horizontal="center" vertical="top"/>
    </xf>
    <xf numFmtId="49" fontId="6" fillId="6" borderId="81" xfId="0" applyNumberFormat="1" applyFont="1" applyFill="1" applyBorder="1" applyAlignment="1">
      <alignment horizontal="center" vertical="top"/>
    </xf>
    <xf numFmtId="49" fontId="6" fillId="0" borderId="13" xfId="0" applyNumberFormat="1" applyFont="1" applyBorder="1" applyAlignment="1">
      <alignment horizontal="center" vertical="top"/>
    </xf>
    <xf numFmtId="0" fontId="5" fillId="0" borderId="32" xfId="0" applyFont="1" applyFill="1" applyBorder="1" applyAlignment="1">
      <alignment vertical="top" wrapText="1"/>
    </xf>
    <xf numFmtId="0" fontId="5" fillId="0" borderId="44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58" xfId="0" applyFont="1" applyFill="1" applyBorder="1" applyAlignment="1">
      <alignment horizontal="left" vertical="top" wrapText="1"/>
    </xf>
    <xf numFmtId="0" fontId="5" fillId="0" borderId="55" xfId="0" applyFont="1" applyFill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5" fillId="0" borderId="35" xfId="0" applyFont="1" applyFill="1" applyBorder="1" applyAlignment="1">
      <alignment horizontal="left" vertical="top" wrapText="1"/>
    </xf>
    <xf numFmtId="49" fontId="5" fillId="0" borderId="38" xfId="0" applyNumberFormat="1" applyFont="1" applyBorder="1" applyAlignment="1">
      <alignment horizontal="center" vertical="top" wrapText="1"/>
    </xf>
    <xf numFmtId="49" fontId="5" fillId="0" borderId="28" xfId="0" applyNumberFormat="1" applyFont="1" applyBorder="1" applyAlignment="1">
      <alignment horizontal="center" vertical="top" wrapText="1"/>
    </xf>
    <xf numFmtId="0" fontId="5" fillId="0" borderId="53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/>
    </xf>
    <xf numFmtId="0" fontId="0" fillId="0" borderId="18" xfId="0" applyFont="1" applyFill="1" applyBorder="1" applyAlignment="1">
      <alignment vertical="top"/>
    </xf>
    <xf numFmtId="0" fontId="0" fillId="0" borderId="57" xfId="0" applyFont="1" applyBorder="1" applyAlignment="1">
      <alignment vertical="top"/>
    </xf>
    <xf numFmtId="49" fontId="5" fillId="0" borderId="23" xfId="0" applyNumberFormat="1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center" vertical="top"/>
    </xf>
    <xf numFmtId="49" fontId="5" fillId="0" borderId="78" xfId="0" applyNumberFormat="1" applyFont="1" applyBorder="1" applyAlignment="1">
      <alignment horizontal="center" vertical="top"/>
    </xf>
    <xf numFmtId="49" fontId="5" fillId="0" borderId="14" xfId="0" applyNumberFormat="1" applyFont="1" applyFill="1" applyBorder="1" applyAlignment="1">
      <alignment horizontal="center" vertical="top"/>
    </xf>
    <xf numFmtId="0" fontId="5" fillId="0" borderId="42" xfId="0" applyFont="1" applyFill="1" applyBorder="1" applyAlignment="1">
      <alignment horizontal="center" vertical="top" wrapText="1"/>
    </xf>
    <xf numFmtId="0" fontId="5" fillId="0" borderId="38" xfId="0" applyFont="1" applyFill="1" applyBorder="1" applyAlignment="1">
      <alignment horizontal="center" vertical="top" wrapText="1"/>
    </xf>
    <xf numFmtId="49" fontId="5" fillId="0" borderId="61" xfId="0" applyNumberFormat="1" applyFont="1" applyFill="1" applyBorder="1" applyAlignment="1">
      <alignment horizontal="left" vertical="top" wrapText="1"/>
    </xf>
    <xf numFmtId="49" fontId="6" fillId="0" borderId="12" xfId="0" applyNumberFormat="1" applyFont="1" applyFill="1" applyBorder="1" applyAlignment="1">
      <alignment horizontal="left" vertical="top" wrapText="1"/>
    </xf>
    <xf numFmtId="49" fontId="5" fillId="0" borderId="12" xfId="0" applyNumberFormat="1" applyFont="1" applyFill="1" applyBorder="1" applyAlignment="1">
      <alignment horizontal="center" vertical="top" wrapText="1"/>
    </xf>
    <xf numFmtId="49" fontId="5" fillId="0" borderId="13" xfId="0" applyNumberFormat="1" applyFont="1" applyFill="1" applyBorder="1" applyAlignment="1">
      <alignment horizontal="center" vertical="top" wrapText="1"/>
    </xf>
    <xf numFmtId="0" fontId="0" fillId="0" borderId="65" xfId="0" applyFont="1" applyBorder="1" applyAlignment="1">
      <alignment vertical="top"/>
    </xf>
    <xf numFmtId="0" fontId="5" fillId="0" borderId="55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0" fontId="5" fillId="0" borderId="46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49" xfId="0" applyFont="1" applyBorder="1" applyAlignment="1">
      <alignment horizontal="center" vertical="top" wrapText="1"/>
    </xf>
    <xf numFmtId="0" fontId="5" fillId="0" borderId="49" xfId="0" applyFont="1" applyFill="1" applyBorder="1" applyAlignment="1">
      <alignment horizontal="left" vertical="top"/>
    </xf>
    <xf numFmtId="0" fontId="5" fillId="0" borderId="41" xfId="0" applyFont="1" applyFill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/>
    </xf>
    <xf numFmtId="0" fontId="0" fillId="0" borderId="15" xfId="0" applyFont="1" applyBorder="1" applyAlignment="1">
      <alignment horizontal="center" vertical="top"/>
    </xf>
    <xf numFmtId="0" fontId="0" fillId="0" borderId="18" xfId="0" applyFont="1" applyBorder="1" applyAlignment="1">
      <alignment horizontal="left" vertical="top" wrapText="1"/>
    </xf>
    <xf numFmtId="0" fontId="0" fillId="0" borderId="18" xfId="0" applyFont="1" applyBorder="1" applyAlignment="1">
      <alignment vertical="top" wrapText="1"/>
    </xf>
    <xf numFmtId="0" fontId="5" fillId="0" borderId="19" xfId="0" applyFont="1" applyFill="1" applyBorder="1" applyAlignment="1">
      <alignment horizontal="left" vertical="top" wrapText="1"/>
    </xf>
    <xf numFmtId="49" fontId="5" fillId="0" borderId="14" xfId="0" applyNumberFormat="1" applyFont="1" applyFill="1" applyBorder="1" applyAlignment="1">
      <alignment horizontal="center" vertical="top"/>
    </xf>
    <xf numFmtId="0" fontId="0" fillId="0" borderId="14" xfId="0" applyFont="1" applyBorder="1" applyAlignment="1">
      <alignment vertical="top" wrapText="1"/>
    </xf>
    <xf numFmtId="0" fontId="0" fillId="0" borderId="24" xfId="0" applyFont="1" applyBorder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49" fontId="5" fillId="0" borderId="8" xfId="0" applyNumberFormat="1" applyFont="1" applyFill="1" applyBorder="1" applyAlignment="1">
      <alignment horizontal="center" vertical="top" wrapText="1"/>
    </xf>
    <xf numFmtId="49" fontId="5" fillId="0" borderId="72" xfId="0" applyNumberFormat="1" applyFont="1" applyFill="1" applyBorder="1" applyAlignment="1">
      <alignment horizontal="center" vertical="top" wrapText="1"/>
    </xf>
    <xf numFmtId="0" fontId="5" fillId="5" borderId="29" xfId="0" applyFont="1" applyFill="1" applyBorder="1" applyAlignment="1">
      <alignment vertical="top"/>
    </xf>
    <xf numFmtId="49" fontId="6" fillId="6" borderId="57" xfId="0" applyNumberFormat="1" applyFont="1" applyFill="1" applyBorder="1" applyAlignment="1">
      <alignment horizontal="center" vertical="top"/>
    </xf>
    <xf numFmtId="49" fontId="6" fillId="6" borderId="18" xfId="0" applyNumberFormat="1" applyFont="1" applyFill="1" applyBorder="1" applyAlignment="1">
      <alignment horizontal="center" vertical="top"/>
    </xf>
    <xf numFmtId="49" fontId="6" fillId="6" borderId="79" xfId="0" applyNumberFormat="1" applyFont="1" applyFill="1" applyBorder="1" applyAlignment="1">
      <alignment horizontal="center" vertical="top"/>
    </xf>
    <xf numFmtId="49" fontId="6" fillId="0" borderId="2" xfId="0" applyNumberFormat="1" applyFont="1" applyFill="1" applyBorder="1" applyAlignment="1">
      <alignment horizontal="center" vertical="top"/>
    </xf>
    <xf numFmtId="0" fontId="6" fillId="5" borderId="69" xfId="0" applyFont="1" applyFill="1" applyBorder="1" applyAlignment="1">
      <alignment horizontal="left" vertical="top" wrapText="1"/>
    </xf>
    <xf numFmtId="0" fontId="0" fillId="0" borderId="27" xfId="0" applyFont="1" applyBorder="1" applyAlignment="1">
      <alignment horizontal="left" vertical="top" wrapText="1"/>
    </xf>
    <xf numFmtId="0" fontId="6" fillId="0" borderId="41" xfId="0" applyFont="1" applyFill="1" applyBorder="1" applyAlignment="1">
      <alignment horizontal="center" vertical="center" textRotation="180" wrapText="1"/>
    </xf>
    <xf numFmtId="0" fontId="6" fillId="0" borderId="39" xfId="0" applyFont="1" applyFill="1" applyBorder="1" applyAlignment="1">
      <alignment horizontal="center" vertical="center" textRotation="180" wrapText="1"/>
    </xf>
    <xf numFmtId="49" fontId="6" fillId="5" borderId="31" xfId="0" applyNumberFormat="1" applyFont="1" applyFill="1" applyBorder="1" applyAlignment="1">
      <alignment horizontal="center" vertical="top"/>
    </xf>
    <xf numFmtId="49" fontId="6" fillId="5" borderId="14" xfId="0" applyNumberFormat="1" applyFont="1" applyFill="1" applyBorder="1" applyAlignment="1">
      <alignment horizontal="center" vertical="top"/>
    </xf>
    <xf numFmtId="49" fontId="6" fillId="5" borderId="43" xfId="0" applyNumberFormat="1" applyFont="1" applyFill="1" applyBorder="1" applyAlignment="1">
      <alignment horizontal="center" vertical="top"/>
    </xf>
    <xf numFmtId="49" fontId="6" fillId="6" borderId="16" xfId="0" applyNumberFormat="1" applyFont="1" applyFill="1" applyBorder="1" applyAlignment="1">
      <alignment horizontal="center" vertical="top"/>
    </xf>
    <xf numFmtId="49" fontId="6" fillId="5" borderId="22" xfId="0" applyNumberFormat="1" applyFont="1" applyFill="1" applyBorder="1" applyAlignment="1">
      <alignment horizontal="center" vertical="top"/>
    </xf>
    <xf numFmtId="49" fontId="6" fillId="6" borderId="15" xfId="0" applyNumberFormat="1" applyFont="1" applyFill="1" applyBorder="1" applyAlignment="1">
      <alignment horizontal="center" vertical="top"/>
    </xf>
    <xf numFmtId="0" fontId="6" fillId="0" borderId="73" xfId="0" applyFont="1" applyFill="1" applyBorder="1" applyAlignment="1">
      <alignment horizontal="left" vertical="top" wrapText="1"/>
    </xf>
    <xf numFmtId="0" fontId="6" fillId="6" borderId="55" xfId="0" applyFont="1" applyFill="1" applyBorder="1" applyAlignment="1">
      <alignment horizontal="left" vertical="top" wrapText="1"/>
    </xf>
    <xf numFmtId="49" fontId="6" fillId="0" borderId="12" xfId="0" applyNumberFormat="1" applyFont="1" applyBorder="1" applyAlignment="1">
      <alignment horizontal="center" vertical="top"/>
    </xf>
    <xf numFmtId="0" fontId="5" fillId="0" borderId="55" xfId="0" applyFont="1" applyFill="1" applyBorder="1" applyAlignment="1">
      <alignment vertical="top" wrapText="1"/>
    </xf>
    <xf numFmtId="0" fontId="5" fillId="0" borderId="24" xfId="0" applyFont="1" applyFill="1" applyBorder="1" applyAlignment="1">
      <alignment vertical="top" wrapText="1"/>
    </xf>
    <xf numFmtId="0" fontId="5" fillId="0" borderId="46" xfId="0" applyFont="1" applyBorder="1" applyAlignment="1">
      <alignment wrapText="1"/>
    </xf>
    <xf numFmtId="0" fontId="10" fillId="0" borderId="0" xfId="0" applyFont="1" applyFill="1" applyAlignment="1">
      <alignment horizontal="right" wrapText="1"/>
    </xf>
    <xf numFmtId="0" fontId="0" fillId="0" borderId="0" xfId="0" applyAlignment="1">
      <alignment horizontal="right" wrapText="1"/>
    </xf>
    <xf numFmtId="0" fontId="6" fillId="4" borderId="45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" fillId="4" borderId="55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20" fillId="0" borderId="20" xfId="17" applyFont="1" applyBorder="1" applyAlignment="1">
      <alignment horizontal="center" vertical="center" wrapText="1"/>
      <protection/>
    </xf>
    <xf numFmtId="0" fontId="0" fillId="0" borderId="20" xfId="0" applyFont="1" applyBorder="1" applyAlignment="1">
      <alignment horizontal="center" vertical="center"/>
    </xf>
    <xf numFmtId="0" fontId="20" fillId="0" borderId="34" xfId="17" applyFont="1" applyBorder="1" applyAlignment="1">
      <alignment horizontal="center" vertical="center" wrapText="1"/>
      <protection/>
    </xf>
    <xf numFmtId="0" fontId="0" fillId="0" borderId="34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20" fillId="0" borderId="12" xfId="17" applyFont="1" applyBorder="1" applyAlignment="1">
      <alignment horizontal="center" vertical="center" wrapText="1"/>
      <protection/>
    </xf>
    <xf numFmtId="0" fontId="0" fillId="0" borderId="15" xfId="0" applyFont="1" applyBorder="1" applyAlignment="1">
      <alignment horizontal="center" vertical="center"/>
    </xf>
    <xf numFmtId="0" fontId="20" fillId="0" borderId="36" xfId="17" applyFont="1" applyBorder="1" applyAlignment="1">
      <alignment horizontal="center" vertical="center" wrapText="1"/>
      <protection/>
    </xf>
    <xf numFmtId="0" fontId="0" fillId="0" borderId="36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Normal_biudz uz 2001 atskaitomybe3" xfId="17"/>
    <cellStyle name="Normal_TRECFORMantras2001333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354"/>
  <sheetViews>
    <sheetView tabSelected="1" view="pageBreakPreview" zoomScaleSheetLayoutView="100" workbookViewId="0" topLeftCell="A1">
      <selection activeCell="A1" sqref="A1"/>
    </sheetView>
  </sheetViews>
  <sheetFormatPr defaultColWidth="9.140625" defaultRowHeight="12.75"/>
  <cols>
    <col min="1" max="2" width="2.140625" style="4" customWidth="1"/>
    <col min="3" max="3" width="1.8515625" style="4" customWidth="1"/>
    <col min="4" max="4" width="19.421875" style="4" customWidth="1"/>
    <col min="5" max="5" width="5.00390625" style="4" customWidth="1"/>
    <col min="6" max="6" width="2.8515625" style="4" customWidth="1"/>
    <col min="7" max="7" width="10.140625" style="84" customWidth="1"/>
    <col min="8" max="8" width="5.28125" style="4" customWidth="1"/>
    <col min="9" max="9" width="7.140625" style="5" customWidth="1"/>
    <col min="10" max="10" width="8.8515625" style="4" customWidth="1"/>
    <col min="11" max="11" width="8.28125" style="4" customWidth="1"/>
    <col min="12" max="12" width="8.8515625" style="4" customWidth="1"/>
    <col min="13" max="13" width="7.57421875" style="4" customWidth="1"/>
    <col min="14" max="14" width="8.57421875" style="9" customWidth="1"/>
    <col min="15" max="15" width="8.28125" style="9" customWidth="1"/>
    <col min="16" max="16" width="8.57421875" style="9" customWidth="1"/>
    <col min="17" max="17" width="8.28125" style="9" customWidth="1"/>
    <col min="18" max="18" width="8.421875" style="4" customWidth="1"/>
    <col min="19" max="19" width="8.57421875" style="4" customWidth="1"/>
    <col min="20" max="20" width="8.140625" style="4" customWidth="1"/>
    <col min="21" max="21" width="7.8515625" style="4" customWidth="1"/>
    <col min="22" max="22" width="7.28125" style="4" hidden="1" customWidth="1"/>
    <col min="23" max="23" width="7.140625" style="4" hidden="1" customWidth="1"/>
    <col min="24" max="24" width="7.8515625" style="4" hidden="1" customWidth="1"/>
    <col min="25" max="25" width="0.85546875" style="7" hidden="1" customWidth="1"/>
    <col min="26" max="26" width="8.28125" style="4" customWidth="1"/>
    <col min="27" max="27" width="8.7109375" style="4" customWidth="1"/>
    <col min="28" max="28" width="11.421875" style="1" customWidth="1"/>
    <col min="29" max="29" width="5.421875" style="1" customWidth="1"/>
    <col min="30" max="30" width="5.7109375" style="1" customWidth="1"/>
    <col min="31" max="31" width="6.00390625" style="1" customWidth="1"/>
    <col min="32" max="16384" width="9.140625" style="1" customWidth="1"/>
  </cols>
  <sheetData>
    <row r="2" spans="1:27" s="372" customFormat="1" ht="12.75" customHeight="1">
      <c r="A2" s="1079"/>
      <c r="B2" s="1079"/>
      <c r="C2" s="1079"/>
      <c r="D2" s="1213" t="s">
        <v>143</v>
      </c>
      <c r="E2" s="1214"/>
      <c r="F2" s="1214"/>
      <c r="G2" s="1214"/>
      <c r="H2" s="1214"/>
      <c r="I2" s="1214"/>
      <c r="J2" s="1214"/>
      <c r="K2" s="1214"/>
      <c r="L2" s="1214"/>
      <c r="M2" s="1214"/>
      <c r="N2" s="1214"/>
      <c r="O2" s="1214"/>
      <c r="P2" s="1214"/>
      <c r="Q2" s="1214"/>
      <c r="R2" s="1214"/>
      <c r="S2" s="1214"/>
      <c r="T2" s="1214"/>
      <c r="U2" s="1214"/>
      <c r="V2" s="1214"/>
      <c r="W2" s="1214"/>
      <c r="X2" s="1214"/>
      <c r="Y2" s="1214"/>
      <c r="Z2" s="1214"/>
      <c r="AA2" s="1079"/>
    </row>
    <row r="3" spans="1:27" s="372" customFormat="1" ht="17.25" customHeight="1">
      <c r="A3" s="1465" t="s">
        <v>310</v>
      </c>
      <c r="B3" s="1465"/>
      <c r="C3" s="1465"/>
      <c r="D3" s="1465"/>
      <c r="E3" s="1465"/>
      <c r="F3" s="1465"/>
      <c r="G3" s="1465"/>
      <c r="H3" s="1465"/>
      <c r="I3" s="1465"/>
      <c r="J3" s="1465"/>
      <c r="K3" s="1465"/>
      <c r="L3" s="1465"/>
      <c r="M3" s="1465"/>
      <c r="N3" s="1465"/>
      <c r="O3" s="1465"/>
      <c r="P3" s="1465"/>
      <c r="Q3" s="1465"/>
      <c r="R3" s="1465"/>
      <c r="S3" s="1465"/>
      <c r="T3" s="1465"/>
      <c r="U3" s="1465"/>
      <c r="V3" s="1465"/>
      <c r="W3" s="1465"/>
      <c r="X3" s="1465"/>
      <c r="Y3" s="1465"/>
      <c r="Z3" s="1465"/>
      <c r="AA3" s="1465"/>
    </row>
    <row r="4" spans="1:27" ht="15" customHeight="1" thickBot="1">
      <c r="A4" s="1466" t="s">
        <v>101</v>
      </c>
      <c r="B4" s="1466"/>
      <c r="C4" s="1466"/>
      <c r="D4" s="1466"/>
      <c r="E4" s="1466"/>
      <c r="F4" s="1466"/>
      <c r="G4" s="1466"/>
      <c r="H4" s="1466"/>
      <c r="I4" s="1466"/>
      <c r="J4" s="1466"/>
      <c r="K4" s="1466"/>
      <c r="L4" s="1466"/>
      <c r="M4" s="1466"/>
      <c r="N4" s="1466"/>
      <c r="O4" s="1466"/>
      <c r="P4" s="1466"/>
      <c r="Q4" s="1466"/>
      <c r="R4" s="1466"/>
      <c r="S4" s="1466"/>
      <c r="T4" s="1466"/>
      <c r="U4" s="1466"/>
      <c r="V4" s="1466"/>
      <c r="W4" s="1466"/>
      <c r="X4" s="1466"/>
      <c r="Y4" s="1466"/>
      <c r="Z4" s="1466"/>
      <c r="AA4" s="1466"/>
    </row>
    <row r="5" spans="1:31" s="8" customFormat="1" ht="36.75" customHeight="1">
      <c r="A5" s="1542" t="s">
        <v>55</v>
      </c>
      <c r="B5" s="1545" t="s">
        <v>57</v>
      </c>
      <c r="C5" s="1545" t="s">
        <v>58</v>
      </c>
      <c r="D5" s="1551" t="s">
        <v>102</v>
      </c>
      <c r="E5" s="1566" t="s">
        <v>59</v>
      </c>
      <c r="F5" s="1582" t="s">
        <v>245</v>
      </c>
      <c r="G5" s="1569" t="s">
        <v>60</v>
      </c>
      <c r="H5" s="1579" t="s">
        <v>103</v>
      </c>
      <c r="I5" s="1557" t="s">
        <v>61</v>
      </c>
      <c r="J5" s="1536" t="s">
        <v>104</v>
      </c>
      <c r="K5" s="1537"/>
      <c r="L5" s="1537"/>
      <c r="M5" s="1538"/>
      <c r="N5" s="1536" t="s">
        <v>105</v>
      </c>
      <c r="O5" s="1537"/>
      <c r="P5" s="1537"/>
      <c r="Q5" s="1539"/>
      <c r="R5" s="1536" t="s">
        <v>125</v>
      </c>
      <c r="S5" s="1537"/>
      <c r="T5" s="1537"/>
      <c r="U5" s="1539"/>
      <c r="V5" s="1536" t="s">
        <v>106</v>
      </c>
      <c r="W5" s="1537"/>
      <c r="X5" s="1537"/>
      <c r="Y5" s="1539"/>
      <c r="Z5" s="1594" t="s">
        <v>1</v>
      </c>
      <c r="AA5" s="1557" t="s">
        <v>313</v>
      </c>
      <c r="AB5" s="1585" t="s">
        <v>107</v>
      </c>
      <c r="AC5" s="1586"/>
      <c r="AD5" s="1586"/>
      <c r="AE5" s="1587"/>
    </row>
    <row r="6" spans="1:31" s="8" customFormat="1" ht="15" customHeight="1">
      <c r="A6" s="1543"/>
      <c r="B6" s="1546"/>
      <c r="C6" s="1546"/>
      <c r="D6" s="1552"/>
      <c r="E6" s="1567"/>
      <c r="F6" s="1583"/>
      <c r="G6" s="1570"/>
      <c r="H6" s="1580"/>
      <c r="I6" s="1558"/>
      <c r="J6" s="1554" t="s">
        <v>62</v>
      </c>
      <c r="K6" s="1556" t="s">
        <v>63</v>
      </c>
      <c r="L6" s="1556"/>
      <c r="M6" s="1540" t="s">
        <v>96</v>
      </c>
      <c r="N6" s="1554" t="s">
        <v>62</v>
      </c>
      <c r="O6" s="1556" t="s">
        <v>63</v>
      </c>
      <c r="P6" s="1556"/>
      <c r="Q6" s="1588" t="s">
        <v>96</v>
      </c>
      <c r="R6" s="1554" t="s">
        <v>62</v>
      </c>
      <c r="S6" s="1556" t="s">
        <v>63</v>
      </c>
      <c r="T6" s="1556"/>
      <c r="U6" s="1588" t="s">
        <v>96</v>
      </c>
      <c r="V6" s="1554" t="s">
        <v>62</v>
      </c>
      <c r="W6" s="1556" t="s">
        <v>63</v>
      </c>
      <c r="X6" s="1556"/>
      <c r="Y6" s="1588" t="s">
        <v>96</v>
      </c>
      <c r="Z6" s="1595"/>
      <c r="AA6" s="1558"/>
      <c r="AB6" s="1590" t="s">
        <v>102</v>
      </c>
      <c r="AC6" s="1592" t="s">
        <v>108</v>
      </c>
      <c r="AD6" s="1592"/>
      <c r="AE6" s="1593"/>
    </row>
    <row r="7" spans="1:31" s="8" customFormat="1" ht="94.5" customHeight="1" thickBot="1">
      <c r="A7" s="1544"/>
      <c r="B7" s="1547"/>
      <c r="C7" s="1547"/>
      <c r="D7" s="1553"/>
      <c r="E7" s="1568"/>
      <c r="F7" s="1584"/>
      <c r="G7" s="1571"/>
      <c r="H7" s="1581"/>
      <c r="I7" s="1559"/>
      <c r="J7" s="1555"/>
      <c r="K7" s="211" t="s">
        <v>62</v>
      </c>
      <c r="L7" s="212" t="s">
        <v>109</v>
      </c>
      <c r="M7" s="1541"/>
      <c r="N7" s="1555"/>
      <c r="O7" s="210" t="s">
        <v>62</v>
      </c>
      <c r="P7" s="212" t="s">
        <v>109</v>
      </c>
      <c r="Q7" s="1589"/>
      <c r="R7" s="1555"/>
      <c r="S7" s="210" t="s">
        <v>62</v>
      </c>
      <c r="T7" s="212" t="s">
        <v>109</v>
      </c>
      <c r="U7" s="1589"/>
      <c r="V7" s="1555"/>
      <c r="W7" s="210" t="s">
        <v>62</v>
      </c>
      <c r="X7" s="212" t="s">
        <v>109</v>
      </c>
      <c r="Y7" s="1589"/>
      <c r="Z7" s="1596"/>
      <c r="AA7" s="1559"/>
      <c r="AB7" s="1591"/>
      <c r="AC7" s="213" t="s">
        <v>110</v>
      </c>
      <c r="AD7" s="213" t="s">
        <v>111</v>
      </c>
      <c r="AE7" s="214" t="s">
        <v>112</v>
      </c>
    </row>
    <row r="8" spans="1:31" ht="15.75" customHeight="1" thickBot="1">
      <c r="A8" s="1597" t="s">
        <v>312</v>
      </c>
      <c r="B8" s="1598"/>
      <c r="C8" s="1598"/>
      <c r="D8" s="1598"/>
      <c r="E8" s="1598"/>
      <c r="F8" s="1598"/>
      <c r="G8" s="1598"/>
      <c r="H8" s="1598"/>
      <c r="I8" s="1598"/>
      <c r="J8" s="1598"/>
      <c r="K8" s="1598"/>
      <c r="L8" s="1598"/>
      <c r="M8" s="1598"/>
      <c r="N8" s="1598"/>
      <c r="O8" s="1598"/>
      <c r="P8" s="1598"/>
      <c r="Q8" s="1598"/>
      <c r="R8" s="1598"/>
      <c r="S8" s="1598"/>
      <c r="T8" s="1598"/>
      <c r="U8" s="1598"/>
      <c r="V8" s="1598"/>
      <c r="W8" s="1598"/>
      <c r="X8" s="1340"/>
      <c r="Y8" s="1340"/>
      <c r="Z8" s="1340"/>
      <c r="AA8" s="1340"/>
      <c r="AB8" s="1340"/>
      <c r="AC8" s="1340"/>
      <c r="AD8" s="1340"/>
      <c r="AE8" s="1341"/>
    </row>
    <row r="9" spans="1:31" ht="14.25" customHeight="1" thickBot="1">
      <c r="A9" s="1548" t="s">
        <v>311</v>
      </c>
      <c r="B9" s="1549"/>
      <c r="C9" s="1549"/>
      <c r="D9" s="1549"/>
      <c r="E9" s="1549"/>
      <c r="F9" s="1549"/>
      <c r="G9" s="1549"/>
      <c r="H9" s="1549"/>
      <c r="I9" s="1549"/>
      <c r="J9" s="1549"/>
      <c r="K9" s="1549"/>
      <c r="L9" s="1549"/>
      <c r="M9" s="1549"/>
      <c r="N9" s="1549"/>
      <c r="O9" s="1549"/>
      <c r="P9" s="1549"/>
      <c r="Q9" s="1549"/>
      <c r="R9" s="1549"/>
      <c r="S9" s="1549"/>
      <c r="T9" s="1549"/>
      <c r="U9" s="1549"/>
      <c r="V9" s="1549"/>
      <c r="W9" s="1549"/>
      <c r="X9" s="1549"/>
      <c r="Y9" s="1549"/>
      <c r="Z9" s="1549"/>
      <c r="AA9" s="1549"/>
      <c r="AB9" s="1549"/>
      <c r="AC9" s="1549"/>
      <c r="AD9" s="1549"/>
      <c r="AE9" s="1550"/>
    </row>
    <row r="10" spans="1:31" ht="15.75" customHeight="1" thickBot="1">
      <c r="A10" s="1607" t="s">
        <v>121</v>
      </c>
      <c r="B10" s="1608"/>
      <c r="C10" s="1608"/>
      <c r="D10" s="1608"/>
      <c r="E10" s="1608"/>
      <c r="F10" s="1608"/>
      <c r="G10" s="1608"/>
      <c r="H10" s="1608"/>
      <c r="I10" s="1608"/>
      <c r="J10" s="1608"/>
      <c r="K10" s="1608"/>
      <c r="L10" s="1608"/>
      <c r="M10" s="1608"/>
      <c r="N10" s="1609"/>
      <c r="O10" s="1609"/>
      <c r="P10" s="1609"/>
      <c r="Q10" s="1609"/>
      <c r="R10" s="1609"/>
      <c r="S10" s="1609"/>
      <c r="T10" s="1609"/>
      <c r="U10" s="1609"/>
      <c r="V10" s="1609"/>
      <c r="W10" s="1609"/>
      <c r="X10" s="1609"/>
      <c r="Y10" s="1609"/>
      <c r="Z10" s="1609"/>
      <c r="AA10" s="1609"/>
      <c r="AB10" s="1609"/>
      <c r="AC10" s="1609"/>
      <c r="AD10" s="1609"/>
      <c r="AE10" s="1610"/>
    </row>
    <row r="11" spans="1:31" ht="15.75" customHeight="1" thickBot="1">
      <c r="A11" s="215" t="s">
        <v>64</v>
      </c>
      <c r="B11" s="216" t="s">
        <v>64</v>
      </c>
      <c r="C11" s="1376" t="s">
        <v>317</v>
      </c>
      <c r="D11" s="1377"/>
      <c r="E11" s="1377"/>
      <c r="F11" s="1377"/>
      <c r="G11" s="1377"/>
      <c r="H11" s="1377"/>
      <c r="I11" s="1377"/>
      <c r="J11" s="1377"/>
      <c r="K11" s="1377"/>
      <c r="L11" s="1377"/>
      <c r="M11" s="1377"/>
      <c r="N11" s="1377"/>
      <c r="O11" s="1377"/>
      <c r="P11" s="1377"/>
      <c r="Q11" s="1377"/>
      <c r="R11" s="1377"/>
      <c r="S11" s="1377"/>
      <c r="T11" s="1377"/>
      <c r="U11" s="1377"/>
      <c r="V11" s="1377"/>
      <c r="W11" s="1377"/>
      <c r="X11" s="1377"/>
      <c r="Y11" s="1377"/>
      <c r="Z11" s="1377"/>
      <c r="AA11" s="1377"/>
      <c r="AB11" s="1378"/>
      <c r="AC11" s="1378"/>
      <c r="AD11" s="1378"/>
      <c r="AE11" s="1379"/>
    </row>
    <row r="12" spans="1:31" ht="28.5" customHeight="1">
      <c r="A12" s="217" t="s">
        <v>64</v>
      </c>
      <c r="B12" s="218" t="s">
        <v>64</v>
      </c>
      <c r="C12" s="1158" t="s">
        <v>64</v>
      </c>
      <c r="D12" s="1391" t="s">
        <v>246</v>
      </c>
      <c r="E12" s="1392"/>
      <c r="F12" s="1165" t="s">
        <v>65</v>
      </c>
      <c r="G12" s="1347">
        <v>188710823</v>
      </c>
      <c r="H12" s="1347" t="s">
        <v>127</v>
      </c>
      <c r="I12" s="221" t="s">
        <v>66</v>
      </c>
      <c r="J12" s="222">
        <v>45478.7</v>
      </c>
      <c r="K12" s="223">
        <v>45478.7</v>
      </c>
      <c r="L12" s="223">
        <v>32084.5</v>
      </c>
      <c r="M12" s="224"/>
      <c r="N12" s="225">
        <v>45443.7</v>
      </c>
      <c r="O12" s="226">
        <v>45443.7</v>
      </c>
      <c r="P12" s="226">
        <v>31767.7</v>
      </c>
      <c r="Q12" s="224"/>
      <c r="R12" s="227">
        <v>43537</v>
      </c>
      <c r="S12" s="228">
        <v>43537</v>
      </c>
      <c r="T12" s="228">
        <v>30317.3</v>
      </c>
      <c r="U12" s="229"/>
      <c r="V12" s="230"/>
      <c r="W12" s="231"/>
      <c r="X12" s="231"/>
      <c r="Y12" s="232"/>
      <c r="Z12" s="233">
        <v>43566.3</v>
      </c>
      <c r="AA12" s="234">
        <v>43566</v>
      </c>
      <c r="AB12" s="1358" t="s">
        <v>128</v>
      </c>
      <c r="AC12" s="236" t="s">
        <v>301</v>
      </c>
      <c r="AD12" s="236" t="s">
        <v>301</v>
      </c>
      <c r="AE12" s="237" t="s">
        <v>301</v>
      </c>
    </row>
    <row r="13" spans="1:31" ht="18.75" customHeight="1">
      <c r="A13" s="238"/>
      <c r="B13" s="239"/>
      <c r="C13" s="1159"/>
      <c r="D13" s="1162"/>
      <c r="E13" s="1393"/>
      <c r="F13" s="1249"/>
      <c r="G13" s="1390"/>
      <c r="H13" s="1390"/>
      <c r="I13" s="241" t="s">
        <v>69</v>
      </c>
      <c r="J13" s="242">
        <v>2224.8</v>
      </c>
      <c r="K13" s="243">
        <v>2224.8</v>
      </c>
      <c r="L13" s="243">
        <v>1612.4</v>
      </c>
      <c r="M13" s="244"/>
      <c r="N13" s="245">
        <v>2545.5</v>
      </c>
      <c r="O13" s="246">
        <v>2545.5</v>
      </c>
      <c r="P13" s="246">
        <v>1844.2</v>
      </c>
      <c r="Q13" s="244"/>
      <c r="R13" s="247">
        <v>2545.5</v>
      </c>
      <c r="S13" s="248">
        <v>2545.5</v>
      </c>
      <c r="T13" s="248">
        <v>1844.2</v>
      </c>
      <c r="U13" s="249"/>
      <c r="V13" s="250"/>
      <c r="W13" s="251"/>
      <c r="X13" s="251"/>
      <c r="Y13" s="252"/>
      <c r="Z13" s="253">
        <v>2510.8</v>
      </c>
      <c r="AA13" s="254">
        <v>2510.8</v>
      </c>
      <c r="AB13" s="1578"/>
      <c r="AC13" s="255"/>
      <c r="AD13" s="256"/>
      <c r="AE13" s="257"/>
    </row>
    <row r="14" spans="1:31" ht="20.25" customHeight="1">
      <c r="A14" s="238"/>
      <c r="B14" s="239"/>
      <c r="C14" s="1159"/>
      <c r="D14" s="1162"/>
      <c r="E14" s="1393"/>
      <c r="F14" s="1249"/>
      <c r="G14" s="1390"/>
      <c r="H14" s="1390"/>
      <c r="I14" s="258" t="s">
        <v>89</v>
      </c>
      <c r="J14" s="259">
        <v>601.5</v>
      </c>
      <c r="K14" s="260">
        <v>601.5</v>
      </c>
      <c r="L14" s="260"/>
      <c r="M14" s="261"/>
      <c r="N14" s="262"/>
      <c r="O14" s="263"/>
      <c r="P14" s="263"/>
      <c r="Q14" s="261"/>
      <c r="R14" s="264"/>
      <c r="S14" s="265"/>
      <c r="T14" s="265"/>
      <c r="U14" s="266"/>
      <c r="V14" s="259"/>
      <c r="W14" s="260"/>
      <c r="X14" s="260"/>
      <c r="Y14" s="267"/>
      <c r="Z14" s="268"/>
      <c r="AA14" s="269"/>
      <c r="AB14" s="1575" t="s">
        <v>197</v>
      </c>
      <c r="AC14" s="270" t="s">
        <v>173</v>
      </c>
      <c r="AD14" s="271" t="s">
        <v>173</v>
      </c>
      <c r="AE14" s="272" t="s">
        <v>173</v>
      </c>
    </row>
    <row r="15" spans="1:31" ht="15.75" customHeight="1">
      <c r="A15" s="238"/>
      <c r="B15" s="239"/>
      <c r="C15" s="1159"/>
      <c r="D15" s="1162"/>
      <c r="E15" s="1393"/>
      <c r="F15" s="1249"/>
      <c r="G15" s="1390"/>
      <c r="H15" s="1390"/>
      <c r="I15" s="273" t="s">
        <v>33</v>
      </c>
      <c r="J15" s="274">
        <v>75.3</v>
      </c>
      <c r="K15" s="275">
        <v>75.3</v>
      </c>
      <c r="L15" s="275"/>
      <c r="M15" s="276"/>
      <c r="N15" s="277"/>
      <c r="O15" s="278"/>
      <c r="P15" s="278"/>
      <c r="Q15" s="276"/>
      <c r="R15" s="279"/>
      <c r="S15" s="280"/>
      <c r="T15" s="280"/>
      <c r="U15" s="281"/>
      <c r="V15" s="274"/>
      <c r="W15" s="275"/>
      <c r="X15" s="275"/>
      <c r="Y15" s="282"/>
      <c r="Z15" s="268"/>
      <c r="AA15" s="269"/>
      <c r="AB15" s="1260"/>
      <c r="AC15" s="283"/>
      <c r="AD15" s="284"/>
      <c r="AE15" s="285"/>
    </row>
    <row r="16" spans="1:31" ht="17.25" customHeight="1" thickBot="1">
      <c r="A16" s="238"/>
      <c r="B16" s="239"/>
      <c r="C16" s="1159"/>
      <c r="D16" s="1162"/>
      <c r="E16" s="1393"/>
      <c r="F16" s="1249"/>
      <c r="G16" s="1390"/>
      <c r="H16" s="1390"/>
      <c r="I16" s="286" t="s">
        <v>9</v>
      </c>
      <c r="J16" s="274">
        <v>143</v>
      </c>
      <c r="K16" s="275">
        <v>143</v>
      </c>
      <c r="L16" s="275"/>
      <c r="M16" s="276"/>
      <c r="N16" s="277">
        <v>109.6</v>
      </c>
      <c r="O16" s="278">
        <v>109.6</v>
      </c>
      <c r="P16" s="278"/>
      <c r="Q16" s="276"/>
      <c r="R16" s="279">
        <v>109.6</v>
      </c>
      <c r="S16" s="280">
        <v>109.6</v>
      </c>
      <c r="T16" s="280"/>
      <c r="U16" s="281"/>
      <c r="V16" s="274"/>
      <c r="W16" s="275"/>
      <c r="X16" s="275"/>
      <c r="Y16" s="282"/>
      <c r="Z16" s="287">
        <v>108.6</v>
      </c>
      <c r="AA16" s="288">
        <v>108.6</v>
      </c>
      <c r="AB16" s="1260"/>
      <c r="AC16" s="289"/>
      <c r="AD16" s="290"/>
      <c r="AE16" s="291"/>
    </row>
    <row r="17" spans="1:31" ht="19.5" customHeight="1" thickBot="1">
      <c r="A17" s="292"/>
      <c r="B17" s="293"/>
      <c r="C17" s="1159"/>
      <c r="D17" s="1162"/>
      <c r="E17" s="1393"/>
      <c r="F17" s="1249"/>
      <c r="G17" s="1390"/>
      <c r="H17" s="1390"/>
      <c r="I17" s="294" t="s">
        <v>67</v>
      </c>
      <c r="J17" s="295">
        <f aca="true" t="shared" si="0" ref="J17:AA17">SUM(J12:J16)</f>
        <v>48523.3</v>
      </c>
      <c r="K17" s="296">
        <f t="shared" si="0"/>
        <v>48523.3</v>
      </c>
      <c r="L17" s="296">
        <f t="shared" si="0"/>
        <v>33696.9</v>
      </c>
      <c r="M17" s="297">
        <f t="shared" si="0"/>
        <v>0</v>
      </c>
      <c r="N17" s="295">
        <f t="shared" si="0"/>
        <v>48098.799999999996</v>
      </c>
      <c r="O17" s="295">
        <f t="shared" si="0"/>
        <v>48098.799999999996</v>
      </c>
      <c r="P17" s="295">
        <f t="shared" si="0"/>
        <v>33611.9</v>
      </c>
      <c r="Q17" s="295">
        <f t="shared" si="0"/>
        <v>0</v>
      </c>
      <c r="R17" s="295">
        <f t="shared" si="0"/>
        <v>46192.1</v>
      </c>
      <c r="S17" s="295">
        <f>SUM(S12:S16)</f>
        <v>46192.1</v>
      </c>
      <c r="T17" s="295">
        <f>SUM(T12:T16)</f>
        <v>32161.5</v>
      </c>
      <c r="U17" s="295">
        <f>SUM(U12:U16)</f>
        <v>0</v>
      </c>
      <c r="V17" s="295">
        <f t="shared" si="0"/>
        <v>0</v>
      </c>
      <c r="W17" s="295">
        <f t="shared" si="0"/>
        <v>0</v>
      </c>
      <c r="X17" s="295">
        <f t="shared" si="0"/>
        <v>0</v>
      </c>
      <c r="Y17" s="295">
        <f t="shared" si="0"/>
        <v>0</v>
      </c>
      <c r="Z17" s="298">
        <f t="shared" si="0"/>
        <v>46185.700000000004</v>
      </c>
      <c r="AA17" s="298">
        <f t="shared" si="0"/>
        <v>46185.4</v>
      </c>
      <c r="AB17" s="1180"/>
      <c r="AC17" s="300"/>
      <c r="AD17" s="180"/>
      <c r="AE17" s="301"/>
    </row>
    <row r="18" spans="1:31" ht="15.75" customHeight="1" thickBot="1">
      <c r="A18" s="302" t="s">
        <v>64</v>
      </c>
      <c r="B18" s="303" t="s">
        <v>64</v>
      </c>
      <c r="C18" s="1508" t="s">
        <v>71</v>
      </c>
      <c r="D18" s="1334"/>
      <c r="E18" s="1334"/>
      <c r="F18" s="1334"/>
      <c r="G18" s="1334"/>
      <c r="H18" s="1334"/>
      <c r="I18" s="1335"/>
      <c r="J18" s="304">
        <f>J12+J13+J14+J15+J16</f>
        <v>48523.3</v>
      </c>
      <c r="K18" s="304">
        <f aca="true" t="shared" si="1" ref="K18:AA18">K12+K13+K14+K15+K16</f>
        <v>48523.3</v>
      </c>
      <c r="L18" s="304">
        <f t="shared" si="1"/>
        <v>33696.9</v>
      </c>
      <c r="M18" s="304">
        <f t="shared" si="1"/>
        <v>0</v>
      </c>
      <c r="N18" s="304">
        <f t="shared" si="1"/>
        <v>48098.799999999996</v>
      </c>
      <c r="O18" s="304">
        <f t="shared" si="1"/>
        <v>48098.799999999996</v>
      </c>
      <c r="P18" s="304">
        <f t="shared" si="1"/>
        <v>33611.9</v>
      </c>
      <c r="Q18" s="304">
        <f t="shared" si="1"/>
        <v>0</v>
      </c>
      <c r="R18" s="304">
        <f t="shared" si="1"/>
        <v>46192.1</v>
      </c>
      <c r="S18" s="304">
        <f t="shared" si="1"/>
        <v>46192.1</v>
      </c>
      <c r="T18" s="304">
        <f t="shared" si="1"/>
        <v>32161.5</v>
      </c>
      <c r="U18" s="304">
        <f t="shared" si="1"/>
        <v>0</v>
      </c>
      <c r="V18" s="304">
        <f t="shared" si="1"/>
        <v>0</v>
      </c>
      <c r="W18" s="304">
        <f t="shared" si="1"/>
        <v>0</v>
      </c>
      <c r="X18" s="304">
        <f t="shared" si="1"/>
        <v>0</v>
      </c>
      <c r="Y18" s="304">
        <f t="shared" si="1"/>
        <v>0</v>
      </c>
      <c r="Z18" s="304">
        <f t="shared" si="1"/>
        <v>46185.700000000004</v>
      </c>
      <c r="AA18" s="304">
        <f t="shared" si="1"/>
        <v>46185.4</v>
      </c>
      <c r="AB18" s="305"/>
      <c r="AC18" s="306"/>
      <c r="AD18" s="307"/>
      <c r="AE18" s="308"/>
    </row>
    <row r="19" spans="1:31" ht="15.75" customHeight="1" thickBot="1">
      <c r="A19" s="215" t="s">
        <v>64</v>
      </c>
      <c r="B19" s="216" t="s">
        <v>68</v>
      </c>
      <c r="C19" s="1572" t="s">
        <v>318</v>
      </c>
      <c r="D19" s="1573"/>
      <c r="E19" s="1573"/>
      <c r="F19" s="1573"/>
      <c r="G19" s="1573"/>
      <c r="H19" s="1573"/>
      <c r="I19" s="1573"/>
      <c r="J19" s="1573"/>
      <c r="K19" s="1573"/>
      <c r="L19" s="1573"/>
      <c r="M19" s="1573"/>
      <c r="N19" s="1573"/>
      <c r="O19" s="1573"/>
      <c r="P19" s="1573"/>
      <c r="Q19" s="1573"/>
      <c r="R19" s="1573"/>
      <c r="S19" s="1573"/>
      <c r="T19" s="1573"/>
      <c r="U19" s="1573"/>
      <c r="V19" s="1573"/>
      <c r="W19" s="1573"/>
      <c r="X19" s="1573"/>
      <c r="Y19" s="1573"/>
      <c r="Z19" s="1573"/>
      <c r="AA19" s="1573"/>
      <c r="AB19" s="1573"/>
      <c r="AC19" s="1573"/>
      <c r="AD19" s="1573"/>
      <c r="AE19" s="1574"/>
    </row>
    <row r="20" spans="1:31" ht="19.5" customHeight="1">
      <c r="A20" s="217" t="s">
        <v>64</v>
      </c>
      <c r="B20" s="218" t="s">
        <v>68</v>
      </c>
      <c r="C20" s="1159" t="s">
        <v>64</v>
      </c>
      <c r="D20" s="1167" t="s">
        <v>247</v>
      </c>
      <c r="E20" s="1393"/>
      <c r="F20" s="1249" t="s">
        <v>65</v>
      </c>
      <c r="G20" s="1390">
        <v>188710823</v>
      </c>
      <c r="H20" s="1390" t="s">
        <v>127</v>
      </c>
      <c r="I20" s="241" t="s">
        <v>66</v>
      </c>
      <c r="J20" s="242">
        <v>7979.1</v>
      </c>
      <c r="K20" s="243">
        <v>7979.1</v>
      </c>
      <c r="L20" s="243">
        <v>5600.6</v>
      </c>
      <c r="M20" s="244"/>
      <c r="N20" s="245">
        <v>7609.1</v>
      </c>
      <c r="O20" s="246">
        <v>7609.1</v>
      </c>
      <c r="P20" s="246">
        <v>5290.2</v>
      </c>
      <c r="Q20" s="244"/>
      <c r="R20" s="247">
        <v>7781.1</v>
      </c>
      <c r="S20" s="248">
        <v>7781.1</v>
      </c>
      <c r="T20" s="248">
        <v>5457.6</v>
      </c>
      <c r="U20" s="249"/>
      <c r="V20" s="250"/>
      <c r="W20" s="251"/>
      <c r="X20" s="251"/>
      <c r="Y20" s="252"/>
      <c r="Z20" s="253">
        <v>7894.8</v>
      </c>
      <c r="AA20" s="254">
        <v>7894.8</v>
      </c>
      <c r="AB20" s="1358" t="s">
        <v>149</v>
      </c>
      <c r="AC20" s="105">
        <v>8</v>
      </c>
      <c r="AD20" s="185">
        <v>8</v>
      </c>
      <c r="AE20" s="186">
        <v>8</v>
      </c>
    </row>
    <row r="21" spans="1:31" ht="18" customHeight="1">
      <c r="A21" s="238"/>
      <c r="B21" s="239"/>
      <c r="C21" s="1159"/>
      <c r="D21" s="1162"/>
      <c r="E21" s="1393"/>
      <c r="F21" s="1249"/>
      <c r="G21" s="1390"/>
      <c r="H21" s="1390"/>
      <c r="I21" s="241" t="s">
        <v>69</v>
      </c>
      <c r="J21" s="242">
        <v>2584.9</v>
      </c>
      <c r="K21" s="243">
        <v>2584.9</v>
      </c>
      <c r="L21" s="243">
        <v>1908.4</v>
      </c>
      <c r="M21" s="244"/>
      <c r="N21" s="245">
        <v>2692.2</v>
      </c>
      <c r="O21" s="246">
        <v>2692.2</v>
      </c>
      <c r="P21" s="246">
        <v>1979.5</v>
      </c>
      <c r="Q21" s="244"/>
      <c r="R21" s="247">
        <v>2692.2</v>
      </c>
      <c r="S21" s="248">
        <v>2692.2</v>
      </c>
      <c r="T21" s="248">
        <v>1979.5</v>
      </c>
      <c r="U21" s="249"/>
      <c r="V21" s="250"/>
      <c r="W21" s="251"/>
      <c r="X21" s="251"/>
      <c r="Y21" s="252"/>
      <c r="Z21" s="253">
        <v>2692.2</v>
      </c>
      <c r="AA21" s="254">
        <v>2692.2</v>
      </c>
      <c r="AB21" s="1577"/>
      <c r="AC21" s="187"/>
      <c r="AD21" s="188"/>
      <c r="AE21" s="189"/>
    </row>
    <row r="22" spans="1:31" ht="20.25" customHeight="1">
      <c r="A22" s="238"/>
      <c r="B22" s="239"/>
      <c r="C22" s="1159"/>
      <c r="D22" s="1162"/>
      <c r="E22" s="1393"/>
      <c r="F22" s="1249"/>
      <c r="G22" s="1390"/>
      <c r="H22" s="1390"/>
      <c r="I22" s="258" t="s">
        <v>89</v>
      </c>
      <c r="J22" s="259">
        <v>149</v>
      </c>
      <c r="K22" s="260">
        <v>149</v>
      </c>
      <c r="L22" s="260"/>
      <c r="M22" s="261"/>
      <c r="N22" s="262"/>
      <c r="O22" s="263"/>
      <c r="P22" s="263"/>
      <c r="Q22" s="261"/>
      <c r="R22" s="264"/>
      <c r="S22" s="265"/>
      <c r="T22" s="265"/>
      <c r="U22" s="266"/>
      <c r="V22" s="259"/>
      <c r="W22" s="260"/>
      <c r="X22" s="260"/>
      <c r="Y22" s="267"/>
      <c r="Z22" s="268"/>
      <c r="AA22" s="269"/>
      <c r="AB22" s="1576" t="s">
        <v>302</v>
      </c>
      <c r="AC22" s="98">
        <v>1547</v>
      </c>
      <c r="AD22" s="309">
        <v>1547</v>
      </c>
      <c r="AE22" s="311">
        <v>1547</v>
      </c>
    </row>
    <row r="23" spans="1:31" ht="15.75" customHeight="1">
      <c r="A23" s="238"/>
      <c r="B23" s="239"/>
      <c r="C23" s="1159"/>
      <c r="D23" s="1162"/>
      <c r="E23" s="1393"/>
      <c r="F23" s="1249"/>
      <c r="G23" s="1390"/>
      <c r="H23" s="1390"/>
      <c r="I23" s="273" t="s">
        <v>33</v>
      </c>
      <c r="J23" s="274">
        <v>10.6</v>
      </c>
      <c r="K23" s="275">
        <v>10.6</v>
      </c>
      <c r="L23" s="275"/>
      <c r="M23" s="276"/>
      <c r="N23" s="277"/>
      <c r="O23" s="278"/>
      <c r="P23" s="278"/>
      <c r="Q23" s="276"/>
      <c r="R23" s="279"/>
      <c r="S23" s="280"/>
      <c r="T23" s="280"/>
      <c r="U23" s="281"/>
      <c r="V23" s="274"/>
      <c r="W23" s="275"/>
      <c r="X23" s="275"/>
      <c r="Y23" s="282"/>
      <c r="Z23" s="268"/>
      <c r="AA23" s="269"/>
      <c r="AB23" s="1260"/>
      <c r="AC23" s="300"/>
      <c r="AD23" s="180"/>
      <c r="AE23" s="301"/>
    </row>
    <row r="24" spans="1:31" ht="17.25" customHeight="1" thickBot="1">
      <c r="A24" s="238"/>
      <c r="B24" s="239"/>
      <c r="C24" s="1159"/>
      <c r="D24" s="1162"/>
      <c r="E24" s="1393"/>
      <c r="F24" s="1249"/>
      <c r="G24" s="1390"/>
      <c r="H24" s="1390"/>
      <c r="I24" s="286" t="s">
        <v>9</v>
      </c>
      <c r="J24" s="274">
        <v>36.5</v>
      </c>
      <c r="K24" s="275">
        <v>36.5</v>
      </c>
      <c r="L24" s="275"/>
      <c r="M24" s="276"/>
      <c r="N24" s="277">
        <v>29</v>
      </c>
      <c r="O24" s="278">
        <v>29</v>
      </c>
      <c r="P24" s="278"/>
      <c r="Q24" s="276"/>
      <c r="R24" s="279">
        <v>29</v>
      </c>
      <c r="S24" s="280">
        <v>29</v>
      </c>
      <c r="T24" s="280"/>
      <c r="U24" s="281"/>
      <c r="V24" s="274"/>
      <c r="W24" s="275"/>
      <c r="X24" s="275"/>
      <c r="Y24" s="282"/>
      <c r="Z24" s="287">
        <v>29</v>
      </c>
      <c r="AA24" s="288">
        <v>29</v>
      </c>
      <c r="AB24" s="1260"/>
      <c r="AC24" s="300"/>
      <c r="AD24" s="180"/>
      <c r="AE24" s="301"/>
    </row>
    <row r="25" spans="1:31" ht="19.5" customHeight="1" thickBot="1">
      <c r="A25" s="292"/>
      <c r="B25" s="293"/>
      <c r="C25" s="1160"/>
      <c r="D25" s="1168"/>
      <c r="E25" s="1419"/>
      <c r="F25" s="1157"/>
      <c r="G25" s="1469"/>
      <c r="H25" s="1469"/>
      <c r="I25" s="314" t="s">
        <v>67</v>
      </c>
      <c r="J25" s="315">
        <f aca="true" t="shared" si="2" ref="J25:AA25">SUM(J20:J24)</f>
        <v>10760.1</v>
      </c>
      <c r="K25" s="316">
        <f t="shared" si="2"/>
        <v>10760.1</v>
      </c>
      <c r="L25" s="316">
        <f t="shared" si="2"/>
        <v>7509</v>
      </c>
      <c r="M25" s="317">
        <f t="shared" si="2"/>
        <v>0</v>
      </c>
      <c r="N25" s="315">
        <f t="shared" si="2"/>
        <v>10330.3</v>
      </c>
      <c r="O25" s="315">
        <f t="shared" si="2"/>
        <v>10330.3</v>
      </c>
      <c r="P25" s="315">
        <f t="shared" si="2"/>
        <v>7269.7</v>
      </c>
      <c r="Q25" s="315">
        <f t="shared" si="2"/>
        <v>0</v>
      </c>
      <c r="R25" s="315">
        <f t="shared" si="2"/>
        <v>10502.3</v>
      </c>
      <c r="S25" s="315">
        <f aca="true" t="shared" si="3" ref="S25:Y25">SUM(S20:S24)</f>
        <v>10502.3</v>
      </c>
      <c r="T25" s="315">
        <f t="shared" si="3"/>
        <v>7437.1</v>
      </c>
      <c r="U25" s="315">
        <f t="shared" si="3"/>
        <v>0</v>
      </c>
      <c r="V25" s="315">
        <f t="shared" si="3"/>
        <v>0</v>
      </c>
      <c r="W25" s="315">
        <f t="shared" si="3"/>
        <v>0</v>
      </c>
      <c r="X25" s="315">
        <f t="shared" si="3"/>
        <v>0</v>
      </c>
      <c r="Y25" s="315">
        <f t="shared" si="3"/>
        <v>0</v>
      </c>
      <c r="Z25" s="318">
        <f t="shared" si="2"/>
        <v>10616</v>
      </c>
      <c r="AA25" s="318">
        <f t="shared" si="2"/>
        <v>10616</v>
      </c>
      <c r="AB25" s="1180"/>
      <c r="AC25" s="98"/>
      <c r="AD25" s="309">
        <v>859</v>
      </c>
      <c r="AE25" s="311">
        <v>859</v>
      </c>
    </row>
    <row r="26" spans="1:31" ht="18" customHeight="1" thickBot="1">
      <c r="A26" s="302" t="s">
        <v>64</v>
      </c>
      <c r="B26" s="303" t="s">
        <v>64</v>
      </c>
      <c r="C26" s="1508" t="s">
        <v>71</v>
      </c>
      <c r="D26" s="1334"/>
      <c r="E26" s="1334"/>
      <c r="F26" s="1334"/>
      <c r="G26" s="1334"/>
      <c r="H26" s="1334"/>
      <c r="I26" s="1335"/>
      <c r="J26" s="304">
        <f>J20+J21+J22+J23+J24</f>
        <v>10760.1</v>
      </c>
      <c r="K26" s="304">
        <f aca="true" t="shared" si="4" ref="K26:AA26">K20+K21+K22+K23+K24</f>
        <v>10760.1</v>
      </c>
      <c r="L26" s="304">
        <f t="shared" si="4"/>
        <v>7509</v>
      </c>
      <c r="M26" s="304">
        <f t="shared" si="4"/>
        <v>0</v>
      </c>
      <c r="N26" s="304">
        <f t="shared" si="4"/>
        <v>10330.3</v>
      </c>
      <c r="O26" s="304">
        <f t="shared" si="4"/>
        <v>10330.3</v>
      </c>
      <c r="P26" s="304">
        <f t="shared" si="4"/>
        <v>7269.7</v>
      </c>
      <c r="Q26" s="304">
        <f t="shared" si="4"/>
        <v>0</v>
      </c>
      <c r="R26" s="304">
        <f t="shared" si="4"/>
        <v>10502.3</v>
      </c>
      <c r="S26" s="304">
        <f t="shared" si="4"/>
        <v>10502.3</v>
      </c>
      <c r="T26" s="304">
        <f t="shared" si="4"/>
        <v>7437.1</v>
      </c>
      <c r="U26" s="304">
        <f t="shared" si="4"/>
        <v>0</v>
      </c>
      <c r="V26" s="304">
        <f t="shared" si="4"/>
        <v>0</v>
      </c>
      <c r="W26" s="304">
        <f t="shared" si="4"/>
        <v>0</v>
      </c>
      <c r="X26" s="304">
        <f t="shared" si="4"/>
        <v>0</v>
      </c>
      <c r="Y26" s="304">
        <f t="shared" si="4"/>
        <v>0</v>
      </c>
      <c r="Z26" s="304">
        <f t="shared" si="4"/>
        <v>10616</v>
      </c>
      <c r="AA26" s="304">
        <f t="shared" si="4"/>
        <v>10616</v>
      </c>
      <c r="AB26" s="305"/>
      <c r="AC26" s="306"/>
      <c r="AD26" s="307"/>
      <c r="AE26" s="308"/>
    </row>
    <row r="27" spans="1:31" ht="18.75" customHeight="1" thickBot="1">
      <c r="A27" s="302" t="s">
        <v>64</v>
      </c>
      <c r="B27" s="303" t="s">
        <v>70</v>
      </c>
      <c r="C27" s="1386" t="s">
        <v>319</v>
      </c>
      <c r="D27" s="1387"/>
      <c r="E27" s="1387"/>
      <c r="F27" s="1387"/>
      <c r="G27" s="1387"/>
      <c r="H27" s="1387"/>
      <c r="I27" s="1387"/>
      <c r="J27" s="1387"/>
      <c r="K27" s="1387"/>
      <c r="L27" s="1387"/>
      <c r="M27" s="1387"/>
      <c r="N27" s="1387"/>
      <c r="O27" s="1387"/>
      <c r="P27" s="1387"/>
      <c r="Q27" s="1387"/>
      <c r="R27" s="1387"/>
      <c r="S27" s="1387"/>
      <c r="T27" s="1387"/>
      <c r="U27" s="1387"/>
      <c r="V27" s="1388"/>
      <c r="W27" s="1388"/>
      <c r="X27" s="1388"/>
      <c r="Y27" s="1388"/>
      <c r="Z27" s="1387"/>
      <c r="AA27" s="1389"/>
      <c r="AB27" s="319"/>
      <c r="AC27" s="320"/>
      <c r="AD27" s="320"/>
      <c r="AE27" s="321"/>
    </row>
    <row r="28" spans="1:31" ht="31.5" customHeight="1">
      <c r="A28" s="322" t="s">
        <v>64</v>
      </c>
      <c r="B28" s="323" t="s">
        <v>70</v>
      </c>
      <c r="C28" s="1158" t="s">
        <v>64</v>
      </c>
      <c r="D28" s="1236" t="s">
        <v>248</v>
      </c>
      <c r="E28" s="1380"/>
      <c r="F28" s="1383" t="s">
        <v>65</v>
      </c>
      <c r="G28" s="1268">
        <v>188710823</v>
      </c>
      <c r="H28" s="1347" t="s">
        <v>127</v>
      </c>
      <c r="I28" s="221" t="s">
        <v>69</v>
      </c>
      <c r="J28" s="222">
        <v>94187.9</v>
      </c>
      <c r="K28" s="223">
        <f>J28</f>
        <v>94187.9</v>
      </c>
      <c r="L28" s="223">
        <v>70098.7</v>
      </c>
      <c r="M28" s="232"/>
      <c r="N28" s="225">
        <v>86052.6</v>
      </c>
      <c r="O28" s="226">
        <f>N28</f>
        <v>86052.6</v>
      </c>
      <c r="P28" s="226">
        <v>63729.1</v>
      </c>
      <c r="Q28" s="327"/>
      <c r="R28" s="227">
        <v>86052.6</v>
      </c>
      <c r="S28" s="228">
        <f>R28</f>
        <v>86052.6</v>
      </c>
      <c r="T28" s="228">
        <v>64206.8</v>
      </c>
      <c r="U28" s="229"/>
      <c r="V28" s="230"/>
      <c r="W28" s="231"/>
      <c r="X28" s="231"/>
      <c r="Y28" s="232"/>
      <c r="Z28" s="328">
        <v>86052.6</v>
      </c>
      <c r="AA28" s="328">
        <v>86052.6</v>
      </c>
      <c r="AB28" s="1230" t="s">
        <v>201</v>
      </c>
      <c r="AC28" s="330">
        <v>34</v>
      </c>
      <c r="AD28" s="330">
        <v>34</v>
      </c>
      <c r="AE28" s="331">
        <v>34</v>
      </c>
    </row>
    <row r="29" spans="1:31" ht="26.25" customHeight="1">
      <c r="A29" s="332"/>
      <c r="B29" s="333"/>
      <c r="C29" s="1159"/>
      <c r="D29" s="1205"/>
      <c r="E29" s="1381"/>
      <c r="F29" s="1384"/>
      <c r="G29" s="1332"/>
      <c r="H29" s="1390"/>
      <c r="I29" s="241" t="s">
        <v>66</v>
      </c>
      <c r="J29" s="242">
        <v>15825</v>
      </c>
      <c r="K29" s="243">
        <v>15825</v>
      </c>
      <c r="L29" s="243">
        <v>9378.6</v>
      </c>
      <c r="M29" s="252"/>
      <c r="N29" s="245">
        <v>15864</v>
      </c>
      <c r="O29" s="246">
        <v>15864</v>
      </c>
      <c r="P29" s="246">
        <v>9093.1</v>
      </c>
      <c r="Q29" s="337"/>
      <c r="R29" s="338">
        <v>14787.8</v>
      </c>
      <c r="S29" s="265">
        <v>14787.8</v>
      </c>
      <c r="T29" s="248">
        <v>8868.6</v>
      </c>
      <c r="U29" s="249"/>
      <c r="V29" s="250"/>
      <c r="W29" s="251"/>
      <c r="X29" s="251"/>
      <c r="Y29" s="252"/>
      <c r="Z29" s="339">
        <v>15864</v>
      </c>
      <c r="AA29" s="340">
        <v>15864</v>
      </c>
      <c r="AB29" s="1577"/>
      <c r="AC29" s="341"/>
      <c r="AD29" s="341"/>
      <c r="AE29" s="342"/>
    </row>
    <row r="30" spans="1:31" ht="26.25" customHeight="1">
      <c r="A30" s="332"/>
      <c r="B30" s="333"/>
      <c r="C30" s="1159"/>
      <c r="D30" s="1205"/>
      <c r="E30" s="1381"/>
      <c r="F30" s="1384"/>
      <c r="G30" s="1332"/>
      <c r="H30" s="1390"/>
      <c r="I30" s="258" t="s">
        <v>89</v>
      </c>
      <c r="J30" s="274">
        <v>407.3</v>
      </c>
      <c r="K30" s="275">
        <v>407.3</v>
      </c>
      <c r="L30" s="275"/>
      <c r="M30" s="282"/>
      <c r="N30" s="277"/>
      <c r="O30" s="278"/>
      <c r="P30" s="278"/>
      <c r="Q30" s="343"/>
      <c r="R30" s="279"/>
      <c r="S30" s="280"/>
      <c r="T30" s="280"/>
      <c r="U30" s="281"/>
      <c r="V30" s="274"/>
      <c r="W30" s="275"/>
      <c r="X30" s="275"/>
      <c r="Y30" s="282"/>
      <c r="Z30" s="344"/>
      <c r="AA30" s="345"/>
      <c r="AB30" s="1625" t="s">
        <v>81</v>
      </c>
      <c r="AC30" s="1088">
        <v>20757</v>
      </c>
      <c r="AD30" s="347">
        <v>20760</v>
      </c>
      <c r="AE30" s="348">
        <v>20760</v>
      </c>
    </row>
    <row r="31" spans="1:31" ht="22.5" customHeight="1">
      <c r="A31" s="332"/>
      <c r="B31" s="333"/>
      <c r="C31" s="1159"/>
      <c r="D31" s="1205"/>
      <c r="E31" s="1381"/>
      <c r="F31" s="1384"/>
      <c r="G31" s="1332"/>
      <c r="H31" s="1390"/>
      <c r="I31" s="273" t="s">
        <v>33</v>
      </c>
      <c r="J31" s="274">
        <v>0.6</v>
      </c>
      <c r="K31" s="275">
        <v>0.6</v>
      </c>
      <c r="L31" s="275"/>
      <c r="M31" s="282"/>
      <c r="N31" s="277"/>
      <c r="O31" s="278"/>
      <c r="P31" s="278"/>
      <c r="Q31" s="343"/>
      <c r="R31" s="279"/>
      <c r="S31" s="280"/>
      <c r="T31" s="280"/>
      <c r="U31" s="281"/>
      <c r="V31" s="274"/>
      <c r="W31" s="275"/>
      <c r="X31" s="275"/>
      <c r="Y31" s="282"/>
      <c r="Z31" s="344"/>
      <c r="AA31" s="345"/>
      <c r="AB31" s="1625"/>
      <c r="AC31" s="347"/>
      <c r="AD31" s="347"/>
      <c r="AE31" s="348"/>
    </row>
    <row r="32" spans="1:31" ht="15.75" customHeight="1" thickBot="1">
      <c r="A32" s="332"/>
      <c r="B32" s="333"/>
      <c r="C32" s="1159"/>
      <c r="D32" s="1205"/>
      <c r="E32" s="1381"/>
      <c r="F32" s="1384"/>
      <c r="G32" s="1332"/>
      <c r="H32" s="1390"/>
      <c r="I32" s="286" t="s">
        <v>9</v>
      </c>
      <c r="J32" s="274">
        <v>388.5</v>
      </c>
      <c r="K32" s="275">
        <v>380.5</v>
      </c>
      <c r="L32" s="275"/>
      <c r="M32" s="282">
        <v>8</v>
      </c>
      <c r="N32" s="277">
        <v>382.4</v>
      </c>
      <c r="O32" s="278">
        <v>382.4</v>
      </c>
      <c r="P32" s="278"/>
      <c r="Q32" s="343"/>
      <c r="R32" s="279">
        <v>382.4</v>
      </c>
      <c r="S32" s="280">
        <v>382.4</v>
      </c>
      <c r="T32" s="280"/>
      <c r="U32" s="281"/>
      <c r="V32" s="274"/>
      <c r="W32" s="275"/>
      <c r="X32" s="275"/>
      <c r="Y32" s="282"/>
      <c r="Z32" s="349">
        <v>380.1</v>
      </c>
      <c r="AA32" s="350">
        <v>380.1</v>
      </c>
      <c r="AB32" s="1676"/>
      <c r="AC32" s="347"/>
      <c r="AD32" s="347"/>
      <c r="AE32" s="348"/>
    </row>
    <row r="33" spans="1:31" ht="20.25" customHeight="1" thickBot="1">
      <c r="A33" s="351"/>
      <c r="B33" s="352"/>
      <c r="C33" s="1160"/>
      <c r="D33" s="1145"/>
      <c r="E33" s="1382"/>
      <c r="F33" s="1385"/>
      <c r="G33" s="1333"/>
      <c r="H33" s="1469"/>
      <c r="I33" s="355" t="s">
        <v>67</v>
      </c>
      <c r="J33" s="315">
        <f>J28+J29+J30+J31+J32</f>
        <v>110809.3</v>
      </c>
      <c r="K33" s="315">
        <f aca="true" t="shared" si="5" ref="K33:Y33">K28+K29+K30+K31+K32</f>
        <v>110801.3</v>
      </c>
      <c r="L33" s="315">
        <f t="shared" si="5"/>
        <v>79477.3</v>
      </c>
      <c r="M33" s="315">
        <f t="shared" si="5"/>
        <v>8</v>
      </c>
      <c r="N33" s="315">
        <f t="shared" si="5"/>
        <v>102299</v>
      </c>
      <c r="O33" s="315">
        <f t="shared" si="5"/>
        <v>102299</v>
      </c>
      <c r="P33" s="315">
        <f t="shared" si="5"/>
        <v>72822.2</v>
      </c>
      <c r="Q33" s="315">
        <f t="shared" si="5"/>
        <v>0</v>
      </c>
      <c r="R33" s="315">
        <f t="shared" si="5"/>
        <v>101222.8</v>
      </c>
      <c r="S33" s="315">
        <f>S28+S29+S30+S31+S32</f>
        <v>101222.8</v>
      </c>
      <c r="T33" s="315">
        <f>T28+T29+T30+T31+T32</f>
        <v>73075.40000000001</v>
      </c>
      <c r="U33" s="315">
        <f>U28+U29+U30+U31+U32</f>
        <v>0</v>
      </c>
      <c r="V33" s="315">
        <f t="shared" si="5"/>
        <v>0</v>
      </c>
      <c r="W33" s="315">
        <f t="shared" si="5"/>
        <v>0</v>
      </c>
      <c r="X33" s="315">
        <f t="shared" si="5"/>
        <v>0</v>
      </c>
      <c r="Y33" s="315">
        <f t="shared" si="5"/>
        <v>0</v>
      </c>
      <c r="Z33" s="315">
        <f>Z28+Z29+Z30+Z31+Z32</f>
        <v>102296.70000000001</v>
      </c>
      <c r="AA33" s="315">
        <f>AA28+AA29+AA30+AA31+AA32</f>
        <v>102296.70000000001</v>
      </c>
      <c r="AB33" s="356"/>
      <c r="AC33" s="357"/>
      <c r="AD33" s="357"/>
      <c r="AE33" s="358"/>
    </row>
    <row r="34" spans="1:31" ht="60.75" customHeight="1" thickBot="1">
      <c r="A34" s="322" t="s">
        <v>64</v>
      </c>
      <c r="B34" s="323" t="s">
        <v>70</v>
      </c>
      <c r="C34" s="1158" t="s">
        <v>68</v>
      </c>
      <c r="D34" s="1236" t="s">
        <v>249</v>
      </c>
      <c r="E34" s="1237" t="s">
        <v>178</v>
      </c>
      <c r="F34" s="1383" t="s">
        <v>65</v>
      </c>
      <c r="G34" s="1268">
        <v>188710823</v>
      </c>
      <c r="H34" s="1370" t="s">
        <v>127</v>
      </c>
      <c r="I34" s="360" t="s">
        <v>69</v>
      </c>
      <c r="J34" s="222">
        <v>1809</v>
      </c>
      <c r="K34" s="223">
        <v>1809</v>
      </c>
      <c r="L34" s="223">
        <v>1350.2</v>
      </c>
      <c r="M34" s="232"/>
      <c r="N34" s="225">
        <v>1645.9</v>
      </c>
      <c r="O34" s="226">
        <v>1645.9</v>
      </c>
      <c r="P34" s="226">
        <v>1218.7</v>
      </c>
      <c r="Q34" s="327"/>
      <c r="R34" s="227">
        <v>1645.9</v>
      </c>
      <c r="S34" s="228">
        <v>1645.9</v>
      </c>
      <c r="T34" s="228">
        <v>1218.7</v>
      </c>
      <c r="U34" s="229"/>
      <c r="V34" s="230"/>
      <c r="W34" s="231"/>
      <c r="X34" s="231"/>
      <c r="Y34" s="232"/>
      <c r="Z34" s="225">
        <v>1645.9</v>
      </c>
      <c r="AA34" s="327">
        <v>1645.9</v>
      </c>
      <c r="AB34" s="1230" t="s">
        <v>133</v>
      </c>
      <c r="AC34" s="330">
        <v>396</v>
      </c>
      <c r="AD34" s="330">
        <v>396</v>
      </c>
      <c r="AE34" s="331">
        <v>396</v>
      </c>
    </row>
    <row r="35" spans="1:31" ht="19.5" customHeight="1" thickBot="1">
      <c r="A35" s="351"/>
      <c r="B35" s="352"/>
      <c r="C35" s="1160"/>
      <c r="D35" s="1145"/>
      <c r="E35" s="1238"/>
      <c r="F35" s="1385"/>
      <c r="G35" s="1333"/>
      <c r="H35" s="1293"/>
      <c r="I35" s="355" t="s">
        <v>67</v>
      </c>
      <c r="J35" s="315">
        <f>J34</f>
        <v>1809</v>
      </c>
      <c r="K35" s="315">
        <f aca="true" t="shared" si="6" ref="K35:AA35">K34</f>
        <v>1809</v>
      </c>
      <c r="L35" s="315">
        <f t="shared" si="6"/>
        <v>1350.2</v>
      </c>
      <c r="M35" s="315">
        <f t="shared" si="6"/>
        <v>0</v>
      </c>
      <c r="N35" s="362">
        <f t="shared" si="6"/>
        <v>1645.9</v>
      </c>
      <c r="O35" s="362">
        <f t="shared" si="6"/>
        <v>1645.9</v>
      </c>
      <c r="P35" s="362">
        <f t="shared" si="6"/>
        <v>1218.7</v>
      </c>
      <c r="Q35" s="362">
        <f t="shared" si="6"/>
        <v>0</v>
      </c>
      <c r="R35" s="362">
        <f t="shared" si="6"/>
        <v>1645.9</v>
      </c>
      <c r="S35" s="362">
        <f t="shared" si="6"/>
        <v>1645.9</v>
      </c>
      <c r="T35" s="362">
        <f t="shared" si="6"/>
        <v>1218.7</v>
      </c>
      <c r="U35" s="362">
        <f t="shared" si="6"/>
        <v>0</v>
      </c>
      <c r="V35" s="362">
        <f t="shared" si="6"/>
        <v>0</v>
      </c>
      <c r="W35" s="362">
        <f t="shared" si="6"/>
        <v>0</v>
      </c>
      <c r="X35" s="362">
        <f t="shared" si="6"/>
        <v>0</v>
      </c>
      <c r="Y35" s="362">
        <f t="shared" si="6"/>
        <v>0</v>
      </c>
      <c r="Z35" s="362">
        <f t="shared" si="6"/>
        <v>1645.9</v>
      </c>
      <c r="AA35" s="363">
        <f t="shared" si="6"/>
        <v>1645.9</v>
      </c>
      <c r="AB35" s="1328"/>
      <c r="AC35" s="357"/>
      <c r="AD35" s="357"/>
      <c r="AE35" s="358"/>
    </row>
    <row r="36" spans="1:31" ht="33" customHeight="1">
      <c r="A36" s="1457" t="s">
        <v>64</v>
      </c>
      <c r="B36" s="1458" t="s">
        <v>70</v>
      </c>
      <c r="C36" s="1460" t="s">
        <v>70</v>
      </c>
      <c r="D36" s="1461" t="s">
        <v>320</v>
      </c>
      <c r="E36" s="1467"/>
      <c r="F36" s="1287" t="s">
        <v>65</v>
      </c>
      <c r="G36" s="1369">
        <v>188710823</v>
      </c>
      <c r="H36" s="1370" t="s">
        <v>127</v>
      </c>
      <c r="I36" s="241" t="s">
        <v>69</v>
      </c>
      <c r="J36" s="242">
        <v>44.2</v>
      </c>
      <c r="K36" s="365">
        <v>44.2</v>
      </c>
      <c r="L36" s="243">
        <v>33.7</v>
      </c>
      <c r="M36" s="337"/>
      <c r="N36" s="245"/>
      <c r="O36" s="366"/>
      <c r="P36" s="246"/>
      <c r="Q36" s="244"/>
      <c r="R36" s="247"/>
      <c r="S36" s="367"/>
      <c r="T36" s="248"/>
      <c r="U36" s="249"/>
      <c r="V36" s="250"/>
      <c r="W36" s="368"/>
      <c r="X36" s="251"/>
      <c r="Y36" s="252"/>
      <c r="Z36" s="369"/>
      <c r="AA36" s="370"/>
      <c r="AB36" s="371"/>
      <c r="AC36" s="372"/>
      <c r="AD36" s="372"/>
      <c r="AE36" s="373"/>
    </row>
    <row r="37" spans="1:31" ht="22.5" customHeight="1">
      <c r="A37" s="1146"/>
      <c r="B37" s="1149"/>
      <c r="C37" s="1152"/>
      <c r="D37" s="1462"/>
      <c r="E37" s="1467"/>
      <c r="F37" s="1249"/>
      <c r="G37" s="1123"/>
      <c r="H37" s="1292"/>
      <c r="I37" s="258" t="s">
        <v>69</v>
      </c>
      <c r="J37" s="259">
        <v>41.6</v>
      </c>
      <c r="K37" s="378">
        <v>41.6</v>
      </c>
      <c r="L37" s="260">
        <v>31.8</v>
      </c>
      <c r="M37" s="379"/>
      <c r="N37" s="262">
        <v>39.7</v>
      </c>
      <c r="O37" s="380">
        <v>39.7</v>
      </c>
      <c r="P37" s="263">
        <v>30.3</v>
      </c>
      <c r="Q37" s="261"/>
      <c r="R37" s="264">
        <v>39.7</v>
      </c>
      <c r="S37" s="381">
        <v>39.7</v>
      </c>
      <c r="T37" s="265">
        <v>30.3</v>
      </c>
      <c r="U37" s="266"/>
      <c r="V37" s="382"/>
      <c r="W37" s="383"/>
      <c r="X37" s="384"/>
      <c r="Y37" s="385"/>
      <c r="Z37" s="386">
        <v>39.7</v>
      </c>
      <c r="AA37" s="380">
        <v>39.7</v>
      </c>
      <c r="AB37" s="371"/>
      <c r="AC37" s="372"/>
      <c r="AD37" s="372"/>
      <c r="AE37" s="373"/>
    </row>
    <row r="38" spans="1:31" ht="30" customHeight="1" thickBot="1">
      <c r="A38" s="1146"/>
      <c r="B38" s="1149"/>
      <c r="C38" s="1152"/>
      <c r="D38" s="1462"/>
      <c r="E38" s="1467"/>
      <c r="F38" s="1249"/>
      <c r="G38" s="1123"/>
      <c r="H38" s="1123"/>
      <c r="I38" s="387" t="s">
        <v>69</v>
      </c>
      <c r="J38" s="388"/>
      <c r="K38" s="389"/>
      <c r="L38" s="389"/>
      <c r="M38" s="390"/>
      <c r="N38" s="391">
        <v>22.9</v>
      </c>
      <c r="O38" s="392">
        <v>22.9</v>
      </c>
      <c r="P38" s="392">
        <v>17.5</v>
      </c>
      <c r="Q38" s="393"/>
      <c r="R38" s="394">
        <v>22.9</v>
      </c>
      <c r="S38" s="395">
        <v>22.9</v>
      </c>
      <c r="T38" s="395">
        <v>17.5</v>
      </c>
      <c r="U38" s="396"/>
      <c r="V38" s="397"/>
      <c r="W38" s="398"/>
      <c r="X38" s="398"/>
      <c r="Y38" s="399"/>
      <c r="Z38" s="400">
        <v>22.9</v>
      </c>
      <c r="AA38" s="392">
        <v>22.9</v>
      </c>
      <c r="AB38" s="371"/>
      <c r="AC38" s="372"/>
      <c r="AD38" s="372"/>
      <c r="AE38" s="373"/>
    </row>
    <row r="39" spans="1:31" ht="15.75" customHeight="1" thickBot="1">
      <c r="A39" s="1147"/>
      <c r="B39" s="1150"/>
      <c r="C39" s="1153"/>
      <c r="D39" s="1395"/>
      <c r="E39" s="1468"/>
      <c r="F39" s="1289"/>
      <c r="G39" s="1124"/>
      <c r="H39" s="1124"/>
      <c r="I39" s="355" t="s">
        <v>67</v>
      </c>
      <c r="J39" s="315">
        <f>SUM(J36:J38)</f>
        <v>85.80000000000001</v>
      </c>
      <c r="K39" s="315">
        <f aca="true" t="shared" si="7" ref="K39:AA39">SUM(K36:K38)</f>
        <v>85.80000000000001</v>
      </c>
      <c r="L39" s="315">
        <f t="shared" si="7"/>
        <v>65.5</v>
      </c>
      <c r="M39" s="315">
        <f t="shared" si="7"/>
        <v>0</v>
      </c>
      <c r="N39" s="315">
        <f t="shared" si="7"/>
        <v>62.6</v>
      </c>
      <c r="O39" s="315">
        <f t="shared" si="7"/>
        <v>62.6</v>
      </c>
      <c r="P39" s="315">
        <f t="shared" si="7"/>
        <v>47.8</v>
      </c>
      <c r="Q39" s="315">
        <f t="shared" si="7"/>
        <v>0</v>
      </c>
      <c r="R39" s="315">
        <f t="shared" si="7"/>
        <v>62.6</v>
      </c>
      <c r="S39" s="315">
        <f t="shared" si="7"/>
        <v>62.6</v>
      </c>
      <c r="T39" s="315">
        <f t="shared" si="7"/>
        <v>47.8</v>
      </c>
      <c r="U39" s="315">
        <f t="shared" si="7"/>
        <v>0</v>
      </c>
      <c r="V39" s="315">
        <f t="shared" si="7"/>
        <v>0</v>
      </c>
      <c r="W39" s="315">
        <f t="shared" si="7"/>
        <v>0</v>
      </c>
      <c r="X39" s="315">
        <f t="shared" si="7"/>
        <v>0</v>
      </c>
      <c r="Y39" s="315">
        <f t="shared" si="7"/>
        <v>0</v>
      </c>
      <c r="Z39" s="315">
        <f t="shared" si="7"/>
        <v>62.6</v>
      </c>
      <c r="AA39" s="315">
        <f t="shared" si="7"/>
        <v>62.6</v>
      </c>
      <c r="AB39" s="371"/>
      <c r="AC39" s="372"/>
      <c r="AD39" s="372"/>
      <c r="AE39" s="373"/>
    </row>
    <row r="40" spans="1:31" ht="44.25" customHeight="1" thickBot="1">
      <c r="A40" s="1156" t="s">
        <v>64</v>
      </c>
      <c r="B40" s="1148" t="s">
        <v>70</v>
      </c>
      <c r="C40" s="1151" t="s">
        <v>72</v>
      </c>
      <c r="D40" s="1394" t="s">
        <v>92</v>
      </c>
      <c r="E40" s="1211"/>
      <c r="F40" s="1372" t="s">
        <v>65</v>
      </c>
      <c r="G40" s="1163">
        <v>188710823</v>
      </c>
      <c r="H40" s="1347" t="s">
        <v>124</v>
      </c>
      <c r="I40" s="258" t="s">
        <v>56</v>
      </c>
      <c r="J40" s="222">
        <v>60</v>
      </c>
      <c r="K40" s="223">
        <v>60</v>
      </c>
      <c r="L40" s="223"/>
      <c r="M40" s="401"/>
      <c r="N40" s="225">
        <v>40</v>
      </c>
      <c r="O40" s="226">
        <v>40</v>
      </c>
      <c r="P40" s="226"/>
      <c r="Q40" s="224"/>
      <c r="R40" s="227">
        <v>40</v>
      </c>
      <c r="S40" s="228">
        <v>40</v>
      </c>
      <c r="T40" s="228"/>
      <c r="U40" s="229"/>
      <c r="V40" s="397"/>
      <c r="W40" s="402"/>
      <c r="X40" s="403"/>
      <c r="Y40" s="404"/>
      <c r="Z40" s="405">
        <v>40</v>
      </c>
      <c r="AA40" s="406">
        <v>40</v>
      </c>
      <c r="AB40" s="371"/>
      <c r="AC40" s="372"/>
      <c r="AD40" s="372"/>
      <c r="AE40" s="373"/>
    </row>
    <row r="41" spans="1:31" ht="17.25" customHeight="1" thickBot="1">
      <c r="A41" s="1147"/>
      <c r="B41" s="1150"/>
      <c r="C41" s="1153"/>
      <c r="D41" s="1395"/>
      <c r="E41" s="1222"/>
      <c r="F41" s="1289"/>
      <c r="G41" s="1164"/>
      <c r="H41" s="1293"/>
      <c r="I41" s="355" t="s">
        <v>67</v>
      </c>
      <c r="J41" s="315">
        <f>J40</f>
        <v>60</v>
      </c>
      <c r="K41" s="315">
        <f aca="true" t="shared" si="8" ref="K41:AA41">K40</f>
        <v>60</v>
      </c>
      <c r="L41" s="315">
        <f t="shared" si="8"/>
        <v>0</v>
      </c>
      <c r="M41" s="315">
        <f t="shared" si="8"/>
        <v>0</v>
      </c>
      <c r="N41" s="315">
        <f t="shared" si="8"/>
        <v>40</v>
      </c>
      <c r="O41" s="315">
        <f t="shared" si="8"/>
        <v>40</v>
      </c>
      <c r="P41" s="315">
        <f t="shared" si="8"/>
        <v>0</v>
      </c>
      <c r="Q41" s="315">
        <f t="shared" si="8"/>
        <v>0</v>
      </c>
      <c r="R41" s="315">
        <f t="shared" si="8"/>
        <v>40</v>
      </c>
      <c r="S41" s="315">
        <f t="shared" si="8"/>
        <v>40</v>
      </c>
      <c r="T41" s="315">
        <f t="shared" si="8"/>
        <v>0</v>
      </c>
      <c r="U41" s="315">
        <f t="shared" si="8"/>
        <v>0</v>
      </c>
      <c r="V41" s="315">
        <f t="shared" si="8"/>
        <v>0</v>
      </c>
      <c r="W41" s="315">
        <f t="shared" si="8"/>
        <v>0</v>
      </c>
      <c r="X41" s="315">
        <f t="shared" si="8"/>
        <v>0</v>
      </c>
      <c r="Y41" s="315">
        <f t="shared" si="8"/>
        <v>0</v>
      </c>
      <c r="Z41" s="315">
        <f t="shared" si="8"/>
        <v>40</v>
      </c>
      <c r="AA41" s="315">
        <f t="shared" si="8"/>
        <v>40</v>
      </c>
      <c r="AB41" s="408"/>
      <c r="AC41" s="409"/>
      <c r="AD41" s="409"/>
      <c r="AE41" s="410"/>
    </row>
    <row r="42" spans="1:31" ht="23.25" customHeight="1" thickBot="1">
      <c r="A42" s="1156" t="s">
        <v>64</v>
      </c>
      <c r="B42" s="1148" t="s">
        <v>70</v>
      </c>
      <c r="C42" s="1151" t="s">
        <v>73</v>
      </c>
      <c r="D42" s="1394" t="s">
        <v>129</v>
      </c>
      <c r="E42" s="1211"/>
      <c r="F42" s="1372" t="s">
        <v>65</v>
      </c>
      <c r="G42" s="1163">
        <v>188710823</v>
      </c>
      <c r="H42" s="1347" t="s">
        <v>124</v>
      </c>
      <c r="I42" s="411" t="s">
        <v>69</v>
      </c>
      <c r="J42" s="388"/>
      <c r="K42" s="403"/>
      <c r="L42" s="403"/>
      <c r="M42" s="412"/>
      <c r="N42" s="413">
        <v>88</v>
      </c>
      <c r="O42" s="414">
        <v>88</v>
      </c>
      <c r="P42" s="414"/>
      <c r="Q42" s="412"/>
      <c r="R42" s="415">
        <v>88</v>
      </c>
      <c r="S42" s="416">
        <v>88</v>
      </c>
      <c r="T42" s="416"/>
      <c r="U42" s="417"/>
      <c r="V42" s="397"/>
      <c r="W42" s="402"/>
      <c r="X42" s="403"/>
      <c r="Y42" s="404"/>
      <c r="Z42" s="405">
        <v>88</v>
      </c>
      <c r="AA42" s="406">
        <v>88</v>
      </c>
      <c r="AB42" s="371"/>
      <c r="AC42" s="372"/>
      <c r="AD42" s="372"/>
      <c r="AE42" s="373"/>
    </row>
    <row r="43" spans="1:31" ht="17.25" customHeight="1" thickBot="1">
      <c r="A43" s="1147"/>
      <c r="B43" s="1150"/>
      <c r="C43" s="1153"/>
      <c r="D43" s="1395"/>
      <c r="E43" s="1222"/>
      <c r="F43" s="1289"/>
      <c r="G43" s="1164"/>
      <c r="H43" s="1293"/>
      <c r="I43" s="355" t="s">
        <v>67</v>
      </c>
      <c r="J43" s="315">
        <v>0</v>
      </c>
      <c r="K43" s="315">
        <f aca="true" t="shared" si="9" ref="K43:AA43">SUM(K42:K42)</f>
        <v>0</v>
      </c>
      <c r="L43" s="315">
        <f t="shared" si="9"/>
        <v>0</v>
      </c>
      <c r="M43" s="315">
        <f t="shared" si="9"/>
        <v>0</v>
      </c>
      <c r="N43" s="315">
        <f t="shared" si="9"/>
        <v>88</v>
      </c>
      <c r="O43" s="315">
        <f t="shared" si="9"/>
        <v>88</v>
      </c>
      <c r="P43" s="315">
        <f t="shared" si="9"/>
        <v>0</v>
      </c>
      <c r="Q43" s="318">
        <f t="shared" si="9"/>
        <v>0</v>
      </c>
      <c r="R43" s="315">
        <f t="shared" si="9"/>
        <v>88</v>
      </c>
      <c r="S43" s="315">
        <f t="shared" si="9"/>
        <v>88</v>
      </c>
      <c r="T43" s="315">
        <f t="shared" si="9"/>
        <v>0</v>
      </c>
      <c r="U43" s="418">
        <f t="shared" si="9"/>
        <v>0</v>
      </c>
      <c r="V43" s="418">
        <f t="shared" si="9"/>
        <v>0</v>
      </c>
      <c r="W43" s="418">
        <f t="shared" si="9"/>
        <v>0</v>
      </c>
      <c r="X43" s="418">
        <f t="shared" si="9"/>
        <v>0</v>
      </c>
      <c r="Y43" s="418">
        <f t="shared" si="9"/>
        <v>0</v>
      </c>
      <c r="Z43" s="419">
        <f t="shared" si="9"/>
        <v>88</v>
      </c>
      <c r="AA43" s="419">
        <f t="shared" si="9"/>
        <v>88</v>
      </c>
      <c r="AB43" s="408"/>
      <c r="AC43" s="409"/>
      <c r="AD43" s="409"/>
      <c r="AE43" s="410"/>
    </row>
    <row r="44" spans="1:31" ht="23.25" customHeight="1" thickBot="1">
      <c r="A44" s="1156" t="s">
        <v>64</v>
      </c>
      <c r="B44" s="1148" t="s">
        <v>70</v>
      </c>
      <c r="C44" s="1151" t="s">
        <v>74</v>
      </c>
      <c r="D44" s="1394" t="s">
        <v>12</v>
      </c>
      <c r="E44" s="1211"/>
      <c r="F44" s="1372" t="s">
        <v>65</v>
      </c>
      <c r="G44" s="1163">
        <v>188710823</v>
      </c>
      <c r="H44" s="1347" t="s">
        <v>124</v>
      </c>
      <c r="I44" s="411" t="s">
        <v>69</v>
      </c>
      <c r="J44" s="388">
        <v>148.3</v>
      </c>
      <c r="K44" s="403">
        <v>148.3</v>
      </c>
      <c r="L44" s="403"/>
      <c r="M44" s="412"/>
      <c r="N44" s="413">
        <v>134.4</v>
      </c>
      <c r="O44" s="414">
        <v>134.4</v>
      </c>
      <c r="P44" s="414"/>
      <c r="Q44" s="412"/>
      <c r="R44" s="415">
        <v>134.4</v>
      </c>
      <c r="S44" s="416">
        <v>134.4</v>
      </c>
      <c r="T44" s="416"/>
      <c r="U44" s="417"/>
      <c r="V44" s="250"/>
      <c r="W44" s="251"/>
      <c r="X44" s="243"/>
      <c r="Y44" s="420"/>
      <c r="Z44" s="421">
        <v>134.4</v>
      </c>
      <c r="AA44" s="422">
        <v>134.4</v>
      </c>
      <c r="AB44" s="371"/>
      <c r="AC44" s="372"/>
      <c r="AD44" s="372"/>
      <c r="AE44" s="373"/>
    </row>
    <row r="45" spans="1:31" ht="15.75" customHeight="1" thickBot="1">
      <c r="A45" s="1147"/>
      <c r="B45" s="1150"/>
      <c r="C45" s="1153"/>
      <c r="D45" s="1395"/>
      <c r="E45" s="1222"/>
      <c r="F45" s="1289"/>
      <c r="G45" s="1164"/>
      <c r="H45" s="1293"/>
      <c r="I45" s="355" t="s">
        <v>67</v>
      </c>
      <c r="J45" s="315">
        <f aca="true" t="shared" si="10" ref="J45:AA45">SUM(J44:J44)</f>
        <v>148.3</v>
      </c>
      <c r="K45" s="315">
        <f t="shared" si="10"/>
        <v>148.3</v>
      </c>
      <c r="L45" s="315">
        <f t="shared" si="10"/>
        <v>0</v>
      </c>
      <c r="M45" s="315">
        <f t="shared" si="10"/>
        <v>0</v>
      </c>
      <c r="N45" s="315">
        <f t="shared" si="10"/>
        <v>134.4</v>
      </c>
      <c r="O45" s="315">
        <f t="shared" si="10"/>
        <v>134.4</v>
      </c>
      <c r="P45" s="315">
        <f t="shared" si="10"/>
        <v>0</v>
      </c>
      <c r="Q45" s="318">
        <f t="shared" si="10"/>
        <v>0</v>
      </c>
      <c r="R45" s="315">
        <f t="shared" si="10"/>
        <v>134.4</v>
      </c>
      <c r="S45" s="315">
        <f t="shared" si="10"/>
        <v>134.4</v>
      </c>
      <c r="T45" s="315">
        <f t="shared" si="10"/>
        <v>0</v>
      </c>
      <c r="U45" s="317">
        <f t="shared" si="10"/>
        <v>0</v>
      </c>
      <c r="V45" s="423">
        <f t="shared" si="10"/>
        <v>0</v>
      </c>
      <c r="W45" s="418">
        <f t="shared" si="10"/>
        <v>0</v>
      </c>
      <c r="X45" s="418">
        <f t="shared" si="10"/>
        <v>0</v>
      </c>
      <c r="Y45" s="418">
        <f t="shared" si="10"/>
        <v>0</v>
      </c>
      <c r="Z45" s="419">
        <f t="shared" si="10"/>
        <v>134.4</v>
      </c>
      <c r="AA45" s="318">
        <f t="shared" si="10"/>
        <v>134.4</v>
      </c>
      <c r="AB45" s="408"/>
      <c r="AC45" s="409"/>
      <c r="AD45" s="409"/>
      <c r="AE45" s="410"/>
    </row>
    <row r="46" spans="1:31" ht="17.25" customHeight="1" thickBot="1">
      <c r="A46" s="302" t="s">
        <v>64</v>
      </c>
      <c r="B46" s="424" t="s">
        <v>70</v>
      </c>
      <c r="C46" s="1280" t="s">
        <v>71</v>
      </c>
      <c r="D46" s="1280"/>
      <c r="E46" s="1280"/>
      <c r="F46" s="1280"/>
      <c r="G46" s="1280"/>
      <c r="H46" s="1280"/>
      <c r="I46" s="1281"/>
      <c r="J46" s="304">
        <f>J45+J43+J41+J39+J35+J33</f>
        <v>112912.40000000001</v>
      </c>
      <c r="K46" s="304">
        <f aca="true" t="shared" si="11" ref="K46:T46">K45+K43+K41+K39+K35+K33</f>
        <v>112904.40000000001</v>
      </c>
      <c r="L46" s="304">
        <f t="shared" si="11"/>
        <v>80893</v>
      </c>
      <c r="M46" s="304">
        <f t="shared" si="11"/>
        <v>8</v>
      </c>
      <c r="N46" s="304">
        <f t="shared" si="11"/>
        <v>104269.9</v>
      </c>
      <c r="O46" s="304">
        <f t="shared" si="11"/>
        <v>104269.9</v>
      </c>
      <c r="P46" s="304">
        <f t="shared" si="11"/>
        <v>74088.7</v>
      </c>
      <c r="Q46" s="304">
        <f t="shared" si="11"/>
        <v>0</v>
      </c>
      <c r="R46" s="304">
        <f t="shared" si="11"/>
        <v>103193.7</v>
      </c>
      <c r="S46" s="304">
        <f t="shared" si="11"/>
        <v>103193.7</v>
      </c>
      <c r="T46" s="304">
        <f t="shared" si="11"/>
        <v>74341.90000000001</v>
      </c>
      <c r="U46" s="304">
        <f aca="true" t="shared" si="12" ref="U46:AA46">U45+U43+U41+U39+U35+U33</f>
        <v>0</v>
      </c>
      <c r="V46" s="304">
        <f t="shared" si="12"/>
        <v>0</v>
      </c>
      <c r="W46" s="304">
        <f t="shared" si="12"/>
        <v>0</v>
      </c>
      <c r="X46" s="304">
        <f t="shared" si="12"/>
        <v>0</v>
      </c>
      <c r="Y46" s="304">
        <f t="shared" si="12"/>
        <v>0</v>
      </c>
      <c r="Z46" s="304">
        <f t="shared" si="12"/>
        <v>104267.6</v>
      </c>
      <c r="AA46" s="304">
        <f t="shared" si="12"/>
        <v>104267.6</v>
      </c>
      <c r="AB46" s="425"/>
      <c r="AC46" s="425"/>
      <c r="AD46" s="425"/>
      <c r="AE46" s="426"/>
    </row>
    <row r="47" spans="1:31" ht="18.75" customHeight="1" thickBot="1">
      <c r="A47" s="374" t="s">
        <v>64</v>
      </c>
      <c r="B47" s="427" t="s">
        <v>72</v>
      </c>
      <c r="C47" s="1420" t="s">
        <v>144</v>
      </c>
      <c r="D47" s="1343"/>
      <c r="E47" s="1343"/>
      <c r="F47" s="1343"/>
      <c r="G47" s="1343"/>
      <c r="H47" s="1343"/>
      <c r="I47" s="1343"/>
      <c r="J47" s="1343"/>
      <c r="K47" s="1343"/>
      <c r="L47" s="1343"/>
      <c r="M47" s="1343"/>
      <c r="N47" s="1343"/>
      <c r="O47" s="1343"/>
      <c r="P47" s="1343"/>
      <c r="Q47" s="1343"/>
      <c r="R47" s="1343"/>
      <c r="S47" s="1343"/>
      <c r="T47" s="1343"/>
      <c r="U47" s="1343"/>
      <c r="V47" s="1343"/>
      <c r="W47" s="1343"/>
      <c r="X47" s="1343"/>
      <c r="Y47" s="1343"/>
      <c r="Z47" s="1343"/>
      <c r="AA47" s="1481"/>
      <c r="AB47" s="429"/>
      <c r="AC47" s="425"/>
      <c r="AD47" s="425"/>
      <c r="AE47" s="426"/>
    </row>
    <row r="48" spans="1:31" ht="15" customHeight="1">
      <c r="A48" s="1156" t="s">
        <v>64</v>
      </c>
      <c r="B48" s="1148" t="s">
        <v>72</v>
      </c>
      <c r="C48" s="1151" t="s">
        <v>64</v>
      </c>
      <c r="D48" s="1154" t="s">
        <v>250</v>
      </c>
      <c r="E48" s="1614"/>
      <c r="F48" s="1287" t="s">
        <v>65</v>
      </c>
      <c r="G48" s="1268">
        <v>188710823</v>
      </c>
      <c r="H48" s="1292" t="s">
        <v>124</v>
      </c>
      <c r="I48" s="241" t="s">
        <v>66</v>
      </c>
      <c r="J48" s="242">
        <v>1422.9</v>
      </c>
      <c r="K48" s="243">
        <v>1422.9</v>
      </c>
      <c r="L48" s="243">
        <v>1023.6</v>
      </c>
      <c r="M48" s="244"/>
      <c r="N48" s="245">
        <v>1511.1</v>
      </c>
      <c r="O48" s="246">
        <v>1511.1</v>
      </c>
      <c r="P48" s="246">
        <v>1088.3</v>
      </c>
      <c r="Q48" s="244"/>
      <c r="R48" s="227">
        <v>1366.9</v>
      </c>
      <c r="S48" s="228">
        <v>1366.9</v>
      </c>
      <c r="T48" s="228">
        <v>985.5</v>
      </c>
      <c r="U48" s="229"/>
      <c r="V48" s="250"/>
      <c r="W48" s="251"/>
      <c r="X48" s="251"/>
      <c r="Y48" s="252"/>
      <c r="Z48" s="430">
        <v>1457.7</v>
      </c>
      <c r="AA48" s="431">
        <v>1457.7</v>
      </c>
      <c r="AB48" s="1368" t="s">
        <v>132</v>
      </c>
      <c r="AC48" s="330">
        <v>72</v>
      </c>
      <c r="AD48" s="330">
        <v>72</v>
      </c>
      <c r="AE48" s="331">
        <v>72</v>
      </c>
    </row>
    <row r="49" spans="1:31" ht="16.5" customHeight="1">
      <c r="A49" s="1146"/>
      <c r="B49" s="1149"/>
      <c r="C49" s="1152"/>
      <c r="D49" s="1154"/>
      <c r="E49" s="1614"/>
      <c r="F49" s="1287"/>
      <c r="G49" s="1332"/>
      <c r="H49" s="1292"/>
      <c r="I49" s="258" t="s">
        <v>69</v>
      </c>
      <c r="J49" s="259">
        <v>23.3</v>
      </c>
      <c r="K49" s="260">
        <v>23.3</v>
      </c>
      <c r="L49" s="260">
        <v>16.5</v>
      </c>
      <c r="M49" s="261"/>
      <c r="N49" s="262">
        <v>57.1</v>
      </c>
      <c r="O49" s="263">
        <v>57.1</v>
      </c>
      <c r="P49" s="263">
        <v>41.4</v>
      </c>
      <c r="Q49" s="261"/>
      <c r="R49" s="264">
        <v>57.1</v>
      </c>
      <c r="S49" s="265">
        <v>57.1</v>
      </c>
      <c r="T49" s="265">
        <v>41.4</v>
      </c>
      <c r="U49" s="266"/>
      <c r="V49" s="382"/>
      <c r="W49" s="384"/>
      <c r="X49" s="384"/>
      <c r="Y49" s="385"/>
      <c r="Z49" s="434">
        <v>57.1</v>
      </c>
      <c r="AA49" s="378">
        <v>57.1</v>
      </c>
      <c r="AB49" s="1366"/>
      <c r="AC49" s="975"/>
      <c r="AD49" s="975"/>
      <c r="AE49" s="502"/>
    </row>
    <row r="50" spans="1:31" ht="16.5" customHeight="1">
      <c r="A50" s="1146"/>
      <c r="B50" s="1149"/>
      <c r="C50" s="1152"/>
      <c r="D50" s="1155"/>
      <c r="E50" s="1615"/>
      <c r="F50" s="1288"/>
      <c r="G50" s="1332"/>
      <c r="H50" s="1292"/>
      <c r="I50" s="258" t="s">
        <v>89</v>
      </c>
      <c r="J50" s="259">
        <v>1.4</v>
      </c>
      <c r="K50" s="260">
        <v>1.4</v>
      </c>
      <c r="L50" s="260"/>
      <c r="M50" s="261"/>
      <c r="N50" s="262"/>
      <c r="O50" s="263"/>
      <c r="P50" s="260"/>
      <c r="Q50" s="261"/>
      <c r="R50" s="264"/>
      <c r="S50" s="265"/>
      <c r="T50" s="265"/>
      <c r="U50" s="266"/>
      <c r="V50" s="259"/>
      <c r="W50" s="260"/>
      <c r="X50" s="260"/>
      <c r="Y50" s="267"/>
      <c r="Z50" s="96"/>
      <c r="AA50" s="436"/>
      <c r="AB50" s="1366"/>
      <c r="AC50" s="975"/>
      <c r="AD50" s="975"/>
      <c r="AE50" s="502"/>
    </row>
    <row r="51" spans="1:31" ht="15" customHeight="1">
      <c r="A51" s="1146"/>
      <c r="B51" s="1149"/>
      <c r="C51" s="1152"/>
      <c r="D51" s="1135"/>
      <c r="E51" s="1616"/>
      <c r="F51" s="1618"/>
      <c r="G51" s="1332"/>
      <c r="H51" s="1292"/>
      <c r="I51" s="273" t="s">
        <v>33</v>
      </c>
      <c r="J51" s="274">
        <v>0.64</v>
      </c>
      <c r="K51" s="275">
        <v>0.64</v>
      </c>
      <c r="L51" s="275"/>
      <c r="M51" s="276"/>
      <c r="N51" s="277"/>
      <c r="O51" s="278"/>
      <c r="P51" s="275"/>
      <c r="Q51" s="276"/>
      <c r="R51" s="279"/>
      <c r="S51" s="280"/>
      <c r="T51" s="280"/>
      <c r="U51" s="281"/>
      <c r="V51" s="274"/>
      <c r="W51" s="275"/>
      <c r="X51" s="275"/>
      <c r="Y51" s="282"/>
      <c r="Z51" s="437"/>
      <c r="AA51" s="438"/>
      <c r="AB51" s="435"/>
      <c r="AC51" s="975"/>
      <c r="AD51" s="975"/>
      <c r="AE51" s="502"/>
    </row>
    <row r="52" spans="1:31" ht="15.75" customHeight="1" thickBot="1">
      <c r="A52" s="1146"/>
      <c r="B52" s="1149"/>
      <c r="C52" s="1152"/>
      <c r="D52" s="1135"/>
      <c r="E52" s="1616"/>
      <c r="F52" s="1618"/>
      <c r="G52" s="1332"/>
      <c r="H52" s="1292"/>
      <c r="I52" s="286" t="s">
        <v>9</v>
      </c>
      <c r="J52" s="274">
        <v>9.6</v>
      </c>
      <c r="K52" s="275">
        <v>9.6</v>
      </c>
      <c r="L52" s="275"/>
      <c r="M52" s="276"/>
      <c r="N52" s="277">
        <v>13.5</v>
      </c>
      <c r="O52" s="278">
        <v>13.5</v>
      </c>
      <c r="P52" s="275"/>
      <c r="Q52" s="276"/>
      <c r="R52" s="279">
        <v>13.5</v>
      </c>
      <c r="S52" s="280">
        <v>13.5</v>
      </c>
      <c r="T52" s="280"/>
      <c r="U52" s="281"/>
      <c r="V52" s="274"/>
      <c r="W52" s="275"/>
      <c r="X52" s="275"/>
      <c r="Y52" s="282"/>
      <c r="Z52" s="439">
        <v>22.5</v>
      </c>
      <c r="AA52" s="159">
        <v>30</v>
      </c>
      <c r="AB52" s="440"/>
      <c r="AC52" s="975"/>
      <c r="AD52" s="975"/>
      <c r="AE52" s="502"/>
    </row>
    <row r="53" spans="1:31" ht="17.25" customHeight="1" thickBot="1">
      <c r="A53" s="1147"/>
      <c r="B53" s="1150"/>
      <c r="C53" s="1153"/>
      <c r="D53" s="1136"/>
      <c r="E53" s="1617"/>
      <c r="F53" s="1289"/>
      <c r="G53" s="1333"/>
      <c r="H53" s="1293"/>
      <c r="I53" s="441" t="s">
        <v>67</v>
      </c>
      <c r="J53" s="315">
        <f aca="true" t="shared" si="13" ref="J53:AA53">SUM(J48:J52)</f>
        <v>1457.8400000000001</v>
      </c>
      <c r="K53" s="316">
        <f t="shared" si="13"/>
        <v>1457.8400000000001</v>
      </c>
      <c r="L53" s="316">
        <f t="shared" si="13"/>
        <v>1040.1</v>
      </c>
      <c r="M53" s="317">
        <f t="shared" si="13"/>
        <v>0</v>
      </c>
      <c r="N53" s="315">
        <f t="shared" si="13"/>
        <v>1581.6999999999998</v>
      </c>
      <c r="O53" s="316">
        <f t="shared" si="13"/>
        <v>1581.6999999999998</v>
      </c>
      <c r="P53" s="316">
        <f t="shared" si="13"/>
        <v>1129.7</v>
      </c>
      <c r="Q53" s="418">
        <f t="shared" si="13"/>
        <v>0</v>
      </c>
      <c r="R53" s="315">
        <f t="shared" si="13"/>
        <v>1437.5</v>
      </c>
      <c r="S53" s="315">
        <f aca="true" t="shared" si="14" ref="S53:Y53">SUM(S48:S52)</f>
        <v>1437.5</v>
      </c>
      <c r="T53" s="315">
        <f t="shared" si="14"/>
        <v>1026.9</v>
      </c>
      <c r="U53" s="315">
        <f t="shared" si="14"/>
        <v>0</v>
      </c>
      <c r="V53" s="315">
        <f t="shared" si="14"/>
        <v>0</v>
      </c>
      <c r="W53" s="315">
        <f t="shared" si="14"/>
        <v>0</v>
      </c>
      <c r="X53" s="315">
        <f t="shared" si="14"/>
        <v>0</v>
      </c>
      <c r="Y53" s="315">
        <f t="shared" si="14"/>
        <v>0</v>
      </c>
      <c r="Z53" s="419">
        <f t="shared" si="13"/>
        <v>1537.3</v>
      </c>
      <c r="AA53" s="423">
        <f t="shared" si="13"/>
        <v>1544.8</v>
      </c>
      <c r="AB53" s="371"/>
      <c r="AC53" s="1099"/>
      <c r="AD53" s="1099"/>
      <c r="AE53" s="1056"/>
    </row>
    <row r="54" spans="1:31" ht="20.25" customHeight="1" thickBot="1">
      <c r="A54" s="302" t="s">
        <v>64</v>
      </c>
      <c r="B54" s="424" t="s">
        <v>72</v>
      </c>
      <c r="C54" s="1280" t="s">
        <v>71</v>
      </c>
      <c r="D54" s="1280"/>
      <c r="E54" s="1280"/>
      <c r="F54" s="1280"/>
      <c r="G54" s="1280"/>
      <c r="H54" s="1280"/>
      <c r="I54" s="1281"/>
      <c r="J54" s="304">
        <f>J53</f>
        <v>1457.8400000000001</v>
      </c>
      <c r="K54" s="304">
        <f aca="true" t="shared" si="15" ref="K54:AA54">K53</f>
        <v>1457.8400000000001</v>
      </c>
      <c r="L54" s="304">
        <f t="shared" si="15"/>
        <v>1040.1</v>
      </c>
      <c r="M54" s="304">
        <f t="shared" si="15"/>
        <v>0</v>
      </c>
      <c r="N54" s="304">
        <f t="shared" si="15"/>
        <v>1581.6999999999998</v>
      </c>
      <c r="O54" s="304">
        <f t="shared" si="15"/>
        <v>1581.6999999999998</v>
      </c>
      <c r="P54" s="304">
        <f t="shared" si="15"/>
        <v>1129.7</v>
      </c>
      <c r="Q54" s="304">
        <f t="shared" si="15"/>
        <v>0</v>
      </c>
      <c r="R54" s="304">
        <f t="shared" si="15"/>
        <v>1437.5</v>
      </c>
      <c r="S54" s="304">
        <f>S53</f>
        <v>1437.5</v>
      </c>
      <c r="T54" s="304">
        <f>T53</f>
        <v>1026.9</v>
      </c>
      <c r="U54" s="304">
        <f>U53</f>
        <v>0</v>
      </c>
      <c r="V54" s="304">
        <f t="shared" si="15"/>
        <v>0</v>
      </c>
      <c r="W54" s="304">
        <f t="shared" si="15"/>
        <v>0</v>
      </c>
      <c r="X54" s="304">
        <f t="shared" si="15"/>
        <v>0</v>
      </c>
      <c r="Y54" s="304">
        <f t="shared" si="15"/>
        <v>0</v>
      </c>
      <c r="Z54" s="304">
        <f t="shared" si="15"/>
        <v>1537.3</v>
      </c>
      <c r="AA54" s="304">
        <f t="shared" si="15"/>
        <v>1544.8</v>
      </c>
      <c r="AB54" s="425"/>
      <c r="AC54" s="425"/>
      <c r="AD54" s="425"/>
      <c r="AE54" s="426"/>
    </row>
    <row r="55" spans="1:31" ht="15.75" customHeight="1" thickBot="1">
      <c r="A55" s="374" t="s">
        <v>64</v>
      </c>
      <c r="B55" s="427" t="s">
        <v>73</v>
      </c>
      <c r="C55" s="1420" t="s">
        <v>321</v>
      </c>
      <c r="D55" s="1343"/>
      <c r="E55" s="1343"/>
      <c r="F55" s="1343"/>
      <c r="G55" s="1343"/>
      <c r="H55" s="1343"/>
      <c r="I55" s="1343"/>
      <c r="J55" s="1343"/>
      <c r="K55" s="1343"/>
      <c r="L55" s="1343"/>
      <c r="M55" s="1343"/>
      <c r="N55" s="1343"/>
      <c r="O55" s="1343"/>
      <c r="P55" s="1343"/>
      <c r="Q55" s="1343"/>
      <c r="R55" s="1343"/>
      <c r="S55" s="1343"/>
      <c r="T55" s="1343"/>
      <c r="U55" s="1343"/>
      <c r="V55" s="1343"/>
      <c r="W55" s="1343"/>
      <c r="X55" s="1343"/>
      <c r="Y55" s="1343"/>
      <c r="Z55" s="1343"/>
      <c r="AA55" s="1481"/>
      <c r="AB55" s="429"/>
      <c r="AC55" s="425"/>
      <c r="AD55" s="425"/>
      <c r="AE55" s="426"/>
    </row>
    <row r="56" spans="1:31" ht="15.75" customHeight="1">
      <c r="A56" s="1156" t="s">
        <v>64</v>
      </c>
      <c r="B56" s="1148" t="s">
        <v>73</v>
      </c>
      <c r="C56" s="1285" t="s">
        <v>64</v>
      </c>
      <c r="D56" s="1642" t="s">
        <v>251</v>
      </c>
      <c r="E56" s="1211"/>
      <c r="F56" s="1611" t="s">
        <v>65</v>
      </c>
      <c r="G56" s="1117">
        <v>188710823</v>
      </c>
      <c r="H56" s="1370" t="s">
        <v>127</v>
      </c>
      <c r="I56" s="221" t="s">
        <v>66</v>
      </c>
      <c r="J56" s="222">
        <v>14556.6</v>
      </c>
      <c r="K56" s="222">
        <v>14556.6</v>
      </c>
      <c r="L56" s="223">
        <v>10734.8</v>
      </c>
      <c r="M56" s="327"/>
      <c r="N56" s="225">
        <v>15096.8</v>
      </c>
      <c r="O56" s="226">
        <v>15096.8</v>
      </c>
      <c r="P56" s="226">
        <v>11078.7</v>
      </c>
      <c r="Q56" s="224"/>
      <c r="R56" s="227">
        <v>14575.9</v>
      </c>
      <c r="S56" s="228">
        <v>14575.9</v>
      </c>
      <c r="T56" s="228">
        <v>10749.6</v>
      </c>
      <c r="U56" s="442"/>
      <c r="V56" s="222"/>
      <c r="W56" s="223"/>
      <c r="X56" s="223"/>
      <c r="Y56" s="401"/>
      <c r="Z56" s="443">
        <v>15096.8</v>
      </c>
      <c r="AA56" s="444">
        <v>15096.8</v>
      </c>
      <c r="AB56" s="1704" t="s">
        <v>134</v>
      </c>
      <c r="AC56" s="1100">
        <v>3956</v>
      </c>
      <c r="AD56" s="1100">
        <v>3970</v>
      </c>
      <c r="AE56" s="1039">
        <v>3980</v>
      </c>
    </row>
    <row r="57" spans="1:31" ht="14.25" customHeight="1">
      <c r="A57" s="1639"/>
      <c r="B57" s="1640"/>
      <c r="C57" s="1641"/>
      <c r="D57" s="1643"/>
      <c r="E57" s="1221"/>
      <c r="F57" s="1612"/>
      <c r="G57" s="1371"/>
      <c r="H57" s="1292"/>
      <c r="I57" s="447" t="s">
        <v>69</v>
      </c>
      <c r="J57" s="448">
        <v>811.5</v>
      </c>
      <c r="K57" s="55">
        <v>811.5</v>
      </c>
      <c r="L57" s="55">
        <v>609.1</v>
      </c>
      <c r="M57" s="449"/>
      <c r="N57" s="448">
        <v>172.2</v>
      </c>
      <c r="O57" s="55">
        <v>172.2</v>
      </c>
      <c r="P57" s="55">
        <v>124.6</v>
      </c>
      <c r="Q57" s="450"/>
      <c r="R57" s="451">
        <v>172.2</v>
      </c>
      <c r="S57" s="452">
        <v>172.2</v>
      </c>
      <c r="T57" s="452">
        <v>124.6</v>
      </c>
      <c r="U57" s="453"/>
      <c r="V57" s="448"/>
      <c r="W57" s="55"/>
      <c r="X57" s="55"/>
      <c r="Y57" s="454"/>
      <c r="Z57" s="455">
        <v>172.2</v>
      </c>
      <c r="AA57" s="456">
        <v>172.2</v>
      </c>
      <c r="AB57" s="1120"/>
      <c r="AC57" s="975"/>
      <c r="AD57" s="975"/>
      <c r="AE57" s="502"/>
    </row>
    <row r="58" spans="1:31" ht="16.5" customHeight="1">
      <c r="A58" s="1639"/>
      <c r="B58" s="1640"/>
      <c r="C58" s="1641"/>
      <c r="D58" s="1643"/>
      <c r="E58" s="1221"/>
      <c r="F58" s="1612"/>
      <c r="G58" s="1371"/>
      <c r="H58" s="1292"/>
      <c r="I58" s="258" t="s">
        <v>89</v>
      </c>
      <c r="J58" s="274">
        <v>183.6</v>
      </c>
      <c r="K58" s="275">
        <v>183.6</v>
      </c>
      <c r="L58" s="457"/>
      <c r="M58" s="449"/>
      <c r="N58" s="448"/>
      <c r="O58" s="55"/>
      <c r="P58" s="55"/>
      <c r="Q58" s="450"/>
      <c r="R58" s="451"/>
      <c r="S58" s="452"/>
      <c r="T58" s="452"/>
      <c r="U58" s="453"/>
      <c r="V58" s="448"/>
      <c r="W58" s="55"/>
      <c r="X58" s="55"/>
      <c r="Y58" s="454"/>
      <c r="Z58" s="455"/>
      <c r="AA58" s="456"/>
      <c r="AB58" s="1120"/>
      <c r="AC58" s="975"/>
      <c r="AD58" s="975"/>
      <c r="AE58" s="502"/>
    </row>
    <row r="59" spans="1:31" ht="23.25" customHeight="1" thickBot="1">
      <c r="A59" s="1639"/>
      <c r="B59" s="1640"/>
      <c r="C59" s="1641"/>
      <c r="D59" s="1643"/>
      <c r="E59" s="1221"/>
      <c r="F59" s="1612"/>
      <c r="G59" s="1371"/>
      <c r="H59" s="1292"/>
      <c r="I59" s="286" t="s">
        <v>9</v>
      </c>
      <c r="J59" s="274">
        <v>22.4</v>
      </c>
      <c r="K59" s="275">
        <v>22.4</v>
      </c>
      <c r="L59" s="457"/>
      <c r="M59" s="449"/>
      <c r="N59" s="458">
        <v>18.4</v>
      </c>
      <c r="O59" s="459">
        <v>18.4</v>
      </c>
      <c r="P59" s="459"/>
      <c r="Q59" s="460"/>
      <c r="R59" s="461">
        <v>18.4</v>
      </c>
      <c r="S59" s="462">
        <v>18.4</v>
      </c>
      <c r="T59" s="462"/>
      <c r="U59" s="453"/>
      <c r="V59" s="458"/>
      <c r="W59" s="459"/>
      <c r="X59" s="459"/>
      <c r="Y59" s="454"/>
      <c r="Z59" s="463">
        <v>18.4</v>
      </c>
      <c r="AA59" s="464">
        <v>18.4</v>
      </c>
      <c r="AB59" s="1120"/>
      <c r="AC59" s="975"/>
      <c r="AD59" s="975"/>
      <c r="AE59" s="502"/>
    </row>
    <row r="60" spans="1:31" ht="19.5" customHeight="1" thickBot="1">
      <c r="A60" s="1147"/>
      <c r="B60" s="1150"/>
      <c r="C60" s="1286"/>
      <c r="D60" s="1644"/>
      <c r="E60" s="1222"/>
      <c r="F60" s="1613"/>
      <c r="G60" s="1118"/>
      <c r="H60" s="1293"/>
      <c r="I60" s="314" t="s">
        <v>67</v>
      </c>
      <c r="J60" s="315">
        <f>J56+J57+J58+J59</f>
        <v>15574.1</v>
      </c>
      <c r="K60" s="315">
        <f aca="true" t="shared" si="16" ref="K60:AA60">K56+K57+K58+K59</f>
        <v>15574.1</v>
      </c>
      <c r="L60" s="315">
        <f t="shared" si="16"/>
        <v>11343.9</v>
      </c>
      <c r="M60" s="315">
        <f t="shared" si="16"/>
        <v>0</v>
      </c>
      <c r="N60" s="315">
        <f t="shared" si="16"/>
        <v>15287.4</v>
      </c>
      <c r="O60" s="315">
        <f t="shared" si="16"/>
        <v>15287.4</v>
      </c>
      <c r="P60" s="315">
        <f t="shared" si="16"/>
        <v>11203.300000000001</v>
      </c>
      <c r="Q60" s="315">
        <f t="shared" si="16"/>
        <v>0</v>
      </c>
      <c r="R60" s="315">
        <f t="shared" si="16"/>
        <v>14766.5</v>
      </c>
      <c r="S60" s="315">
        <f aca="true" t="shared" si="17" ref="S60:Y60">S56+S57+S58+S59</f>
        <v>14766.5</v>
      </c>
      <c r="T60" s="315">
        <f t="shared" si="17"/>
        <v>10874.2</v>
      </c>
      <c r="U60" s="315">
        <f t="shared" si="17"/>
        <v>0</v>
      </c>
      <c r="V60" s="315">
        <f t="shared" si="17"/>
        <v>0</v>
      </c>
      <c r="W60" s="315">
        <f t="shared" si="17"/>
        <v>0</v>
      </c>
      <c r="X60" s="315">
        <f t="shared" si="17"/>
        <v>0</v>
      </c>
      <c r="Y60" s="315">
        <f t="shared" si="17"/>
        <v>0</v>
      </c>
      <c r="Z60" s="315">
        <f t="shared" si="16"/>
        <v>15287.4</v>
      </c>
      <c r="AA60" s="315">
        <f t="shared" si="16"/>
        <v>15287.4</v>
      </c>
      <c r="AB60" s="1705"/>
      <c r="AC60" s="1099"/>
      <c r="AD60" s="1099"/>
      <c r="AE60" s="1056"/>
    </row>
    <row r="61" spans="1:31" ht="52.5" customHeight="1" thickBot="1">
      <c r="A61" s="1146" t="s">
        <v>64</v>
      </c>
      <c r="B61" s="1149" t="s">
        <v>73</v>
      </c>
      <c r="C61" s="1283" t="s">
        <v>68</v>
      </c>
      <c r="D61" s="1374" t="s">
        <v>322</v>
      </c>
      <c r="E61" s="1221" t="s">
        <v>3</v>
      </c>
      <c r="F61" s="1249" t="s">
        <v>65</v>
      </c>
      <c r="G61" s="1463">
        <v>188710823</v>
      </c>
      <c r="H61" s="1332" t="s">
        <v>127</v>
      </c>
      <c r="I61" s="465" t="s">
        <v>69</v>
      </c>
      <c r="J61" s="388">
        <v>191.1</v>
      </c>
      <c r="K61" s="403">
        <v>191.1</v>
      </c>
      <c r="L61" s="403">
        <v>144.9</v>
      </c>
      <c r="M61" s="466"/>
      <c r="N61" s="413">
        <v>101.4</v>
      </c>
      <c r="O61" s="414">
        <v>101.4</v>
      </c>
      <c r="P61" s="414">
        <v>73.2</v>
      </c>
      <c r="Q61" s="466"/>
      <c r="R61" s="415">
        <v>101.4</v>
      </c>
      <c r="S61" s="416">
        <v>101.4</v>
      </c>
      <c r="T61" s="416">
        <v>73.2</v>
      </c>
      <c r="U61" s="417"/>
      <c r="V61" s="365"/>
      <c r="W61" s="243"/>
      <c r="X61" s="243"/>
      <c r="Y61" s="252"/>
      <c r="Z61" s="1096">
        <v>101.4</v>
      </c>
      <c r="AA61" s="366">
        <v>101.4</v>
      </c>
      <c r="AB61" s="86" t="s">
        <v>132</v>
      </c>
      <c r="AC61" s="1100">
        <v>1689</v>
      </c>
      <c r="AD61" s="1100">
        <v>1700</v>
      </c>
      <c r="AE61" s="1039">
        <v>1700</v>
      </c>
    </row>
    <row r="62" spans="1:31" ht="24" customHeight="1" thickBot="1">
      <c r="A62" s="1429"/>
      <c r="B62" s="1459"/>
      <c r="C62" s="1284"/>
      <c r="D62" s="1456"/>
      <c r="E62" s="1222"/>
      <c r="F62" s="1157"/>
      <c r="G62" s="1464"/>
      <c r="H62" s="1333"/>
      <c r="I62" s="468" t="s">
        <v>67</v>
      </c>
      <c r="J62" s="316">
        <f aca="true" t="shared" si="18" ref="J62:AA62">SUM(J61:J61)</f>
        <v>191.1</v>
      </c>
      <c r="K62" s="316">
        <f t="shared" si="18"/>
        <v>191.1</v>
      </c>
      <c r="L62" s="316">
        <f t="shared" si="18"/>
        <v>144.9</v>
      </c>
      <c r="M62" s="317">
        <f t="shared" si="18"/>
        <v>0</v>
      </c>
      <c r="N62" s="469">
        <f t="shared" si="18"/>
        <v>101.4</v>
      </c>
      <c r="O62" s="316">
        <f t="shared" si="18"/>
        <v>101.4</v>
      </c>
      <c r="P62" s="316">
        <f t="shared" si="18"/>
        <v>73.2</v>
      </c>
      <c r="Q62" s="317">
        <f t="shared" si="18"/>
        <v>0</v>
      </c>
      <c r="R62" s="315">
        <f t="shared" si="18"/>
        <v>101.4</v>
      </c>
      <c r="S62" s="316">
        <f t="shared" si="18"/>
        <v>101.4</v>
      </c>
      <c r="T62" s="316">
        <f t="shared" si="18"/>
        <v>73.2</v>
      </c>
      <c r="U62" s="317">
        <f t="shared" si="18"/>
        <v>0</v>
      </c>
      <c r="V62" s="470">
        <f t="shared" si="18"/>
        <v>0</v>
      </c>
      <c r="W62" s="471">
        <f t="shared" si="18"/>
        <v>0</v>
      </c>
      <c r="X62" s="471">
        <f t="shared" si="18"/>
        <v>0</v>
      </c>
      <c r="Y62" s="471">
        <f t="shared" si="18"/>
        <v>0</v>
      </c>
      <c r="Z62" s="419">
        <f t="shared" si="18"/>
        <v>101.4</v>
      </c>
      <c r="AA62" s="318">
        <f t="shared" si="18"/>
        <v>101.4</v>
      </c>
      <c r="AB62" s="408"/>
      <c r="AC62" s="1099"/>
      <c r="AD62" s="1099"/>
      <c r="AE62" s="1056"/>
    </row>
    <row r="63" spans="1:31" ht="88.5" customHeight="1" thickBot="1">
      <c r="A63" s="1146" t="s">
        <v>64</v>
      </c>
      <c r="B63" s="1149" t="s">
        <v>73</v>
      </c>
      <c r="C63" s="1283" t="s">
        <v>70</v>
      </c>
      <c r="D63" s="1374" t="s">
        <v>323</v>
      </c>
      <c r="E63" s="1221" t="s">
        <v>3</v>
      </c>
      <c r="F63" s="1249" t="s">
        <v>65</v>
      </c>
      <c r="G63" s="1463">
        <v>188710823</v>
      </c>
      <c r="H63" s="1332" t="s">
        <v>127</v>
      </c>
      <c r="I63" s="472" t="s">
        <v>69</v>
      </c>
      <c r="J63" s="274">
        <v>10.6</v>
      </c>
      <c r="K63" s="275">
        <v>10.6</v>
      </c>
      <c r="L63" s="275">
        <v>8</v>
      </c>
      <c r="M63" s="466"/>
      <c r="N63" s="413">
        <v>6.9</v>
      </c>
      <c r="O63" s="414">
        <v>6.9</v>
      </c>
      <c r="P63" s="414">
        <v>5</v>
      </c>
      <c r="Q63" s="466"/>
      <c r="R63" s="415">
        <v>6.9</v>
      </c>
      <c r="S63" s="416">
        <v>6.9</v>
      </c>
      <c r="T63" s="416">
        <v>5.2</v>
      </c>
      <c r="U63" s="417"/>
      <c r="V63" s="365"/>
      <c r="W63" s="243"/>
      <c r="X63" s="243"/>
      <c r="Y63" s="252"/>
      <c r="Z63" s="473">
        <v>6.9</v>
      </c>
      <c r="AA63" s="474">
        <v>6.9</v>
      </c>
      <c r="AB63" s="86" t="s">
        <v>132</v>
      </c>
      <c r="AC63" s="975">
        <v>115</v>
      </c>
      <c r="AD63" s="975">
        <v>120</v>
      </c>
      <c r="AE63" s="502">
        <v>120</v>
      </c>
    </row>
    <row r="64" spans="1:31" ht="30" customHeight="1" thickBot="1">
      <c r="A64" s="1429"/>
      <c r="B64" s="1459"/>
      <c r="C64" s="1284"/>
      <c r="D64" s="1456"/>
      <c r="E64" s="1222"/>
      <c r="F64" s="1157"/>
      <c r="G64" s="1464"/>
      <c r="H64" s="1333"/>
      <c r="I64" s="468" t="s">
        <v>67</v>
      </c>
      <c r="J64" s="316">
        <f aca="true" t="shared" si="19" ref="J64:AA64">SUM(J63:J63)</f>
        <v>10.6</v>
      </c>
      <c r="K64" s="316">
        <f t="shared" si="19"/>
        <v>10.6</v>
      </c>
      <c r="L64" s="316">
        <f t="shared" si="19"/>
        <v>8</v>
      </c>
      <c r="M64" s="317">
        <f t="shared" si="19"/>
        <v>0</v>
      </c>
      <c r="N64" s="469">
        <f t="shared" si="19"/>
        <v>6.9</v>
      </c>
      <c r="O64" s="316">
        <f t="shared" si="19"/>
        <v>6.9</v>
      </c>
      <c r="P64" s="316">
        <f t="shared" si="19"/>
        <v>5</v>
      </c>
      <c r="Q64" s="317">
        <f t="shared" si="19"/>
        <v>0</v>
      </c>
      <c r="R64" s="315">
        <f t="shared" si="19"/>
        <v>6.9</v>
      </c>
      <c r="S64" s="316">
        <f t="shared" si="19"/>
        <v>6.9</v>
      </c>
      <c r="T64" s="316">
        <f t="shared" si="19"/>
        <v>5.2</v>
      </c>
      <c r="U64" s="317">
        <f t="shared" si="19"/>
        <v>0</v>
      </c>
      <c r="V64" s="470">
        <f t="shared" si="19"/>
        <v>0</v>
      </c>
      <c r="W64" s="471">
        <f t="shared" si="19"/>
        <v>0</v>
      </c>
      <c r="X64" s="471">
        <f t="shared" si="19"/>
        <v>0</v>
      </c>
      <c r="Y64" s="471">
        <f t="shared" si="19"/>
        <v>0</v>
      </c>
      <c r="Z64" s="419">
        <f t="shared" si="19"/>
        <v>6.9</v>
      </c>
      <c r="AA64" s="318">
        <f t="shared" si="19"/>
        <v>6.9</v>
      </c>
      <c r="AB64" s="408"/>
      <c r="AC64" s="1099"/>
      <c r="AD64" s="1099"/>
      <c r="AE64" s="1056"/>
    </row>
    <row r="65" spans="1:31" ht="20.25" customHeight="1" thickBot="1">
      <c r="A65" s="475" t="s">
        <v>64</v>
      </c>
      <c r="B65" s="476" t="s">
        <v>73</v>
      </c>
      <c r="C65" s="1280" t="s">
        <v>71</v>
      </c>
      <c r="D65" s="1280"/>
      <c r="E65" s="1280"/>
      <c r="F65" s="1280"/>
      <c r="G65" s="1280"/>
      <c r="H65" s="1280"/>
      <c r="I65" s="1281"/>
      <c r="J65" s="304">
        <f>J64+J62+J60</f>
        <v>15775.800000000001</v>
      </c>
      <c r="K65" s="304">
        <f aca="true" t="shared" si="20" ref="K65:AA65">K64+K62+K60</f>
        <v>15775.800000000001</v>
      </c>
      <c r="L65" s="304">
        <f t="shared" si="20"/>
        <v>11496.8</v>
      </c>
      <c r="M65" s="304">
        <f t="shared" si="20"/>
        <v>0</v>
      </c>
      <c r="N65" s="304">
        <f>N64+N62+N60</f>
        <v>15395.699999999999</v>
      </c>
      <c r="O65" s="304">
        <f t="shared" si="20"/>
        <v>15395.699999999999</v>
      </c>
      <c r="P65" s="304">
        <f t="shared" si="20"/>
        <v>11281.500000000002</v>
      </c>
      <c r="Q65" s="304">
        <f t="shared" si="20"/>
        <v>0</v>
      </c>
      <c r="R65" s="304">
        <f t="shared" si="20"/>
        <v>14874.8</v>
      </c>
      <c r="S65" s="304">
        <f aca="true" t="shared" si="21" ref="S65:Y65">S64+S62+S60</f>
        <v>14874.8</v>
      </c>
      <c r="T65" s="304">
        <f t="shared" si="21"/>
        <v>10952.6</v>
      </c>
      <c r="U65" s="304">
        <f t="shared" si="21"/>
        <v>0</v>
      </c>
      <c r="V65" s="304">
        <f t="shared" si="21"/>
        <v>0</v>
      </c>
      <c r="W65" s="304">
        <f t="shared" si="21"/>
        <v>0</v>
      </c>
      <c r="X65" s="304">
        <f t="shared" si="21"/>
        <v>0</v>
      </c>
      <c r="Y65" s="304">
        <f t="shared" si="21"/>
        <v>0</v>
      </c>
      <c r="Z65" s="304">
        <f t="shared" si="20"/>
        <v>15395.699999999999</v>
      </c>
      <c r="AA65" s="304">
        <f t="shared" si="20"/>
        <v>15395.699999999999</v>
      </c>
      <c r="AB65" s="425"/>
      <c r="AC65" s="425"/>
      <c r="AD65" s="425"/>
      <c r="AE65" s="426"/>
    </row>
    <row r="66" spans="1:31" ht="21.75" customHeight="1" thickBot="1">
      <c r="A66" s="302" t="s">
        <v>64</v>
      </c>
      <c r="B66" s="1527" t="s">
        <v>52</v>
      </c>
      <c r="C66" s="1527"/>
      <c r="D66" s="1527"/>
      <c r="E66" s="1527"/>
      <c r="F66" s="1527"/>
      <c r="G66" s="1527"/>
      <c r="H66" s="1527"/>
      <c r="I66" s="1527"/>
      <c r="J66" s="477">
        <f>J65+J54+J46+J26+J18</f>
        <v>189429.44</v>
      </c>
      <c r="K66" s="477">
        <f aca="true" t="shared" si="22" ref="K66:AA66">K65+K54+K46+K26+K18</f>
        <v>189421.44</v>
      </c>
      <c r="L66" s="477">
        <f t="shared" si="22"/>
        <v>134635.8</v>
      </c>
      <c r="M66" s="477">
        <f t="shared" si="22"/>
        <v>8</v>
      </c>
      <c r="N66" s="477">
        <f t="shared" si="22"/>
        <v>179676.39999999997</v>
      </c>
      <c r="O66" s="477">
        <f t="shared" si="22"/>
        <v>179676.39999999997</v>
      </c>
      <c r="P66" s="477">
        <f t="shared" si="22"/>
        <v>127381.5</v>
      </c>
      <c r="Q66" s="477">
        <f t="shared" si="22"/>
        <v>0</v>
      </c>
      <c r="R66" s="477">
        <f t="shared" si="22"/>
        <v>176200.4</v>
      </c>
      <c r="S66" s="477">
        <f aca="true" t="shared" si="23" ref="S66:Y66">S65+S54+S46+S26+S18</f>
        <v>176200.4</v>
      </c>
      <c r="T66" s="477">
        <f t="shared" si="23"/>
        <v>125920.00000000001</v>
      </c>
      <c r="U66" s="477">
        <f t="shared" si="23"/>
        <v>0</v>
      </c>
      <c r="V66" s="477">
        <f t="shared" si="23"/>
        <v>0</v>
      </c>
      <c r="W66" s="477">
        <f t="shared" si="23"/>
        <v>0</v>
      </c>
      <c r="X66" s="477">
        <f t="shared" si="23"/>
        <v>0</v>
      </c>
      <c r="Y66" s="477">
        <f t="shared" si="23"/>
        <v>0</v>
      </c>
      <c r="Z66" s="477">
        <f t="shared" si="22"/>
        <v>178002.30000000002</v>
      </c>
      <c r="AA66" s="477">
        <f t="shared" si="22"/>
        <v>178009.5</v>
      </c>
      <c r="AB66" s="478"/>
      <c r="AC66" s="478"/>
      <c r="AD66" s="478"/>
      <c r="AE66" s="479"/>
    </row>
    <row r="67" spans="1:31" ht="22.5" customHeight="1" thickBot="1">
      <c r="A67" s="475" t="s">
        <v>68</v>
      </c>
      <c r="B67" s="1621" t="s">
        <v>145</v>
      </c>
      <c r="C67" s="1622"/>
      <c r="D67" s="1622"/>
      <c r="E67" s="1622"/>
      <c r="F67" s="1622"/>
      <c r="G67" s="1622"/>
      <c r="H67" s="1622"/>
      <c r="I67" s="1622"/>
      <c r="J67" s="1622"/>
      <c r="K67" s="1622"/>
      <c r="L67" s="1622"/>
      <c r="M67" s="1622"/>
      <c r="N67" s="1622"/>
      <c r="O67" s="1622"/>
      <c r="P67" s="1622"/>
      <c r="Q67" s="1622"/>
      <c r="R67" s="1622"/>
      <c r="S67" s="1622"/>
      <c r="T67" s="1622"/>
      <c r="U67" s="1622"/>
      <c r="V67" s="1622"/>
      <c r="W67" s="1622"/>
      <c r="X67" s="1622"/>
      <c r="Y67" s="1549"/>
      <c r="Z67" s="1549"/>
      <c r="AA67" s="1549"/>
      <c r="AB67" s="1549"/>
      <c r="AC67" s="1549"/>
      <c r="AD67" s="1549"/>
      <c r="AE67" s="1550"/>
    </row>
    <row r="68" spans="1:31" ht="14.25" customHeight="1" thickBot="1">
      <c r="A68" s="480" t="s">
        <v>68</v>
      </c>
      <c r="B68" s="481" t="s">
        <v>64</v>
      </c>
      <c r="C68" s="1275" t="s">
        <v>324</v>
      </c>
      <c r="D68" s="1276"/>
      <c r="E68" s="1276"/>
      <c r="F68" s="1276"/>
      <c r="G68" s="1276"/>
      <c r="H68" s="1276"/>
      <c r="I68" s="1276"/>
      <c r="J68" s="1276"/>
      <c r="K68" s="1276"/>
      <c r="L68" s="1276"/>
      <c r="M68" s="1276"/>
      <c r="N68" s="1276"/>
      <c r="O68" s="1276"/>
      <c r="P68" s="1276"/>
      <c r="Q68" s="1276"/>
      <c r="R68" s="1276"/>
      <c r="S68" s="1276"/>
      <c r="T68" s="1276"/>
      <c r="U68" s="1276"/>
      <c r="V68" s="1276"/>
      <c r="W68" s="1276"/>
      <c r="X68" s="1276"/>
      <c r="Y68" s="1276"/>
      <c r="Z68" s="1276"/>
      <c r="AA68" s="1276"/>
      <c r="AB68" s="1340"/>
      <c r="AC68" s="1340"/>
      <c r="AD68" s="1340"/>
      <c r="AE68" s="1341"/>
    </row>
    <row r="69" spans="1:31" ht="60.75" customHeight="1" thickBot="1">
      <c r="A69" s="1470" t="s">
        <v>68</v>
      </c>
      <c r="B69" s="1623" t="s">
        <v>64</v>
      </c>
      <c r="C69" s="1452" t="s">
        <v>64</v>
      </c>
      <c r="D69" s="1336" t="s">
        <v>252</v>
      </c>
      <c r="E69" s="1392"/>
      <c r="F69" s="1165" t="s">
        <v>65</v>
      </c>
      <c r="G69" s="1347" t="s">
        <v>53</v>
      </c>
      <c r="H69" s="1332" t="s">
        <v>127</v>
      </c>
      <c r="I69" s="483" t="s">
        <v>122</v>
      </c>
      <c r="J69" s="222">
        <f>K69+M69</f>
        <v>18464.5</v>
      </c>
      <c r="K69" s="223">
        <v>18401.5</v>
      </c>
      <c r="L69" s="223">
        <v>3234.3</v>
      </c>
      <c r="M69" s="232">
        <v>63</v>
      </c>
      <c r="N69" s="484">
        <v>17481.1</v>
      </c>
      <c r="O69" s="226">
        <f>17481.1-Q69</f>
        <v>17428.1</v>
      </c>
      <c r="P69" s="226">
        <v>3178.4</v>
      </c>
      <c r="Q69" s="327">
        <v>53</v>
      </c>
      <c r="R69" s="227">
        <f>S69+U69</f>
        <v>17532.600000000002</v>
      </c>
      <c r="S69" s="228">
        <v>17488.2</v>
      </c>
      <c r="T69" s="228">
        <v>3221.2</v>
      </c>
      <c r="U69" s="229">
        <f>42+2.4</f>
        <v>44.4</v>
      </c>
      <c r="V69" s="431"/>
      <c r="W69" s="223"/>
      <c r="X69" s="223"/>
      <c r="Y69" s="401"/>
      <c r="Z69" s="1095">
        <v>17481.1</v>
      </c>
      <c r="AA69" s="431">
        <v>17481.1</v>
      </c>
      <c r="AB69" s="1358" t="s">
        <v>123</v>
      </c>
      <c r="AC69" s="485">
        <v>103</v>
      </c>
      <c r="AD69" s="486">
        <v>103</v>
      </c>
      <c r="AE69" s="487">
        <v>103</v>
      </c>
    </row>
    <row r="70" spans="1:31" ht="20.25" customHeight="1" thickBot="1">
      <c r="A70" s="1471"/>
      <c r="B70" s="1624"/>
      <c r="C70" s="1453"/>
      <c r="D70" s="1337"/>
      <c r="E70" s="1419"/>
      <c r="F70" s="1157"/>
      <c r="G70" s="1469"/>
      <c r="H70" s="1333"/>
      <c r="I70" s="355" t="s">
        <v>67</v>
      </c>
      <c r="J70" s="315">
        <f aca="true" t="shared" si="24" ref="J70:AA70">SUM(J69:J69)</f>
        <v>18464.5</v>
      </c>
      <c r="K70" s="315">
        <f t="shared" si="24"/>
        <v>18401.5</v>
      </c>
      <c r="L70" s="315">
        <f t="shared" si="24"/>
        <v>3234.3</v>
      </c>
      <c r="M70" s="315">
        <f t="shared" si="24"/>
        <v>63</v>
      </c>
      <c r="N70" s="315">
        <f t="shared" si="24"/>
        <v>17481.1</v>
      </c>
      <c r="O70" s="315">
        <f t="shared" si="24"/>
        <v>17428.1</v>
      </c>
      <c r="P70" s="315">
        <f t="shared" si="24"/>
        <v>3178.4</v>
      </c>
      <c r="Q70" s="318">
        <f t="shared" si="24"/>
        <v>53</v>
      </c>
      <c r="R70" s="315">
        <f t="shared" si="24"/>
        <v>17532.600000000002</v>
      </c>
      <c r="S70" s="315">
        <f t="shared" si="24"/>
        <v>17488.2</v>
      </c>
      <c r="T70" s="315">
        <f t="shared" si="24"/>
        <v>3221.2</v>
      </c>
      <c r="U70" s="419">
        <f t="shared" si="24"/>
        <v>44.4</v>
      </c>
      <c r="V70" s="469">
        <f t="shared" si="24"/>
        <v>0</v>
      </c>
      <c r="W70" s="315">
        <f t="shared" si="24"/>
        <v>0</v>
      </c>
      <c r="X70" s="315">
        <f t="shared" si="24"/>
        <v>0</v>
      </c>
      <c r="Y70" s="315">
        <f t="shared" si="24"/>
        <v>0</v>
      </c>
      <c r="Z70" s="315">
        <f t="shared" si="24"/>
        <v>17481.1</v>
      </c>
      <c r="AA70" s="315">
        <f t="shared" si="24"/>
        <v>17481.1</v>
      </c>
      <c r="AB70" s="1655"/>
      <c r="AC70" s="489"/>
      <c r="AD70" s="372"/>
      <c r="AE70" s="490"/>
    </row>
    <row r="71" spans="1:31" ht="54.75" customHeight="1" thickBot="1">
      <c r="A71" s="217" t="s">
        <v>68</v>
      </c>
      <c r="B71" s="491" t="s">
        <v>64</v>
      </c>
      <c r="C71" s="1452" t="s">
        <v>68</v>
      </c>
      <c r="D71" s="1454" t="s">
        <v>130</v>
      </c>
      <c r="E71" s="1392"/>
      <c r="F71" s="1165" t="s">
        <v>65</v>
      </c>
      <c r="G71" s="1117" t="s">
        <v>53</v>
      </c>
      <c r="H71" s="1332" t="s">
        <v>127</v>
      </c>
      <c r="I71" s="492" t="s">
        <v>99</v>
      </c>
      <c r="J71" s="388">
        <v>198</v>
      </c>
      <c r="K71" s="403">
        <v>198</v>
      </c>
      <c r="L71" s="403">
        <v>0</v>
      </c>
      <c r="M71" s="493"/>
      <c r="N71" s="413">
        <v>170.2</v>
      </c>
      <c r="O71" s="414">
        <v>170.2</v>
      </c>
      <c r="P71" s="414">
        <v>0</v>
      </c>
      <c r="Q71" s="412"/>
      <c r="R71" s="415">
        <v>170.2</v>
      </c>
      <c r="S71" s="416">
        <v>159.2</v>
      </c>
      <c r="T71" s="416">
        <v>0</v>
      </c>
      <c r="U71" s="417">
        <v>11</v>
      </c>
      <c r="V71" s="365"/>
      <c r="W71" s="243"/>
      <c r="X71" s="243"/>
      <c r="Y71" s="404"/>
      <c r="Z71" s="400">
        <v>169.4</v>
      </c>
      <c r="AA71" s="494">
        <v>168.2</v>
      </c>
      <c r="AB71" s="1365" t="s">
        <v>174</v>
      </c>
      <c r="AC71" s="495">
        <v>7800</v>
      </c>
      <c r="AD71" s="496">
        <v>7800</v>
      </c>
      <c r="AE71" s="497">
        <v>7800</v>
      </c>
    </row>
    <row r="72" spans="1:31" ht="26.25" customHeight="1" thickBot="1">
      <c r="A72" s="292"/>
      <c r="B72" s="498"/>
      <c r="C72" s="1453"/>
      <c r="D72" s="1455"/>
      <c r="E72" s="1419"/>
      <c r="F72" s="1157"/>
      <c r="G72" s="1118"/>
      <c r="H72" s="1333"/>
      <c r="I72" s="441" t="s">
        <v>67</v>
      </c>
      <c r="J72" s="315">
        <f aca="true" t="shared" si="25" ref="J72:AA72">SUM(J71:J71)</f>
        <v>198</v>
      </c>
      <c r="K72" s="315">
        <f t="shared" si="25"/>
        <v>198</v>
      </c>
      <c r="L72" s="315">
        <f t="shared" si="25"/>
        <v>0</v>
      </c>
      <c r="M72" s="315">
        <f t="shared" si="25"/>
        <v>0</v>
      </c>
      <c r="N72" s="315">
        <f t="shared" si="25"/>
        <v>170.2</v>
      </c>
      <c r="O72" s="315">
        <f t="shared" si="25"/>
        <v>170.2</v>
      </c>
      <c r="P72" s="315">
        <f t="shared" si="25"/>
        <v>0</v>
      </c>
      <c r="Q72" s="318">
        <f t="shared" si="25"/>
        <v>0</v>
      </c>
      <c r="R72" s="315">
        <f t="shared" si="25"/>
        <v>170.2</v>
      </c>
      <c r="S72" s="315">
        <f t="shared" si="25"/>
        <v>159.2</v>
      </c>
      <c r="T72" s="315">
        <f t="shared" si="25"/>
        <v>0</v>
      </c>
      <c r="U72" s="419">
        <f t="shared" si="25"/>
        <v>11</v>
      </c>
      <c r="V72" s="499">
        <f t="shared" si="25"/>
        <v>0</v>
      </c>
      <c r="W72" s="500">
        <f t="shared" si="25"/>
        <v>0</v>
      </c>
      <c r="X72" s="500">
        <f t="shared" si="25"/>
        <v>0</v>
      </c>
      <c r="Y72" s="500">
        <f t="shared" si="25"/>
        <v>0</v>
      </c>
      <c r="Z72" s="500">
        <f t="shared" si="25"/>
        <v>169.4</v>
      </c>
      <c r="AA72" s="500">
        <f t="shared" si="25"/>
        <v>168.2</v>
      </c>
      <c r="AB72" s="1366"/>
      <c r="AC72" s="501"/>
      <c r="AD72" s="372"/>
      <c r="AE72" s="502"/>
    </row>
    <row r="73" spans="1:31" ht="21" customHeight="1" thickBot="1">
      <c r="A73" s="302" t="s">
        <v>68</v>
      </c>
      <c r="B73" s="424" t="s">
        <v>64</v>
      </c>
      <c r="C73" s="1280" t="s">
        <v>71</v>
      </c>
      <c r="D73" s="1280"/>
      <c r="E73" s="1280"/>
      <c r="F73" s="1280"/>
      <c r="G73" s="1280"/>
      <c r="H73" s="1280"/>
      <c r="I73" s="1281"/>
      <c r="J73" s="304">
        <f>J70+J72</f>
        <v>18662.5</v>
      </c>
      <c r="K73" s="304">
        <f aca="true" t="shared" si="26" ref="K73:AA73">K70+K72</f>
        <v>18599.5</v>
      </c>
      <c r="L73" s="304">
        <f t="shared" si="26"/>
        <v>3234.3</v>
      </c>
      <c r="M73" s="304">
        <f t="shared" si="26"/>
        <v>63</v>
      </c>
      <c r="N73" s="304">
        <f t="shared" si="26"/>
        <v>17651.3</v>
      </c>
      <c r="O73" s="304">
        <f>O70+O72</f>
        <v>17598.3</v>
      </c>
      <c r="P73" s="304">
        <f>P70+P72</f>
        <v>3178.4</v>
      </c>
      <c r="Q73" s="304">
        <f>Q70+Q72</f>
        <v>53</v>
      </c>
      <c r="R73" s="304">
        <f>R70+R72</f>
        <v>17702.800000000003</v>
      </c>
      <c r="S73" s="304">
        <f t="shared" si="26"/>
        <v>17647.4</v>
      </c>
      <c r="T73" s="304">
        <f t="shared" si="26"/>
        <v>3221.2</v>
      </c>
      <c r="U73" s="304">
        <f t="shared" si="26"/>
        <v>55.4</v>
      </c>
      <c r="V73" s="304">
        <f t="shared" si="26"/>
        <v>0</v>
      </c>
      <c r="W73" s="304">
        <f t="shared" si="26"/>
        <v>0</v>
      </c>
      <c r="X73" s="304">
        <f t="shared" si="26"/>
        <v>0</v>
      </c>
      <c r="Y73" s="304">
        <f t="shared" si="26"/>
        <v>0</v>
      </c>
      <c r="Z73" s="304">
        <f t="shared" si="26"/>
        <v>17650.5</v>
      </c>
      <c r="AA73" s="304">
        <f t="shared" si="26"/>
        <v>17649.3</v>
      </c>
      <c r="AB73" s="1367"/>
      <c r="AC73" s="503"/>
      <c r="AD73" s="504"/>
      <c r="AE73" s="358"/>
    </row>
    <row r="74" spans="1:31" ht="18" customHeight="1" thickBot="1">
      <c r="A74" s="374" t="s">
        <v>68</v>
      </c>
      <c r="B74" s="505" t="s">
        <v>68</v>
      </c>
      <c r="C74" s="1342" t="s">
        <v>305</v>
      </c>
      <c r="D74" s="1343"/>
      <c r="E74" s="1343"/>
      <c r="F74" s="1343"/>
      <c r="G74" s="1344"/>
      <c r="H74" s="1343"/>
      <c r="I74" s="1343"/>
      <c r="J74" s="1343"/>
      <c r="K74" s="1343"/>
      <c r="L74" s="1343"/>
      <c r="M74" s="1343"/>
      <c r="N74" s="1343"/>
      <c r="O74" s="1343"/>
      <c r="P74" s="1343"/>
      <c r="Q74" s="1343"/>
      <c r="R74" s="1343"/>
      <c r="S74" s="1343"/>
      <c r="T74" s="1343"/>
      <c r="U74" s="1343"/>
      <c r="V74" s="1343"/>
      <c r="W74" s="1343"/>
      <c r="X74" s="1343"/>
      <c r="Y74" s="1343"/>
      <c r="Z74" s="1343"/>
      <c r="AA74" s="1343"/>
      <c r="AB74" s="1345"/>
      <c r="AC74" s="1345"/>
      <c r="AD74" s="1345"/>
      <c r="AE74" s="1346"/>
    </row>
    <row r="75" spans="1:31" ht="12.75" customHeight="1">
      <c r="A75" s="1269" t="s">
        <v>68</v>
      </c>
      <c r="B75" s="1489" t="s">
        <v>68</v>
      </c>
      <c r="C75" s="1282" t="s">
        <v>64</v>
      </c>
      <c r="D75" s="1355" t="s">
        <v>253</v>
      </c>
      <c r="E75" s="1221" t="s">
        <v>4</v>
      </c>
      <c r="F75" s="508" t="s">
        <v>65</v>
      </c>
      <c r="G75" s="1163">
        <v>188710823</v>
      </c>
      <c r="H75" s="335" t="s">
        <v>124</v>
      </c>
      <c r="I75" s="221" t="s">
        <v>66</v>
      </c>
      <c r="J75" s="365">
        <v>632.9</v>
      </c>
      <c r="K75" s="243">
        <v>632.9</v>
      </c>
      <c r="L75" s="243">
        <v>455.4</v>
      </c>
      <c r="M75" s="244"/>
      <c r="N75" s="366">
        <v>793.2</v>
      </c>
      <c r="O75" s="246">
        <v>793.2</v>
      </c>
      <c r="P75" s="246">
        <v>573.7</v>
      </c>
      <c r="Q75" s="244"/>
      <c r="R75" s="247">
        <v>613.5</v>
      </c>
      <c r="S75" s="248">
        <v>613.5</v>
      </c>
      <c r="T75" s="248">
        <v>442.9</v>
      </c>
      <c r="U75" s="249"/>
      <c r="V75" s="365"/>
      <c r="W75" s="243"/>
      <c r="X75" s="243"/>
      <c r="Y75" s="420"/>
      <c r="Z75" s="253">
        <v>802.1</v>
      </c>
      <c r="AA75" s="254">
        <v>802.1</v>
      </c>
      <c r="AB75" s="1358" t="s">
        <v>25</v>
      </c>
      <c r="AC75" s="1359">
        <v>7</v>
      </c>
      <c r="AD75" s="1359">
        <v>7</v>
      </c>
      <c r="AE75" s="1362">
        <v>7</v>
      </c>
    </row>
    <row r="76" spans="1:31" ht="15" customHeight="1">
      <c r="A76" s="1146"/>
      <c r="B76" s="1149"/>
      <c r="C76" s="1283"/>
      <c r="D76" s="1356"/>
      <c r="E76" s="1338"/>
      <c r="F76" s="508"/>
      <c r="G76" s="1339"/>
      <c r="H76" s="335"/>
      <c r="I76" s="509" t="s">
        <v>69</v>
      </c>
      <c r="J76" s="91">
        <v>578</v>
      </c>
      <c r="K76" s="55">
        <v>578</v>
      </c>
      <c r="L76" s="55">
        <v>441.3</v>
      </c>
      <c r="M76" s="510"/>
      <c r="N76" s="91">
        <v>540.2</v>
      </c>
      <c r="O76" s="55">
        <v>540.2</v>
      </c>
      <c r="P76" s="55">
        <v>412.4</v>
      </c>
      <c r="Q76" s="450"/>
      <c r="R76" s="451">
        <v>540.2</v>
      </c>
      <c r="S76" s="452">
        <v>540.2</v>
      </c>
      <c r="T76" s="452">
        <v>412.4</v>
      </c>
      <c r="U76" s="511"/>
      <c r="V76" s="91"/>
      <c r="W76" s="55"/>
      <c r="X76" s="55"/>
      <c r="Y76" s="454"/>
      <c r="Z76" s="456">
        <v>540.2</v>
      </c>
      <c r="AA76" s="455">
        <v>540.2</v>
      </c>
      <c r="AB76" s="1261"/>
      <c r="AC76" s="1360"/>
      <c r="AD76" s="1360"/>
      <c r="AE76" s="1363"/>
    </row>
    <row r="77" spans="1:31" ht="11.25" customHeight="1">
      <c r="A77" s="1146"/>
      <c r="B77" s="1149"/>
      <c r="C77" s="1283"/>
      <c r="D77" s="1356"/>
      <c r="E77" s="1338"/>
      <c r="F77" s="508"/>
      <c r="G77" s="1339"/>
      <c r="H77" s="335"/>
      <c r="I77" s="258" t="s">
        <v>89</v>
      </c>
      <c r="J77" s="512">
        <v>0.9</v>
      </c>
      <c r="K77" s="513">
        <v>0.9</v>
      </c>
      <c r="L77" s="513"/>
      <c r="M77" s="514"/>
      <c r="N77" s="512"/>
      <c r="O77" s="513"/>
      <c r="P77" s="513"/>
      <c r="Q77" s="515"/>
      <c r="R77" s="516"/>
      <c r="S77" s="517"/>
      <c r="T77" s="517"/>
      <c r="U77" s="511"/>
      <c r="V77" s="512"/>
      <c r="W77" s="513"/>
      <c r="X77" s="513"/>
      <c r="Y77" s="454"/>
      <c r="Z77" s="518"/>
      <c r="AA77" s="519"/>
      <c r="AB77" s="1261"/>
      <c r="AC77" s="1360"/>
      <c r="AD77" s="1360"/>
      <c r="AE77" s="1363"/>
    </row>
    <row r="78" spans="1:31" ht="13.5" customHeight="1" thickBot="1">
      <c r="A78" s="1146"/>
      <c r="B78" s="1149"/>
      <c r="C78" s="1283"/>
      <c r="D78" s="1356"/>
      <c r="E78" s="1338"/>
      <c r="F78" s="508"/>
      <c r="G78" s="520"/>
      <c r="H78" s="335"/>
      <c r="I78" s="286" t="s">
        <v>9</v>
      </c>
      <c r="J78" s="512"/>
      <c r="K78" s="513"/>
      <c r="L78" s="513"/>
      <c r="M78" s="514"/>
      <c r="N78" s="512"/>
      <c r="O78" s="513"/>
      <c r="P78" s="513"/>
      <c r="Q78" s="515"/>
      <c r="R78" s="516"/>
      <c r="S78" s="517"/>
      <c r="T78" s="517"/>
      <c r="U78" s="511"/>
      <c r="V78" s="512"/>
      <c r="W78" s="513"/>
      <c r="X78" s="513"/>
      <c r="Y78" s="454"/>
      <c r="Z78" s="521"/>
      <c r="AA78" s="522"/>
      <c r="AB78" s="1260"/>
      <c r="AC78" s="1361"/>
      <c r="AD78" s="1361"/>
      <c r="AE78" s="1364"/>
    </row>
    <row r="79" spans="1:31" ht="15.75" customHeight="1" thickBot="1">
      <c r="A79" s="1429"/>
      <c r="B79" s="1459"/>
      <c r="C79" s="1284"/>
      <c r="D79" s="1357"/>
      <c r="E79" s="407"/>
      <c r="F79" s="523"/>
      <c r="G79" s="524"/>
      <c r="H79" s="353"/>
      <c r="I79" s="355" t="s">
        <v>67</v>
      </c>
      <c r="J79" s="469">
        <f aca="true" t="shared" si="27" ref="J79:AA79">SUM(J75:J78)</f>
        <v>1211.8000000000002</v>
      </c>
      <c r="K79" s="316">
        <f t="shared" si="27"/>
        <v>1211.8000000000002</v>
      </c>
      <c r="L79" s="316">
        <f t="shared" si="27"/>
        <v>896.7</v>
      </c>
      <c r="M79" s="316">
        <f t="shared" si="27"/>
        <v>0</v>
      </c>
      <c r="N79" s="316">
        <f t="shared" si="27"/>
        <v>1333.4</v>
      </c>
      <c r="O79" s="316">
        <f t="shared" si="27"/>
        <v>1333.4</v>
      </c>
      <c r="P79" s="316">
        <f t="shared" si="27"/>
        <v>986.1</v>
      </c>
      <c r="Q79" s="316">
        <f t="shared" si="27"/>
        <v>0</v>
      </c>
      <c r="R79" s="316">
        <f t="shared" si="27"/>
        <v>1153.7</v>
      </c>
      <c r="S79" s="316">
        <f t="shared" si="27"/>
        <v>1153.7</v>
      </c>
      <c r="T79" s="316">
        <f t="shared" si="27"/>
        <v>855.3</v>
      </c>
      <c r="U79" s="316">
        <f t="shared" si="27"/>
        <v>0</v>
      </c>
      <c r="V79" s="525">
        <f t="shared" si="27"/>
        <v>0</v>
      </c>
      <c r="W79" s="317">
        <f t="shared" si="27"/>
        <v>0</v>
      </c>
      <c r="X79" s="317">
        <f t="shared" si="27"/>
        <v>0</v>
      </c>
      <c r="Y79" s="418">
        <f t="shared" si="27"/>
        <v>0</v>
      </c>
      <c r="Z79" s="419">
        <f t="shared" si="27"/>
        <v>1342.3000000000002</v>
      </c>
      <c r="AA79" s="318">
        <f t="shared" si="27"/>
        <v>1342.3000000000002</v>
      </c>
      <c r="AB79" s="1260"/>
      <c r="AC79" s="1361"/>
      <c r="AD79" s="1361"/>
      <c r="AE79" s="1364"/>
    </row>
    <row r="80" spans="1:31" ht="15.75" customHeight="1">
      <c r="A80" s="1156" t="s">
        <v>68</v>
      </c>
      <c r="B80" s="1148" t="s">
        <v>68</v>
      </c>
      <c r="C80" s="1285" t="s">
        <v>68</v>
      </c>
      <c r="D80" s="1373" t="s">
        <v>325</v>
      </c>
      <c r="E80" s="1211" t="s">
        <v>5</v>
      </c>
      <c r="F80" s="1372" t="s">
        <v>65</v>
      </c>
      <c r="G80" s="1117">
        <v>188710823</v>
      </c>
      <c r="H80" s="1370" t="s">
        <v>124</v>
      </c>
      <c r="I80" s="221" t="s">
        <v>66</v>
      </c>
      <c r="J80" s="431">
        <v>378.5</v>
      </c>
      <c r="K80" s="223">
        <v>378.5</v>
      </c>
      <c r="L80" s="223">
        <v>262.6</v>
      </c>
      <c r="M80" s="244"/>
      <c r="N80" s="484">
        <v>390.7</v>
      </c>
      <c r="O80" s="226">
        <v>390.7</v>
      </c>
      <c r="P80" s="226">
        <v>271.1</v>
      </c>
      <c r="Q80" s="224"/>
      <c r="R80" s="227">
        <v>376.9</v>
      </c>
      <c r="S80" s="228">
        <v>376.9</v>
      </c>
      <c r="T80" s="228">
        <v>263.6</v>
      </c>
      <c r="U80" s="249"/>
      <c r="V80" s="431"/>
      <c r="W80" s="223"/>
      <c r="X80" s="223"/>
      <c r="Y80" s="420"/>
      <c r="Z80" s="233">
        <v>376.9</v>
      </c>
      <c r="AA80" s="234">
        <v>376.9</v>
      </c>
      <c r="AB80" s="1260"/>
      <c r="AC80" s="1351"/>
      <c r="AD80" s="1351"/>
      <c r="AE80" s="1353"/>
    </row>
    <row r="81" spans="1:31" ht="21" customHeight="1" thickBot="1">
      <c r="A81" s="1146"/>
      <c r="B81" s="1149"/>
      <c r="C81" s="1283"/>
      <c r="D81" s="1374"/>
      <c r="E81" s="1221"/>
      <c r="F81" s="1249"/>
      <c r="G81" s="1371"/>
      <c r="H81" s="1292"/>
      <c r="I81" s="258" t="s">
        <v>89</v>
      </c>
      <c r="J81" s="389">
        <v>1.1</v>
      </c>
      <c r="K81" s="403">
        <v>1.1</v>
      </c>
      <c r="L81" s="403"/>
      <c r="M81" s="466"/>
      <c r="N81" s="526"/>
      <c r="O81" s="414"/>
      <c r="P81" s="414"/>
      <c r="Q81" s="466"/>
      <c r="R81" s="264"/>
      <c r="S81" s="265"/>
      <c r="T81" s="265"/>
      <c r="U81" s="266"/>
      <c r="V81" s="378"/>
      <c r="W81" s="260"/>
      <c r="X81" s="260"/>
      <c r="Y81" s="527"/>
      <c r="Z81" s="97"/>
      <c r="AA81" s="114"/>
      <c r="AB81" s="1260"/>
      <c r="AC81" s="1352"/>
      <c r="AD81" s="1352"/>
      <c r="AE81" s="1354"/>
    </row>
    <row r="82" spans="1:31" ht="30.75" customHeight="1" thickBot="1">
      <c r="A82" s="1147"/>
      <c r="B82" s="1150"/>
      <c r="C82" s="1286"/>
      <c r="D82" s="1375"/>
      <c r="E82" s="1222"/>
      <c r="F82" s="1289"/>
      <c r="G82" s="1118"/>
      <c r="H82" s="1293"/>
      <c r="I82" s="355" t="s">
        <v>67</v>
      </c>
      <c r="J82" s="315">
        <f aca="true" t="shared" si="28" ref="J82:AA82">SUM(J80:J81)</f>
        <v>379.6</v>
      </c>
      <c r="K82" s="316">
        <f t="shared" si="28"/>
        <v>379.6</v>
      </c>
      <c r="L82" s="316">
        <f t="shared" si="28"/>
        <v>262.6</v>
      </c>
      <c r="M82" s="317">
        <f t="shared" si="28"/>
        <v>0</v>
      </c>
      <c r="N82" s="315">
        <f t="shared" si="28"/>
        <v>390.7</v>
      </c>
      <c r="O82" s="316">
        <f t="shared" si="28"/>
        <v>390.7</v>
      </c>
      <c r="P82" s="316">
        <f t="shared" si="28"/>
        <v>271.1</v>
      </c>
      <c r="Q82" s="418">
        <f t="shared" si="28"/>
        <v>0</v>
      </c>
      <c r="R82" s="315">
        <f t="shared" si="28"/>
        <v>376.9</v>
      </c>
      <c r="S82" s="316">
        <f t="shared" si="28"/>
        <v>376.9</v>
      </c>
      <c r="T82" s="316">
        <f t="shared" si="28"/>
        <v>263.6</v>
      </c>
      <c r="U82" s="317">
        <f t="shared" si="28"/>
        <v>0</v>
      </c>
      <c r="V82" s="525">
        <f t="shared" si="28"/>
        <v>0</v>
      </c>
      <c r="W82" s="317">
        <f t="shared" si="28"/>
        <v>0</v>
      </c>
      <c r="X82" s="317">
        <f t="shared" si="28"/>
        <v>0</v>
      </c>
      <c r="Y82" s="418">
        <f t="shared" si="28"/>
        <v>0</v>
      </c>
      <c r="Z82" s="419">
        <f t="shared" si="28"/>
        <v>376.9</v>
      </c>
      <c r="AA82" s="318">
        <f t="shared" si="28"/>
        <v>376.9</v>
      </c>
      <c r="AB82" s="1105"/>
      <c r="AC82" s="409"/>
      <c r="AD82" s="409"/>
      <c r="AE82" s="410"/>
    </row>
    <row r="83" spans="1:31" ht="25.5" customHeight="1">
      <c r="A83" s="1156" t="s">
        <v>68</v>
      </c>
      <c r="B83" s="1148" t="s">
        <v>68</v>
      </c>
      <c r="C83" s="1460" t="s">
        <v>70</v>
      </c>
      <c r="D83" s="1154" t="s">
        <v>351</v>
      </c>
      <c r="E83" s="1221"/>
      <c r="F83" s="1287" t="s">
        <v>65</v>
      </c>
      <c r="G83" s="1290">
        <v>188710823</v>
      </c>
      <c r="H83" s="1292" t="s">
        <v>124</v>
      </c>
      <c r="I83" s="241" t="s">
        <v>66</v>
      </c>
      <c r="J83" s="242">
        <v>804.6</v>
      </c>
      <c r="K83" s="365">
        <v>804.6</v>
      </c>
      <c r="L83" s="243">
        <v>282.7</v>
      </c>
      <c r="M83" s="244"/>
      <c r="N83" s="366">
        <v>787.1</v>
      </c>
      <c r="O83" s="366">
        <v>787.1</v>
      </c>
      <c r="P83" s="246">
        <v>290</v>
      </c>
      <c r="Q83" s="244"/>
      <c r="R83" s="247">
        <v>407</v>
      </c>
      <c r="S83" s="367">
        <v>407</v>
      </c>
      <c r="T83" s="248">
        <v>89.9</v>
      </c>
      <c r="U83" s="249"/>
      <c r="V83" s="242"/>
      <c r="W83" s="365"/>
      <c r="X83" s="251"/>
      <c r="Y83" s="252"/>
      <c r="Z83" s="528"/>
      <c r="AA83" s="529"/>
      <c r="AB83" s="1667"/>
      <c r="AC83" s="1669"/>
      <c r="AD83" s="1669"/>
      <c r="AE83" s="1660"/>
    </row>
    <row r="84" spans="1:31" ht="19.5" customHeight="1" thickBot="1">
      <c r="A84" s="1426"/>
      <c r="B84" s="1475"/>
      <c r="C84" s="1440"/>
      <c r="D84" s="1155"/>
      <c r="E84" s="1221"/>
      <c r="F84" s="1288"/>
      <c r="G84" s="1290"/>
      <c r="H84" s="1292"/>
      <c r="I84" s="258" t="s">
        <v>89</v>
      </c>
      <c r="J84" s="530">
        <v>25.9</v>
      </c>
      <c r="K84" s="531">
        <v>25.9</v>
      </c>
      <c r="L84" s="531"/>
      <c r="M84" s="532"/>
      <c r="N84" s="533"/>
      <c r="O84" s="275"/>
      <c r="P84" s="275"/>
      <c r="Q84" s="276"/>
      <c r="R84" s="264"/>
      <c r="S84" s="265"/>
      <c r="T84" s="265"/>
      <c r="U84" s="266"/>
      <c r="V84" s="259"/>
      <c r="W84" s="260"/>
      <c r="X84" s="260"/>
      <c r="Y84" s="267"/>
      <c r="Z84" s="534"/>
      <c r="AA84" s="535"/>
      <c r="AB84" s="1668"/>
      <c r="AC84" s="1670"/>
      <c r="AD84" s="1670"/>
      <c r="AE84" s="1661"/>
    </row>
    <row r="85" spans="1:31" ht="18" customHeight="1" thickBot="1">
      <c r="A85" s="1147"/>
      <c r="B85" s="1150"/>
      <c r="C85" s="1153"/>
      <c r="D85" s="1136"/>
      <c r="E85" s="1222"/>
      <c r="F85" s="1289"/>
      <c r="G85" s="1291"/>
      <c r="H85" s="1293"/>
      <c r="I85" s="355" t="s">
        <v>67</v>
      </c>
      <c r="J85" s="315">
        <f aca="true" t="shared" si="29" ref="J85:AA85">SUM(J83:J84)</f>
        <v>830.5</v>
      </c>
      <c r="K85" s="316">
        <f t="shared" si="29"/>
        <v>830.5</v>
      </c>
      <c r="L85" s="316">
        <f t="shared" si="29"/>
        <v>282.7</v>
      </c>
      <c r="M85" s="317">
        <f t="shared" si="29"/>
        <v>0</v>
      </c>
      <c r="N85" s="315">
        <f t="shared" si="29"/>
        <v>787.1</v>
      </c>
      <c r="O85" s="316">
        <f t="shared" si="29"/>
        <v>787.1</v>
      </c>
      <c r="P85" s="316">
        <f t="shared" si="29"/>
        <v>290</v>
      </c>
      <c r="Q85" s="317">
        <f t="shared" si="29"/>
        <v>0</v>
      </c>
      <c r="R85" s="419">
        <f t="shared" si="29"/>
        <v>407</v>
      </c>
      <c r="S85" s="317">
        <f t="shared" si="29"/>
        <v>407</v>
      </c>
      <c r="T85" s="317">
        <f t="shared" si="29"/>
        <v>89.9</v>
      </c>
      <c r="U85" s="317">
        <f t="shared" si="29"/>
        <v>0</v>
      </c>
      <c r="V85" s="317">
        <f t="shared" si="29"/>
        <v>0</v>
      </c>
      <c r="W85" s="317">
        <f t="shared" si="29"/>
        <v>0</v>
      </c>
      <c r="X85" s="317">
        <f t="shared" si="29"/>
        <v>0</v>
      </c>
      <c r="Y85" s="317">
        <f t="shared" si="29"/>
        <v>0</v>
      </c>
      <c r="Z85" s="317">
        <f t="shared" si="29"/>
        <v>0</v>
      </c>
      <c r="AA85" s="418">
        <f t="shared" si="29"/>
        <v>0</v>
      </c>
      <c r="AB85" s="371"/>
      <c r="AC85" s="183"/>
      <c r="AD85" s="183"/>
      <c r="AE85" s="184"/>
    </row>
    <row r="86" spans="1:31" ht="15.75" customHeight="1" thickBot="1">
      <c r="A86" s="302" t="s">
        <v>68</v>
      </c>
      <c r="B86" s="424" t="s">
        <v>68</v>
      </c>
      <c r="C86" s="1280" t="s">
        <v>71</v>
      </c>
      <c r="D86" s="1280"/>
      <c r="E86" s="1280"/>
      <c r="F86" s="1280"/>
      <c r="G86" s="1280"/>
      <c r="H86" s="1280"/>
      <c r="I86" s="1281"/>
      <c r="J86" s="304">
        <f>+J82+J79+J85</f>
        <v>2421.9</v>
      </c>
      <c r="K86" s="304">
        <f aca="true" t="shared" si="30" ref="K86:AA86">+K82+K79+K85</f>
        <v>2421.9</v>
      </c>
      <c r="L86" s="304">
        <f t="shared" si="30"/>
        <v>1442.0000000000002</v>
      </c>
      <c r="M86" s="304">
        <f t="shared" si="30"/>
        <v>0</v>
      </c>
      <c r="N86" s="304">
        <f>+N82+N79+N85</f>
        <v>2511.2000000000003</v>
      </c>
      <c r="O86" s="304">
        <f t="shared" si="30"/>
        <v>2511.2000000000003</v>
      </c>
      <c r="P86" s="304">
        <f t="shared" si="30"/>
        <v>1547.2</v>
      </c>
      <c r="Q86" s="304">
        <f t="shared" si="30"/>
        <v>0</v>
      </c>
      <c r="R86" s="304">
        <f t="shared" si="30"/>
        <v>1937.6</v>
      </c>
      <c r="S86" s="304">
        <f aca="true" t="shared" si="31" ref="S86:Y86">+S82+S79+S85</f>
        <v>1937.6</v>
      </c>
      <c r="T86" s="304">
        <f t="shared" si="31"/>
        <v>1208.8000000000002</v>
      </c>
      <c r="U86" s="304">
        <f t="shared" si="31"/>
        <v>0</v>
      </c>
      <c r="V86" s="304">
        <f t="shared" si="31"/>
        <v>0</v>
      </c>
      <c r="W86" s="304">
        <f t="shared" si="31"/>
        <v>0</v>
      </c>
      <c r="X86" s="304">
        <f t="shared" si="31"/>
        <v>0</v>
      </c>
      <c r="Y86" s="304">
        <f t="shared" si="31"/>
        <v>0</v>
      </c>
      <c r="Z86" s="304">
        <f t="shared" si="30"/>
        <v>1719.2000000000003</v>
      </c>
      <c r="AA86" s="536">
        <f t="shared" si="30"/>
        <v>1719.2000000000003</v>
      </c>
      <c r="AB86" s="356"/>
      <c r="AC86" s="504"/>
      <c r="AD86" s="504"/>
      <c r="AE86" s="538"/>
    </row>
    <row r="87" spans="1:31" ht="21" customHeight="1" thickBot="1">
      <c r="A87" s="302" t="s">
        <v>68</v>
      </c>
      <c r="B87" s="539" t="s">
        <v>70</v>
      </c>
      <c r="C87" s="1275" t="s">
        <v>306</v>
      </c>
      <c r="D87" s="1276"/>
      <c r="E87" s="1276"/>
      <c r="F87" s="1276"/>
      <c r="G87" s="1276"/>
      <c r="H87" s="1276"/>
      <c r="I87" s="1276"/>
      <c r="J87" s="1276"/>
      <c r="K87" s="1276"/>
      <c r="L87" s="1276"/>
      <c r="M87" s="1276"/>
      <c r="N87" s="1276"/>
      <c r="O87" s="1276"/>
      <c r="P87" s="1276"/>
      <c r="Q87" s="1276"/>
      <c r="R87" s="1276"/>
      <c r="S87" s="1276"/>
      <c r="T87" s="1276"/>
      <c r="U87" s="1276"/>
      <c r="V87" s="1486"/>
      <c r="W87" s="1486"/>
      <c r="X87" s="1486"/>
      <c r="Y87" s="1486"/>
      <c r="Z87" s="1486"/>
      <c r="AA87" s="1487"/>
      <c r="AB87" s="319"/>
      <c r="AC87" s="320"/>
      <c r="AD87" s="320"/>
      <c r="AE87" s="321"/>
    </row>
    <row r="88" spans="1:31" ht="57" customHeight="1" thickBot="1">
      <c r="A88" s="540" t="s">
        <v>68</v>
      </c>
      <c r="B88" s="541" t="s">
        <v>70</v>
      </c>
      <c r="C88" s="542" t="s">
        <v>64</v>
      </c>
      <c r="D88" s="1336" t="s">
        <v>79</v>
      </c>
      <c r="E88" s="1392"/>
      <c r="F88" s="1165" t="s">
        <v>65</v>
      </c>
      <c r="G88" s="1479">
        <v>188710823</v>
      </c>
      <c r="H88" s="1370" t="s">
        <v>124</v>
      </c>
      <c r="I88" s="324" t="s">
        <v>66</v>
      </c>
      <c r="J88" s="544">
        <v>15</v>
      </c>
      <c r="K88" s="545">
        <v>15</v>
      </c>
      <c r="L88" s="545"/>
      <c r="M88" s="546"/>
      <c r="N88" s="547">
        <v>15</v>
      </c>
      <c r="O88" s="548">
        <v>15</v>
      </c>
      <c r="P88" s="548"/>
      <c r="Q88" s="549"/>
      <c r="R88" s="550">
        <v>15</v>
      </c>
      <c r="S88" s="551">
        <v>15</v>
      </c>
      <c r="T88" s="551"/>
      <c r="U88" s="552"/>
      <c r="V88" s="544"/>
      <c r="W88" s="545"/>
      <c r="X88" s="545"/>
      <c r="Y88" s="553"/>
      <c r="Z88" s="554">
        <v>15</v>
      </c>
      <c r="AA88" s="554">
        <v>15</v>
      </c>
      <c r="AB88" s="1358" t="s">
        <v>82</v>
      </c>
      <c r="AC88" s="1482">
        <v>140</v>
      </c>
      <c r="AD88" s="1482">
        <v>160</v>
      </c>
      <c r="AE88" s="1483">
        <v>160</v>
      </c>
    </row>
    <row r="89" spans="1:31" ht="21" customHeight="1" thickBot="1">
      <c r="A89" s="555"/>
      <c r="B89" s="556"/>
      <c r="C89" s="557"/>
      <c r="D89" s="1337"/>
      <c r="E89" s="1419"/>
      <c r="F89" s="1157"/>
      <c r="G89" s="1480"/>
      <c r="H89" s="1293"/>
      <c r="I89" s="355" t="s">
        <v>67</v>
      </c>
      <c r="J89" s="315">
        <f aca="true" t="shared" si="32" ref="J89:AA89">SUM(J88:J88)</f>
        <v>15</v>
      </c>
      <c r="K89" s="316">
        <f t="shared" si="32"/>
        <v>15</v>
      </c>
      <c r="L89" s="316">
        <f t="shared" si="32"/>
        <v>0</v>
      </c>
      <c r="M89" s="317">
        <f t="shared" si="32"/>
        <v>0</v>
      </c>
      <c r="N89" s="315">
        <f t="shared" si="32"/>
        <v>15</v>
      </c>
      <c r="O89" s="316">
        <f t="shared" si="32"/>
        <v>15</v>
      </c>
      <c r="P89" s="316">
        <f t="shared" si="32"/>
        <v>0</v>
      </c>
      <c r="Q89" s="418">
        <f t="shared" si="32"/>
        <v>0</v>
      </c>
      <c r="R89" s="315">
        <f t="shared" si="32"/>
        <v>15</v>
      </c>
      <c r="S89" s="316">
        <f t="shared" si="32"/>
        <v>15</v>
      </c>
      <c r="T89" s="316">
        <f t="shared" si="32"/>
        <v>0</v>
      </c>
      <c r="U89" s="418">
        <f t="shared" si="32"/>
        <v>0</v>
      </c>
      <c r="V89" s="418">
        <f t="shared" si="32"/>
        <v>0</v>
      </c>
      <c r="W89" s="418">
        <f t="shared" si="32"/>
        <v>0</v>
      </c>
      <c r="X89" s="418">
        <f t="shared" si="32"/>
        <v>0</v>
      </c>
      <c r="Y89" s="418">
        <f t="shared" si="32"/>
        <v>0</v>
      </c>
      <c r="Z89" s="419">
        <f t="shared" si="32"/>
        <v>15</v>
      </c>
      <c r="AA89" s="419">
        <f t="shared" si="32"/>
        <v>15</v>
      </c>
      <c r="AB89" s="1260"/>
      <c r="AC89" s="1322"/>
      <c r="AD89" s="1322"/>
      <c r="AE89" s="1484"/>
    </row>
    <row r="90" spans="1:31" ht="30.75" customHeight="1" thickBot="1">
      <c r="A90" s="540" t="s">
        <v>68</v>
      </c>
      <c r="B90" s="541" t="s">
        <v>70</v>
      </c>
      <c r="C90" s="542" t="s">
        <v>68</v>
      </c>
      <c r="D90" s="1454" t="s">
        <v>20</v>
      </c>
      <c r="E90" s="1392"/>
      <c r="F90" s="1165" t="s">
        <v>65</v>
      </c>
      <c r="G90" s="1479">
        <v>188710823</v>
      </c>
      <c r="H90" s="1370" t="s">
        <v>124</v>
      </c>
      <c r="I90" s="559" t="s">
        <v>66</v>
      </c>
      <c r="J90" s="222">
        <v>20</v>
      </c>
      <c r="K90" s="223">
        <v>20</v>
      </c>
      <c r="L90" s="545"/>
      <c r="M90" s="553"/>
      <c r="N90" s="547">
        <v>25</v>
      </c>
      <c r="O90" s="548">
        <v>25</v>
      </c>
      <c r="P90" s="548"/>
      <c r="Q90" s="549"/>
      <c r="R90" s="227">
        <v>20</v>
      </c>
      <c r="S90" s="228">
        <v>20</v>
      </c>
      <c r="T90" s="228"/>
      <c r="U90" s="442"/>
      <c r="V90" s="222"/>
      <c r="W90" s="223"/>
      <c r="X90" s="223"/>
      <c r="Y90" s="401"/>
      <c r="Z90" s="554">
        <v>25</v>
      </c>
      <c r="AA90" s="554">
        <v>25</v>
      </c>
      <c r="AB90" s="1358" t="s">
        <v>135</v>
      </c>
      <c r="AC90" s="560">
        <v>20</v>
      </c>
      <c r="AD90" s="561">
        <v>20</v>
      </c>
      <c r="AE90" s="562">
        <v>20</v>
      </c>
    </row>
    <row r="91" spans="1:31" ht="21" customHeight="1" thickBot="1">
      <c r="A91" s="555"/>
      <c r="B91" s="556"/>
      <c r="C91" s="557"/>
      <c r="D91" s="1488"/>
      <c r="E91" s="1419"/>
      <c r="F91" s="1157"/>
      <c r="G91" s="1480"/>
      <c r="H91" s="1293"/>
      <c r="I91" s="355" t="s">
        <v>67</v>
      </c>
      <c r="J91" s="315">
        <f aca="true" t="shared" si="33" ref="J91:AA91">SUM(J90:J90)</f>
        <v>20</v>
      </c>
      <c r="K91" s="316">
        <f t="shared" si="33"/>
        <v>20</v>
      </c>
      <c r="L91" s="316">
        <f t="shared" si="33"/>
        <v>0</v>
      </c>
      <c r="M91" s="418">
        <f t="shared" si="33"/>
        <v>0</v>
      </c>
      <c r="N91" s="315">
        <f t="shared" si="33"/>
        <v>25</v>
      </c>
      <c r="O91" s="316">
        <f t="shared" si="33"/>
        <v>25</v>
      </c>
      <c r="P91" s="316">
        <f t="shared" si="33"/>
        <v>0</v>
      </c>
      <c r="Q91" s="418">
        <f t="shared" si="33"/>
        <v>0</v>
      </c>
      <c r="R91" s="500">
        <f t="shared" si="33"/>
        <v>20</v>
      </c>
      <c r="S91" s="563">
        <f t="shared" si="33"/>
        <v>20</v>
      </c>
      <c r="T91" s="563">
        <f t="shared" si="33"/>
        <v>0</v>
      </c>
      <c r="U91" s="565">
        <f t="shared" si="33"/>
        <v>0</v>
      </c>
      <c r="V91" s="565">
        <f t="shared" si="33"/>
        <v>0</v>
      </c>
      <c r="W91" s="565">
        <f t="shared" si="33"/>
        <v>0</v>
      </c>
      <c r="X91" s="565">
        <f t="shared" si="33"/>
        <v>0</v>
      </c>
      <c r="Y91" s="565">
        <f t="shared" si="33"/>
        <v>0</v>
      </c>
      <c r="Z91" s="566">
        <f t="shared" si="33"/>
        <v>25</v>
      </c>
      <c r="AA91" s="566">
        <f t="shared" si="33"/>
        <v>25</v>
      </c>
      <c r="AB91" s="1260"/>
      <c r="AC91" s="300"/>
      <c r="AD91" s="180"/>
      <c r="AE91" s="301"/>
    </row>
    <row r="92" spans="1:31" ht="15.75" customHeight="1">
      <c r="A92" s="506" t="s">
        <v>68</v>
      </c>
      <c r="B92" s="567" t="s">
        <v>70</v>
      </c>
      <c r="C92" s="542" t="s">
        <v>70</v>
      </c>
      <c r="D92" s="1454" t="s">
        <v>21</v>
      </c>
      <c r="E92" s="1646"/>
      <c r="F92" s="1165" t="s">
        <v>65</v>
      </c>
      <c r="G92" s="1369">
        <v>188710823</v>
      </c>
      <c r="H92" s="1370" t="s">
        <v>124</v>
      </c>
      <c r="I92" s="568" t="s">
        <v>66</v>
      </c>
      <c r="J92" s="222">
        <f>34.4-8.5</f>
        <v>25.9</v>
      </c>
      <c r="K92" s="223">
        <f>34.4-8.5</f>
        <v>25.9</v>
      </c>
      <c r="L92" s="223"/>
      <c r="M92" s="401"/>
      <c r="N92" s="225">
        <v>30</v>
      </c>
      <c r="O92" s="226">
        <v>30</v>
      </c>
      <c r="P92" s="226"/>
      <c r="Q92" s="327"/>
      <c r="R92" s="227">
        <v>25.9</v>
      </c>
      <c r="S92" s="228">
        <v>25.9</v>
      </c>
      <c r="T92" s="228"/>
      <c r="U92" s="442"/>
      <c r="V92" s="222"/>
      <c r="W92" s="223"/>
      <c r="X92" s="223"/>
      <c r="Y92" s="401"/>
      <c r="Z92" s="119">
        <v>30</v>
      </c>
      <c r="AA92" s="119">
        <v>30</v>
      </c>
      <c r="AB92" s="1260"/>
      <c r="AC92" s="300"/>
      <c r="AD92" s="180"/>
      <c r="AE92" s="301"/>
    </row>
    <row r="93" spans="1:31" ht="13.5" customHeight="1" thickBot="1">
      <c r="A93" s="374"/>
      <c r="B93" s="569"/>
      <c r="C93" s="570"/>
      <c r="D93" s="1645"/>
      <c r="E93" s="1647"/>
      <c r="F93" s="1143"/>
      <c r="G93" s="1123"/>
      <c r="H93" s="1123"/>
      <c r="I93" s="334" t="s">
        <v>66</v>
      </c>
      <c r="J93" s="274">
        <v>8.5</v>
      </c>
      <c r="K93" s="275">
        <v>8.5</v>
      </c>
      <c r="L93" s="403"/>
      <c r="M93" s="404"/>
      <c r="N93" s="388"/>
      <c r="O93" s="403"/>
      <c r="P93" s="403"/>
      <c r="Q93" s="404"/>
      <c r="R93" s="279"/>
      <c r="S93" s="280"/>
      <c r="T93" s="280"/>
      <c r="U93" s="571"/>
      <c r="V93" s="274"/>
      <c r="W93" s="275"/>
      <c r="X93" s="275"/>
      <c r="Y93" s="572"/>
      <c r="Z93" s="41"/>
      <c r="AA93" s="41"/>
      <c r="AB93" s="182"/>
      <c r="AC93" s="300"/>
      <c r="AD93" s="180"/>
      <c r="AE93" s="301"/>
    </row>
    <row r="94" spans="1:31" ht="15.75" customHeight="1" thickBot="1">
      <c r="A94" s="573"/>
      <c r="B94" s="574"/>
      <c r="C94" s="557"/>
      <c r="D94" s="1488"/>
      <c r="E94" s="1648"/>
      <c r="F94" s="1144"/>
      <c r="G94" s="1124"/>
      <c r="H94" s="1124"/>
      <c r="I94" s="355" t="s">
        <v>67</v>
      </c>
      <c r="J94" s="315">
        <f aca="true" t="shared" si="34" ref="J94:Z94">J92+J93</f>
        <v>34.4</v>
      </c>
      <c r="K94" s="315">
        <f t="shared" si="34"/>
        <v>34.4</v>
      </c>
      <c r="L94" s="315">
        <f t="shared" si="34"/>
        <v>0</v>
      </c>
      <c r="M94" s="315">
        <f t="shared" si="34"/>
        <v>0</v>
      </c>
      <c r="N94" s="315">
        <f t="shared" si="34"/>
        <v>30</v>
      </c>
      <c r="O94" s="315">
        <f t="shared" si="34"/>
        <v>30</v>
      </c>
      <c r="P94" s="315">
        <f t="shared" si="34"/>
        <v>0</v>
      </c>
      <c r="Q94" s="315">
        <f t="shared" si="34"/>
        <v>0</v>
      </c>
      <c r="R94" s="315">
        <f t="shared" si="34"/>
        <v>25.9</v>
      </c>
      <c r="S94" s="315">
        <f t="shared" si="34"/>
        <v>25.9</v>
      </c>
      <c r="T94" s="315">
        <f t="shared" si="34"/>
        <v>0</v>
      </c>
      <c r="U94" s="315">
        <f t="shared" si="34"/>
        <v>0</v>
      </c>
      <c r="V94" s="315">
        <f t="shared" si="34"/>
        <v>0</v>
      </c>
      <c r="W94" s="315">
        <f t="shared" si="34"/>
        <v>0</v>
      </c>
      <c r="X94" s="315">
        <f t="shared" si="34"/>
        <v>0</v>
      </c>
      <c r="Y94" s="315">
        <f t="shared" si="34"/>
        <v>0</v>
      </c>
      <c r="Z94" s="315">
        <f t="shared" si="34"/>
        <v>30</v>
      </c>
      <c r="AA94" s="419">
        <f>SUM(AA92:AA93)</f>
        <v>30</v>
      </c>
      <c r="AB94" s="182"/>
      <c r="AC94" s="300"/>
      <c r="AD94" s="180"/>
      <c r="AE94" s="301"/>
    </row>
    <row r="95" spans="1:31" ht="16.5" customHeight="1" thickBot="1">
      <c r="A95" s="506" t="s">
        <v>68</v>
      </c>
      <c r="B95" s="567" t="s">
        <v>70</v>
      </c>
      <c r="C95" s="542" t="s">
        <v>72</v>
      </c>
      <c r="D95" s="1336" t="s">
        <v>80</v>
      </c>
      <c r="E95" s="1392"/>
      <c r="F95" s="1165" t="s">
        <v>65</v>
      </c>
      <c r="G95" s="1479">
        <v>188710823</v>
      </c>
      <c r="H95" s="1370" t="s">
        <v>124</v>
      </c>
      <c r="I95" s="559" t="s">
        <v>66</v>
      </c>
      <c r="J95" s="544">
        <v>20</v>
      </c>
      <c r="K95" s="545">
        <v>20</v>
      </c>
      <c r="L95" s="223"/>
      <c r="M95" s="401"/>
      <c r="N95" s="225">
        <v>25</v>
      </c>
      <c r="O95" s="226">
        <v>25</v>
      </c>
      <c r="P95" s="226"/>
      <c r="Q95" s="327"/>
      <c r="R95" s="550">
        <v>20</v>
      </c>
      <c r="S95" s="551">
        <v>20</v>
      </c>
      <c r="T95" s="551"/>
      <c r="U95" s="552"/>
      <c r="V95" s="544"/>
      <c r="W95" s="545"/>
      <c r="X95" s="545"/>
      <c r="Y95" s="553"/>
      <c r="Z95" s="554">
        <v>25</v>
      </c>
      <c r="AA95" s="554">
        <v>25</v>
      </c>
      <c r="AB95" s="182"/>
      <c r="AC95" s="300"/>
      <c r="AD95" s="180"/>
      <c r="AE95" s="301"/>
    </row>
    <row r="96" spans="1:31" ht="13.5" customHeight="1" thickBot="1">
      <c r="A96" s="573"/>
      <c r="B96" s="574"/>
      <c r="C96" s="557"/>
      <c r="D96" s="1337"/>
      <c r="E96" s="1419"/>
      <c r="F96" s="1157"/>
      <c r="G96" s="1480"/>
      <c r="H96" s="1293"/>
      <c r="I96" s="575" t="s">
        <v>67</v>
      </c>
      <c r="J96" s="500">
        <f>J95</f>
        <v>20</v>
      </c>
      <c r="K96" s="563">
        <f aca="true" t="shared" si="35" ref="K96:AA96">SUM(K95:K95)</f>
        <v>20</v>
      </c>
      <c r="L96" s="563">
        <f t="shared" si="35"/>
        <v>0</v>
      </c>
      <c r="M96" s="565">
        <f t="shared" si="35"/>
        <v>0</v>
      </c>
      <c r="N96" s="500">
        <f t="shared" si="35"/>
        <v>25</v>
      </c>
      <c r="O96" s="563">
        <f t="shared" si="35"/>
        <v>25</v>
      </c>
      <c r="P96" s="563">
        <f t="shared" si="35"/>
        <v>0</v>
      </c>
      <c r="Q96" s="565">
        <f t="shared" si="35"/>
        <v>0</v>
      </c>
      <c r="R96" s="315">
        <f t="shared" si="35"/>
        <v>20</v>
      </c>
      <c r="S96" s="316">
        <f t="shared" si="35"/>
        <v>20</v>
      </c>
      <c r="T96" s="316">
        <f t="shared" si="35"/>
        <v>0</v>
      </c>
      <c r="U96" s="418">
        <f t="shared" si="35"/>
        <v>0</v>
      </c>
      <c r="V96" s="418">
        <f t="shared" si="35"/>
        <v>0</v>
      </c>
      <c r="W96" s="418">
        <f t="shared" si="35"/>
        <v>0</v>
      </c>
      <c r="X96" s="418">
        <f t="shared" si="35"/>
        <v>0</v>
      </c>
      <c r="Y96" s="418">
        <f t="shared" si="35"/>
        <v>0</v>
      </c>
      <c r="Z96" s="419">
        <f t="shared" si="35"/>
        <v>25</v>
      </c>
      <c r="AA96" s="419">
        <f t="shared" si="35"/>
        <v>25</v>
      </c>
      <c r="AB96" s="182"/>
      <c r="AC96" s="300"/>
      <c r="AD96" s="180"/>
      <c r="AE96" s="301"/>
    </row>
    <row r="97" spans="1:31" ht="15.75" customHeight="1" thickBot="1">
      <c r="A97" s="506" t="s">
        <v>68</v>
      </c>
      <c r="B97" s="567" t="s">
        <v>70</v>
      </c>
      <c r="C97" s="542" t="s">
        <v>73</v>
      </c>
      <c r="D97" s="1336" t="s">
        <v>22</v>
      </c>
      <c r="E97" s="1392"/>
      <c r="F97" s="1165" t="s">
        <v>65</v>
      </c>
      <c r="G97" s="1479">
        <v>188710823</v>
      </c>
      <c r="H97" s="1370" t="s">
        <v>124</v>
      </c>
      <c r="I97" s="559" t="s">
        <v>66</v>
      </c>
      <c r="J97" s="388">
        <v>20</v>
      </c>
      <c r="K97" s="403">
        <v>20</v>
      </c>
      <c r="L97" s="545"/>
      <c r="M97" s="553"/>
      <c r="N97" s="547">
        <v>30</v>
      </c>
      <c r="O97" s="548">
        <v>30</v>
      </c>
      <c r="P97" s="548"/>
      <c r="Q97" s="549"/>
      <c r="R97" s="415">
        <v>20</v>
      </c>
      <c r="S97" s="416">
        <v>20</v>
      </c>
      <c r="T97" s="416"/>
      <c r="U97" s="576"/>
      <c r="V97" s="388"/>
      <c r="W97" s="403"/>
      <c r="X97" s="403"/>
      <c r="Y97" s="404"/>
      <c r="Z97" s="577">
        <v>30</v>
      </c>
      <c r="AA97" s="577">
        <v>30</v>
      </c>
      <c r="AB97" s="182"/>
      <c r="AC97" s="300"/>
      <c r="AD97" s="180"/>
      <c r="AE97" s="301"/>
    </row>
    <row r="98" spans="1:31" ht="13.5" customHeight="1" thickBot="1">
      <c r="A98" s="573"/>
      <c r="B98" s="574"/>
      <c r="C98" s="557"/>
      <c r="D98" s="1337"/>
      <c r="E98" s="1419"/>
      <c r="F98" s="1157"/>
      <c r="G98" s="1480"/>
      <c r="H98" s="1293"/>
      <c r="I98" s="575" t="s">
        <v>67</v>
      </c>
      <c r="J98" s="315">
        <f>J97</f>
        <v>20</v>
      </c>
      <c r="K98" s="316">
        <f aca="true" t="shared" si="36" ref="K98:AA98">SUM(K97:K97)</f>
        <v>20</v>
      </c>
      <c r="L98" s="316">
        <f t="shared" si="36"/>
        <v>0</v>
      </c>
      <c r="M98" s="418">
        <f t="shared" si="36"/>
        <v>0</v>
      </c>
      <c r="N98" s="315">
        <f t="shared" si="36"/>
        <v>30</v>
      </c>
      <c r="O98" s="316">
        <f t="shared" si="36"/>
        <v>30</v>
      </c>
      <c r="P98" s="316">
        <f t="shared" si="36"/>
        <v>0</v>
      </c>
      <c r="Q98" s="317">
        <f t="shared" si="36"/>
        <v>0</v>
      </c>
      <c r="R98" s="315">
        <f t="shared" si="36"/>
        <v>20</v>
      </c>
      <c r="S98" s="316">
        <f t="shared" si="36"/>
        <v>20</v>
      </c>
      <c r="T98" s="316">
        <f t="shared" si="36"/>
        <v>0</v>
      </c>
      <c r="U98" s="418">
        <f t="shared" si="36"/>
        <v>0</v>
      </c>
      <c r="V98" s="418">
        <f t="shared" si="36"/>
        <v>0</v>
      </c>
      <c r="W98" s="418">
        <f t="shared" si="36"/>
        <v>0</v>
      </c>
      <c r="X98" s="418">
        <f t="shared" si="36"/>
        <v>0</v>
      </c>
      <c r="Y98" s="418">
        <f t="shared" si="36"/>
        <v>0</v>
      </c>
      <c r="Z98" s="419">
        <f t="shared" si="36"/>
        <v>30</v>
      </c>
      <c r="AA98" s="419">
        <f t="shared" si="36"/>
        <v>30</v>
      </c>
      <c r="AB98" s="182"/>
      <c r="AC98" s="300"/>
      <c r="AD98" s="180"/>
      <c r="AE98" s="301"/>
    </row>
    <row r="99" spans="1:31" ht="19.5" customHeight="1" thickBot="1">
      <c r="A99" s="578" t="s">
        <v>68</v>
      </c>
      <c r="B99" s="579" t="s">
        <v>70</v>
      </c>
      <c r="C99" s="1452" t="s">
        <v>74</v>
      </c>
      <c r="D99" s="1336" t="s">
        <v>23</v>
      </c>
      <c r="E99" s="1392"/>
      <c r="F99" s="1165" t="s">
        <v>65</v>
      </c>
      <c r="G99" s="1479">
        <v>188710823</v>
      </c>
      <c r="H99" s="1370" t="s">
        <v>124</v>
      </c>
      <c r="I99" s="580" t="s">
        <v>66</v>
      </c>
      <c r="J99" s="544">
        <v>1</v>
      </c>
      <c r="K99" s="545">
        <v>1</v>
      </c>
      <c r="L99" s="545"/>
      <c r="M99" s="553"/>
      <c r="N99" s="547">
        <v>1.5</v>
      </c>
      <c r="O99" s="548">
        <v>1.5</v>
      </c>
      <c r="P99" s="548"/>
      <c r="Q99" s="549"/>
      <c r="R99" s="550">
        <v>1</v>
      </c>
      <c r="S99" s="551">
        <v>1</v>
      </c>
      <c r="T99" s="551"/>
      <c r="U99" s="552"/>
      <c r="V99" s="544"/>
      <c r="W99" s="545"/>
      <c r="X99" s="545"/>
      <c r="Y99" s="553"/>
      <c r="Z99" s="554">
        <v>1.5</v>
      </c>
      <c r="AA99" s="554">
        <v>1.5</v>
      </c>
      <c r="AB99" s="182"/>
      <c r="AC99" s="300"/>
      <c r="AD99" s="180"/>
      <c r="AE99" s="301"/>
    </row>
    <row r="100" spans="1:31" ht="21" customHeight="1" thickBot="1">
      <c r="A100" s="581"/>
      <c r="B100" s="556"/>
      <c r="C100" s="1453"/>
      <c r="D100" s="1337"/>
      <c r="E100" s="1419"/>
      <c r="F100" s="1157"/>
      <c r="G100" s="1480"/>
      <c r="H100" s="1293"/>
      <c r="I100" s="355" t="s">
        <v>67</v>
      </c>
      <c r="J100" s="315">
        <f>J99</f>
        <v>1</v>
      </c>
      <c r="K100" s="316">
        <f aca="true" t="shared" si="37" ref="K100:AA100">SUM(K99:K99)</f>
        <v>1</v>
      </c>
      <c r="L100" s="316">
        <f t="shared" si="37"/>
        <v>0</v>
      </c>
      <c r="M100" s="418">
        <f t="shared" si="37"/>
        <v>0</v>
      </c>
      <c r="N100" s="315">
        <f t="shared" si="37"/>
        <v>1.5</v>
      </c>
      <c r="O100" s="316">
        <f t="shared" si="37"/>
        <v>1.5</v>
      </c>
      <c r="P100" s="418">
        <f t="shared" si="37"/>
        <v>0</v>
      </c>
      <c r="Q100" s="318">
        <f t="shared" si="37"/>
        <v>0</v>
      </c>
      <c r="R100" s="315">
        <f t="shared" si="37"/>
        <v>1</v>
      </c>
      <c r="S100" s="316">
        <f t="shared" si="37"/>
        <v>1</v>
      </c>
      <c r="T100" s="316">
        <f t="shared" si="37"/>
        <v>0</v>
      </c>
      <c r="U100" s="317">
        <f t="shared" si="37"/>
        <v>0</v>
      </c>
      <c r="V100" s="423">
        <f t="shared" si="37"/>
        <v>0</v>
      </c>
      <c r="W100" s="418">
        <f t="shared" si="37"/>
        <v>0</v>
      </c>
      <c r="X100" s="418">
        <f t="shared" si="37"/>
        <v>0</v>
      </c>
      <c r="Y100" s="418">
        <f t="shared" si="37"/>
        <v>0</v>
      </c>
      <c r="Z100" s="419">
        <f t="shared" si="37"/>
        <v>1.5</v>
      </c>
      <c r="AA100" s="419">
        <f t="shared" si="37"/>
        <v>1.5</v>
      </c>
      <c r="AB100" s="299"/>
      <c r="AC100" s="582"/>
      <c r="AD100" s="583"/>
      <c r="AE100" s="584"/>
    </row>
    <row r="101" spans="1:31" s="8" customFormat="1" ht="19.5" customHeight="1" thickBot="1">
      <c r="A101" s="506" t="s">
        <v>68</v>
      </c>
      <c r="B101" s="569" t="s">
        <v>70</v>
      </c>
      <c r="C101" s="1152" t="s">
        <v>36</v>
      </c>
      <c r="D101" s="1649" t="s">
        <v>24</v>
      </c>
      <c r="E101" s="1442" t="s">
        <v>6</v>
      </c>
      <c r="F101" s="1650" t="s">
        <v>65</v>
      </c>
      <c r="G101" s="1656" t="s">
        <v>53</v>
      </c>
      <c r="H101" s="1292" t="s">
        <v>124</v>
      </c>
      <c r="I101" s="387" t="s">
        <v>33</v>
      </c>
      <c r="J101" s="222">
        <v>650</v>
      </c>
      <c r="K101" s="223">
        <v>650</v>
      </c>
      <c r="L101" s="223"/>
      <c r="M101" s="232"/>
      <c r="N101" s="222">
        <v>100</v>
      </c>
      <c r="O101" s="223">
        <v>100</v>
      </c>
      <c r="P101" s="223"/>
      <c r="Q101" s="328"/>
      <c r="R101" s="279"/>
      <c r="S101" s="280"/>
      <c r="T101" s="280"/>
      <c r="U101" s="571"/>
      <c r="V101" s="274"/>
      <c r="W101" s="275"/>
      <c r="X101" s="275"/>
      <c r="Y101" s="572"/>
      <c r="Z101" s="586">
        <v>100</v>
      </c>
      <c r="AA101" s="586">
        <v>100</v>
      </c>
      <c r="AB101" s="182"/>
      <c r="AC101" s="300"/>
      <c r="AD101" s="180"/>
      <c r="AE101" s="301"/>
    </row>
    <row r="102" spans="1:31" s="8" customFormat="1" ht="18.75" customHeight="1" thickBot="1">
      <c r="A102" s="573"/>
      <c r="B102" s="574"/>
      <c r="C102" s="1435"/>
      <c r="D102" s="1337"/>
      <c r="E102" s="1297"/>
      <c r="F102" s="1651"/>
      <c r="G102" s="1658"/>
      <c r="H102" s="1293"/>
      <c r="I102" s="468" t="s">
        <v>67</v>
      </c>
      <c r="J102" s="295">
        <f aca="true" t="shared" si="38" ref="J102:AA102">+J101</f>
        <v>650</v>
      </c>
      <c r="K102" s="295">
        <f t="shared" si="38"/>
        <v>650</v>
      </c>
      <c r="L102" s="295">
        <f t="shared" si="38"/>
        <v>0</v>
      </c>
      <c r="M102" s="295">
        <f t="shared" si="38"/>
        <v>0</v>
      </c>
      <c r="N102" s="295">
        <f t="shared" si="38"/>
        <v>100</v>
      </c>
      <c r="O102" s="295">
        <f t="shared" si="38"/>
        <v>100</v>
      </c>
      <c r="P102" s="295">
        <f t="shared" si="38"/>
        <v>0</v>
      </c>
      <c r="Q102" s="295">
        <f t="shared" si="38"/>
        <v>0</v>
      </c>
      <c r="R102" s="295">
        <f t="shared" si="38"/>
        <v>0</v>
      </c>
      <c r="S102" s="295">
        <f t="shared" si="38"/>
        <v>0</v>
      </c>
      <c r="T102" s="295">
        <f t="shared" si="38"/>
        <v>0</v>
      </c>
      <c r="U102" s="295">
        <f t="shared" si="38"/>
        <v>0</v>
      </c>
      <c r="V102" s="295">
        <f t="shared" si="38"/>
        <v>0</v>
      </c>
      <c r="W102" s="295">
        <f t="shared" si="38"/>
        <v>0</v>
      </c>
      <c r="X102" s="295">
        <f t="shared" si="38"/>
        <v>0</v>
      </c>
      <c r="Y102" s="295">
        <f t="shared" si="38"/>
        <v>0</v>
      </c>
      <c r="Z102" s="295">
        <f t="shared" si="38"/>
        <v>100</v>
      </c>
      <c r="AA102" s="295">
        <f t="shared" si="38"/>
        <v>100</v>
      </c>
      <c r="AB102" s="299"/>
      <c r="AC102" s="582"/>
      <c r="AD102" s="583"/>
      <c r="AE102" s="584"/>
    </row>
    <row r="103" spans="1:31" ht="13.5" customHeight="1" thickBot="1">
      <c r="A103" s="302" t="s">
        <v>68</v>
      </c>
      <c r="B103" s="587" t="s">
        <v>70</v>
      </c>
      <c r="C103" s="1334" t="s">
        <v>71</v>
      </c>
      <c r="D103" s="1334"/>
      <c r="E103" s="1334"/>
      <c r="F103" s="1334"/>
      <c r="G103" s="1334"/>
      <c r="H103" s="1334"/>
      <c r="I103" s="1334"/>
      <c r="J103" s="304">
        <f aca="true" t="shared" si="39" ref="J103:AA103">J102+J100+J98+J96+J94+J91+J89</f>
        <v>760.4</v>
      </c>
      <c r="K103" s="304">
        <f t="shared" si="39"/>
        <v>760.4</v>
      </c>
      <c r="L103" s="304">
        <f t="shared" si="39"/>
        <v>0</v>
      </c>
      <c r="M103" s="536">
        <f t="shared" si="39"/>
        <v>0</v>
      </c>
      <c r="N103" s="304">
        <f t="shared" si="39"/>
        <v>226.5</v>
      </c>
      <c r="O103" s="588">
        <f t="shared" si="39"/>
        <v>226.5</v>
      </c>
      <c r="P103" s="588">
        <f t="shared" si="39"/>
        <v>0</v>
      </c>
      <c r="Q103" s="589">
        <f t="shared" si="39"/>
        <v>0</v>
      </c>
      <c r="R103" s="304">
        <f t="shared" si="39"/>
        <v>101.9</v>
      </c>
      <c r="S103" s="304">
        <f t="shared" si="39"/>
        <v>101.9</v>
      </c>
      <c r="T103" s="304">
        <f t="shared" si="39"/>
        <v>0</v>
      </c>
      <c r="U103" s="304">
        <f t="shared" si="39"/>
        <v>0</v>
      </c>
      <c r="V103" s="304">
        <f t="shared" si="39"/>
        <v>0</v>
      </c>
      <c r="W103" s="304">
        <f t="shared" si="39"/>
        <v>0</v>
      </c>
      <c r="X103" s="304">
        <f t="shared" si="39"/>
        <v>0</v>
      </c>
      <c r="Y103" s="536">
        <f t="shared" si="39"/>
        <v>0</v>
      </c>
      <c r="Z103" s="590">
        <f t="shared" si="39"/>
        <v>226.5</v>
      </c>
      <c r="AA103" s="590">
        <f t="shared" si="39"/>
        <v>226.5</v>
      </c>
      <c r="AB103" s="319"/>
      <c r="AC103" s="320"/>
      <c r="AD103" s="320"/>
      <c r="AE103" s="321"/>
    </row>
    <row r="104" spans="1:31" ht="26.25" customHeight="1" thickBot="1">
      <c r="A104" s="374" t="s">
        <v>68</v>
      </c>
      <c r="B104" s="591" t="s">
        <v>72</v>
      </c>
      <c r="C104" s="1420" t="s">
        <v>326</v>
      </c>
      <c r="D104" s="1421"/>
      <c r="E104" s="1421"/>
      <c r="F104" s="1421"/>
      <c r="G104" s="1421"/>
      <c r="H104" s="1421"/>
      <c r="I104" s="1421"/>
      <c r="J104" s="1421"/>
      <c r="K104" s="1421"/>
      <c r="L104" s="1421"/>
      <c r="M104" s="1421"/>
      <c r="N104" s="1421"/>
      <c r="O104" s="1421"/>
      <c r="P104" s="1421"/>
      <c r="Q104" s="1421"/>
      <c r="R104" s="1421"/>
      <c r="S104" s="1421"/>
      <c r="T104" s="1421"/>
      <c r="U104" s="1421"/>
      <c r="V104" s="1421"/>
      <c r="W104" s="1421"/>
      <c r="X104" s="1421"/>
      <c r="Y104" s="1421"/>
      <c r="Z104" s="1421"/>
      <c r="AA104" s="1422"/>
      <c r="AB104" s="592"/>
      <c r="AC104" s="593"/>
      <c r="AD104" s="593"/>
      <c r="AE104" s="594"/>
    </row>
    <row r="105" spans="1:31" ht="45.75" customHeight="1">
      <c r="A105" s="1695" t="s">
        <v>68</v>
      </c>
      <c r="B105" s="1698" t="s">
        <v>72</v>
      </c>
      <c r="C105" s="1690" t="s">
        <v>64</v>
      </c>
      <c r="D105" s="1461" t="s">
        <v>10</v>
      </c>
      <c r="E105" s="1439" t="s">
        <v>13</v>
      </c>
      <c r="F105" s="1287" t="s">
        <v>65</v>
      </c>
      <c r="G105" s="1656" t="s">
        <v>53</v>
      </c>
      <c r="H105" s="1659" t="s">
        <v>124</v>
      </c>
      <c r="I105" s="648" t="s">
        <v>66</v>
      </c>
      <c r="J105" s="596"/>
      <c r="K105" s="596"/>
      <c r="L105" s="596"/>
      <c r="M105" s="597"/>
      <c r="N105" s="598"/>
      <c r="O105" s="599"/>
      <c r="P105" s="599"/>
      <c r="Q105" s="600"/>
      <c r="R105" s="247"/>
      <c r="S105" s="248"/>
      <c r="T105" s="248"/>
      <c r="U105" s="249"/>
      <c r="V105" s="601"/>
      <c r="W105" s="599"/>
      <c r="X105" s="602"/>
      <c r="Y105" s="603"/>
      <c r="Z105" s="604">
        <v>200</v>
      </c>
      <c r="AA105" s="605">
        <v>200</v>
      </c>
      <c r="AB105" s="606" t="s">
        <v>11</v>
      </c>
      <c r="AC105" s="607">
        <v>0</v>
      </c>
      <c r="AD105" s="608">
        <v>2</v>
      </c>
      <c r="AE105" s="609">
        <v>2</v>
      </c>
    </row>
    <row r="106" spans="1:31" ht="79.5" customHeight="1" thickBot="1">
      <c r="A106" s="1696"/>
      <c r="B106" s="1688"/>
      <c r="C106" s="1431"/>
      <c r="D106" s="1462"/>
      <c r="E106" s="1439"/>
      <c r="F106" s="1249"/>
      <c r="G106" s="1657"/>
      <c r="H106" s="1659"/>
      <c r="I106" s="611"/>
      <c r="J106" s="612"/>
      <c r="K106" s="612"/>
      <c r="L106" s="612"/>
      <c r="M106" s="613"/>
      <c r="N106" s="614"/>
      <c r="O106" s="615"/>
      <c r="P106" s="615"/>
      <c r="Q106" s="616"/>
      <c r="R106" s="617"/>
      <c r="S106" s="618"/>
      <c r="T106" s="618"/>
      <c r="U106" s="619"/>
      <c r="V106" s="620"/>
      <c r="W106" s="615"/>
      <c r="X106" s="621"/>
      <c r="Y106" s="622"/>
      <c r="Z106" s="623"/>
      <c r="AA106" s="624"/>
      <c r="AB106" s="1662" t="s">
        <v>314</v>
      </c>
      <c r="AC106" s="1663"/>
      <c r="AD106" s="1664" t="s">
        <v>136</v>
      </c>
      <c r="AE106" s="1665" t="s">
        <v>136</v>
      </c>
    </row>
    <row r="107" spans="1:31" ht="13.5" customHeight="1" thickBot="1">
      <c r="A107" s="1697"/>
      <c r="B107" s="1689"/>
      <c r="C107" s="1303"/>
      <c r="D107" s="1395"/>
      <c r="E107" s="1418"/>
      <c r="F107" s="1289"/>
      <c r="G107" s="1658"/>
      <c r="H107" s="1478"/>
      <c r="I107" s="355" t="s">
        <v>67</v>
      </c>
      <c r="J107" s="315">
        <f aca="true" t="shared" si="40" ref="J107:AA107">SUM(J105:J105)</f>
        <v>0</v>
      </c>
      <c r="K107" s="316">
        <f t="shared" si="40"/>
        <v>0</v>
      </c>
      <c r="L107" s="316">
        <f t="shared" si="40"/>
        <v>0</v>
      </c>
      <c r="M107" s="317">
        <f t="shared" si="40"/>
        <v>0</v>
      </c>
      <c r="N107" s="469">
        <f t="shared" si="40"/>
        <v>0</v>
      </c>
      <c r="O107" s="316">
        <f t="shared" si="40"/>
        <v>0</v>
      </c>
      <c r="P107" s="316">
        <f t="shared" si="40"/>
        <v>0</v>
      </c>
      <c r="Q107" s="317">
        <f t="shared" si="40"/>
        <v>0</v>
      </c>
      <c r="R107" s="627">
        <f t="shared" si="40"/>
        <v>0</v>
      </c>
      <c r="S107" s="471">
        <f t="shared" si="40"/>
        <v>0</v>
      </c>
      <c r="T107" s="471">
        <f t="shared" si="40"/>
        <v>0</v>
      </c>
      <c r="U107" s="471">
        <f t="shared" si="40"/>
        <v>0</v>
      </c>
      <c r="V107" s="315">
        <f t="shared" si="40"/>
        <v>0</v>
      </c>
      <c r="W107" s="316">
        <f t="shared" si="40"/>
        <v>0</v>
      </c>
      <c r="X107" s="316">
        <f t="shared" si="40"/>
        <v>0</v>
      </c>
      <c r="Y107" s="317">
        <f t="shared" si="40"/>
        <v>0</v>
      </c>
      <c r="Z107" s="628">
        <f t="shared" si="40"/>
        <v>200</v>
      </c>
      <c r="AA107" s="566">
        <f t="shared" si="40"/>
        <v>200</v>
      </c>
      <c r="AB107" s="1180"/>
      <c r="AC107" s="1323"/>
      <c r="AD107" s="1323"/>
      <c r="AE107" s="1666"/>
    </row>
    <row r="108" spans="1:31" ht="49.5" customHeight="1" thickBot="1">
      <c r="A108" s="1156" t="s">
        <v>68</v>
      </c>
      <c r="B108" s="1700" t="s">
        <v>72</v>
      </c>
      <c r="C108" s="1690" t="s">
        <v>68</v>
      </c>
      <c r="D108" s="1423" t="s">
        <v>295</v>
      </c>
      <c r="E108" s="1424" t="s">
        <v>180</v>
      </c>
      <c r="F108" s="1287" t="s">
        <v>65</v>
      </c>
      <c r="G108" s="1485" t="s">
        <v>53</v>
      </c>
      <c r="H108" s="1390" t="s">
        <v>124</v>
      </c>
      <c r="I108" s="648" t="s">
        <v>66</v>
      </c>
      <c r="J108" s="388"/>
      <c r="K108" s="403"/>
      <c r="L108" s="403"/>
      <c r="M108" s="493"/>
      <c r="N108" s="366"/>
      <c r="O108" s="246"/>
      <c r="P108" s="246"/>
      <c r="Q108" s="337"/>
      <c r="R108" s="415"/>
      <c r="S108" s="416"/>
      <c r="T108" s="416"/>
      <c r="U108" s="417"/>
      <c r="V108" s="413"/>
      <c r="W108" s="414"/>
      <c r="X108" s="629"/>
      <c r="Y108" s="291"/>
      <c r="Z108" s="630">
        <v>100</v>
      </c>
      <c r="AA108" s="631">
        <v>120</v>
      </c>
      <c r="AB108" s="371"/>
      <c r="AC108" s="501"/>
      <c r="AD108" s="501"/>
      <c r="AE108" s="373"/>
    </row>
    <row r="109" spans="1:31" ht="13.5" thickBot="1">
      <c r="A109" s="1147"/>
      <c r="B109" s="1299"/>
      <c r="C109" s="1303"/>
      <c r="D109" s="1395"/>
      <c r="E109" s="1425"/>
      <c r="F109" s="1289"/>
      <c r="G109" s="1480"/>
      <c r="H109" s="1293"/>
      <c r="I109" s="355" t="s">
        <v>67</v>
      </c>
      <c r="J109" s="315">
        <f aca="true" t="shared" si="41" ref="J109:W109">SUM(J108:J108)</f>
        <v>0</v>
      </c>
      <c r="K109" s="316">
        <f t="shared" si="41"/>
        <v>0</v>
      </c>
      <c r="L109" s="316">
        <f t="shared" si="41"/>
        <v>0</v>
      </c>
      <c r="M109" s="317">
        <f t="shared" si="41"/>
        <v>0</v>
      </c>
      <c r="N109" s="315">
        <f t="shared" si="41"/>
        <v>0</v>
      </c>
      <c r="O109" s="316">
        <f t="shared" si="41"/>
        <v>0</v>
      </c>
      <c r="P109" s="316">
        <f t="shared" si="41"/>
        <v>0</v>
      </c>
      <c r="Q109" s="317">
        <f t="shared" si="41"/>
        <v>0</v>
      </c>
      <c r="R109" s="419">
        <f t="shared" si="41"/>
        <v>0</v>
      </c>
      <c r="S109" s="317">
        <f t="shared" si="41"/>
        <v>0</v>
      </c>
      <c r="T109" s="317">
        <f t="shared" si="41"/>
        <v>0</v>
      </c>
      <c r="U109" s="317">
        <f t="shared" si="41"/>
        <v>0</v>
      </c>
      <c r="V109" s="315">
        <f t="shared" si="41"/>
        <v>0</v>
      </c>
      <c r="W109" s="316">
        <f t="shared" si="41"/>
        <v>0</v>
      </c>
      <c r="X109" s="632"/>
      <c r="Y109" s="633"/>
      <c r="Z109" s="525">
        <f>SUM(Z108:Z108)</f>
        <v>100</v>
      </c>
      <c r="AA109" s="419">
        <f>SUM(AA108:AA108)</f>
        <v>120</v>
      </c>
      <c r="AB109" s="408"/>
      <c r="AC109" s="634"/>
      <c r="AD109" s="634"/>
      <c r="AE109" s="410"/>
    </row>
    <row r="110" spans="1:31" ht="53.25" customHeight="1" thickBot="1">
      <c r="A110" s="1156" t="s">
        <v>68</v>
      </c>
      <c r="B110" s="1298" t="s">
        <v>72</v>
      </c>
      <c r="C110" s="1302" t="s">
        <v>70</v>
      </c>
      <c r="D110" s="1476" t="s">
        <v>328</v>
      </c>
      <c r="E110" s="1424" t="s">
        <v>327</v>
      </c>
      <c r="F110" s="1372" t="s">
        <v>65</v>
      </c>
      <c r="G110" s="1479" t="s">
        <v>53</v>
      </c>
      <c r="H110" s="1347" t="s">
        <v>124</v>
      </c>
      <c r="I110" s="648" t="s">
        <v>66</v>
      </c>
      <c r="J110" s="544"/>
      <c r="K110" s="545"/>
      <c r="L110" s="545"/>
      <c r="M110" s="546"/>
      <c r="N110" s="484"/>
      <c r="O110" s="226"/>
      <c r="P110" s="226"/>
      <c r="Q110" s="327"/>
      <c r="R110" s="550"/>
      <c r="S110" s="551"/>
      <c r="T110" s="551"/>
      <c r="U110" s="635"/>
      <c r="V110" s="225"/>
      <c r="W110" s="226"/>
      <c r="X110" s="636"/>
      <c r="Y110" s="637"/>
      <c r="Z110" s="638">
        <v>100</v>
      </c>
      <c r="AA110" s="639">
        <v>150</v>
      </c>
      <c r="AB110" s="640"/>
      <c r="AC110" s="641"/>
      <c r="AD110" s="641"/>
      <c r="AE110" s="446"/>
    </row>
    <row r="111" spans="1:31" ht="13.5" thickBot="1">
      <c r="A111" s="1147"/>
      <c r="B111" s="1299"/>
      <c r="C111" s="1303"/>
      <c r="D111" s="1395"/>
      <c r="E111" s="1425"/>
      <c r="F111" s="1289"/>
      <c r="G111" s="1480"/>
      <c r="H111" s="1293"/>
      <c r="I111" s="355" t="s">
        <v>67</v>
      </c>
      <c r="J111" s="315">
        <f aca="true" t="shared" si="42" ref="J111:W111">SUM(J110:J110)</f>
        <v>0</v>
      </c>
      <c r="K111" s="316">
        <f t="shared" si="42"/>
        <v>0</v>
      </c>
      <c r="L111" s="316">
        <f t="shared" si="42"/>
        <v>0</v>
      </c>
      <c r="M111" s="317">
        <f t="shared" si="42"/>
        <v>0</v>
      </c>
      <c r="N111" s="315">
        <f t="shared" si="42"/>
        <v>0</v>
      </c>
      <c r="O111" s="316">
        <f t="shared" si="42"/>
        <v>0</v>
      </c>
      <c r="P111" s="316">
        <f t="shared" si="42"/>
        <v>0</v>
      </c>
      <c r="Q111" s="317">
        <f t="shared" si="42"/>
        <v>0</v>
      </c>
      <c r="R111" s="419">
        <f t="shared" si="42"/>
        <v>0</v>
      </c>
      <c r="S111" s="317">
        <f t="shared" si="42"/>
        <v>0</v>
      </c>
      <c r="T111" s="317">
        <f t="shared" si="42"/>
        <v>0</v>
      </c>
      <c r="U111" s="317">
        <f t="shared" si="42"/>
        <v>0</v>
      </c>
      <c r="V111" s="500">
        <f t="shared" si="42"/>
        <v>0</v>
      </c>
      <c r="W111" s="563">
        <f t="shared" si="42"/>
        <v>0</v>
      </c>
      <c r="X111" s="642"/>
      <c r="Y111" s="643"/>
      <c r="Z111" s="525">
        <f>SUM(Z110:Z110)</f>
        <v>100</v>
      </c>
      <c r="AA111" s="419">
        <f>SUM(AA110:AA110)</f>
        <v>150</v>
      </c>
      <c r="AB111" s="408"/>
      <c r="AC111" s="634"/>
      <c r="AD111" s="634"/>
      <c r="AE111" s="410"/>
    </row>
    <row r="112" spans="1:31" ht="21" customHeight="1">
      <c r="A112" s="1699" t="s">
        <v>68</v>
      </c>
      <c r="B112" s="1687" t="s">
        <v>72</v>
      </c>
      <c r="C112" s="1690" t="s">
        <v>72</v>
      </c>
      <c r="D112" s="1461" t="s">
        <v>100</v>
      </c>
      <c r="E112" s="1439" t="s">
        <v>13</v>
      </c>
      <c r="F112" s="1287" t="s">
        <v>65</v>
      </c>
      <c r="G112" s="1485">
        <v>188710823</v>
      </c>
      <c r="H112" s="1679" t="s">
        <v>124</v>
      </c>
      <c r="I112" s="644" t="s">
        <v>37</v>
      </c>
      <c r="J112" s="242"/>
      <c r="K112" s="243"/>
      <c r="L112" s="243"/>
      <c r="M112" s="420"/>
      <c r="N112" s="245"/>
      <c r="O112" s="246"/>
      <c r="P112" s="246"/>
      <c r="Q112" s="337"/>
      <c r="R112" s="247"/>
      <c r="S112" s="248"/>
      <c r="T112" s="248"/>
      <c r="U112" s="249"/>
      <c r="V112" s="245"/>
      <c r="W112" s="246"/>
      <c r="X112" s="47"/>
      <c r="Y112" s="645"/>
      <c r="Z112" s="339">
        <v>51</v>
      </c>
      <c r="AA112" s="646"/>
      <c r="AB112" s="1368" t="s">
        <v>137</v>
      </c>
      <c r="AC112" s="501"/>
      <c r="AD112" s="501">
        <v>1</v>
      </c>
      <c r="AE112" s="373"/>
    </row>
    <row r="113" spans="1:31" ht="14.25" customHeight="1" thickBot="1">
      <c r="A113" s="1696"/>
      <c r="B113" s="1688"/>
      <c r="C113" s="1431"/>
      <c r="D113" s="1462"/>
      <c r="E113" s="1439"/>
      <c r="F113" s="1249"/>
      <c r="G113" s="1485"/>
      <c r="H113" s="1659"/>
      <c r="I113" s="648" t="s">
        <v>66</v>
      </c>
      <c r="J113" s="649"/>
      <c r="K113" s="650"/>
      <c r="L113" s="650"/>
      <c r="M113" s="651"/>
      <c r="N113" s="652"/>
      <c r="O113" s="653"/>
      <c r="P113" s="653"/>
      <c r="Q113" s="654"/>
      <c r="R113" s="617"/>
      <c r="S113" s="618"/>
      <c r="T113" s="618"/>
      <c r="U113" s="619"/>
      <c r="V113" s="655"/>
      <c r="W113" s="656"/>
      <c r="X113" s="48"/>
      <c r="Y113" s="49"/>
      <c r="Z113" s="630">
        <v>9</v>
      </c>
      <c r="AA113" s="400"/>
      <c r="AB113" s="1680"/>
      <c r="AC113" s="501"/>
      <c r="AD113" s="501"/>
      <c r="AE113" s="373"/>
    </row>
    <row r="114" spans="1:31" ht="13.5" thickBot="1">
      <c r="A114" s="1697"/>
      <c r="B114" s="1689"/>
      <c r="C114" s="1303"/>
      <c r="D114" s="1395"/>
      <c r="E114" s="1418"/>
      <c r="F114" s="1289"/>
      <c r="G114" s="1480"/>
      <c r="H114" s="1333"/>
      <c r="I114" s="355" t="s">
        <v>67</v>
      </c>
      <c r="J114" s="657">
        <f aca="true" t="shared" si="43" ref="J114:U114">SUM(J112:J112)</f>
        <v>0</v>
      </c>
      <c r="K114" s="658">
        <f t="shared" si="43"/>
        <v>0</v>
      </c>
      <c r="L114" s="658">
        <f t="shared" si="43"/>
        <v>0</v>
      </c>
      <c r="M114" s="471">
        <f t="shared" si="43"/>
        <v>0</v>
      </c>
      <c r="N114" s="657">
        <f t="shared" si="43"/>
        <v>0</v>
      </c>
      <c r="O114" s="658">
        <f t="shared" si="43"/>
        <v>0</v>
      </c>
      <c r="P114" s="658">
        <f t="shared" si="43"/>
        <v>0</v>
      </c>
      <c r="Q114" s="659">
        <f t="shared" si="43"/>
        <v>0</v>
      </c>
      <c r="R114" s="657">
        <f t="shared" si="43"/>
        <v>0</v>
      </c>
      <c r="S114" s="658">
        <f t="shared" si="43"/>
        <v>0</v>
      </c>
      <c r="T114" s="658">
        <f t="shared" si="43"/>
        <v>0</v>
      </c>
      <c r="U114" s="471">
        <f t="shared" si="43"/>
        <v>0</v>
      </c>
      <c r="V114" s="315">
        <f aca="true" t="shared" si="44" ref="V114:AA114">SUM(V112:V113)</f>
        <v>0</v>
      </c>
      <c r="W114" s="315">
        <f t="shared" si="44"/>
        <v>0</v>
      </c>
      <c r="X114" s="315">
        <f t="shared" si="44"/>
        <v>0</v>
      </c>
      <c r="Y114" s="315">
        <f t="shared" si="44"/>
        <v>0</v>
      </c>
      <c r="Z114" s="660">
        <f t="shared" si="44"/>
        <v>60</v>
      </c>
      <c r="AA114" s="661">
        <f t="shared" si="44"/>
        <v>0</v>
      </c>
      <c r="AB114" s="1681"/>
      <c r="AC114" s="634"/>
      <c r="AD114" s="634"/>
      <c r="AE114" s="410"/>
    </row>
    <row r="115" spans="1:31" ht="15.75" customHeight="1" thickBot="1">
      <c r="A115" s="302" t="s">
        <v>68</v>
      </c>
      <c r="B115" s="587" t="s">
        <v>72</v>
      </c>
      <c r="C115" s="1565" t="s">
        <v>71</v>
      </c>
      <c r="D115" s="1280"/>
      <c r="E115" s="1280"/>
      <c r="F115" s="1280"/>
      <c r="G115" s="1280"/>
      <c r="H115" s="1280"/>
      <c r="I115" s="1281"/>
      <c r="J115" s="304">
        <f aca="true" t="shared" si="45" ref="J115:U115">+J114+J111+J109+J107</f>
        <v>0</v>
      </c>
      <c r="K115" s="304">
        <f t="shared" si="45"/>
        <v>0</v>
      </c>
      <c r="L115" s="304">
        <f t="shared" si="45"/>
        <v>0</v>
      </c>
      <c r="M115" s="304">
        <f t="shared" si="45"/>
        <v>0</v>
      </c>
      <c r="N115" s="304">
        <f t="shared" si="45"/>
        <v>0</v>
      </c>
      <c r="O115" s="304">
        <f t="shared" si="45"/>
        <v>0</v>
      </c>
      <c r="P115" s="304">
        <f t="shared" si="45"/>
        <v>0</v>
      </c>
      <c r="Q115" s="304">
        <f t="shared" si="45"/>
        <v>0</v>
      </c>
      <c r="R115" s="304">
        <f t="shared" si="45"/>
        <v>0</v>
      </c>
      <c r="S115" s="304">
        <f t="shared" si="45"/>
        <v>0</v>
      </c>
      <c r="T115" s="304">
        <f t="shared" si="45"/>
        <v>0</v>
      </c>
      <c r="U115" s="304">
        <f t="shared" si="45"/>
        <v>0</v>
      </c>
      <c r="V115" s="304">
        <f aca="true" t="shared" si="46" ref="V115:AA115">+V114+V111+V109+V107</f>
        <v>0</v>
      </c>
      <c r="W115" s="304">
        <f t="shared" si="46"/>
        <v>0</v>
      </c>
      <c r="X115" s="304">
        <f t="shared" si="46"/>
        <v>0</v>
      </c>
      <c r="Y115" s="304">
        <f t="shared" si="46"/>
        <v>0</v>
      </c>
      <c r="Z115" s="304">
        <f t="shared" si="46"/>
        <v>460</v>
      </c>
      <c r="AA115" s="304">
        <f t="shared" si="46"/>
        <v>470</v>
      </c>
      <c r="AB115" s="662"/>
      <c r="AC115" s="663"/>
      <c r="AD115" s="663"/>
      <c r="AE115" s="664"/>
    </row>
    <row r="116" spans="1:31" ht="18" customHeight="1" thickBot="1">
      <c r="A116" s="302" t="s">
        <v>68</v>
      </c>
      <c r="B116" s="1527" t="s">
        <v>52</v>
      </c>
      <c r="C116" s="1527"/>
      <c r="D116" s="1527"/>
      <c r="E116" s="1527"/>
      <c r="F116" s="1527"/>
      <c r="G116" s="1527"/>
      <c r="H116" s="1527"/>
      <c r="I116" s="1527"/>
      <c r="J116" s="477">
        <f>J103+J86+J73+J115</f>
        <v>21844.8</v>
      </c>
      <c r="K116" s="477">
        <f aca="true" t="shared" si="47" ref="K116:R116">K103+K86+K73+K115</f>
        <v>21781.8</v>
      </c>
      <c r="L116" s="477">
        <f t="shared" si="47"/>
        <v>4676.3</v>
      </c>
      <c r="M116" s="477">
        <f t="shared" si="47"/>
        <v>63</v>
      </c>
      <c r="N116" s="477">
        <f t="shared" si="47"/>
        <v>20389</v>
      </c>
      <c r="O116" s="477">
        <f t="shared" si="47"/>
        <v>20336</v>
      </c>
      <c r="P116" s="477">
        <f t="shared" si="47"/>
        <v>4725.6</v>
      </c>
      <c r="Q116" s="477">
        <f t="shared" si="47"/>
        <v>53</v>
      </c>
      <c r="R116" s="477">
        <f t="shared" si="47"/>
        <v>19742.300000000003</v>
      </c>
      <c r="S116" s="477">
        <f aca="true" t="shared" si="48" ref="S116:AA116">S103+S86+S73+S115</f>
        <v>19686.9</v>
      </c>
      <c r="T116" s="477">
        <f t="shared" si="48"/>
        <v>4430</v>
      </c>
      <c r="U116" s="477">
        <f t="shared" si="48"/>
        <v>55.4</v>
      </c>
      <c r="V116" s="477">
        <f t="shared" si="48"/>
        <v>0</v>
      </c>
      <c r="W116" s="477">
        <f t="shared" si="48"/>
        <v>0</v>
      </c>
      <c r="X116" s="477">
        <f t="shared" si="48"/>
        <v>0</v>
      </c>
      <c r="Y116" s="477">
        <f t="shared" si="48"/>
        <v>0</v>
      </c>
      <c r="Z116" s="477">
        <f t="shared" si="48"/>
        <v>20056.2</v>
      </c>
      <c r="AA116" s="477">
        <f t="shared" si="48"/>
        <v>20065</v>
      </c>
      <c r="AB116" s="665"/>
      <c r="AC116" s="665"/>
      <c r="AD116" s="665"/>
      <c r="AE116" s="666"/>
    </row>
    <row r="117" spans="1:31" ht="18.75" customHeight="1" thickBot="1">
      <c r="A117" s="506" t="s">
        <v>70</v>
      </c>
      <c r="B117" s="1691" t="s">
        <v>329</v>
      </c>
      <c r="C117" s="1622"/>
      <c r="D117" s="1622"/>
      <c r="E117" s="1622"/>
      <c r="F117" s="1622"/>
      <c r="G117" s="1622"/>
      <c r="H117" s="1622"/>
      <c r="I117" s="1622"/>
      <c r="J117" s="1622"/>
      <c r="K117" s="1622"/>
      <c r="L117" s="1622"/>
      <c r="M117" s="1622"/>
      <c r="N117" s="1622"/>
      <c r="O117" s="1622"/>
      <c r="P117" s="1622"/>
      <c r="Q117" s="1622"/>
      <c r="R117" s="1622"/>
      <c r="S117" s="1622"/>
      <c r="T117" s="1622"/>
      <c r="U117" s="1622"/>
      <c r="V117" s="1692"/>
      <c r="W117" s="1692"/>
      <c r="X117" s="1692"/>
      <c r="Y117" s="667"/>
      <c r="Z117" s="668"/>
      <c r="AA117" s="669"/>
      <c r="AB117" s="1686"/>
      <c r="AC117" s="1340"/>
      <c r="AD117" s="1340"/>
      <c r="AE117" s="1341"/>
    </row>
    <row r="118" spans="1:31" ht="13.5" customHeight="1" thickBot="1">
      <c r="A118" s="670" t="s">
        <v>70</v>
      </c>
      <c r="B118" s="671" t="s">
        <v>70</v>
      </c>
      <c r="C118" s="1412" t="s">
        <v>330</v>
      </c>
      <c r="D118" s="1412"/>
      <c r="E118" s="1412"/>
      <c r="F118" s="1412"/>
      <c r="G118" s="1412"/>
      <c r="H118" s="1412"/>
      <c r="I118" s="1412"/>
      <c r="J118" s="1413"/>
      <c r="K118" s="1413"/>
      <c r="L118" s="1413"/>
      <c r="M118" s="1413"/>
      <c r="N118" s="1413"/>
      <c r="O118" s="1413"/>
      <c r="P118" s="1413"/>
      <c r="Q118" s="1413"/>
      <c r="R118" s="1413"/>
      <c r="S118" s="1413"/>
      <c r="T118" s="1413"/>
      <c r="U118" s="1413"/>
      <c r="V118" s="1413"/>
      <c r="W118" s="1413"/>
      <c r="X118" s="1413"/>
      <c r="Y118" s="1413"/>
      <c r="Z118" s="1412"/>
      <c r="AA118" s="1414"/>
      <c r="AB118" s="429"/>
      <c r="AC118" s="320"/>
      <c r="AD118" s="320"/>
      <c r="AE118" s="426"/>
    </row>
    <row r="119" spans="1:31" ht="54.75" customHeight="1" thickBot="1">
      <c r="A119" s="322" t="s">
        <v>70</v>
      </c>
      <c r="B119" s="482" t="s">
        <v>64</v>
      </c>
      <c r="C119" s="672" t="s">
        <v>64</v>
      </c>
      <c r="D119" s="1336" t="s">
        <v>254</v>
      </c>
      <c r="E119" s="673" t="s">
        <v>17</v>
      </c>
      <c r="F119" s="219" t="s">
        <v>65</v>
      </c>
      <c r="G119" s="674">
        <v>188710823</v>
      </c>
      <c r="H119" s="359" t="s">
        <v>124</v>
      </c>
      <c r="I119" s="568" t="s">
        <v>66</v>
      </c>
      <c r="J119" s="222">
        <v>57.7</v>
      </c>
      <c r="K119" s="223">
        <v>57.7</v>
      </c>
      <c r="L119" s="223"/>
      <c r="M119" s="224"/>
      <c r="N119" s="225"/>
      <c r="O119" s="226"/>
      <c r="P119" s="226"/>
      <c r="Q119" s="327"/>
      <c r="R119" s="227"/>
      <c r="S119" s="228"/>
      <c r="T119" s="228"/>
      <c r="U119" s="442"/>
      <c r="V119" s="675"/>
      <c r="W119" s="675"/>
      <c r="X119" s="676"/>
      <c r="Y119" s="677"/>
      <c r="Z119" s="678">
        <v>150</v>
      </c>
      <c r="AA119" s="679">
        <v>50</v>
      </c>
      <c r="AB119" s="1358" t="s">
        <v>30</v>
      </c>
      <c r="AC119" s="485"/>
      <c r="AD119" s="485">
        <v>10</v>
      </c>
      <c r="AE119" s="680">
        <v>3</v>
      </c>
    </row>
    <row r="120" spans="1:31" ht="18.75" customHeight="1" thickBot="1">
      <c r="A120" s="681"/>
      <c r="B120" s="488"/>
      <c r="C120" s="682"/>
      <c r="D120" s="1337"/>
      <c r="E120" s="625"/>
      <c r="F120" s="313"/>
      <c r="G120" s="626"/>
      <c r="H120" s="361"/>
      <c r="I120" s="355" t="s">
        <v>67</v>
      </c>
      <c r="J120" s="315">
        <f>J119</f>
        <v>57.7</v>
      </c>
      <c r="K120" s="315">
        <f aca="true" t="shared" si="49" ref="K120:AA120">K119</f>
        <v>57.7</v>
      </c>
      <c r="L120" s="315">
        <f t="shared" si="49"/>
        <v>0</v>
      </c>
      <c r="M120" s="315">
        <f t="shared" si="49"/>
        <v>0</v>
      </c>
      <c r="N120" s="315">
        <f t="shared" si="49"/>
        <v>0</v>
      </c>
      <c r="O120" s="315">
        <f t="shared" si="49"/>
        <v>0</v>
      </c>
      <c r="P120" s="315">
        <f t="shared" si="49"/>
        <v>0</v>
      </c>
      <c r="Q120" s="315">
        <f t="shared" si="49"/>
        <v>0</v>
      </c>
      <c r="R120" s="315">
        <f t="shared" si="49"/>
        <v>0</v>
      </c>
      <c r="S120" s="315">
        <f t="shared" si="49"/>
        <v>0</v>
      </c>
      <c r="T120" s="315">
        <f t="shared" si="49"/>
        <v>0</v>
      </c>
      <c r="U120" s="315">
        <f t="shared" si="49"/>
        <v>0</v>
      </c>
      <c r="V120" s="315">
        <f t="shared" si="49"/>
        <v>0</v>
      </c>
      <c r="W120" s="315">
        <f t="shared" si="49"/>
        <v>0</v>
      </c>
      <c r="X120" s="315">
        <f t="shared" si="49"/>
        <v>0</v>
      </c>
      <c r="Y120" s="315">
        <f t="shared" si="49"/>
        <v>0</v>
      </c>
      <c r="Z120" s="315">
        <f t="shared" si="49"/>
        <v>150</v>
      </c>
      <c r="AA120" s="315">
        <f t="shared" si="49"/>
        <v>50</v>
      </c>
      <c r="AB120" s="1260"/>
      <c r="AC120" s="501"/>
      <c r="AD120" s="501"/>
      <c r="AE120" s="373"/>
    </row>
    <row r="121" spans="1:31" ht="36.75" customHeight="1" thickBot="1">
      <c r="A121" s="322" t="s">
        <v>70</v>
      </c>
      <c r="B121" s="323" t="s">
        <v>64</v>
      </c>
      <c r="C121" s="683" t="s">
        <v>68</v>
      </c>
      <c r="D121" s="1474" t="s">
        <v>255</v>
      </c>
      <c r="E121" s="1417" t="s">
        <v>17</v>
      </c>
      <c r="F121" s="1165" t="s">
        <v>65</v>
      </c>
      <c r="G121" s="1477" t="s">
        <v>53</v>
      </c>
      <c r="H121" s="1370" t="s">
        <v>124</v>
      </c>
      <c r="I121" s="432" t="s">
        <v>66</v>
      </c>
      <c r="J121" s="413"/>
      <c r="K121" s="414"/>
      <c r="L121" s="414"/>
      <c r="M121" s="466"/>
      <c r="N121" s="413"/>
      <c r="O121" s="414"/>
      <c r="P121" s="414"/>
      <c r="Q121" s="412"/>
      <c r="R121" s="415"/>
      <c r="S121" s="416"/>
      <c r="T121" s="416"/>
      <c r="U121" s="576"/>
      <c r="V121" s="278"/>
      <c r="W121" s="278"/>
      <c r="X121" s="684"/>
      <c r="Y121" s="685"/>
      <c r="Z121" s="639">
        <v>250</v>
      </c>
      <c r="AA121" s="686">
        <v>250</v>
      </c>
      <c r="AB121" s="1402" t="s">
        <v>308</v>
      </c>
      <c r="AC121" s="641"/>
      <c r="AD121" s="641">
        <v>17</v>
      </c>
      <c r="AE121" s="446">
        <v>17</v>
      </c>
    </row>
    <row r="122" spans="1:31" ht="21.75" customHeight="1" thickBot="1">
      <c r="A122" s="573"/>
      <c r="B122" s="352"/>
      <c r="C122" s="687"/>
      <c r="D122" s="1337"/>
      <c r="E122" s="1418"/>
      <c r="F122" s="1157"/>
      <c r="G122" s="1478"/>
      <c r="H122" s="1293"/>
      <c r="I122" s="355" t="s">
        <v>67</v>
      </c>
      <c r="J122" s="315">
        <f aca="true" t="shared" si="50" ref="J122:AA122">SUM(J121:J121)</f>
        <v>0</v>
      </c>
      <c r="K122" s="316">
        <f t="shared" si="50"/>
        <v>0</v>
      </c>
      <c r="L122" s="316">
        <f t="shared" si="50"/>
        <v>0</v>
      </c>
      <c r="M122" s="317">
        <f t="shared" si="50"/>
        <v>0</v>
      </c>
      <c r="N122" s="315">
        <f t="shared" si="50"/>
        <v>0</v>
      </c>
      <c r="O122" s="316">
        <f t="shared" si="50"/>
        <v>0</v>
      </c>
      <c r="P122" s="316">
        <f t="shared" si="50"/>
        <v>0</v>
      </c>
      <c r="Q122" s="418">
        <f t="shared" si="50"/>
        <v>0</v>
      </c>
      <c r="R122" s="418">
        <f t="shared" si="50"/>
        <v>0</v>
      </c>
      <c r="S122" s="418">
        <f t="shared" si="50"/>
        <v>0</v>
      </c>
      <c r="T122" s="418">
        <f t="shared" si="50"/>
        <v>0</v>
      </c>
      <c r="U122" s="317">
        <f t="shared" si="50"/>
        <v>0</v>
      </c>
      <c r="V122" s="469">
        <f t="shared" si="50"/>
        <v>0</v>
      </c>
      <c r="W122" s="316">
        <f t="shared" si="50"/>
        <v>0</v>
      </c>
      <c r="X122" s="316">
        <f t="shared" si="50"/>
        <v>0</v>
      </c>
      <c r="Y122" s="317">
        <f t="shared" si="50"/>
        <v>0</v>
      </c>
      <c r="Z122" s="419">
        <f t="shared" si="50"/>
        <v>250</v>
      </c>
      <c r="AA122" s="525">
        <f t="shared" si="50"/>
        <v>250</v>
      </c>
      <c r="AB122" s="1403"/>
      <c r="AC122" s="634"/>
      <c r="AD122" s="634"/>
      <c r="AE122" s="410"/>
    </row>
    <row r="123" spans="1:31" ht="66" customHeight="1" thickBot="1">
      <c r="A123" s="322" t="s">
        <v>70</v>
      </c>
      <c r="B123" s="482" t="s">
        <v>64</v>
      </c>
      <c r="C123" s="672" t="s">
        <v>70</v>
      </c>
      <c r="D123" s="1336" t="s">
        <v>86</v>
      </c>
      <c r="E123" s="1693" t="s">
        <v>87</v>
      </c>
      <c r="F123" s="1165" t="s">
        <v>65</v>
      </c>
      <c r="G123" s="1477">
        <v>188710823</v>
      </c>
      <c r="H123" s="1268" t="s">
        <v>124</v>
      </c>
      <c r="I123" s="324" t="s">
        <v>66</v>
      </c>
      <c r="J123" s="544"/>
      <c r="K123" s="545"/>
      <c r="L123" s="545"/>
      <c r="M123" s="688"/>
      <c r="N123" s="544"/>
      <c r="O123" s="545"/>
      <c r="P123" s="545"/>
      <c r="Q123" s="553"/>
      <c r="R123" s="247"/>
      <c r="S123" s="248"/>
      <c r="T123" s="248"/>
      <c r="U123" s="689"/>
      <c r="V123" s="690"/>
      <c r="W123" s="596"/>
      <c r="X123" s="50"/>
      <c r="Y123" s="56"/>
      <c r="Z123" s="678">
        <v>75</v>
      </c>
      <c r="AA123" s="679"/>
      <c r="AB123" s="1259" t="s">
        <v>98</v>
      </c>
      <c r="AC123" s="691"/>
      <c r="AD123" s="691">
        <v>100</v>
      </c>
      <c r="AE123" s="373"/>
    </row>
    <row r="124" spans="1:31" ht="18" customHeight="1" thickBot="1">
      <c r="A124" s="681"/>
      <c r="B124" s="488"/>
      <c r="C124" s="682"/>
      <c r="D124" s="1337"/>
      <c r="E124" s="1694"/>
      <c r="F124" s="1157"/>
      <c r="G124" s="1478"/>
      <c r="H124" s="1333"/>
      <c r="I124" s="468" t="s">
        <v>67</v>
      </c>
      <c r="J124" s="315">
        <f>J123</f>
        <v>0</v>
      </c>
      <c r="K124" s="316">
        <f aca="true" t="shared" si="51" ref="K124:V124">K123</f>
        <v>0</v>
      </c>
      <c r="L124" s="316">
        <f t="shared" si="51"/>
        <v>0</v>
      </c>
      <c r="M124" s="418">
        <f t="shared" si="51"/>
        <v>0</v>
      </c>
      <c r="N124" s="315">
        <f t="shared" si="51"/>
        <v>0</v>
      </c>
      <c r="O124" s="316">
        <f t="shared" si="51"/>
        <v>0</v>
      </c>
      <c r="P124" s="316">
        <f t="shared" si="51"/>
        <v>0</v>
      </c>
      <c r="Q124" s="317">
        <f t="shared" si="51"/>
        <v>0</v>
      </c>
      <c r="R124" s="315">
        <f t="shared" si="51"/>
        <v>0</v>
      </c>
      <c r="S124" s="316">
        <f t="shared" si="51"/>
        <v>0</v>
      </c>
      <c r="T124" s="316">
        <f t="shared" si="51"/>
        <v>0</v>
      </c>
      <c r="U124" s="418">
        <f t="shared" si="51"/>
        <v>0</v>
      </c>
      <c r="V124" s="316">
        <f t="shared" si="51"/>
        <v>0</v>
      </c>
      <c r="W124" s="316">
        <f>SUM(W123:W123)</f>
        <v>0</v>
      </c>
      <c r="X124" s="316">
        <f>SUM(X123:X123)</f>
        <v>0</v>
      </c>
      <c r="Y124" s="418">
        <f>SUM(Y123:Y123)</f>
        <v>0</v>
      </c>
      <c r="Z124" s="419">
        <f>SUM(Z123:Z123)</f>
        <v>75</v>
      </c>
      <c r="AA124" s="525">
        <f>SUM(AA123:AA123)</f>
        <v>0</v>
      </c>
      <c r="AB124" s="1180"/>
      <c r="AC124" s="634"/>
      <c r="AD124" s="634"/>
      <c r="AE124" s="410"/>
    </row>
    <row r="125" spans="1:31" ht="18.75" customHeight="1" thickBot="1">
      <c r="A125" s="302" t="s">
        <v>70</v>
      </c>
      <c r="B125" s="587" t="s">
        <v>64</v>
      </c>
      <c r="C125" s="1334" t="s">
        <v>71</v>
      </c>
      <c r="D125" s="1334"/>
      <c r="E125" s="1334"/>
      <c r="F125" s="1334"/>
      <c r="G125" s="1334"/>
      <c r="H125" s="1334"/>
      <c r="I125" s="1334"/>
      <c r="J125" s="304">
        <f>J122+J120+J124</f>
        <v>57.7</v>
      </c>
      <c r="K125" s="304">
        <f aca="true" t="shared" si="52" ref="K125:AA125">K122+K120+K124</f>
        <v>57.7</v>
      </c>
      <c r="L125" s="304">
        <f t="shared" si="52"/>
        <v>0</v>
      </c>
      <c r="M125" s="304">
        <f t="shared" si="52"/>
        <v>0</v>
      </c>
      <c r="N125" s="304">
        <f t="shared" si="52"/>
        <v>0</v>
      </c>
      <c r="O125" s="304">
        <f t="shared" si="52"/>
        <v>0</v>
      </c>
      <c r="P125" s="304">
        <f t="shared" si="52"/>
        <v>0</v>
      </c>
      <c r="Q125" s="304">
        <f t="shared" si="52"/>
        <v>0</v>
      </c>
      <c r="R125" s="304">
        <f t="shared" si="52"/>
        <v>0</v>
      </c>
      <c r="S125" s="304">
        <f t="shared" si="52"/>
        <v>0</v>
      </c>
      <c r="T125" s="304">
        <f t="shared" si="52"/>
        <v>0</v>
      </c>
      <c r="U125" s="304">
        <f t="shared" si="52"/>
        <v>0</v>
      </c>
      <c r="V125" s="304">
        <f t="shared" si="52"/>
        <v>0</v>
      </c>
      <c r="W125" s="304">
        <f t="shared" si="52"/>
        <v>0</v>
      </c>
      <c r="X125" s="304">
        <f t="shared" si="52"/>
        <v>0</v>
      </c>
      <c r="Y125" s="304">
        <f t="shared" si="52"/>
        <v>0</v>
      </c>
      <c r="Z125" s="304">
        <f t="shared" si="52"/>
        <v>475</v>
      </c>
      <c r="AA125" s="304">
        <f t="shared" si="52"/>
        <v>300</v>
      </c>
      <c r="AB125" s="319"/>
      <c r="AC125" s="320"/>
      <c r="AD125" s="320"/>
      <c r="AE125" s="321"/>
    </row>
    <row r="126" spans="1:31" ht="15.75" customHeight="1" thickBot="1">
      <c r="A126" s="215" t="s">
        <v>70</v>
      </c>
      <c r="B126" s="539" t="s">
        <v>68</v>
      </c>
      <c r="C126" s="1275" t="s">
        <v>331</v>
      </c>
      <c r="D126" s="1276"/>
      <c r="E126" s="1276"/>
      <c r="F126" s="1276"/>
      <c r="G126" s="1276"/>
      <c r="H126" s="1276"/>
      <c r="I126" s="1276"/>
      <c r="J126" s="1276"/>
      <c r="K126" s="1276"/>
      <c r="L126" s="1276"/>
      <c r="M126" s="1276"/>
      <c r="N126" s="1276"/>
      <c r="O126" s="1276"/>
      <c r="P126" s="1276"/>
      <c r="Q126" s="1276"/>
      <c r="R126" s="1276"/>
      <c r="S126" s="1276"/>
      <c r="T126" s="1276"/>
      <c r="U126" s="1276"/>
      <c r="V126" s="1276"/>
      <c r="W126" s="1276"/>
      <c r="X126" s="1276"/>
      <c r="Y126" s="1276"/>
      <c r="Z126" s="1276"/>
      <c r="AA126" s="1276"/>
      <c r="AB126" s="1340"/>
      <c r="AC126" s="1340"/>
      <c r="AD126" s="1340"/>
      <c r="AE126" s="1341"/>
    </row>
    <row r="127" spans="1:31" ht="27" customHeight="1" thickBot="1">
      <c r="A127" s="322" t="s">
        <v>70</v>
      </c>
      <c r="B127" s="1298" t="s">
        <v>68</v>
      </c>
      <c r="C127" s="1472" t="s">
        <v>64</v>
      </c>
      <c r="D127" s="1336" t="s">
        <v>75</v>
      </c>
      <c r="E127" s="701"/>
      <c r="F127" s="325" t="s">
        <v>65</v>
      </c>
      <c r="G127" s="543">
        <v>188710823</v>
      </c>
      <c r="H127" s="220" t="s">
        <v>124</v>
      </c>
      <c r="I127" s="324" t="s">
        <v>66</v>
      </c>
      <c r="J127" s="274">
        <v>5.2</v>
      </c>
      <c r="K127" s="275">
        <v>5.2</v>
      </c>
      <c r="L127" s="403"/>
      <c r="M127" s="404"/>
      <c r="N127" s="547">
        <v>20</v>
      </c>
      <c r="O127" s="548">
        <v>20</v>
      </c>
      <c r="P127" s="548"/>
      <c r="Q127" s="688"/>
      <c r="R127" s="550">
        <v>5.2</v>
      </c>
      <c r="S127" s="551">
        <v>5.2</v>
      </c>
      <c r="T127" s="551"/>
      <c r="U127" s="635"/>
      <c r="V127" s="544"/>
      <c r="W127" s="545"/>
      <c r="X127" s="545"/>
      <c r="Y127" s="546"/>
      <c r="Z127" s="702">
        <v>20</v>
      </c>
      <c r="AA127" s="703">
        <v>20</v>
      </c>
      <c r="AB127" s="1215" t="s">
        <v>83</v>
      </c>
      <c r="AC127" s="704">
        <v>8</v>
      </c>
      <c r="AD127" s="705">
        <v>24</v>
      </c>
      <c r="AE127" s="181">
        <v>24</v>
      </c>
    </row>
    <row r="128" spans="1:31" ht="18" customHeight="1" thickBot="1">
      <c r="A128" s="351"/>
      <c r="B128" s="1299"/>
      <c r="C128" s="1473"/>
      <c r="D128" s="1337"/>
      <c r="E128" s="706"/>
      <c r="F128" s="353"/>
      <c r="G128" s="558"/>
      <c r="H128" s="361"/>
      <c r="I128" s="355" t="s">
        <v>67</v>
      </c>
      <c r="J128" s="362">
        <f aca="true" t="shared" si="53" ref="J128:AA128">SUM(J127:J127)</f>
        <v>5.2</v>
      </c>
      <c r="K128" s="362">
        <f t="shared" si="53"/>
        <v>5.2</v>
      </c>
      <c r="L128" s="362">
        <f t="shared" si="53"/>
        <v>0</v>
      </c>
      <c r="M128" s="362">
        <f t="shared" si="53"/>
        <v>0</v>
      </c>
      <c r="N128" s="362">
        <f t="shared" si="53"/>
        <v>20</v>
      </c>
      <c r="O128" s="362">
        <f t="shared" si="53"/>
        <v>20</v>
      </c>
      <c r="P128" s="362">
        <f t="shared" si="53"/>
        <v>0</v>
      </c>
      <c r="Q128" s="362">
        <f t="shared" si="53"/>
        <v>0</v>
      </c>
      <c r="R128" s="362">
        <f t="shared" si="53"/>
        <v>5.2</v>
      </c>
      <c r="S128" s="362">
        <f t="shared" si="53"/>
        <v>5.2</v>
      </c>
      <c r="T128" s="362">
        <f t="shared" si="53"/>
        <v>0</v>
      </c>
      <c r="U128" s="700">
        <f t="shared" si="53"/>
        <v>0</v>
      </c>
      <c r="V128" s="362">
        <f t="shared" si="53"/>
        <v>0</v>
      </c>
      <c r="W128" s="362">
        <f t="shared" si="53"/>
        <v>0</v>
      </c>
      <c r="X128" s="362">
        <f t="shared" si="53"/>
        <v>0</v>
      </c>
      <c r="Y128" s="362">
        <f t="shared" si="53"/>
        <v>0</v>
      </c>
      <c r="Z128" s="362">
        <f t="shared" si="53"/>
        <v>20</v>
      </c>
      <c r="AA128" s="362">
        <f t="shared" si="53"/>
        <v>20</v>
      </c>
      <c r="AB128" s="1119"/>
      <c r="AC128" s="707"/>
      <c r="AD128" s="708"/>
      <c r="AE128" s="709"/>
    </row>
    <row r="129" spans="1:31" ht="39" customHeight="1" thickBot="1">
      <c r="A129" s="1156" t="s">
        <v>70</v>
      </c>
      <c r="B129" s="1298" t="s">
        <v>68</v>
      </c>
      <c r="C129" s="1302" t="s">
        <v>68</v>
      </c>
      <c r="D129" s="1394" t="s">
        <v>76</v>
      </c>
      <c r="E129" s="701"/>
      <c r="F129" s="710" t="s">
        <v>65</v>
      </c>
      <c r="G129" s="364">
        <v>188710823</v>
      </c>
      <c r="H129" s="359" t="s">
        <v>124</v>
      </c>
      <c r="I129" s="241" t="s">
        <v>66</v>
      </c>
      <c r="J129" s="242">
        <v>17</v>
      </c>
      <c r="K129" s="243">
        <v>17</v>
      </c>
      <c r="L129" s="243"/>
      <c r="M129" s="420"/>
      <c r="N129" s="245">
        <v>20</v>
      </c>
      <c r="O129" s="246">
        <v>20</v>
      </c>
      <c r="P129" s="246"/>
      <c r="Q129" s="244"/>
      <c r="R129" s="227">
        <v>9.7</v>
      </c>
      <c r="S129" s="228">
        <v>9.7</v>
      </c>
      <c r="T129" s="228"/>
      <c r="U129" s="229"/>
      <c r="V129" s="242"/>
      <c r="W129" s="243"/>
      <c r="X129" s="243"/>
      <c r="Y129" s="252"/>
      <c r="Z129" s="711">
        <v>20</v>
      </c>
      <c r="AA129" s="253">
        <v>20</v>
      </c>
      <c r="AB129" s="1215" t="s">
        <v>292</v>
      </c>
      <c r="AC129" s="704">
        <v>36</v>
      </c>
      <c r="AD129" s="705">
        <v>36</v>
      </c>
      <c r="AE129" s="181">
        <v>36</v>
      </c>
    </row>
    <row r="130" spans="1:31" ht="13.5" thickBot="1">
      <c r="A130" s="1147"/>
      <c r="B130" s="1299"/>
      <c r="C130" s="1303"/>
      <c r="D130" s="1395"/>
      <c r="E130" s="706"/>
      <c r="F130" s="712"/>
      <c r="G130" s="713"/>
      <c r="H130" s="361"/>
      <c r="I130" s="355" t="s">
        <v>67</v>
      </c>
      <c r="J130" s="315">
        <f aca="true" t="shared" si="54" ref="J130:AA130">SUM(J129:J129)</f>
        <v>17</v>
      </c>
      <c r="K130" s="316">
        <f t="shared" si="54"/>
        <v>17</v>
      </c>
      <c r="L130" s="316">
        <f t="shared" si="54"/>
        <v>0</v>
      </c>
      <c r="M130" s="317">
        <f t="shared" si="54"/>
        <v>0</v>
      </c>
      <c r="N130" s="419">
        <f t="shared" si="54"/>
        <v>20</v>
      </c>
      <c r="O130" s="469">
        <f t="shared" si="54"/>
        <v>20</v>
      </c>
      <c r="P130" s="316">
        <f t="shared" si="54"/>
        <v>0</v>
      </c>
      <c r="Q130" s="418">
        <f t="shared" si="54"/>
        <v>0</v>
      </c>
      <c r="R130" s="315">
        <f t="shared" si="54"/>
        <v>9.7</v>
      </c>
      <c r="S130" s="316">
        <f t="shared" si="54"/>
        <v>9.7</v>
      </c>
      <c r="T130" s="316">
        <f t="shared" si="54"/>
        <v>0</v>
      </c>
      <c r="U130" s="317">
        <f t="shared" si="54"/>
        <v>0</v>
      </c>
      <c r="V130" s="318">
        <f t="shared" si="54"/>
        <v>0</v>
      </c>
      <c r="W130" s="418">
        <f t="shared" si="54"/>
        <v>0</v>
      </c>
      <c r="X130" s="418">
        <f t="shared" si="54"/>
        <v>0</v>
      </c>
      <c r="Y130" s="317">
        <f t="shared" si="54"/>
        <v>0</v>
      </c>
      <c r="Z130" s="423">
        <f t="shared" si="54"/>
        <v>20</v>
      </c>
      <c r="AA130" s="419">
        <f t="shared" si="54"/>
        <v>20</v>
      </c>
      <c r="AB130" s="1216"/>
      <c r="AC130" s="707"/>
      <c r="AD130" s="708"/>
      <c r="AE130" s="709"/>
    </row>
    <row r="131" spans="1:31" ht="15.75" customHeight="1" thickBot="1">
      <c r="A131" s="302" t="s">
        <v>70</v>
      </c>
      <c r="B131" s="587" t="s">
        <v>68</v>
      </c>
      <c r="C131" s="1565" t="s">
        <v>71</v>
      </c>
      <c r="D131" s="1280"/>
      <c r="E131" s="1280"/>
      <c r="F131" s="1280"/>
      <c r="G131" s="1280"/>
      <c r="H131" s="1280"/>
      <c r="I131" s="1281"/>
      <c r="J131" s="304">
        <f>+J128+J130</f>
        <v>22.2</v>
      </c>
      <c r="K131" s="304">
        <f aca="true" t="shared" si="55" ref="K131:AA131">+K128+K130</f>
        <v>22.2</v>
      </c>
      <c r="L131" s="304">
        <f t="shared" si="55"/>
        <v>0</v>
      </c>
      <c r="M131" s="304">
        <f t="shared" si="55"/>
        <v>0</v>
      </c>
      <c r="N131" s="304">
        <f t="shared" si="55"/>
        <v>40</v>
      </c>
      <c r="O131" s="304">
        <f t="shared" si="55"/>
        <v>40</v>
      </c>
      <c r="P131" s="304">
        <f t="shared" si="55"/>
        <v>0</v>
      </c>
      <c r="Q131" s="304">
        <f t="shared" si="55"/>
        <v>0</v>
      </c>
      <c r="R131" s="304">
        <f t="shared" si="55"/>
        <v>14.899999999999999</v>
      </c>
      <c r="S131" s="304">
        <f t="shared" si="55"/>
        <v>14.899999999999999</v>
      </c>
      <c r="T131" s="304">
        <f t="shared" si="55"/>
        <v>0</v>
      </c>
      <c r="U131" s="304">
        <f t="shared" si="55"/>
        <v>0</v>
      </c>
      <c r="V131" s="304">
        <f t="shared" si="55"/>
        <v>0</v>
      </c>
      <c r="W131" s="304">
        <f t="shared" si="55"/>
        <v>0</v>
      </c>
      <c r="X131" s="304">
        <f t="shared" si="55"/>
        <v>0</v>
      </c>
      <c r="Y131" s="304">
        <f t="shared" si="55"/>
        <v>0</v>
      </c>
      <c r="Z131" s="304">
        <f t="shared" si="55"/>
        <v>40</v>
      </c>
      <c r="AA131" s="304">
        <f t="shared" si="55"/>
        <v>40</v>
      </c>
      <c r="AB131" s="714"/>
      <c r="AC131" s="425"/>
      <c r="AD131" s="425"/>
      <c r="AE131" s="426"/>
    </row>
    <row r="132" spans="1:31" ht="15.75" customHeight="1" thickBot="1">
      <c r="A132" s="374" t="s">
        <v>70</v>
      </c>
      <c r="B132" s="505" t="s">
        <v>70</v>
      </c>
      <c r="C132" s="1342" t="s">
        <v>332</v>
      </c>
      <c r="D132" s="1343"/>
      <c r="E132" s="1343"/>
      <c r="F132" s="1343"/>
      <c r="G132" s="1343"/>
      <c r="H132" s="1343"/>
      <c r="I132" s="1343"/>
      <c r="J132" s="1343"/>
      <c r="K132" s="1343"/>
      <c r="L132" s="1343"/>
      <c r="M132" s="1343"/>
      <c r="N132" s="1343"/>
      <c r="O132" s="1343"/>
      <c r="P132" s="1343"/>
      <c r="Q132" s="1343"/>
      <c r="R132" s="1343"/>
      <c r="S132" s="1343"/>
      <c r="T132" s="1343"/>
      <c r="U132" s="1343"/>
      <c r="V132" s="1343"/>
      <c r="W132" s="1343"/>
      <c r="X132" s="1343"/>
      <c r="Y132" s="1343"/>
      <c r="Z132" s="1343"/>
      <c r="AA132" s="1481"/>
      <c r="AB132" s="429"/>
      <c r="AC132" s="425"/>
      <c r="AD132" s="425"/>
      <c r="AE132" s="426"/>
    </row>
    <row r="133" spans="1:31" ht="27" customHeight="1">
      <c r="A133" s="1156" t="s">
        <v>70</v>
      </c>
      <c r="B133" s="1148" t="s">
        <v>70</v>
      </c>
      <c r="C133" s="1151" t="s">
        <v>68</v>
      </c>
      <c r="D133" s="1415" t="s">
        <v>90</v>
      </c>
      <c r="E133" s="1211"/>
      <c r="F133" s="1372" t="s">
        <v>65</v>
      </c>
      <c r="G133" s="1117">
        <v>188710823</v>
      </c>
      <c r="H133" s="359" t="s">
        <v>124</v>
      </c>
      <c r="I133" s="568" t="s">
        <v>66</v>
      </c>
      <c r="J133" s="431">
        <v>314.5</v>
      </c>
      <c r="K133" s="223">
        <v>314.5</v>
      </c>
      <c r="L133" s="223"/>
      <c r="M133" s="224"/>
      <c r="N133" s="225">
        <v>1850</v>
      </c>
      <c r="O133" s="226">
        <v>1850</v>
      </c>
      <c r="P133" s="226"/>
      <c r="Q133" s="224"/>
      <c r="R133" s="227">
        <v>401.5</v>
      </c>
      <c r="S133" s="228">
        <v>401.5</v>
      </c>
      <c r="T133" s="228"/>
      <c r="U133" s="229"/>
      <c r="V133" s="715"/>
      <c r="W133" s="231"/>
      <c r="X133" s="223"/>
      <c r="Y133" s="232"/>
      <c r="Z133" s="716">
        <v>2000</v>
      </c>
      <c r="AA133" s="716">
        <v>2000</v>
      </c>
      <c r="AB133" s="1402" t="s">
        <v>239</v>
      </c>
      <c r="AC133" s="98">
        <v>20</v>
      </c>
      <c r="AD133" s="98">
        <v>35</v>
      </c>
      <c r="AE133" s="99">
        <v>35</v>
      </c>
    </row>
    <row r="134" spans="1:31" ht="27" customHeight="1">
      <c r="A134" s="1146"/>
      <c r="B134" s="1149"/>
      <c r="C134" s="1152"/>
      <c r="D134" s="1416"/>
      <c r="E134" s="1221"/>
      <c r="F134" s="1249"/>
      <c r="G134" s="1371"/>
      <c r="H134" s="377" t="s">
        <v>124</v>
      </c>
      <c r="I134" s="693" t="s">
        <v>66</v>
      </c>
      <c r="J134" s="717">
        <v>40</v>
      </c>
      <c r="K134" s="404">
        <v>40</v>
      </c>
      <c r="L134" s="403"/>
      <c r="M134" s="466"/>
      <c r="N134" s="413"/>
      <c r="O134" s="414"/>
      <c r="P134" s="414"/>
      <c r="Q134" s="466"/>
      <c r="R134" s="718"/>
      <c r="S134" s="576"/>
      <c r="T134" s="576"/>
      <c r="U134" s="417"/>
      <c r="V134" s="399"/>
      <c r="W134" s="719"/>
      <c r="X134" s="404"/>
      <c r="Y134" s="493"/>
      <c r="Z134" s="720"/>
      <c r="AA134" s="720"/>
      <c r="AB134" s="1327"/>
      <c r="AC134" s="98"/>
      <c r="AD134" s="98"/>
      <c r="AE134" s="99"/>
    </row>
    <row r="135" spans="1:31" ht="27" customHeight="1">
      <c r="A135" s="1146"/>
      <c r="B135" s="1149"/>
      <c r="C135" s="1152"/>
      <c r="D135" s="1416"/>
      <c r="E135" s="1221"/>
      <c r="F135" s="1249"/>
      <c r="G135" s="1371"/>
      <c r="H135" s="377" t="s">
        <v>124</v>
      </c>
      <c r="I135" s="693" t="s">
        <v>66</v>
      </c>
      <c r="J135" s="717">
        <v>5</v>
      </c>
      <c r="K135" s="404">
        <v>5</v>
      </c>
      <c r="L135" s="403"/>
      <c r="M135" s="466"/>
      <c r="N135" s="413"/>
      <c r="O135" s="414"/>
      <c r="P135" s="414"/>
      <c r="Q135" s="466"/>
      <c r="R135" s="718"/>
      <c r="S135" s="576"/>
      <c r="T135" s="576"/>
      <c r="U135" s="417"/>
      <c r="V135" s="399"/>
      <c r="W135" s="719"/>
      <c r="X135" s="404"/>
      <c r="Y135" s="493"/>
      <c r="Z135" s="720"/>
      <c r="AA135" s="720"/>
      <c r="AB135" s="1327"/>
      <c r="AC135" s="98"/>
      <c r="AD135" s="98"/>
      <c r="AE135" s="99"/>
    </row>
    <row r="136" spans="1:31" ht="27" customHeight="1">
      <c r="A136" s="1146"/>
      <c r="B136" s="1149"/>
      <c r="C136" s="1152"/>
      <c r="D136" s="1416"/>
      <c r="E136" s="1221"/>
      <c r="F136" s="1249"/>
      <c r="G136" s="1371"/>
      <c r="H136" s="377" t="s">
        <v>124</v>
      </c>
      <c r="I136" s="693" t="s">
        <v>66</v>
      </c>
      <c r="J136" s="717">
        <v>34</v>
      </c>
      <c r="K136" s="404">
        <v>34</v>
      </c>
      <c r="L136" s="403"/>
      <c r="M136" s="466"/>
      <c r="N136" s="413"/>
      <c r="O136" s="414"/>
      <c r="P136" s="414"/>
      <c r="Q136" s="466"/>
      <c r="R136" s="718"/>
      <c r="S136" s="576"/>
      <c r="T136" s="576"/>
      <c r="U136" s="417"/>
      <c r="V136" s="399"/>
      <c r="W136" s="719"/>
      <c r="X136" s="404"/>
      <c r="Y136" s="493"/>
      <c r="Z136" s="720"/>
      <c r="AA136" s="720"/>
      <c r="AB136" s="1327"/>
      <c r="AC136" s="98"/>
      <c r="AD136" s="98"/>
      <c r="AE136" s="99"/>
    </row>
    <row r="137" spans="1:31" ht="27" customHeight="1">
      <c r="A137" s="1146"/>
      <c r="B137" s="1149"/>
      <c r="C137" s="1152"/>
      <c r="D137" s="1416"/>
      <c r="E137" s="1221"/>
      <c r="F137" s="1249"/>
      <c r="G137" s="1371"/>
      <c r="H137" s="377" t="s">
        <v>124</v>
      </c>
      <c r="I137" s="693" t="s">
        <v>66</v>
      </c>
      <c r="J137" s="717">
        <v>33</v>
      </c>
      <c r="K137" s="404">
        <v>33</v>
      </c>
      <c r="L137" s="403"/>
      <c r="M137" s="466"/>
      <c r="N137" s="413"/>
      <c r="O137" s="414"/>
      <c r="P137" s="414"/>
      <c r="Q137" s="466"/>
      <c r="R137" s="718"/>
      <c r="S137" s="576"/>
      <c r="T137" s="576"/>
      <c r="U137" s="417"/>
      <c r="V137" s="399"/>
      <c r="W137" s="719"/>
      <c r="X137" s="404"/>
      <c r="Y137" s="493"/>
      <c r="Z137" s="720"/>
      <c r="AA137" s="720"/>
      <c r="AB137" s="102"/>
      <c r="AC137" s="98"/>
      <c r="AD137" s="98"/>
      <c r="AE137" s="99"/>
    </row>
    <row r="138" spans="1:31" ht="27" customHeight="1" thickBot="1">
      <c r="A138" s="1146"/>
      <c r="B138" s="1149"/>
      <c r="C138" s="1152"/>
      <c r="D138" s="1416"/>
      <c r="E138" s="1221"/>
      <c r="F138" s="1249"/>
      <c r="G138" s="1371"/>
      <c r="H138" s="377" t="s">
        <v>124</v>
      </c>
      <c r="I138" s="693" t="s">
        <v>66</v>
      </c>
      <c r="J138" s="717">
        <v>2.2</v>
      </c>
      <c r="K138" s="404">
        <v>2.2</v>
      </c>
      <c r="L138" s="403"/>
      <c r="M138" s="466"/>
      <c r="N138" s="413"/>
      <c r="O138" s="414"/>
      <c r="P138" s="414"/>
      <c r="Q138" s="466"/>
      <c r="R138" s="721"/>
      <c r="S138" s="722"/>
      <c r="T138" s="722"/>
      <c r="U138" s="723"/>
      <c r="V138" s="399"/>
      <c r="W138" s="719"/>
      <c r="X138" s="404"/>
      <c r="Y138" s="493"/>
      <c r="Z138" s="720"/>
      <c r="AA138" s="720"/>
      <c r="AB138" s="102"/>
      <c r="AC138" s="98"/>
      <c r="AD138" s="98"/>
      <c r="AE138" s="99"/>
    </row>
    <row r="139" spans="1:31" ht="13.5" thickBot="1">
      <c r="A139" s="1147"/>
      <c r="B139" s="1150"/>
      <c r="C139" s="1153"/>
      <c r="D139" s="1136"/>
      <c r="E139" s="1222"/>
      <c r="F139" s="1289"/>
      <c r="G139" s="1118"/>
      <c r="H139" s="361"/>
      <c r="I139" s="355" t="s">
        <v>67</v>
      </c>
      <c r="J139" s="469">
        <f>J133+J134+J135+J136+J137+J138</f>
        <v>428.7</v>
      </c>
      <c r="K139" s="315">
        <f aca="true" t="shared" si="56" ref="K139:AA139">K133+K134+K135+K136+K137+K138</f>
        <v>428.7</v>
      </c>
      <c r="L139" s="315">
        <f t="shared" si="56"/>
        <v>0</v>
      </c>
      <c r="M139" s="315">
        <f t="shared" si="56"/>
        <v>0</v>
      </c>
      <c r="N139" s="315">
        <f t="shared" si="56"/>
        <v>1850</v>
      </c>
      <c r="O139" s="315">
        <f t="shared" si="56"/>
        <v>1850</v>
      </c>
      <c r="P139" s="315">
        <f t="shared" si="56"/>
        <v>0</v>
      </c>
      <c r="Q139" s="315">
        <f t="shared" si="56"/>
        <v>0</v>
      </c>
      <c r="R139" s="315">
        <f t="shared" si="56"/>
        <v>401.5</v>
      </c>
      <c r="S139" s="315">
        <f t="shared" si="56"/>
        <v>401.5</v>
      </c>
      <c r="T139" s="315">
        <f t="shared" si="56"/>
        <v>0</v>
      </c>
      <c r="U139" s="315">
        <f t="shared" si="56"/>
        <v>0</v>
      </c>
      <c r="V139" s="315">
        <f t="shared" si="56"/>
        <v>0</v>
      </c>
      <c r="W139" s="315">
        <f t="shared" si="56"/>
        <v>0</v>
      </c>
      <c r="X139" s="315">
        <f t="shared" si="56"/>
        <v>0</v>
      </c>
      <c r="Y139" s="315">
        <f t="shared" si="56"/>
        <v>0</v>
      </c>
      <c r="Z139" s="315">
        <f t="shared" si="56"/>
        <v>2000</v>
      </c>
      <c r="AA139" s="315">
        <f t="shared" si="56"/>
        <v>2000</v>
      </c>
      <c r="AB139" s="102"/>
      <c r="AC139" s="98"/>
      <c r="AD139" s="98"/>
      <c r="AE139" s="99"/>
    </row>
    <row r="140" spans="1:31" ht="30" customHeight="1" thickBot="1">
      <c r="A140" s="1156" t="s">
        <v>70</v>
      </c>
      <c r="B140" s="1148" t="s">
        <v>70</v>
      </c>
      <c r="C140" s="1151" t="s">
        <v>70</v>
      </c>
      <c r="D140" s="1415" t="s">
        <v>91</v>
      </c>
      <c r="E140" s="1211"/>
      <c r="F140" s="1372" t="s">
        <v>65</v>
      </c>
      <c r="G140" s="1117">
        <v>188710823</v>
      </c>
      <c r="H140" s="1370" t="s">
        <v>124</v>
      </c>
      <c r="I140" s="724" t="s">
        <v>66</v>
      </c>
      <c r="J140" s="242">
        <v>138</v>
      </c>
      <c r="K140" s="243">
        <v>138</v>
      </c>
      <c r="L140" s="223"/>
      <c r="M140" s="224"/>
      <c r="N140" s="225">
        <v>300</v>
      </c>
      <c r="O140" s="226">
        <v>300</v>
      </c>
      <c r="P140" s="226"/>
      <c r="Q140" s="224"/>
      <c r="R140" s="227">
        <v>296.6</v>
      </c>
      <c r="S140" s="228">
        <v>296.6</v>
      </c>
      <c r="T140" s="228"/>
      <c r="U140" s="229"/>
      <c r="V140" s="242"/>
      <c r="W140" s="243"/>
      <c r="X140" s="243"/>
      <c r="Y140" s="252"/>
      <c r="Z140" s="743">
        <v>300</v>
      </c>
      <c r="AA140" s="725">
        <v>300</v>
      </c>
      <c r="AB140" s="726" t="s">
        <v>138</v>
      </c>
      <c r="AC140" s="105">
        <v>96</v>
      </c>
      <c r="AD140" s="105">
        <v>96</v>
      </c>
      <c r="AE140" s="106">
        <v>96</v>
      </c>
    </row>
    <row r="141" spans="1:31" ht="13.5" thickBot="1">
      <c r="A141" s="1147"/>
      <c r="B141" s="1150"/>
      <c r="C141" s="1153"/>
      <c r="D141" s="1136"/>
      <c r="E141" s="1222"/>
      <c r="F141" s="1289"/>
      <c r="G141" s="1118"/>
      <c r="H141" s="1293"/>
      <c r="I141" s="355" t="s">
        <v>67</v>
      </c>
      <c r="J141" s="315">
        <f aca="true" t="shared" si="57" ref="J141:R141">SUM(J140:J140)</f>
        <v>138</v>
      </c>
      <c r="K141" s="316">
        <f t="shared" si="57"/>
        <v>138</v>
      </c>
      <c r="L141" s="316">
        <f t="shared" si="57"/>
        <v>0</v>
      </c>
      <c r="M141" s="317">
        <f t="shared" si="57"/>
        <v>0</v>
      </c>
      <c r="N141" s="315">
        <f t="shared" si="57"/>
        <v>300</v>
      </c>
      <c r="O141" s="316">
        <f t="shared" si="57"/>
        <v>300</v>
      </c>
      <c r="P141" s="316">
        <f t="shared" si="57"/>
        <v>0</v>
      </c>
      <c r="Q141" s="317">
        <f t="shared" si="57"/>
        <v>0</v>
      </c>
      <c r="R141" s="419">
        <f t="shared" si="57"/>
        <v>296.6</v>
      </c>
      <c r="S141" s="317">
        <f aca="true" t="shared" si="58" ref="S141:Y141">SUM(S140:S140)</f>
        <v>296.6</v>
      </c>
      <c r="T141" s="317">
        <f t="shared" si="58"/>
        <v>0</v>
      </c>
      <c r="U141" s="317">
        <f t="shared" si="58"/>
        <v>0</v>
      </c>
      <c r="V141" s="317">
        <f t="shared" si="58"/>
        <v>0</v>
      </c>
      <c r="W141" s="317">
        <f t="shared" si="58"/>
        <v>0</v>
      </c>
      <c r="X141" s="317">
        <f t="shared" si="58"/>
        <v>0</v>
      </c>
      <c r="Y141" s="317">
        <f t="shared" si="58"/>
        <v>0</v>
      </c>
      <c r="Z141" s="697">
        <f>Z140</f>
        <v>300</v>
      </c>
      <c r="AA141" s="697">
        <f>AA140</f>
        <v>300</v>
      </c>
      <c r="AB141" s="104"/>
      <c r="AC141" s="100"/>
      <c r="AD141" s="100"/>
      <c r="AE141" s="101"/>
    </row>
    <row r="142" spans="1:31" s="2" customFormat="1" ht="34.5" customHeight="1" thickBot="1">
      <c r="A142" s="1156" t="s">
        <v>70</v>
      </c>
      <c r="B142" s="1298" t="s">
        <v>70</v>
      </c>
      <c r="C142" s="1302" t="s">
        <v>72</v>
      </c>
      <c r="D142" s="1394" t="s">
        <v>40</v>
      </c>
      <c r="E142" s="1296"/>
      <c r="F142" s="1410" t="s">
        <v>65</v>
      </c>
      <c r="G142" s="1117">
        <v>188710823</v>
      </c>
      <c r="H142" s="1268" t="s">
        <v>124</v>
      </c>
      <c r="I142" s="727" t="s">
        <v>66</v>
      </c>
      <c r="J142" s="388">
        <v>54</v>
      </c>
      <c r="K142" s="403">
        <v>54</v>
      </c>
      <c r="L142" s="243"/>
      <c r="M142" s="252"/>
      <c r="N142" s="242">
        <v>54</v>
      </c>
      <c r="O142" s="243">
        <v>54</v>
      </c>
      <c r="P142" s="243"/>
      <c r="Q142" s="252"/>
      <c r="R142" s="394">
        <v>54</v>
      </c>
      <c r="S142" s="728">
        <v>54</v>
      </c>
      <c r="T142" s="728"/>
      <c r="U142" s="723"/>
      <c r="V142" s="388"/>
      <c r="W142" s="403"/>
      <c r="X142" s="403"/>
      <c r="Y142" s="493"/>
      <c r="Z142" s="729">
        <v>54</v>
      </c>
      <c r="AA142" s="577">
        <v>54</v>
      </c>
      <c r="AB142" s="1402" t="s">
        <v>139</v>
      </c>
      <c r="AC142" s="105">
        <v>45</v>
      </c>
      <c r="AD142" s="105">
        <v>45</v>
      </c>
      <c r="AE142" s="106">
        <v>45</v>
      </c>
    </row>
    <row r="143" spans="1:31" s="2" customFormat="1" ht="18" customHeight="1" thickBot="1">
      <c r="A143" s="1147"/>
      <c r="B143" s="1299"/>
      <c r="C143" s="1303"/>
      <c r="D143" s="1395"/>
      <c r="E143" s="1297"/>
      <c r="F143" s="1411"/>
      <c r="G143" s="1118"/>
      <c r="H143" s="1333"/>
      <c r="I143" s="730" t="s">
        <v>67</v>
      </c>
      <c r="J143" s="500">
        <f aca="true" t="shared" si="59" ref="J143:R143">SUM(J142:J142)</f>
        <v>54</v>
      </c>
      <c r="K143" s="563">
        <f t="shared" si="59"/>
        <v>54</v>
      </c>
      <c r="L143" s="563">
        <f t="shared" si="59"/>
        <v>0</v>
      </c>
      <c r="M143" s="731">
        <f t="shared" si="59"/>
        <v>0</v>
      </c>
      <c r="N143" s="500">
        <f t="shared" si="59"/>
        <v>54</v>
      </c>
      <c r="O143" s="563">
        <f t="shared" si="59"/>
        <v>54</v>
      </c>
      <c r="P143" s="563">
        <f t="shared" si="59"/>
        <v>0</v>
      </c>
      <c r="Q143" s="565">
        <f t="shared" si="59"/>
        <v>0</v>
      </c>
      <c r="R143" s="315">
        <f t="shared" si="59"/>
        <v>54</v>
      </c>
      <c r="S143" s="315">
        <f aca="true" t="shared" si="60" ref="S143:AA143">SUM(S142:S142)</f>
        <v>54</v>
      </c>
      <c r="T143" s="315">
        <f t="shared" si="60"/>
        <v>0</v>
      </c>
      <c r="U143" s="315">
        <f t="shared" si="60"/>
        <v>0</v>
      </c>
      <c r="V143" s="315">
        <f t="shared" si="60"/>
        <v>0</v>
      </c>
      <c r="W143" s="315">
        <f t="shared" si="60"/>
        <v>0</v>
      </c>
      <c r="X143" s="315">
        <f t="shared" si="60"/>
        <v>0</v>
      </c>
      <c r="Y143" s="315">
        <f t="shared" si="60"/>
        <v>0</v>
      </c>
      <c r="Z143" s="315">
        <f t="shared" si="60"/>
        <v>54</v>
      </c>
      <c r="AA143" s="315">
        <f t="shared" si="60"/>
        <v>54</v>
      </c>
      <c r="AB143" s="1403"/>
      <c r="AC143" s="100"/>
      <c r="AD143" s="100"/>
      <c r="AE143" s="101"/>
    </row>
    <row r="144" spans="1:31" s="2" customFormat="1" ht="27.75" customHeight="1" thickBot="1">
      <c r="A144" s="1156" t="s">
        <v>70</v>
      </c>
      <c r="B144" s="1298" t="s">
        <v>70</v>
      </c>
      <c r="C144" s="1302" t="s">
        <v>73</v>
      </c>
      <c r="D144" s="1394" t="s">
        <v>46</v>
      </c>
      <c r="E144" s="1296"/>
      <c r="F144" s="1294" t="s">
        <v>65</v>
      </c>
      <c r="G144" s="1117">
        <v>188710823</v>
      </c>
      <c r="H144" s="1268" t="s">
        <v>124</v>
      </c>
      <c r="I144" s="732" t="s">
        <v>66</v>
      </c>
      <c r="J144" s="388">
        <v>477</v>
      </c>
      <c r="K144" s="403">
        <v>477</v>
      </c>
      <c r="L144" s="545"/>
      <c r="M144" s="546"/>
      <c r="N144" s="544">
        <v>445</v>
      </c>
      <c r="O144" s="545">
        <v>445</v>
      </c>
      <c r="P144" s="545"/>
      <c r="Q144" s="553"/>
      <c r="R144" s="550">
        <v>356</v>
      </c>
      <c r="S144" s="551">
        <v>356</v>
      </c>
      <c r="T144" s="551"/>
      <c r="U144" s="635"/>
      <c r="V144" s="397"/>
      <c r="W144" s="402"/>
      <c r="X144" s="403"/>
      <c r="Y144" s="493"/>
      <c r="Z144" s="729">
        <v>445</v>
      </c>
      <c r="AA144" s="577">
        <v>445</v>
      </c>
      <c r="AB144" s="1402" t="s">
        <v>294</v>
      </c>
      <c r="AC144" s="98">
        <v>9</v>
      </c>
      <c r="AD144" s="98">
        <v>15</v>
      </c>
      <c r="AE144" s="99">
        <v>15</v>
      </c>
    </row>
    <row r="145" spans="1:31" s="2" customFormat="1" ht="13.5" thickBot="1">
      <c r="A145" s="1147"/>
      <c r="B145" s="1299"/>
      <c r="C145" s="1303"/>
      <c r="D145" s="1395"/>
      <c r="E145" s="1297"/>
      <c r="F145" s="1295"/>
      <c r="G145" s="1118"/>
      <c r="H145" s="1333"/>
      <c r="I145" s="695" t="s">
        <v>67</v>
      </c>
      <c r="J145" s="315">
        <f aca="true" t="shared" si="61" ref="J145:R145">SUM(J144:J144)</f>
        <v>477</v>
      </c>
      <c r="K145" s="316">
        <f t="shared" si="61"/>
        <v>477</v>
      </c>
      <c r="L145" s="316">
        <f t="shared" si="61"/>
        <v>0</v>
      </c>
      <c r="M145" s="317">
        <f t="shared" si="61"/>
        <v>0</v>
      </c>
      <c r="N145" s="315">
        <f t="shared" si="61"/>
        <v>445</v>
      </c>
      <c r="O145" s="316">
        <f t="shared" si="61"/>
        <v>445</v>
      </c>
      <c r="P145" s="316">
        <f t="shared" si="61"/>
        <v>0</v>
      </c>
      <c r="Q145" s="418">
        <f t="shared" si="61"/>
        <v>0</v>
      </c>
      <c r="R145" s="315">
        <f t="shared" si="61"/>
        <v>356</v>
      </c>
      <c r="S145" s="315">
        <f aca="true" t="shared" si="62" ref="S145:AA145">SUM(S144:S144)</f>
        <v>356</v>
      </c>
      <c r="T145" s="315">
        <f t="shared" si="62"/>
        <v>0</v>
      </c>
      <c r="U145" s="419">
        <f t="shared" si="62"/>
        <v>0</v>
      </c>
      <c r="V145" s="315">
        <f t="shared" si="62"/>
        <v>0</v>
      </c>
      <c r="W145" s="315">
        <f t="shared" si="62"/>
        <v>0</v>
      </c>
      <c r="X145" s="315">
        <f t="shared" si="62"/>
        <v>0</v>
      </c>
      <c r="Y145" s="315">
        <f t="shared" si="62"/>
        <v>0</v>
      </c>
      <c r="Z145" s="315">
        <f t="shared" si="62"/>
        <v>445</v>
      </c>
      <c r="AA145" s="315">
        <f t="shared" si="62"/>
        <v>445</v>
      </c>
      <c r="AB145" s="1327"/>
      <c r="AC145" s="98"/>
      <c r="AD145" s="98"/>
      <c r="AE145" s="99"/>
    </row>
    <row r="146" spans="1:31" ht="16.5" customHeight="1">
      <c r="A146" s="1156" t="s">
        <v>70</v>
      </c>
      <c r="B146" s="1148" t="s">
        <v>70</v>
      </c>
      <c r="C146" s="1151" t="s">
        <v>74</v>
      </c>
      <c r="D146" s="1415" t="s">
        <v>307</v>
      </c>
      <c r="E146" s="1407"/>
      <c r="F146" s="1449" t="s">
        <v>65</v>
      </c>
      <c r="G146" s="1223">
        <v>188710823</v>
      </c>
      <c r="H146" s="326" t="s">
        <v>124</v>
      </c>
      <c r="I146" s="568" t="s">
        <v>66</v>
      </c>
      <c r="J146" s="222">
        <v>8035.1</v>
      </c>
      <c r="K146" s="223">
        <v>8035.1</v>
      </c>
      <c r="L146" s="223"/>
      <c r="M146" s="224"/>
      <c r="N146" s="225">
        <v>11100</v>
      </c>
      <c r="O146" s="226">
        <v>11100</v>
      </c>
      <c r="P146" s="226"/>
      <c r="Q146" s="327"/>
      <c r="R146" s="227">
        <v>9971.1</v>
      </c>
      <c r="S146" s="228">
        <v>9971.1</v>
      </c>
      <c r="T146" s="228"/>
      <c r="U146" s="229"/>
      <c r="V146" s="222"/>
      <c r="W146" s="223"/>
      <c r="X146" s="223"/>
      <c r="Y146" s="232"/>
      <c r="Z146" s="733">
        <v>11100</v>
      </c>
      <c r="AA146" s="734">
        <v>11100</v>
      </c>
      <c r="AB146" s="726" t="s">
        <v>138</v>
      </c>
      <c r="AC146" s="105">
        <v>96</v>
      </c>
      <c r="AD146" s="105">
        <v>96</v>
      </c>
      <c r="AE146" s="106">
        <v>96</v>
      </c>
    </row>
    <row r="147" spans="1:31" ht="17.25" customHeight="1" thickBot="1">
      <c r="A147" s="1146"/>
      <c r="B147" s="1149"/>
      <c r="C147" s="1152"/>
      <c r="D147" s="1416"/>
      <c r="E147" s="1408"/>
      <c r="F147" s="1450"/>
      <c r="G147" s="1224"/>
      <c r="H147" s="336"/>
      <c r="I147" s="258" t="s">
        <v>89</v>
      </c>
      <c r="J147" s="388">
        <v>1508.6</v>
      </c>
      <c r="K147" s="403">
        <v>1508.6</v>
      </c>
      <c r="L147" s="403"/>
      <c r="M147" s="466"/>
      <c r="N147" s="413"/>
      <c r="O147" s="526"/>
      <c r="P147" s="526"/>
      <c r="Q147" s="390"/>
      <c r="R147" s="718"/>
      <c r="S147" s="576"/>
      <c r="T147" s="576"/>
      <c r="U147" s="417"/>
      <c r="V147" s="717"/>
      <c r="W147" s="404"/>
      <c r="X147" s="404"/>
      <c r="Y147" s="493"/>
      <c r="Z147" s="735"/>
      <c r="AA147" s="736"/>
      <c r="AB147" s="103"/>
      <c r="AC147" s="98"/>
      <c r="AD147" s="98"/>
      <c r="AE147" s="99"/>
    </row>
    <row r="148" spans="1:31" ht="13.5" thickBot="1">
      <c r="A148" s="1147"/>
      <c r="B148" s="1150"/>
      <c r="C148" s="1153"/>
      <c r="D148" s="1136"/>
      <c r="E148" s="1409"/>
      <c r="F148" s="1451"/>
      <c r="G148" s="1225"/>
      <c r="H148" s="354"/>
      <c r="I148" s="355" t="s">
        <v>67</v>
      </c>
      <c r="J148" s="315">
        <f>SUM(J146:J147)</f>
        <v>9543.7</v>
      </c>
      <c r="K148" s="315">
        <f aca="true" t="shared" si="63" ref="K148:Y148">SUM(K146:K147)</f>
        <v>9543.7</v>
      </c>
      <c r="L148" s="315">
        <f t="shared" si="63"/>
        <v>0</v>
      </c>
      <c r="M148" s="315">
        <f t="shared" si="63"/>
        <v>0</v>
      </c>
      <c r="N148" s="315">
        <f t="shared" si="63"/>
        <v>11100</v>
      </c>
      <c r="O148" s="315">
        <f t="shared" si="63"/>
        <v>11100</v>
      </c>
      <c r="P148" s="315">
        <f t="shared" si="63"/>
        <v>0</v>
      </c>
      <c r="Q148" s="315">
        <f t="shared" si="63"/>
        <v>0</v>
      </c>
      <c r="R148" s="315">
        <f t="shared" si="63"/>
        <v>9971.1</v>
      </c>
      <c r="S148" s="315">
        <f t="shared" si="63"/>
        <v>9971.1</v>
      </c>
      <c r="T148" s="315">
        <f t="shared" si="63"/>
        <v>0</v>
      </c>
      <c r="U148" s="315">
        <f t="shared" si="63"/>
        <v>0</v>
      </c>
      <c r="V148" s="315">
        <f t="shared" si="63"/>
        <v>0</v>
      </c>
      <c r="W148" s="315">
        <f t="shared" si="63"/>
        <v>0</v>
      </c>
      <c r="X148" s="315">
        <f t="shared" si="63"/>
        <v>0</v>
      </c>
      <c r="Y148" s="315">
        <f t="shared" si="63"/>
        <v>0</v>
      </c>
      <c r="Z148" s="315">
        <f>Z146</f>
        <v>11100</v>
      </c>
      <c r="AA148" s="315">
        <f>AA146</f>
        <v>11100</v>
      </c>
      <c r="AB148" s="107"/>
      <c r="AC148" s="100"/>
      <c r="AD148" s="100"/>
      <c r="AE148" s="101"/>
    </row>
    <row r="149" spans="1:31" ht="48" customHeight="1" thickBot="1">
      <c r="A149" s="1156" t="s">
        <v>70</v>
      </c>
      <c r="B149" s="1298" t="s">
        <v>70</v>
      </c>
      <c r="C149" s="1302" t="s">
        <v>36</v>
      </c>
      <c r="D149" s="1398" t="s">
        <v>333</v>
      </c>
      <c r="E149" s="1380"/>
      <c r="F149" s="1401" t="s">
        <v>65</v>
      </c>
      <c r="G149" s="1369">
        <v>188710823</v>
      </c>
      <c r="H149" s="1370" t="s">
        <v>124</v>
      </c>
      <c r="I149" s="738" t="s">
        <v>66</v>
      </c>
      <c r="J149" s="544">
        <v>154.8</v>
      </c>
      <c r="K149" s="545">
        <v>154.8</v>
      </c>
      <c r="L149" s="545"/>
      <c r="M149" s="546"/>
      <c r="N149" s="547">
        <v>130</v>
      </c>
      <c r="O149" s="548">
        <v>130</v>
      </c>
      <c r="P149" s="548"/>
      <c r="Q149" s="549"/>
      <c r="R149" s="550">
        <v>98.4</v>
      </c>
      <c r="S149" s="551">
        <v>98.4</v>
      </c>
      <c r="T149" s="551"/>
      <c r="U149" s="635"/>
      <c r="V149" s="544"/>
      <c r="W149" s="545"/>
      <c r="X149" s="545"/>
      <c r="Y149" s="546"/>
      <c r="Z149" s="120">
        <v>130</v>
      </c>
      <c r="AA149" s="119">
        <v>130</v>
      </c>
      <c r="AB149" s="1402" t="s">
        <v>315</v>
      </c>
      <c r="AC149" s="1605">
        <v>510</v>
      </c>
      <c r="AD149" s="1605">
        <v>520</v>
      </c>
      <c r="AE149" s="1603">
        <v>520</v>
      </c>
    </row>
    <row r="150" spans="1:31" ht="27.75" customHeight="1" thickBot="1">
      <c r="A150" s="1147"/>
      <c r="B150" s="1299"/>
      <c r="C150" s="1303"/>
      <c r="D150" s="1399"/>
      <c r="E150" s="1400"/>
      <c r="F150" s="1400"/>
      <c r="G150" s="1124"/>
      <c r="H150" s="1124"/>
      <c r="I150" s="695" t="s">
        <v>67</v>
      </c>
      <c r="J150" s="315">
        <f aca="true" t="shared" si="64" ref="J150:AA150">SUM(J149:J149)</f>
        <v>154.8</v>
      </c>
      <c r="K150" s="315">
        <f t="shared" si="64"/>
        <v>154.8</v>
      </c>
      <c r="L150" s="315">
        <f t="shared" si="64"/>
        <v>0</v>
      </c>
      <c r="M150" s="315">
        <f t="shared" si="64"/>
        <v>0</v>
      </c>
      <c r="N150" s="315">
        <f t="shared" si="64"/>
        <v>130</v>
      </c>
      <c r="O150" s="315">
        <f t="shared" si="64"/>
        <v>130</v>
      </c>
      <c r="P150" s="315">
        <f t="shared" si="64"/>
        <v>0</v>
      </c>
      <c r="Q150" s="318">
        <f t="shared" si="64"/>
        <v>0</v>
      </c>
      <c r="R150" s="315">
        <f t="shared" si="64"/>
        <v>98.4</v>
      </c>
      <c r="S150" s="315">
        <f t="shared" si="64"/>
        <v>98.4</v>
      </c>
      <c r="T150" s="315">
        <f t="shared" si="64"/>
        <v>0</v>
      </c>
      <c r="U150" s="419">
        <f t="shared" si="64"/>
        <v>0</v>
      </c>
      <c r="V150" s="315">
        <f t="shared" si="64"/>
        <v>0</v>
      </c>
      <c r="W150" s="315">
        <f t="shared" si="64"/>
        <v>0</v>
      </c>
      <c r="X150" s="315">
        <f t="shared" si="64"/>
        <v>0</v>
      </c>
      <c r="Y150" s="315">
        <f t="shared" si="64"/>
        <v>0</v>
      </c>
      <c r="Z150" s="315">
        <f t="shared" si="64"/>
        <v>130</v>
      </c>
      <c r="AA150" s="419">
        <f t="shared" si="64"/>
        <v>130</v>
      </c>
      <c r="AB150" s="1403"/>
      <c r="AC150" s="1606"/>
      <c r="AD150" s="1606"/>
      <c r="AE150" s="1604"/>
    </row>
    <row r="151" spans="1:31" ht="48" customHeight="1" thickBot="1">
      <c r="A151" s="1156" t="s">
        <v>70</v>
      </c>
      <c r="B151" s="1298" t="s">
        <v>70</v>
      </c>
      <c r="C151" s="1302" t="s">
        <v>39</v>
      </c>
      <c r="D151" s="1304" t="s">
        <v>147</v>
      </c>
      <c r="E151" s="1682"/>
      <c r="F151" s="1684" t="s">
        <v>65</v>
      </c>
      <c r="G151" s="1619">
        <v>188710823</v>
      </c>
      <c r="H151" s="1370" t="s">
        <v>124</v>
      </c>
      <c r="I151" s="738" t="s">
        <v>66</v>
      </c>
      <c r="J151" s="544"/>
      <c r="K151" s="545"/>
      <c r="L151" s="545"/>
      <c r="M151" s="546"/>
      <c r="N151" s="547"/>
      <c r="O151" s="548"/>
      <c r="P151" s="548"/>
      <c r="Q151" s="549"/>
      <c r="R151" s="550"/>
      <c r="S151" s="551"/>
      <c r="T151" s="551"/>
      <c r="U151" s="635"/>
      <c r="V151" s="544"/>
      <c r="W151" s="545"/>
      <c r="X151" s="545"/>
      <c r="Y151" s="546"/>
      <c r="Z151" s="115"/>
      <c r="AA151" s="116">
        <v>140</v>
      </c>
      <c r="AB151" s="1402" t="s">
        <v>148</v>
      </c>
      <c r="AC151" s="1396"/>
      <c r="AD151" s="1396"/>
      <c r="AE151" s="1671">
        <v>1</v>
      </c>
    </row>
    <row r="152" spans="1:31" ht="27.75" customHeight="1" thickBot="1">
      <c r="A152" s="1147"/>
      <c r="B152" s="1299"/>
      <c r="C152" s="1303"/>
      <c r="D152" s="1305"/>
      <c r="E152" s="1683"/>
      <c r="F152" s="1685"/>
      <c r="G152" s="1620"/>
      <c r="H152" s="1229"/>
      <c r="I152" s="695" t="s">
        <v>67</v>
      </c>
      <c r="J152" s="315">
        <f aca="true" t="shared" si="65" ref="J152:AA152">SUM(J151:J151)</f>
        <v>0</v>
      </c>
      <c r="K152" s="315">
        <f t="shared" si="65"/>
        <v>0</v>
      </c>
      <c r="L152" s="315">
        <f t="shared" si="65"/>
        <v>0</v>
      </c>
      <c r="M152" s="315">
        <f t="shared" si="65"/>
        <v>0</v>
      </c>
      <c r="N152" s="315">
        <f t="shared" si="65"/>
        <v>0</v>
      </c>
      <c r="O152" s="315">
        <f t="shared" si="65"/>
        <v>0</v>
      </c>
      <c r="P152" s="315">
        <f t="shared" si="65"/>
        <v>0</v>
      </c>
      <c r="Q152" s="318">
        <f t="shared" si="65"/>
        <v>0</v>
      </c>
      <c r="R152" s="315">
        <f t="shared" si="65"/>
        <v>0</v>
      </c>
      <c r="S152" s="315">
        <f t="shared" si="65"/>
        <v>0</v>
      </c>
      <c r="T152" s="315">
        <f t="shared" si="65"/>
        <v>0</v>
      </c>
      <c r="U152" s="419">
        <f t="shared" si="65"/>
        <v>0</v>
      </c>
      <c r="V152" s="315">
        <f t="shared" si="65"/>
        <v>0</v>
      </c>
      <c r="W152" s="315">
        <f t="shared" si="65"/>
        <v>0</v>
      </c>
      <c r="X152" s="315">
        <f t="shared" si="65"/>
        <v>0</v>
      </c>
      <c r="Y152" s="315">
        <f t="shared" si="65"/>
        <v>0</v>
      </c>
      <c r="Z152" s="315">
        <f t="shared" si="65"/>
        <v>0</v>
      </c>
      <c r="AA152" s="419">
        <f t="shared" si="65"/>
        <v>140</v>
      </c>
      <c r="AB152" s="1677"/>
      <c r="AC152" s="1397"/>
      <c r="AD152" s="1397"/>
      <c r="AE152" s="1143"/>
    </row>
    <row r="153" spans="1:31" ht="26.25" customHeight="1" thickBot="1">
      <c r="A153" s="1156" t="s">
        <v>70</v>
      </c>
      <c r="B153" s="1148" t="s">
        <v>70</v>
      </c>
      <c r="C153" s="1151" t="s">
        <v>64</v>
      </c>
      <c r="D153" s="1415" t="s">
        <v>93</v>
      </c>
      <c r="E153" s="1211"/>
      <c r="F153" s="1372" t="s">
        <v>65</v>
      </c>
      <c r="G153" s="1117">
        <v>188710823</v>
      </c>
      <c r="H153" s="1370" t="s">
        <v>124</v>
      </c>
      <c r="I153" s="648" t="s">
        <v>66</v>
      </c>
      <c r="J153" s="222"/>
      <c r="K153" s="223"/>
      <c r="L153" s="223"/>
      <c r="M153" s="224"/>
      <c r="N153" s="225"/>
      <c r="O153" s="226"/>
      <c r="P153" s="226"/>
      <c r="Q153" s="224"/>
      <c r="R153" s="739"/>
      <c r="S153" s="741"/>
      <c r="T153" s="741"/>
      <c r="U153" s="742"/>
      <c r="V153" s="222"/>
      <c r="W153" s="223"/>
      <c r="X153" s="243"/>
      <c r="Y153" s="252"/>
      <c r="Z153" s="725">
        <v>100</v>
      </c>
      <c r="AA153" s="1101">
        <v>100</v>
      </c>
      <c r="AB153" s="1627"/>
      <c r="AC153" s="185"/>
      <c r="AD153" s="185"/>
      <c r="AE153" s="106"/>
    </row>
    <row r="154" spans="1:31" ht="18" customHeight="1" thickBot="1">
      <c r="A154" s="1147"/>
      <c r="B154" s="1150"/>
      <c r="C154" s="1153"/>
      <c r="D154" s="1136"/>
      <c r="E154" s="1222"/>
      <c r="F154" s="1289"/>
      <c r="G154" s="1118"/>
      <c r="H154" s="1293"/>
      <c r="I154" s="355" t="s">
        <v>67</v>
      </c>
      <c r="J154" s="315">
        <f>J153</f>
        <v>0</v>
      </c>
      <c r="K154" s="316">
        <f aca="true" t="shared" si="66" ref="K154:Y154">SUM(K153:K153)</f>
        <v>0</v>
      </c>
      <c r="L154" s="316">
        <f t="shared" si="66"/>
        <v>0</v>
      </c>
      <c r="M154" s="317">
        <f t="shared" si="66"/>
        <v>0</v>
      </c>
      <c r="N154" s="315">
        <f t="shared" si="66"/>
        <v>0</v>
      </c>
      <c r="O154" s="316">
        <f t="shared" si="66"/>
        <v>0</v>
      </c>
      <c r="P154" s="316">
        <f t="shared" si="66"/>
        <v>0</v>
      </c>
      <c r="Q154" s="317">
        <f t="shared" si="66"/>
        <v>0</v>
      </c>
      <c r="R154" s="317">
        <f t="shared" si="66"/>
        <v>0</v>
      </c>
      <c r="S154" s="317">
        <f t="shared" si="66"/>
        <v>0</v>
      </c>
      <c r="T154" s="317">
        <f t="shared" si="66"/>
        <v>0</v>
      </c>
      <c r="U154" s="317">
        <f t="shared" si="66"/>
        <v>0</v>
      </c>
      <c r="V154" s="317">
        <f t="shared" si="66"/>
        <v>0</v>
      </c>
      <c r="W154" s="317">
        <f t="shared" si="66"/>
        <v>0</v>
      </c>
      <c r="X154" s="317">
        <f t="shared" si="66"/>
        <v>0</v>
      </c>
      <c r="Y154" s="317">
        <f t="shared" si="66"/>
        <v>0</v>
      </c>
      <c r="Z154" s="317">
        <f>Z153</f>
        <v>100</v>
      </c>
      <c r="AA154" s="418">
        <f>AA153</f>
        <v>100</v>
      </c>
      <c r="AB154" s="1628"/>
      <c r="AC154" s="1102"/>
      <c r="AD154" s="1102"/>
      <c r="AE154" s="101"/>
    </row>
    <row r="155" spans="1:31" ht="16.5" customHeight="1" thickBot="1">
      <c r="A155" s="475" t="s">
        <v>70</v>
      </c>
      <c r="B155" s="476" t="s">
        <v>70</v>
      </c>
      <c r="C155" s="1280" t="s">
        <v>71</v>
      </c>
      <c r="D155" s="1280"/>
      <c r="E155" s="1280"/>
      <c r="F155" s="1280"/>
      <c r="G155" s="1280"/>
      <c r="H155" s="1280"/>
      <c r="I155" s="1281"/>
      <c r="J155" s="304">
        <f>+J139+J141+J143+J145+J148+J150+J152+J154</f>
        <v>10796.2</v>
      </c>
      <c r="K155" s="304">
        <f aca="true" t="shared" si="67" ref="K155:U155">+K139+K141+K143+K145+K148+K150+K152+K154</f>
        <v>10796.2</v>
      </c>
      <c r="L155" s="304">
        <f t="shared" si="67"/>
        <v>0</v>
      </c>
      <c r="M155" s="304">
        <f t="shared" si="67"/>
        <v>0</v>
      </c>
      <c r="N155" s="304">
        <f t="shared" si="67"/>
        <v>13879</v>
      </c>
      <c r="O155" s="304">
        <f t="shared" si="67"/>
        <v>13879</v>
      </c>
      <c r="P155" s="304">
        <f t="shared" si="67"/>
        <v>0</v>
      </c>
      <c r="Q155" s="304">
        <f t="shared" si="67"/>
        <v>0</v>
      </c>
      <c r="R155" s="304">
        <f t="shared" si="67"/>
        <v>11177.6</v>
      </c>
      <c r="S155" s="304">
        <f t="shared" si="67"/>
        <v>11177.6</v>
      </c>
      <c r="T155" s="304">
        <f t="shared" si="67"/>
        <v>0</v>
      </c>
      <c r="U155" s="304">
        <f t="shared" si="67"/>
        <v>0</v>
      </c>
      <c r="V155" s="304">
        <f aca="true" t="shared" si="68" ref="V155:AA155">+V139+V141+V143+V145+V148+V150+V152+V154</f>
        <v>0</v>
      </c>
      <c r="W155" s="304">
        <f t="shared" si="68"/>
        <v>0</v>
      </c>
      <c r="X155" s="304">
        <f t="shared" si="68"/>
        <v>0</v>
      </c>
      <c r="Y155" s="304">
        <f t="shared" si="68"/>
        <v>0</v>
      </c>
      <c r="Z155" s="304">
        <f t="shared" si="68"/>
        <v>14129</v>
      </c>
      <c r="AA155" s="304">
        <f t="shared" si="68"/>
        <v>14269</v>
      </c>
      <c r="AB155" s="319"/>
      <c r="AC155" s="320"/>
      <c r="AD155" s="320"/>
      <c r="AE155" s="321"/>
    </row>
    <row r="156" spans="1:31" ht="21" customHeight="1" thickBot="1">
      <c r="A156" s="215" t="s">
        <v>70</v>
      </c>
      <c r="B156" s="744" t="s">
        <v>72</v>
      </c>
      <c r="C156" s="1275" t="s">
        <v>78</v>
      </c>
      <c r="D156" s="1276"/>
      <c r="E156" s="1276"/>
      <c r="F156" s="1276"/>
      <c r="G156" s="1276"/>
      <c r="H156" s="1276"/>
      <c r="I156" s="1276"/>
      <c r="J156" s="1276"/>
      <c r="K156" s="1276"/>
      <c r="L156" s="1276"/>
      <c r="M156" s="1276"/>
      <c r="N156" s="1276"/>
      <c r="O156" s="1276"/>
      <c r="P156" s="1276"/>
      <c r="Q156" s="1276"/>
      <c r="R156" s="1276"/>
      <c r="S156" s="1276"/>
      <c r="T156" s="1276"/>
      <c r="U156" s="1276"/>
      <c r="V156" s="1276"/>
      <c r="W156" s="1276"/>
      <c r="X156" s="1276"/>
      <c r="Y156" s="1276"/>
      <c r="Z156" s="1276"/>
      <c r="AA156" s="1300"/>
      <c r="AB156" s="592"/>
      <c r="AC156" s="593"/>
      <c r="AD156" s="593"/>
      <c r="AE156" s="594"/>
    </row>
    <row r="157" spans="1:31" ht="15.75" customHeight="1">
      <c r="A157" s="578" t="s">
        <v>70</v>
      </c>
      <c r="B157" s="579" t="s">
        <v>72</v>
      </c>
      <c r="C157" s="683" t="s">
        <v>64</v>
      </c>
      <c r="D157" s="1125" t="s">
        <v>256</v>
      </c>
      <c r="E157" s="745" t="s">
        <v>14</v>
      </c>
      <c r="F157" s="1445" t="s">
        <v>65</v>
      </c>
      <c r="G157" s="1122">
        <v>188710823</v>
      </c>
      <c r="H157" s="1268" t="s">
        <v>124</v>
      </c>
      <c r="I157" s="568" t="s">
        <v>29</v>
      </c>
      <c r="J157" s="431">
        <v>405</v>
      </c>
      <c r="K157" s="223"/>
      <c r="L157" s="223"/>
      <c r="M157" s="232">
        <v>405</v>
      </c>
      <c r="N157" s="431"/>
      <c r="O157" s="223"/>
      <c r="P157" s="223"/>
      <c r="Q157" s="401"/>
      <c r="R157" s="227"/>
      <c r="S157" s="228"/>
      <c r="T157" s="228"/>
      <c r="U157" s="229"/>
      <c r="V157" s="222"/>
      <c r="W157" s="223"/>
      <c r="X157" s="223"/>
      <c r="Y157" s="232"/>
      <c r="Z157" s="328"/>
      <c r="AA157" s="444"/>
      <c r="AB157" s="1230" t="s">
        <v>84</v>
      </c>
      <c r="AC157" s="1599">
        <v>7</v>
      </c>
      <c r="AD157" s="1601">
        <v>10</v>
      </c>
      <c r="AE157" s="1561">
        <v>4</v>
      </c>
    </row>
    <row r="158" spans="1:31" ht="17.25" customHeight="1">
      <c r="A158" s="747"/>
      <c r="B158" s="748"/>
      <c r="C158" s="749"/>
      <c r="D158" s="1126"/>
      <c r="E158" s="1444" t="s">
        <v>32</v>
      </c>
      <c r="F158" s="1446"/>
      <c r="G158" s="1301"/>
      <c r="H158" s="1301"/>
      <c r="I158" s="750" t="s">
        <v>37</v>
      </c>
      <c r="J158" s="259">
        <v>1273.5</v>
      </c>
      <c r="K158" s="260"/>
      <c r="L158" s="260"/>
      <c r="M158" s="267">
        <v>1273.5</v>
      </c>
      <c r="N158" s="378">
        <v>1463.4</v>
      </c>
      <c r="O158" s="751"/>
      <c r="P158" s="260"/>
      <c r="Q158" s="527">
        <v>1463.4</v>
      </c>
      <c r="R158" s="264">
        <v>1463.4</v>
      </c>
      <c r="S158" s="265"/>
      <c r="T158" s="265"/>
      <c r="U158" s="266">
        <v>1463.4</v>
      </c>
      <c r="V158" s="259"/>
      <c r="W158" s="260"/>
      <c r="X158" s="260"/>
      <c r="Y158" s="267"/>
      <c r="Z158" s="752"/>
      <c r="AA158" s="386"/>
      <c r="AB158" s="1260"/>
      <c r="AC158" s="1352"/>
      <c r="AD158" s="1322"/>
      <c r="AE158" s="1354"/>
    </row>
    <row r="159" spans="1:31" ht="15" customHeight="1">
      <c r="A159" s="747"/>
      <c r="B159" s="748"/>
      <c r="C159" s="749"/>
      <c r="D159" s="1126"/>
      <c r="E159" s="1228"/>
      <c r="F159" s="1447"/>
      <c r="G159" s="1228"/>
      <c r="H159" s="1228"/>
      <c r="I159" s="750" t="s">
        <v>66</v>
      </c>
      <c r="J159" s="259">
        <v>4.5</v>
      </c>
      <c r="K159" s="260">
        <v>4.5</v>
      </c>
      <c r="L159" s="260"/>
      <c r="M159" s="267"/>
      <c r="N159" s="533"/>
      <c r="O159" s="753"/>
      <c r="P159" s="275"/>
      <c r="Q159" s="572"/>
      <c r="R159" s="264"/>
      <c r="S159" s="265"/>
      <c r="T159" s="265"/>
      <c r="U159" s="266"/>
      <c r="V159" s="382"/>
      <c r="W159" s="260"/>
      <c r="X159" s="260"/>
      <c r="Y159" s="385"/>
      <c r="Z159" s="754"/>
      <c r="AA159" s="755"/>
      <c r="AB159" s="1261"/>
      <c r="AC159" s="1600"/>
      <c r="AD159" s="1207"/>
      <c r="AE159" s="1602"/>
    </row>
    <row r="160" spans="1:31" ht="15.75" customHeight="1">
      <c r="A160" s="747"/>
      <c r="B160" s="748"/>
      <c r="C160" s="749"/>
      <c r="D160" s="1126"/>
      <c r="E160" s="1228"/>
      <c r="F160" s="1447"/>
      <c r="G160" s="1228"/>
      <c r="H160" s="1228"/>
      <c r="I160" s="750" t="s">
        <v>38</v>
      </c>
      <c r="J160" s="259">
        <v>48.7</v>
      </c>
      <c r="K160" s="260"/>
      <c r="L160" s="260"/>
      <c r="M160" s="267">
        <v>48.7</v>
      </c>
      <c r="N160" s="378"/>
      <c r="O160" s="260"/>
      <c r="P160" s="260"/>
      <c r="Q160" s="527"/>
      <c r="R160" s="264"/>
      <c r="S160" s="265"/>
      <c r="T160" s="265"/>
      <c r="U160" s="266"/>
      <c r="V160" s="259"/>
      <c r="W160" s="260"/>
      <c r="X160" s="260"/>
      <c r="Y160" s="267"/>
      <c r="Z160" s="756"/>
      <c r="AA160" s="757"/>
      <c r="AB160" s="1260"/>
      <c r="AC160" s="1352"/>
      <c r="AD160" s="1322"/>
      <c r="AE160" s="1354"/>
    </row>
    <row r="161" spans="1:31" ht="17.25" customHeight="1" thickBot="1">
      <c r="A161" s="747"/>
      <c r="B161" s="748"/>
      <c r="C161" s="749"/>
      <c r="D161" s="1126"/>
      <c r="E161" s="1228"/>
      <c r="F161" s="1447"/>
      <c r="G161" s="1228"/>
      <c r="H161" s="1228"/>
      <c r="I161" s="492" t="s">
        <v>33</v>
      </c>
      <c r="J161" s="388">
        <v>270</v>
      </c>
      <c r="K161" s="403"/>
      <c r="L161" s="403"/>
      <c r="M161" s="493">
        <v>270</v>
      </c>
      <c r="N161" s="758"/>
      <c r="O161" s="531"/>
      <c r="P161" s="531"/>
      <c r="Q161" s="759"/>
      <c r="R161" s="415"/>
      <c r="S161" s="760"/>
      <c r="T161" s="760"/>
      <c r="U161" s="396"/>
      <c r="V161" s="388"/>
      <c r="W161" s="389"/>
      <c r="X161" s="389"/>
      <c r="Y161" s="761"/>
      <c r="Z161" s="762"/>
      <c r="AA161" s="763"/>
      <c r="AB161" s="1260"/>
      <c r="AC161" s="1352"/>
      <c r="AD161" s="1322"/>
      <c r="AE161" s="1354"/>
    </row>
    <row r="162" spans="1:31" ht="18.75" customHeight="1" thickBot="1">
      <c r="A162" s="764"/>
      <c r="B162" s="765"/>
      <c r="C162" s="766"/>
      <c r="D162" s="1127"/>
      <c r="E162" s="1229"/>
      <c r="F162" s="1448"/>
      <c r="G162" s="1229"/>
      <c r="H162" s="1229"/>
      <c r="I162" s="314" t="s">
        <v>67</v>
      </c>
      <c r="J162" s="315">
        <f>SUM(J157:J161)</f>
        <v>2001.7</v>
      </c>
      <c r="K162" s="315">
        <f aca="true" t="shared" si="69" ref="K162:AA162">SUM(K157:K161)</f>
        <v>4.5</v>
      </c>
      <c r="L162" s="315">
        <f t="shared" si="69"/>
        <v>0</v>
      </c>
      <c r="M162" s="315">
        <f t="shared" si="69"/>
        <v>1997.2</v>
      </c>
      <c r="N162" s="315">
        <f t="shared" si="69"/>
        <v>1463.4</v>
      </c>
      <c r="O162" s="315">
        <f t="shared" si="69"/>
        <v>0</v>
      </c>
      <c r="P162" s="315">
        <f t="shared" si="69"/>
        <v>0</v>
      </c>
      <c r="Q162" s="315">
        <f t="shared" si="69"/>
        <v>1463.4</v>
      </c>
      <c r="R162" s="315">
        <f t="shared" si="69"/>
        <v>1463.4</v>
      </c>
      <c r="S162" s="315">
        <f t="shared" si="69"/>
        <v>0</v>
      </c>
      <c r="T162" s="315">
        <f t="shared" si="69"/>
        <v>0</v>
      </c>
      <c r="U162" s="315">
        <f t="shared" si="69"/>
        <v>1463.4</v>
      </c>
      <c r="V162" s="315">
        <f t="shared" si="69"/>
        <v>0</v>
      </c>
      <c r="W162" s="315">
        <f t="shared" si="69"/>
        <v>0</v>
      </c>
      <c r="X162" s="315">
        <f t="shared" si="69"/>
        <v>0</v>
      </c>
      <c r="Y162" s="315">
        <f t="shared" si="69"/>
        <v>0</v>
      </c>
      <c r="Z162" s="315">
        <f t="shared" si="69"/>
        <v>0</v>
      </c>
      <c r="AA162" s="419">
        <f t="shared" si="69"/>
        <v>0</v>
      </c>
      <c r="AB162" s="1260"/>
      <c r="AC162" s="1352"/>
      <c r="AD162" s="1322"/>
      <c r="AE162" s="1354"/>
    </row>
    <row r="163" spans="1:31" ht="14.25" customHeight="1">
      <c r="A163" s="322" t="s">
        <v>70</v>
      </c>
      <c r="B163" s="333" t="s">
        <v>72</v>
      </c>
      <c r="C163" s="767" t="s">
        <v>68</v>
      </c>
      <c r="D163" s="1131" t="s">
        <v>300</v>
      </c>
      <c r="E163" s="768" t="s">
        <v>14</v>
      </c>
      <c r="F163" s="769" t="s">
        <v>65</v>
      </c>
      <c r="G163" s="770">
        <v>188710823</v>
      </c>
      <c r="H163" s="336" t="s">
        <v>124</v>
      </c>
      <c r="I163" s="771" t="s">
        <v>29</v>
      </c>
      <c r="J163" s="365"/>
      <c r="K163" s="243"/>
      <c r="L163" s="243"/>
      <c r="M163" s="420"/>
      <c r="N163" s="242">
        <v>570.1</v>
      </c>
      <c r="O163" s="243"/>
      <c r="P163" s="243"/>
      <c r="Q163" s="772">
        <v>570.1</v>
      </c>
      <c r="R163" s="247">
        <v>570.1</v>
      </c>
      <c r="S163" s="248"/>
      <c r="T163" s="248"/>
      <c r="U163" s="249">
        <v>570.1</v>
      </c>
      <c r="V163" s="242"/>
      <c r="W163" s="243"/>
      <c r="X163" s="243"/>
      <c r="Y163" s="252"/>
      <c r="Z163" s="773"/>
      <c r="AA163" s="774"/>
      <c r="AB163" s="1625"/>
      <c r="AC163" s="1626"/>
      <c r="AD163" s="1678"/>
      <c r="AE163" s="1562"/>
    </row>
    <row r="164" spans="1:31" ht="14.25" customHeight="1">
      <c r="A164" s="332"/>
      <c r="B164" s="333"/>
      <c r="C164" s="767"/>
      <c r="D164" s="1131"/>
      <c r="E164" s="775" t="s">
        <v>32</v>
      </c>
      <c r="F164" s="769"/>
      <c r="G164" s="770"/>
      <c r="H164" s="776"/>
      <c r="I164" s="777" t="s">
        <v>37</v>
      </c>
      <c r="J164" s="259">
        <v>1431.1</v>
      </c>
      <c r="K164" s="260"/>
      <c r="L164" s="260"/>
      <c r="M164" s="267">
        <v>1431.1</v>
      </c>
      <c r="N164" s="259">
        <v>1908.4</v>
      </c>
      <c r="O164" s="260"/>
      <c r="P164" s="260"/>
      <c r="Q164" s="778">
        <v>1908.4</v>
      </c>
      <c r="R164" s="264">
        <v>1908.4</v>
      </c>
      <c r="S164" s="265"/>
      <c r="T164" s="265"/>
      <c r="U164" s="266">
        <v>1908.4</v>
      </c>
      <c r="V164" s="259"/>
      <c r="W164" s="260"/>
      <c r="X164" s="260"/>
      <c r="Y164" s="267"/>
      <c r="Z164" s="779"/>
      <c r="AA164" s="780"/>
      <c r="AB164" s="1260"/>
      <c r="AC164" s="1352"/>
      <c r="AD164" s="1322"/>
      <c r="AE164" s="1354"/>
    </row>
    <row r="165" spans="1:31" ht="14.25" customHeight="1">
      <c r="A165" s="332"/>
      <c r="B165" s="333"/>
      <c r="C165" s="767"/>
      <c r="D165" s="1131"/>
      <c r="E165" s="775"/>
      <c r="F165" s="769"/>
      <c r="G165" s="770"/>
      <c r="H165" s="776"/>
      <c r="I165" s="781" t="s">
        <v>66</v>
      </c>
      <c r="J165" s="259">
        <v>4.5</v>
      </c>
      <c r="K165" s="260">
        <v>4.5</v>
      </c>
      <c r="L165" s="260"/>
      <c r="M165" s="267"/>
      <c r="N165" s="259"/>
      <c r="O165" s="260"/>
      <c r="P165" s="260"/>
      <c r="Q165" s="782"/>
      <c r="R165" s="264"/>
      <c r="S165" s="265"/>
      <c r="T165" s="265"/>
      <c r="U165" s="266"/>
      <c r="V165" s="382"/>
      <c r="W165" s="384"/>
      <c r="X165" s="384"/>
      <c r="Y165" s="385"/>
      <c r="Z165" s="783"/>
      <c r="AA165" s="784"/>
      <c r="AB165" s="1261"/>
      <c r="AC165" s="1600"/>
      <c r="AD165" s="1207"/>
      <c r="AE165" s="1602"/>
    </row>
    <row r="166" spans="1:31" ht="18.75" customHeight="1" thickBot="1">
      <c r="A166" s="332"/>
      <c r="B166" s="333"/>
      <c r="C166" s="767"/>
      <c r="D166" s="1131"/>
      <c r="E166" s="775"/>
      <c r="F166" s="769"/>
      <c r="G166" s="770"/>
      <c r="H166" s="776"/>
      <c r="I166" s="785" t="s">
        <v>33</v>
      </c>
      <c r="J166" s="389">
        <v>193.1</v>
      </c>
      <c r="K166" s="389">
        <v>193.1</v>
      </c>
      <c r="L166" s="389"/>
      <c r="M166" s="717"/>
      <c r="N166" s="388"/>
      <c r="O166" s="389"/>
      <c r="P166" s="389"/>
      <c r="Q166" s="717"/>
      <c r="R166" s="279"/>
      <c r="S166" s="280"/>
      <c r="T166" s="280"/>
      <c r="U166" s="281"/>
      <c r="V166" s="274"/>
      <c r="W166" s="275"/>
      <c r="X166" s="275"/>
      <c r="Y166" s="282"/>
      <c r="Z166" s="786"/>
      <c r="AA166" s="787"/>
      <c r="AB166" s="1260"/>
      <c r="AC166" s="1352"/>
      <c r="AD166" s="1322"/>
      <c r="AE166" s="1354"/>
    </row>
    <row r="167" spans="1:31" ht="18" customHeight="1" thickBot="1">
      <c r="A167" s="681"/>
      <c r="B167" s="788"/>
      <c r="C167" s="789"/>
      <c r="D167" s="1132"/>
      <c r="E167" s="790"/>
      <c r="F167" s="791"/>
      <c r="G167" s="792"/>
      <c r="H167" s="793"/>
      <c r="I167" s="794" t="s">
        <v>67</v>
      </c>
      <c r="J167" s="315">
        <f>SUM(J163:J166)</f>
        <v>1628.6999999999998</v>
      </c>
      <c r="K167" s="315">
        <f aca="true" t="shared" si="70" ref="K167:AA167">SUM(K163:K166)</f>
        <v>197.6</v>
      </c>
      <c r="L167" s="315">
        <f t="shared" si="70"/>
        <v>0</v>
      </c>
      <c r="M167" s="315">
        <f t="shared" si="70"/>
        <v>1431.1</v>
      </c>
      <c r="N167" s="315">
        <f t="shared" si="70"/>
        <v>2478.5</v>
      </c>
      <c r="O167" s="315">
        <f t="shared" si="70"/>
        <v>0</v>
      </c>
      <c r="P167" s="315">
        <f t="shared" si="70"/>
        <v>0</v>
      </c>
      <c r="Q167" s="315">
        <f t="shared" si="70"/>
        <v>2478.5</v>
      </c>
      <c r="R167" s="315">
        <f t="shared" si="70"/>
        <v>2478.5</v>
      </c>
      <c r="S167" s="315">
        <f t="shared" si="70"/>
        <v>0</v>
      </c>
      <c r="T167" s="315">
        <f t="shared" si="70"/>
        <v>0</v>
      </c>
      <c r="U167" s="315">
        <f t="shared" si="70"/>
        <v>2478.5</v>
      </c>
      <c r="V167" s="315">
        <f t="shared" si="70"/>
        <v>0</v>
      </c>
      <c r="W167" s="315">
        <f t="shared" si="70"/>
        <v>0</v>
      </c>
      <c r="X167" s="315">
        <f t="shared" si="70"/>
        <v>0</v>
      </c>
      <c r="Y167" s="315">
        <f t="shared" si="70"/>
        <v>0</v>
      </c>
      <c r="Z167" s="318">
        <f t="shared" si="70"/>
        <v>0</v>
      </c>
      <c r="AA167" s="419">
        <f t="shared" si="70"/>
        <v>0</v>
      </c>
      <c r="AB167" s="1260"/>
      <c r="AC167" s="1352"/>
      <c r="AD167" s="1322"/>
      <c r="AE167" s="1354"/>
    </row>
    <row r="168" spans="1:31" ht="32.25" customHeight="1" thickBot="1">
      <c r="A168" s="1263" t="s">
        <v>70</v>
      </c>
      <c r="B168" s="1278" t="s">
        <v>72</v>
      </c>
      <c r="C168" s="1349" t="s">
        <v>70</v>
      </c>
      <c r="D168" s="1130" t="s">
        <v>257</v>
      </c>
      <c r="E168" s="795" t="s">
        <v>14</v>
      </c>
      <c r="F168" s="257" t="s">
        <v>65</v>
      </c>
      <c r="G168" s="1128">
        <v>188710823</v>
      </c>
      <c r="H168" s="595" t="s">
        <v>124</v>
      </c>
      <c r="I168" s="324" t="s">
        <v>66</v>
      </c>
      <c r="J168" s="222">
        <v>375.3</v>
      </c>
      <c r="K168" s="223"/>
      <c r="L168" s="223"/>
      <c r="M168" s="232">
        <v>375.3</v>
      </c>
      <c r="N168" s="259"/>
      <c r="O168" s="260"/>
      <c r="P168" s="260"/>
      <c r="Q168" s="527"/>
      <c r="R168" s="227"/>
      <c r="S168" s="228"/>
      <c r="T168" s="228"/>
      <c r="U168" s="229"/>
      <c r="V168" s="51"/>
      <c r="W168" s="52"/>
      <c r="X168" s="52"/>
      <c r="Y168" s="796"/>
      <c r="Z168" s="783"/>
      <c r="AA168" s="797"/>
      <c r="AB168" s="1261"/>
      <c r="AC168" s="1600"/>
      <c r="AD168" s="1207"/>
      <c r="AE168" s="1602"/>
    </row>
    <row r="169" spans="1:31" ht="18.75" customHeight="1" thickBot="1">
      <c r="A169" s="1264"/>
      <c r="B169" s="1279"/>
      <c r="C169" s="1350"/>
      <c r="D169" s="1116"/>
      <c r="E169" s="799"/>
      <c r="F169" s="800"/>
      <c r="G169" s="1129"/>
      <c r="H169" s="793"/>
      <c r="I169" s="355" t="s">
        <v>67</v>
      </c>
      <c r="J169" s="315">
        <f aca="true" t="shared" si="71" ref="J169:AA169">SUM(J168:J168)</f>
        <v>375.3</v>
      </c>
      <c r="K169" s="316">
        <f t="shared" si="71"/>
        <v>0</v>
      </c>
      <c r="L169" s="316">
        <f t="shared" si="71"/>
        <v>0</v>
      </c>
      <c r="M169" s="317">
        <f t="shared" si="71"/>
        <v>375.3</v>
      </c>
      <c r="N169" s="469">
        <f t="shared" si="71"/>
        <v>0</v>
      </c>
      <c r="O169" s="316">
        <f t="shared" si="71"/>
        <v>0</v>
      </c>
      <c r="P169" s="316">
        <f t="shared" si="71"/>
        <v>0</v>
      </c>
      <c r="Q169" s="418">
        <f t="shared" si="71"/>
        <v>0</v>
      </c>
      <c r="R169" s="315">
        <f t="shared" si="71"/>
        <v>0</v>
      </c>
      <c r="S169" s="316">
        <f t="shared" si="71"/>
        <v>0</v>
      </c>
      <c r="T169" s="316">
        <f t="shared" si="71"/>
        <v>0</v>
      </c>
      <c r="U169" s="317">
        <f t="shared" si="71"/>
        <v>0</v>
      </c>
      <c r="V169" s="318">
        <f t="shared" si="71"/>
        <v>0</v>
      </c>
      <c r="W169" s="418">
        <f t="shared" si="71"/>
        <v>0</v>
      </c>
      <c r="X169" s="418">
        <f t="shared" si="71"/>
        <v>0</v>
      </c>
      <c r="Y169" s="317">
        <f t="shared" si="71"/>
        <v>0</v>
      </c>
      <c r="Z169" s="423">
        <f t="shared" si="71"/>
        <v>0</v>
      </c>
      <c r="AA169" s="419">
        <f t="shared" si="71"/>
        <v>0</v>
      </c>
      <c r="AB169" s="1103"/>
      <c r="AC169" s="662"/>
      <c r="AD169" s="1104"/>
      <c r="AE169" s="664"/>
    </row>
    <row r="170" spans="1:31" ht="19.5" customHeight="1">
      <c r="A170" s="1262" t="s">
        <v>70</v>
      </c>
      <c r="B170" s="1277" t="s">
        <v>72</v>
      </c>
      <c r="C170" s="1348" t="s">
        <v>72</v>
      </c>
      <c r="D170" s="1130" t="s">
        <v>258</v>
      </c>
      <c r="E170" s="803" t="s">
        <v>14</v>
      </c>
      <c r="F170" s="237" t="s">
        <v>65</v>
      </c>
      <c r="G170" s="1226">
        <v>188710823</v>
      </c>
      <c r="H170" s="674" t="s">
        <v>124</v>
      </c>
      <c r="I170" s="324" t="s">
        <v>66</v>
      </c>
      <c r="J170" s="222">
        <v>4.5</v>
      </c>
      <c r="K170" s="223">
        <v>4.5</v>
      </c>
      <c r="L170" s="223"/>
      <c r="M170" s="401"/>
      <c r="N170" s="222"/>
      <c r="O170" s="223"/>
      <c r="P170" s="223"/>
      <c r="Q170" s="232"/>
      <c r="R170" s="227"/>
      <c r="S170" s="228"/>
      <c r="T170" s="228"/>
      <c r="U170" s="229"/>
      <c r="V170" s="805"/>
      <c r="W170" s="52"/>
      <c r="X170" s="52"/>
      <c r="Y170" s="806"/>
      <c r="Z170" s="807">
        <v>353.8</v>
      </c>
      <c r="AA170" s="808">
        <v>67.5</v>
      </c>
      <c r="AB170" s="1103"/>
      <c r="AC170" s="662"/>
      <c r="AD170" s="1104"/>
      <c r="AE170" s="664"/>
    </row>
    <row r="171" spans="1:31" ht="18.75" customHeight="1">
      <c r="A171" s="1263"/>
      <c r="B171" s="1278"/>
      <c r="C171" s="1349"/>
      <c r="D171" s="1115"/>
      <c r="E171" s="795" t="s">
        <v>32</v>
      </c>
      <c r="F171" s="257"/>
      <c r="G171" s="1227"/>
      <c r="H171" s="595"/>
      <c r="I171" s="809" t="s">
        <v>37</v>
      </c>
      <c r="J171" s="259"/>
      <c r="K171" s="260"/>
      <c r="L171" s="260"/>
      <c r="M171" s="527"/>
      <c r="N171" s="810">
        <v>1317.5</v>
      </c>
      <c r="O171" s="811"/>
      <c r="P171" s="811"/>
      <c r="Q171" s="812">
        <v>1317.5</v>
      </c>
      <c r="R171" s="264">
        <v>1317.5</v>
      </c>
      <c r="S171" s="265"/>
      <c r="T171" s="265"/>
      <c r="U171" s="266">
        <v>1317.5</v>
      </c>
      <c r="V171" s="259"/>
      <c r="W171" s="260"/>
      <c r="X171" s="260"/>
      <c r="Y171" s="267"/>
      <c r="Z171" s="813">
        <v>1415</v>
      </c>
      <c r="AA171" s="122">
        <v>270</v>
      </c>
      <c r="AB171" s="1103"/>
      <c r="AC171" s="662"/>
      <c r="AD171" s="1104"/>
      <c r="AE171" s="664"/>
    </row>
    <row r="172" spans="1:31" ht="15.75" customHeight="1" thickBot="1">
      <c r="A172" s="1263"/>
      <c r="B172" s="1278"/>
      <c r="C172" s="1349"/>
      <c r="D172" s="1115"/>
      <c r="E172" s="795"/>
      <c r="F172" s="257"/>
      <c r="G172" s="1227"/>
      <c r="H172" s="814"/>
      <c r="I172" s="815" t="s">
        <v>33</v>
      </c>
      <c r="J172" s="274"/>
      <c r="K172" s="275"/>
      <c r="L172" s="275"/>
      <c r="M172" s="572"/>
      <c r="N172" s="816">
        <v>232.5</v>
      </c>
      <c r="O172" s="817"/>
      <c r="P172" s="817"/>
      <c r="Q172" s="818">
        <v>232.5</v>
      </c>
      <c r="R172" s="247">
        <v>232.5</v>
      </c>
      <c r="S172" s="248"/>
      <c r="T172" s="248"/>
      <c r="U172" s="249">
        <v>232.5</v>
      </c>
      <c r="V172" s="274"/>
      <c r="W172" s="275"/>
      <c r="X172" s="275"/>
      <c r="Y172" s="282"/>
      <c r="Z172" s="819"/>
      <c r="AA172" s="820"/>
      <c r="AB172" s="1103"/>
      <c r="AC172" s="662"/>
      <c r="AD172" s="1104"/>
      <c r="AE172" s="664"/>
    </row>
    <row r="173" spans="1:31" ht="13.5" thickBot="1">
      <c r="A173" s="1264"/>
      <c r="B173" s="1279"/>
      <c r="C173" s="1350"/>
      <c r="D173" s="1116"/>
      <c r="E173" s="799"/>
      <c r="F173" s="800"/>
      <c r="G173" s="1129"/>
      <c r="H173" s="793"/>
      <c r="I173" s="794" t="s">
        <v>67</v>
      </c>
      <c r="J173" s="315">
        <f>SUM(J170:J172)</f>
        <v>4.5</v>
      </c>
      <c r="K173" s="315">
        <f aca="true" t="shared" si="72" ref="K173:AA173">SUM(K170:K172)</f>
        <v>4.5</v>
      </c>
      <c r="L173" s="315">
        <f t="shared" si="72"/>
        <v>0</v>
      </c>
      <c r="M173" s="315">
        <f t="shared" si="72"/>
        <v>0</v>
      </c>
      <c r="N173" s="315">
        <f t="shared" si="72"/>
        <v>1550</v>
      </c>
      <c r="O173" s="315">
        <f t="shared" si="72"/>
        <v>0</v>
      </c>
      <c r="P173" s="315">
        <f t="shared" si="72"/>
        <v>0</v>
      </c>
      <c r="Q173" s="315">
        <f t="shared" si="72"/>
        <v>1550</v>
      </c>
      <c r="R173" s="315">
        <f t="shared" si="72"/>
        <v>1550</v>
      </c>
      <c r="S173" s="315">
        <f t="shared" si="72"/>
        <v>0</v>
      </c>
      <c r="T173" s="315">
        <f t="shared" si="72"/>
        <v>0</v>
      </c>
      <c r="U173" s="315">
        <f t="shared" si="72"/>
        <v>1550</v>
      </c>
      <c r="V173" s="315">
        <f t="shared" si="72"/>
        <v>0</v>
      </c>
      <c r="W173" s="315">
        <f t="shared" si="72"/>
        <v>0</v>
      </c>
      <c r="X173" s="315">
        <f t="shared" si="72"/>
        <v>0</v>
      </c>
      <c r="Y173" s="315">
        <f t="shared" si="72"/>
        <v>0</v>
      </c>
      <c r="Z173" s="318">
        <f t="shared" si="72"/>
        <v>1768.8</v>
      </c>
      <c r="AA173" s="419">
        <f t="shared" si="72"/>
        <v>337.5</v>
      </c>
      <c r="AB173" s="1103"/>
      <c r="AC173" s="662"/>
      <c r="AD173" s="1104"/>
      <c r="AE173" s="664"/>
    </row>
    <row r="174" spans="1:31" ht="18" customHeight="1">
      <c r="A174" s="322" t="s">
        <v>70</v>
      </c>
      <c r="B174" s="323" t="s">
        <v>72</v>
      </c>
      <c r="C174" s="683" t="s">
        <v>73</v>
      </c>
      <c r="D174" s="1125" t="s">
        <v>259</v>
      </c>
      <c r="E174" s="1404" t="s">
        <v>94</v>
      </c>
      <c r="F174" s="1142" t="s">
        <v>65</v>
      </c>
      <c r="G174" s="1122">
        <v>188710823</v>
      </c>
      <c r="H174" s="1268" t="s">
        <v>124</v>
      </c>
      <c r="I174" s="324" t="s">
        <v>66</v>
      </c>
      <c r="J174" s="242"/>
      <c r="K174" s="243"/>
      <c r="L174" s="243"/>
      <c r="M174" s="252"/>
      <c r="N174" s="222"/>
      <c r="O174" s="223"/>
      <c r="P174" s="223"/>
      <c r="Q174" s="401"/>
      <c r="R174" s="227"/>
      <c r="S174" s="228"/>
      <c r="T174" s="228"/>
      <c r="U174" s="229"/>
      <c r="V174" s="242"/>
      <c r="W174" s="243"/>
      <c r="X174" s="243"/>
      <c r="Y174" s="252"/>
      <c r="Z174" s="740"/>
      <c r="AA174" s="821"/>
      <c r="AB174" s="1103"/>
      <c r="AC174" s="662"/>
      <c r="AD174" s="1104"/>
      <c r="AE174" s="664"/>
    </row>
    <row r="175" spans="1:31" ht="18.75" customHeight="1">
      <c r="A175" s="332"/>
      <c r="B175" s="333"/>
      <c r="C175" s="749"/>
      <c r="D175" s="1126"/>
      <c r="E175" s="1405"/>
      <c r="F175" s="1133"/>
      <c r="G175" s="1228"/>
      <c r="H175" s="1228"/>
      <c r="I175" s="509" t="s">
        <v>33</v>
      </c>
      <c r="J175" s="259">
        <v>226.2</v>
      </c>
      <c r="K175" s="260"/>
      <c r="L175" s="260"/>
      <c r="M175" s="267">
        <v>226.2</v>
      </c>
      <c r="N175" s="259"/>
      <c r="O175" s="260"/>
      <c r="P175" s="260"/>
      <c r="Q175" s="527"/>
      <c r="R175" s="264"/>
      <c r="S175" s="265"/>
      <c r="T175" s="265"/>
      <c r="U175" s="266"/>
      <c r="V175" s="259"/>
      <c r="W175" s="260"/>
      <c r="X175" s="260"/>
      <c r="Y175" s="267"/>
      <c r="Z175" s="740"/>
      <c r="AA175" s="821"/>
      <c r="AB175" s="1103"/>
      <c r="AC175" s="753"/>
      <c r="AD175" s="1104"/>
      <c r="AE175" s="664"/>
    </row>
    <row r="176" spans="1:31" ht="18.75" customHeight="1">
      <c r="A176" s="332"/>
      <c r="B176" s="333"/>
      <c r="C176" s="749"/>
      <c r="D176" s="1126"/>
      <c r="E176" s="1405"/>
      <c r="F176" s="1133"/>
      <c r="G176" s="1228"/>
      <c r="H176" s="1228"/>
      <c r="I176" s="509" t="s">
        <v>37</v>
      </c>
      <c r="J176" s="259">
        <v>1664.2</v>
      </c>
      <c r="K176" s="260"/>
      <c r="L176" s="260"/>
      <c r="M176" s="267">
        <v>1664.2</v>
      </c>
      <c r="N176" s="259">
        <v>1096.1</v>
      </c>
      <c r="O176" s="260"/>
      <c r="P176" s="260"/>
      <c r="Q176" s="527">
        <v>1096.1</v>
      </c>
      <c r="R176" s="264">
        <v>1096.1</v>
      </c>
      <c r="S176" s="265"/>
      <c r="T176" s="265"/>
      <c r="U176" s="266">
        <v>1096.1</v>
      </c>
      <c r="V176" s="259"/>
      <c r="W176" s="260"/>
      <c r="X176" s="260"/>
      <c r="Y176" s="267"/>
      <c r="Z176" s="121">
        <v>929.7</v>
      </c>
      <c r="AA176" s="122"/>
      <c r="AB176" s="1103"/>
      <c r="AC176" s="662"/>
      <c r="AD176" s="1104"/>
      <c r="AE176" s="664"/>
    </row>
    <row r="177" spans="1:31" ht="17.25" customHeight="1">
      <c r="A177" s="332"/>
      <c r="B177" s="333"/>
      <c r="C177" s="749"/>
      <c r="D177" s="1126"/>
      <c r="E177" s="1405"/>
      <c r="F177" s="1133"/>
      <c r="G177" s="1228"/>
      <c r="H177" s="1228"/>
      <c r="I177" s="750" t="s">
        <v>66</v>
      </c>
      <c r="J177" s="259">
        <v>4.5</v>
      </c>
      <c r="K177" s="260">
        <v>4.5</v>
      </c>
      <c r="L177" s="260"/>
      <c r="M177" s="267">
        <v>0</v>
      </c>
      <c r="N177" s="259">
        <v>570.1</v>
      </c>
      <c r="O177" s="260"/>
      <c r="P177" s="260"/>
      <c r="Q177" s="527">
        <v>570.1</v>
      </c>
      <c r="R177" s="264"/>
      <c r="S177" s="265"/>
      <c r="T177" s="265"/>
      <c r="U177" s="266"/>
      <c r="V177" s="655"/>
      <c r="W177" s="656"/>
      <c r="X177" s="656"/>
      <c r="Y177" s="822"/>
      <c r="Z177" s="121">
        <v>115</v>
      </c>
      <c r="AA177" s="122"/>
      <c r="AB177" s="1103"/>
      <c r="AC177" s="662"/>
      <c r="AD177" s="1104"/>
      <c r="AE177" s="664"/>
    </row>
    <row r="178" spans="1:31" ht="17.25" customHeight="1" thickBot="1">
      <c r="A178" s="332"/>
      <c r="B178" s="333"/>
      <c r="C178" s="749"/>
      <c r="D178" s="1126"/>
      <c r="E178" s="1405"/>
      <c r="F178" s="1133"/>
      <c r="G178" s="1228"/>
      <c r="H178" s="1228"/>
      <c r="I178" s="771" t="s">
        <v>29</v>
      </c>
      <c r="J178" s="388"/>
      <c r="K178" s="389"/>
      <c r="L178" s="389"/>
      <c r="M178" s="717"/>
      <c r="N178" s="388"/>
      <c r="O178" s="389"/>
      <c r="P178" s="389"/>
      <c r="Q178" s="717"/>
      <c r="R178" s="264">
        <v>570.1</v>
      </c>
      <c r="S178" s="265"/>
      <c r="T178" s="265"/>
      <c r="U178" s="266">
        <v>570.1</v>
      </c>
      <c r="V178" s="397"/>
      <c r="W178" s="398"/>
      <c r="X178" s="398"/>
      <c r="Y178" s="399"/>
      <c r="Z178" s="95"/>
      <c r="AA178" s="123"/>
      <c r="AB178" s="1103"/>
      <c r="AC178" s="662"/>
      <c r="AD178" s="1104"/>
      <c r="AE178" s="664"/>
    </row>
    <row r="179" spans="1:31" ht="15.75" customHeight="1" thickBot="1">
      <c r="A179" s="681"/>
      <c r="B179" s="788"/>
      <c r="C179" s="766"/>
      <c r="D179" s="1127"/>
      <c r="E179" s="1406"/>
      <c r="F179" s="1121"/>
      <c r="G179" s="1229"/>
      <c r="H179" s="1229"/>
      <c r="I179" s="823" t="s">
        <v>67</v>
      </c>
      <c r="J179" s="315">
        <f>SUM(J174:J178)</f>
        <v>1894.9</v>
      </c>
      <c r="K179" s="315">
        <f aca="true" t="shared" si="73" ref="K179:AA179">SUM(K174:K178)</f>
        <v>4.5</v>
      </c>
      <c r="L179" s="315">
        <f t="shared" si="73"/>
        <v>0</v>
      </c>
      <c r="M179" s="315">
        <f t="shared" si="73"/>
        <v>1890.4</v>
      </c>
      <c r="N179" s="315">
        <f t="shared" si="73"/>
        <v>1666.1999999999998</v>
      </c>
      <c r="O179" s="315">
        <f t="shared" si="73"/>
        <v>0</v>
      </c>
      <c r="P179" s="315">
        <f t="shared" si="73"/>
        <v>0</v>
      </c>
      <c r="Q179" s="315">
        <f t="shared" si="73"/>
        <v>1666.1999999999998</v>
      </c>
      <c r="R179" s="315">
        <f t="shared" si="73"/>
        <v>1666.1999999999998</v>
      </c>
      <c r="S179" s="315">
        <f t="shared" si="73"/>
        <v>0</v>
      </c>
      <c r="T179" s="315">
        <f t="shared" si="73"/>
        <v>0</v>
      </c>
      <c r="U179" s="315">
        <f t="shared" si="73"/>
        <v>1666.1999999999998</v>
      </c>
      <c r="V179" s="315">
        <f t="shared" si="73"/>
        <v>0</v>
      </c>
      <c r="W179" s="315">
        <f t="shared" si="73"/>
        <v>0</v>
      </c>
      <c r="X179" s="315">
        <f t="shared" si="73"/>
        <v>0</v>
      </c>
      <c r="Y179" s="315">
        <f t="shared" si="73"/>
        <v>0</v>
      </c>
      <c r="Z179" s="318">
        <f t="shared" si="73"/>
        <v>1044.7</v>
      </c>
      <c r="AA179" s="419">
        <f t="shared" si="73"/>
        <v>0</v>
      </c>
      <c r="AB179" s="537"/>
      <c r="AC179" s="504"/>
      <c r="AD179" s="503"/>
      <c r="AE179" s="538"/>
    </row>
    <row r="180" spans="1:31" ht="15.75" customHeight="1">
      <c r="A180" s="332" t="s">
        <v>70</v>
      </c>
      <c r="B180" s="333" t="s">
        <v>72</v>
      </c>
      <c r="C180" s="749" t="s">
        <v>74</v>
      </c>
      <c r="D180" s="1174" t="s">
        <v>260</v>
      </c>
      <c r="E180" s="1265" t="s">
        <v>179</v>
      </c>
      <c r="F180" s="257" t="s">
        <v>65</v>
      </c>
      <c r="G180" s="824">
        <v>188710823</v>
      </c>
      <c r="H180" s="336" t="s">
        <v>124</v>
      </c>
      <c r="I180" s="324" t="s">
        <v>66</v>
      </c>
      <c r="J180" s="242">
        <v>4.5</v>
      </c>
      <c r="K180" s="243">
        <v>4.5</v>
      </c>
      <c r="L180" s="251"/>
      <c r="M180" s="825"/>
      <c r="N180" s="365"/>
      <c r="O180" s="243"/>
      <c r="P180" s="243"/>
      <c r="Q180" s="420"/>
      <c r="R180" s="227"/>
      <c r="S180" s="228"/>
      <c r="T180" s="826"/>
      <c r="U180" s="827"/>
      <c r="V180" s="242"/>
      <c r="W180" s="243"/>
      <c r="X180" s="251"/>
      <c r="Y180" s="825"/>
      <c r="Z180" s="808">
        <v>35</v>
      </c>
      <c r="AA180" s="808"/>
      <c r="AB180" s="1704" t="s">
        <v>352</v>
      </c>
      <c r="AC180" s="662"/>
      <c r="AD180" s="753">
        <v>100</v>
      </c>
      <c r="AE180" s="664"/>
    </row>
    <row r="181" spans="1:31" ht="15" customHeight="1">
      <c r="A181" s="332"/>
      <c r="B181" s="333"/>
      <c r="C181" s="749"/>
      <c r="D181" s="1174"/>
      <c r="E181" s="1266"/>
      <c r="F181" s="257"/>
      <c r="G181" s="824"/>
      <c r="H181" s="336"/>
      <c r="I181" s="828" t="s">
        <v>37</v>
      </c>
      <c r="J181" s="259">
        <v>229.3</v>
      </c>
      <c r="K181" s="260"/>
      <c r="L181" s="260"/>
      <c r="M181" s="267">
        <v>229.3</v>
      </c>
      <c r="N181" s="378">
        <v>279.6</v>
      </c>
      <c r="O181" s="260"/>
      <c r="P181" s="260"/>
      <c r="Q181" s="527">
        <v>279.6</v>
      </c>
      <c r="R181" s="264">
        <v>279.6</v>
      </c>
      <c r="S181" s="265"/>
      <c r="T181" s="265"/>
      <c r="U181" s="266">
        <v>279.6</v>
      </c>
      <c r="V181" s="259"/>
      <c r="W181" s="260"/>
      <c r="X181" s="260"/>
      <c r="Y181" s="267"/>
      <c r="Z181" s="122"/>
      <c r="AA181" s="122"/>
      <c r="AB181" s="1120"/>
      <c r="AC181" s="662"/>
      <c r="AD181" s="662"/>
      <c r="AE181" s="664"/>
    </row>
    <row r="182" spans="1:31" ht="14.25" customHeight="1" thickBot="1">
      <c r="A182" s="332"/>
      <c r="B182" s="333"/>
      <c r="C182" s="749"/>
      <c r="D182" s="1174"/>
      <c r="E182" s="1266"/>
      <c r="F182" s="257"/>
      <c r="G182" s="824"/>
      <c r="H182" s="336"/>
      <c r="I182" s="829" t="s">
        <v>33</v>
      </c>
      <c r="J182" s="388"/>
      <c r="K182" s="403"/>
      <c r="L182" s="403"/>
      <c r="M182" s="493"/>
      <c r="N182" s="717"/>
      <c r="O182" s="404"/>
      <c r="P182" s="404"/>
      <c r="Q182" s="404"/>
      <c r="R182" s="718"/>
      <c r="S182" s="576"/>
      <c r="T182" s="576"/>
      <c r="U182" s="417"/>
      <c r="V182" s="388"/>
      <c r="W182" s="403"/>
      <c r="X182" s="403"/>
      <c r="Y182" s="493"/>
      <c r="Z182" s="1134"/>
      <c r="AA182" s="123"/>
      <c r="AB182" s="1120"/>
      <c r="AC182" s="662"/>
      <c r="AD182" s="662"/>
      <c r="AE182" s="664"/>
    </row>
    <row r="183" spans="1:31" ht="15.75" customHeight="1" thickBot="1">
      <c r="A183" s="681"/>
      <c r="B183" s="788"/>
      <c r="C183" s="766"/>
      <c r="D183" s="1175"/>
      <c r="E183" s="1267"/>
      <c r="F183" s="800"/>
      <c r="G183" s="830"/>
      <c r="H183" s="354"/>
      <c r="I183" s="355" t="s">
        <v>67</v>
      </c>
      <c r="J183" s="315">
        <f>SUM(J180:J181)</f>
        <v>233.8</v>
      </c>
      <c r="K183" s="316">
        <f>SUM(K180:K181)</f>
        <v>4.5</v>
      </c>
      <c r="L183" s="316">
        <f>SUM(L180:L181)</f>
        <v>0</v>
      </c>
      <c r="M183" s="317">
        <f>SUM(M180:M181)</f>
        <v>229.3</v>
      </c>
      <c r="N183" s="318">
        <f aca="true" t="shared" si="74" ref="N183:U183">SUM(N180:N182)</f>
        <v>279.6</v>
      </c>
      <c r="O183" s="318">
        <f t="shared" si="74"/>
        <v>0</v>
      </c>
      <c r="P183" s="318">
        <f t="shared" si="74"/>
        <v>0</v>
      </c>
      <c r="Q183" s="318">
        <f t="shared" si="74"/>
        <v>279.6</v>
      </c>
      <c r="R183" s="318">
        <f t="shared" si="74"/>
        <v>279.6</v>
      </c>
      <c r="S183" s="318">
        <f t="shared" si="74"/>
        <v>0</v>
      </c>
      <c r="T183" s="318">
        <f t="shared" si="74"/>
        <v>0</v>
      </c>
      <c r="U183" s="419">
        <f t="shared" si="74"/>
        <v>279.6</v>
      </c>
      <c r="V183" s="318">
        <f aca="true" t="shared" si="75" ref="V183:AA183">SUM(V180:V182)</f>
        <v>0</v>
      </c>
      <c r="W183" s="318">
        <f t="shared" si="75"/>
        <v>0</v>
      </c>
      <c r="X183" s="318">
        <f t="shared" si="75"/>
        <v>0</v>
      </c>
      <c r="Y183" s="419">
        <f t="shared" si="75"/>
        <v>0</v>
      </c>
      <c r="Z183" s="423">
        <f t="shared" si="75"/>
        <v>35</v>
      </c>
      <c r="AA183" s="419">
        <f t="shared" si="75"/>
        <v>0</v>
      </c>
      <c r="AB183" s="801"/>
      <c r="AC183" s="662"/>
      <c r="AD183" s="662"/>
      <c r="AE183" s="664"/>
    </row>
    <row r="184" spans="1:31" ht="18" customHeight="1">
      <c r="A184" s="322" t="s">
        <v>70</v>
      </c>
      <c r="B184" s="323" t="s">
        <v>72</v>
      </c>
      <c r="C184" s="1158" t="s">
        <v>36</v>
      </c>
      <c r="D184" s="1203" t="s">
        <v>334</v>
      </c>
      <c r="E184" s="831" t="s">
        <v>14</v>
      </c>
      <c r="F184" s="237" t="s">
        <v>65</v>
      </c>
      <c r="G184" s="832">
        <v>188710823</v>
      </c>
      <c r="H184" s="833" t="s">
        <v>124</v>
      </c>
      <c r="I184" s="324" t="s">
        <v>66</v>
      </c>
      <c r="J184" s="222">
        <v>4.5</v>
      </c>
      <c r="K184" s="223">
        <v>4.5</v>
      </c>
      <c r="L184" s="223"/>
      <c r="M184" s="232"/>
      <c r="N184" s="222">
        <v>375</v>
      </c>
      <c r="O184" s="223"/>
      <c r="P184" s="223"/>
      <c r="Q184" s="401">
        <v>375</v>
      </c>
      <c r="R184" s="227"/>
      <c r="S184" s="228"/>
      <c r="T184" s="228"/>
      <c r="U184" s="229"/>
      <c r="V184" s="230"/>
      <c r="W184" s="231"/>
      <c r="X184" s="231"/>
      <c r="Y184" s="834"/>
      <c r="Z184" s="835"/>
      <c r="AA184" s="836"/>
      <c r="AB184" s="801"/>
      <c r="AC184" s="662"/>
      <c r="AD184" s="662"/>
      <c r="AE184" s="664"/>
    </row>
    <row r="185" spans="1:31" ht="15.75" customHeight="1">
      <c r="A185" s="332"/>
      <c r="B185" s="333"/>
      <c r="C185" s="1159"/>
      <c r="D185" s="1204"/>
      <c r="E185" s="837" t="s">
        <v>32</v>
      </c>
      <c r="F185" s="257"/>
      <c r="G185" s="824"/>
      <c r="H185" s="776"/>
      <c r="I185" s="828" t="s">
        <v>37</v>
      </c>
      <c r="J185" s="259"/>
      <c r="K185" s="260"/>
      <c r="L185" s="260"/>
      <c r="M185" s="527"/>
      <c r="N185" s="259">
        <v>1500</v>
      </c>
      <c r="O185" s="260"/>
      <c r="P185" s="260"/>
      <c r="Q185" s="527">
        <v>1500</v>
      </c>
      <c r="R185" s="264">
        <v>1500</v>
      </c>
      <c r="S185" s="265"/>
      <c r="T185" s="265"/>
      <c r="U185" s="266">
        <v>1500</v>
      </c>
      <c r="V185" s="259"/>
      <c r="W185" s="260"/>
      <c r="X185" s="260"/>
      <c r="Y185" s="267"/>
      <c r="Z185" s="838">
        <v>1500</v>
      </c>
      <c r="AA185" s="839"/>
      <c r="AB185" s="801"/>
      <c r="AC185" s="662"/>
      <c r="AD185" s="662"/>
      <c r="AE185" s="664"/>
    </row>
    <row r="186" spans="1:31" ht="18.75" customHeight="1">
      <c r="A186" s="332"/>
      <c r="B186" s="333"/>
      <c r="C186" s="1159"/>
      <c r="D186" s="1204"/>
      <c r="E186" s="837"/>
      <c r="F186" s="257"/>
      <c r="G186" s="824"/>
      <c r="H186" s="776"/>
      <c r="I186" s="828" t="s">
        <v>33</v>
      </c>
      <c r="J186" s="259"/>
      <c r="K186" s="260"/>
      <c r="L186" s="260"/>
      <c r="M186" s="527"/>
      <c r="N186" s="259">
        <v>230</v>
      </c>
      <c r="O186" s="260"/>
      <c r="P186" s="260"/>
      <c r="Q186" s="527">
        <v>230</v>
      </c>
      <c r="R186" s="264">
        <v>230</v>
      </c>
      <c r="S186" s="265"/>
      <c r="T186" s="265"/>
      <c r="U186" s="266">
        <v>230</v>
      </c>
      <c r="V186" s="259"/>
      <c r="W186" s="260"/>
      <c r="X186" s="260"/>
      <c r="Y186" s="267"/>
      <c r="Z186" s="838"/>
      <c r="AA186" s="839"/>
      <c r="AB186" s="801"/>
      <c r="AC186" s="662"/>
      <c r="AD186" s="662"/>
      <c r="AE186" s="664"/>
    </row>
    <row r="187" spans="1:31" ht="18.75" customHeight="1" thickBot="1">
      <c r="A187" s="332"/>
      <c r="B187" s="333"/>
      <c r="C187" s="1159"/>
      <c r="D187" s="1204"/>
      <c r="E187" s="837"/>
      <c r="F187" s="257"/>
      <c r="G187" s="824"/>
      <c r="H187" s="776"/>
      <c r="I187" s="829" t="s">
        <v>29</v>
      </c>
      <c r="J187" s="388"/>
      <c r="K187" s="403"/>
      <c r="L187" s="403"/>
      <c r="M187" s="404"/>
      <c r="N187" s="388"/>
      <c r="O187" s="403"/>
      <c r="P187" s="403"/>
      <c r="Q187" s="404"/>
      <c r="R187" s="394">
        <v>375</v>
      </c>
      <c r="S187" s="728"/>
      <c r="T187" s="728"/>
      <c r="U187" s="723">
        <v>375</v>
      </c>
      <c r="V187" s="840"/>
      <c r="W187" s="404"/>
      <c r="X187" s="404"/>
      <c r="Y187" s="493"/>
      <c r="Z187" s="841">
        <v>375</v>
      </c>
      <c r="AA187" s="842"/>
      <c r="AB187" s="801"/>
      <c r="AC187" s="662"/>
      <c r="AD187" s="662"/>
      <c r="AE187" s="664"/>
    </row>
    <row r="188" spans="1:31" ht="18" customHeight="1" thickBot="1">
      <c r="A188" s="573"/>
      <c r="B188" s="352"/>
      <c r="C188" s="1160"/>
      <c r="D188" s="1701"/>
      <c r="E188" s="843"/>
      <c r="F188" s="800"/>
      <c r="G188" s="830"/>
      <c r="H188" s="793"/>
      <c r="I188" s="441" t="s">
        <v>67</v>
      </c>
      <c r="J188" s="315">
        <f>SUM(J184:J185)</f>
        <v>4.5</v>
      </c>
      <c r="K188" s="316">
        <f>SUM(K184:K185)</f>
        <v>4.5</v>
      </c>
      <c r="L188" s="316">
        <f>SUM(L184:L185)</f>
        <v>0</v>
      </c>
      <c r="M188" s="418">
        <f>SUM(M184:M185)</f>
        <v>0</v>
      </c>
      <c r="N188" s="315">
        <f>SUM(N184:N187)</f>
        <v>2105</v>
      </c>
      <c r="O188" s="315">
        <f aca="true" t="shared" si="76" ref="O188:AA188">SUM(O184:O187)</f>
        <v>0</v>
      </c>
      <c r="P188" s="315">
        <f t="shared" si="76"/>
        <v>0</v>
      </c>
      <c r="Q188" s="315">
        <f t="shared" si="76"/>
        <v>2105</v>
      </c>
      <c r="R188" s="315">
        <f t="shared" si="76"/>
        <v>2105</v>
      </c>
      <c r="S188" s="315">
        <f t="shared" si="76"/>
        <v>0</v>
      </c>
      <c r="T188" s="315">
        <f t="shared" si="76"/>
        <v>0</v>
      </c>
      <c r="U188" s="315">
        <f t="shared" si="76"/>
        <v>2105</v>
      </c>
      <c r="V188" s="315">
        <f t="shared" si="76"/>
        <v>0</v>
      </c>
      <c r="W188" s="315">
        <f t="shared" si="76"/>
        <v>0</v>
      </c>
      <c r="X188" s="315">
        <f t="shared" si="76"/>
        <v>0</v>
      </c>
      <c r="Y188" s="315">
        <f t="shared" si="76"/>
        <v>0</v>
      </c>
      <c r="Z188" s="315">
        <f t="shared" si="76"/>
        <v>1875</v>
      </c>
      <c r="AA188" s="419">
        <f t="shared" si="76"/>
        <v>0</v>
      </c>
      <c r="AB188" s="801"/>
      <c r="AC188" s="662"/>
      <c r="AD188" s="662"/>
      <c r="AE188" s="664"/>
    </row>
    <row r="189" spans="1:31" ht="13.5" customHeight="1">
      <c r="A189" s="578" t="s">
        <v>70</v>
      </c>
      <c r="B189" s="579" t="s">
        <v>72</v>
      </c>
      <c r="C189" s="1158" t="s">
        <v>39</v>
      </c>
      <c r="D189" s="1203" t="s">
        <v>261</v>
      </c>
      <c r="E189" s="844" t="s">
        <v>14</v>
      </c>
      <c r="F189" s="237" t="s">
        <v>65</v>
      </c>
      <c r="G189" s="832">
        <v>188710823</v>
      </c>
      <c r="H189" s="845" t="s">
        <v>124</v>
      </c>
      <c r="I189" s="324" t="s">
        <v>66</v>
      </c>
      <c r="J189" s="431"/>
      <c r="K189" s="223"/>
      <c r="L189" s="223"/>
      <c r="M189" s="401"/>
      <c r="N189" s="222">
        <v>375</v>
      </c>
      <c r="O189" s="223"/>
      <c r="P189" s="223"/>
      <c r="Q189" s="232">
        <v>375</v>
      </c>
      <c r="R189" s="227"/>
      <c r="S189" s="228"/>
      <c r="T189" s="228"/>
      <c r="U189" s="229"/>
      <c r="V189" s="431"/>
      <c r="W189" s="223"/>
      <c r="X189" s="223"/>
      <c r="Y189" s="401"/>
      <c r="Z189" s="836">
        <v>375</v>
      </c>
      <c r="AA189" s="444"/>
      <c r="AB189" s="801"/>
      <c r="AC189" s="662"/>
      <c r="AD189" s="662"/>
      <c r="AE189" s="664"/>
    </row>
    <row r="190" spans="1:31" ht="15.75" customHeight="1">
      <c r="A190" s="747"/>
      <c r="B190" s="748"/>
      <c r="C190" s="1159"/>
      <c r="D190" s="1204"/>
      <c r="E190" s="837" t="s">
        <v>32</v>
      </c>
      <c r="F190" s="257"/>
      <c r="G190" s="824"/>
      <c r="H190" s="814"/>
      <c r="I190" s="258" t="s">
        <v>37</v>
      </c>
      <c r="J190" s="378"/>
      <c r="K190" s="260"/>
      <c r="L190" s="260"/>
      <c r="M190" s="527"/>
      <c r="N190" s="259">
        <v>1500</v>
      </c>
      <c r="O190" s="260"/>
      <c r="P190" s="260"/>
      <c r="Q190" s="267">
        <v>1500</v>
      </c>
      <c r="R190" s="264">
        <v>1500</v>
      </c>
      <c r="S190" s="265"/>
      <c r="T190" s="265"/>
      <c r="U190" s="266">
        <v>1500</v>
      </c>
      <c r="V190" s="717"/>
      <c r="W190" s="404"/>
      <c r="X190" s="404"/>
      <c r="Y190" s="404"/>
      <c r="Z190" s="839">
        <v>1500</v>
      </c>
      <c r="AA190" s="386"/>
      <c r="AB190" s="801"/>
      <c r="AC190" s="662"/>
      <c r="AD190" s="662"/>
      <c r="AE190" s="664"/>
    </row>
    <row r="191" spans="1:31" ht="15" customHeight="1">
      <c r="A191" s="747"/>
      <c r="B191" s="748"/>
      <c r="C191" s="1159"/>
      <c r="D191" s="1204"/>
      <c r="E191" s="837"/>
      <c r="F191" s="257"/>
      <c r="G191" s="824"/>
      <c r="H191" s="814"/>
      <c r="I191" s="258" t="s">
        <v>33</v>
      </c>
      <c r="J191" s="378"/>
      <c r="K191" s="260"/>
      <c r="L191" s="260"/>
      <c r="M191" s="527"/>
      <c r="N191" s="259">
        <v>230</v>
      </c>
      <c r="O191" s="260"/>
      <c r="P191" s="260"/>
      <c r="Q191" s="267">
        <v>230</v>
      </c>
      <c r="R191" s="264">
        <v>230</v>
      </c>
      <c r="S191" s="265"/>
      <c r="T191" s="265"/>
      <c r="U191" s="266">
        <v>230</v>
      </c>
      <c r="V191" s="717"/>
      <c r="W191" s="404"/>
      <c r="X191" s="404"/>
      <c r="Y191" s="404"/>
      <c r="Z191" s="839"/>
      <c r="AA191" s="386"/>
      <c r="AB191" s="801"/>
      <c r="AC191" s="662"/>
      <c r="AD191" s="662"/>
      <c r="AE191" s="664"/>
    </row>
    <row r="192" spans="1:31" ht="16.5" customHeight="1" thickBot="1">
      <c r="A192" s="747"/>
      <c r="B192" s="748"/>
      <c r="C192" s="1159"/>
      <c r="D192" s="1204"/>
      <c r="E192" s="837"/>
      <c r="F192" s="257"/>
      <c r="G192" s="824"/>
      <c r="H192" s="814"/>
      <c r="I192" s="286" t="s">
        <v>29</v>
      </c>
      <c r="J192" s="389"/>
      <c r="K192" s="403"/>
      <c r="L192" s="403"/>
      <c r="M192" s="404"/>
      <c r="N192" s="388"/>
      <c r="O192" s="389"/>
      <c r="P192" s="389"/>
      <c r="Q192" s="761"/>
      <c r="R192" s="415">
        <v>375</v>
      </c>
      <c r="S192" s="760"/>
      <c r="T192" s="760"/>
      <c r="U192" s="396">
        <v>375</v>
      </c>
      <c r="V192" s="717"/>
      <c r="W192" s="404"/>
      <c r="X192" s="404"/>
      <c r="Y192" s="404"/>
      <c r="Z192" s="846"/>
      <c r="AA192" s="400"/>
      <c r="AB192" s="801"/>
      <c r="AC192" s="662"/>
      <c r="AD192" s="662"/>
      <c r="AE192" s="664"/>
    </row>
    <row r="193" spans="1:31" ht="18" customHeight="1" thickBot="1">
      <c r="A193" s="764"/>
      <c r="B193" s="765"/>
      <c r="C193" s="1160"/>
      <c r="D193" s="1145"/>
      <c r="E193" s="843"/>
      <c r="F193" s="800"/>
      <c r="G193" s="830"/>
      <c r="H193" s="847"/>
      <c r="I193" s="355" t="s">
        <v>67</v>
      </c>
      <c r="J193" s="469">
        <f>SUM(J189:J189)</f>
        <v>0</v>
      </c>
      <c r="K193" s="316">
        <f>SUM(K189:K189)</f>
        <v>0</v>
      </c>
      <c r="L193" s="316">
        <f>SUM(L189:L189)</f>
        <v>0</v>
      </c>
      <c r="M193" s="418">
        <f>SUM(M189:M189)</f>
        <v>0</v>
      </c>
      <c r="N193" s="315">
        <f>SUM(N189:N192)</f>
        <v>2105</v>
      </c>
      <c r="O193" s="316">
        <f aca="true" t="shared" si="77" ref="O193:AA193">SUM(O189:O192)</f>
        <v>0</v>
      </c>
      <c r="P193" s="316">
        <f t="shared" si="77"/>
        <v>0</v>
      </c>
      <c r="Q193" s="316">
        <f t="shared" si="77"/>
        <v>2105</v>
      </c>
      <c r="R193" s="316">
        <f t="shared" si="77"/>
        <v>2105</v>
      </c>
      <c r="S193" s="316">
        <f t="shared" si="77"/>
        <v>0</v>
      </c>
      <c r="T193" s="316">
        <f t="shared" si="77"/>
        <v>0</v>
      </c>
      <c r="U193" s="317">
        <f t="shared" si="77"/>
        <v>2105</v>
      </c>
      <c r="V193" s="469">
        <f t="shared" si="77"/>
        <v>0</v>
      </c>
      <c r="W193" s="315">
        <f t="shared" si="77"/>
        <v>0</v>
      </c>
      <c r="X193" s="315">
        <f t="shared" si="77"/>
        <v>0</v>
      </c>
      <c r="Y193" s="315">
        <f t="shared" si="77"/>
        <v>0</v>
      </c>
      <c r="Z193" s="315">
        <f t="shared" si="77"/>
        <v>1875</v>
      </c>
      <c r="AA193" s="419">
        <f t="shared" si="77"/>
        <v>0</v>
      </c>
      <c r="AB193" s="371"/>
      <c r="AC193" s="372"/>
      <c r="AD193" s="372"/>
      <c r="AE193" s="373"/>
    </row>
    <row r="194" spans="1:31" ht="15.75" customHeight="1">
      <c r="A194" s="322" t="s">
        <v>70</v>
      </c>
      <c r="B194" s="333" t="s">
        <v>72</v>
      </c>
      <c r="C194" s="1159" t="s">
        <v>65</v>
      </c>
      <c r="D194" s="1204" t="s">
        <v>335</v>
      </c>
      <c r="E194" s="837" t="s">
        <v>14</v>
      </c>
      <c r="F194" s="257" t="s">
        <v>65</v>
      </c>
      <c r="G194" s="824">
        <v>188710823</v>
      </c>
      <c r="H194" s="814" t="s">
        <v>124</v>
      </c>
      <c r="I194" s="693" t="s">
        <v>66</v>
      </c>
      <c r="J194" s="365"/>
      <c r="K194" s="243"/>
      <c r="L194" s="243"/>
      <c r="M194" s="420"/>
      <c r="N194" s="250"/>
      <c r="O194" s="251"/>
      <c r="P194" s="251"/>
      <c r="Q194" s="825"/>
      <c r="R194" s="848"/>
      <c r="S194" s="849"/>
      <c r="T194" s="849"/>
      <c r="U194" s="850"/>
      <c r="V194" s="365"/>
      <c r="W194" s="243"/>
      <c r="X194" s="243"/>
      <c r="Y194" s="420"/>
      <c r="Z194" s="851">
        <v>287.5</v>
      </c>
      <c r="AA194" s="444">
        <v>287.5</v>
      </c>
      <c r="AB194" s="1120"/>
      <c r="AC194" s="662"/>
      <c r="AD194" s="662"/>
      <c r="AE194" s="664"/>
    </row>
    <row r="195" spans="1:31" ht="15.75" customHeight="1">
      <c r="A195" s="332"/>
      <c r="B195" s="333"/>
      <c r="C195" s="1159"/>
      <c r="D195" s="1204"/>
      <c r="E195" s="837" t="s">
        <v>32</v>
      </c>
      <c r="F195" s="257"/>
      <c r="G195" s="824"/>
      <c r="H195" s="814"/>
      <c r="I195" s="750" t="s">
        <v>37</v>
      </c>
      <c r="J195" s="378"/>
      <c r="K195" s="260"/>
      <c r="L195" s="260"/>
      <c r="M195" s="527"/>
      <c r="N195" s="382"/>
      <c r="O195" s="384"/>
      <c r="P195" s="384"/>
      <c r="Q195" s="385"/>
      <c r="R195" s="852"/>
      <c r="S195" s="853"/>
      <c r="T195" s="853"/>
      <c r="U195" s="854"/>
      <c r="V195" s="717"/>
      <c r="W195" s="404"/>
      <c r="X195" s="404"/>
      <c r="Y195" s="404"/>
      <c r="Z195" s="839">
        <v>1150</v>
      </c>
      <c r="AA195" s="386">
        <v>1150</v>
      </c>
      <c r="AB195" s="1120"/>
      <c r="AC195" s="662"/>
      <c r="AD195" s="662"/>
      <c r="AE195" s="664"/>
    </row>
    <row r="196" spans="1:31" ht="15" customHeight="1">
      <c r="A196" s="332"/>
      <c r="B196" s="333"/>
      <c r="C196" s="1159"/>
      <c r="D196" s="1204"/>
      <c r="E196" s="837"/>
      <c r="F196" s="257"/>
      <c r="G196" s="824"/>
      <c r="H196" s="814"/>
      <c r="I196" s="273" t="s">
        <v>33</v>
      </c>
      <c r="J196" s="378"/>
      <c r="K196" s="260"/>
      <c r="L196" s="260"/>
      <c r="M196" s="527"/>
      <c r="N196" s="382"/>
      <c r="O196" s="384"/>
      <c r="P196" s="384"/>
      <c r="Q196" s="385"/>
      <c r="R196" s="852"/>
      <c r="S196" s="853"/>
      <c r="T196" s="853"/>
      <c r="U196" s="854"/>
      <c r="V196" s="717"/>
      <c r="W196" s="404"/>
      <c r="X196" s="404"/>
      <c r="Y196" s="404"/>
      <c r="Z196" s="839"/>
      <c r="AA196" s="386"/>
      <c r="AB196" s="1120"/>
      <c r="AC196" s="662"/>
      <c r="AD196" s="662"/>
      <c r="AE196" s="664"/>
    </row>
    <row r="197" spans="1:31" ht="16.5" customHeight="1" thickBot="1">
      <c r="A197" s="332"/>
      <c r="B197" s="333"/>
      <c r="C197" s="1159"/>
      <c r="D197" s="1204"/>
      <c r="E197" s="837"/>
      <c r="F197" s="257"/>
      <c r="G197" s="824"/>
      <c r="H197" s="814"/>
      <c r="I197" s="855" t="s">
        <v>38</v>
      </c>
      <c r="J197" s="389"/>
      <c r="K197" s="403"/>
      <c r="L197" s="403"/>
      <c r="M197" s="404"/>
      <c r="N197" s="242">
        <v>150</v>
      </c>
      <c r="O197" s="243"/>
      <c r="P197" s="243"/>
      <c r="Q197" s="252">
        <v>150</v>
      </c>
      <c r="R197" s="415">
        <v>150</v>
      </c>
      <c r="S197" s="760"/>
      <c r="T197" s="760"/>
      <c r="U197" s="396">
        <v>150</v>
      </c>
      <c r="V197" s="717"/>
      <c r="W197" s="404"/>
      <c r="X197" s="404"/>
      <c r="Y197" s="404"/>
      <c r="Z197" s="846"/>
      <c r="AA197" s="400"/>
      <c r="AB197" s="1120"/>
      <c r="AC197" s="662"/>
      <c r="AD197" s="662"/>
      <c r="AE197" s="664"/>
    </row>
    <row r="198" spans="1:31" ht="18" customHeight="1" thickBot="1">
      <c r="A198" s="681"/>
      <c r="B198" s="788"/>
      <c r="C198" s="1160"/>
      <c r="D198" s="1145"/>
      <c r="E198" s="843"/>
      <c r="F198" s="800"/>
      <c r="G198" s="830"/>
      <c r="H198" s="847"/>
      <c r="I198" s="355" t="s">
        <v>67</v>
      </c>
      <c r="J198" s="469">
        <f>SUM(J194:J194)</f>
        <v>0</v>
      </c>
      <c r="K198" s="316">
        <f>SUM(K194:K194)</f>
        <v>0</v>
      </c>
      <c r="L198" s="316">
        <f>SUM(L194:L194)</f>
        <v>0</v>
      </c>
      <c r="M198" s="418">
        <f>SUM(M194:M194)</f>
        <v>0</v>
      </c>
      <c r="N198" s="315">
        <f aca="true" t="shared" si="78" ref="N198:AA198">SUM(N194:N197)</f>
        <v>150</v>
      </c>
      <c r="O198" s="316">
        <f t="shared" si="78"/>
        <v>0</v>
      </c>
      <c r="P198" s="316">
        <f t="shared" si="78"/>
        <v>0</v>
      </c>
      <c r="Q198" s="316">
        <f t="shared" si="78"/>
        <v>150</v>
      </c>
      <c r="R198" s="316">
        <f t="shared" si="78"/>
        <v>150</v>
      </c>
      <c r="S198" s="316">
        <f t="shared" si="78"/>
        <v>0</v>
      </c>
      <c r="T198" s="316">
        <f t="shared" si="78"/>
        <v>0</v>
      </c>
      <c r="U198" s="317">
        <f t="shared" si="78"/>
        <v>150</v>
      </c>
      <c r="V198" s="469">
        <f t="shared" si="78"/>
        <v>0</v>
      </c>
      <c r="W198" s="315">
        <f t="shared" si="78"/>
        <v>0</v>
      </c>
      <c r="X198" s="315">
        <f t="shared" si="78"/>
        <v>0</v>
      </c>
      <c r="Y198" s="315">
        <f t="shared" si="78"/>
        <v>0</v>
      </c>
      <c r="Z198" s="315">
        <f t="shared" si="78"/>
        <v>1437.5</v>
      </c>
      <c r="AA198" s="419">
        <f t="shared" si="78"/>
        <v>1437.5</v>
      </c>
      <c r="AB198" s="371"/>
      <c r="AC198" s="372"/>
      <c r="AD198" s="372"/>
      <c r="AE198" s="373"/>
    </row>
    <row r="199" spans="1:31" ht="15.75" customHeight="1">
      <c r="A199" s="322" t="s">
        <v>70</v>
      </c>
      <c r="B199" s="323" t="s">
        <v>72</v>
      </c>
      <c r="C199" s="1158" t="s">
        <v>47</v>
      </c>
      <c r="D199" s="1203" t="s">
        <v>296</v>
      </c>
      <c r="E199" s="844" t="s">
        <v>14</v>
      </c>
      <c r="F199" s="237" t="s">
        <v>65</v>
      </c>
      <c r="G199" s="824">
        <v>188710823</v>
      </c>
      <c r="H199" s="845" t="s">
        <v>124</v>
      </c>
      <c r="I199" s="568" t="s">
        <v>66</v>
      </c>
      <c r="J199" s="365"/>
      <c r="K199" s="243"/>
      <c r="L199" s="243"/>
      <c r="M199" s="420"/>
      <c r="N199" s="230"/>
      <c r="O199" s="231"/>
      <c r="P199" s="231"/>
      <c r="Q199" s="834"/>
      <c r="R199" s="856"/>
      <c r="S199" s="826"/>
      <c r="T199" s="826"/>
      <c r="U199" s="827"/>
      <c r="V199" s="365"/>
      <c r="W199" s="243"/>
      <c r="X199" s="243"/>
      <c r="Y199" s="420"/>
      <c r="Z199" s="836">
        <v>1000</v>
      </c>
      <c r="AA199" s="444">
        <v>1000</v>
      </c>
      <c r="AB199" s="801"/>
      <c r="AC199" s="662"/>
      <c r="AD199" s="662"/>
      <c r="AE199" s="664"/>
    </row>
    <row r="200" spans="1:31" ht="15.75" customHeight="1">
      <c r="A200" s="332"/>
      <c r="B200" s="333"/>
      <c r="C200" s="1159"/>
      <c r="D200" s="1204"/>
      <c r="E200" s="837" t="s">
        <v>32</v>
      </c>
      <c r="F200" s="257"/>
      <c r="G200" s="824"/>
      <c r="H200" s="814"/>
      <c r="I200" s="750" t="s">
        <v>37</v>
      </c>
      <c r="J200" s="378"/>
      <c r="K200" s="260"/>
      <c r="L200" s="260"/>
      <c r="M200" s="527"/>
      <c r="N200" s="382"/>
      <c r="O200" s="384"/>
      <c r="P200" s="384"/>
      <c r="Q200" s="385"/>
      <c r="R200" s="852"/>
      <c r="S200" s="853"/>
      <c r="T200" s="853"/>
      <c r="U200" s="854"/>
      <c r="V200" s="717"/>
      <c r="W200" s="404"/>
      <c r="X200" s="404"/>
      <c r="Y200" s="404"/>
      <c r="Z200" s="839">
        <v>3000</v>
      </c>
      <c r="AA200" s="386">
        <v>3000</v>
      </c>
      <c r="AB200" s="801"/>
      <c r="AC200" s="662"/>
      <c r="AD200" s="662"/>
      <c r="AE200" s="664"/>
    </row>
    <row r="201" spans="1:31" ht="15" customHeight="1">
      <c r="A201" s="332"/>
      <c r="B201" s="333"/>
      <c r="C201" s="1159"/>
      <c r="D201" s="1204"/>
      <c r="E201" s="837"/>
      <c r="F201" s="257"/>
      <c r="G201" s="824"/>
      <c r="H201" s="814"/>
      <c r="I201" s="258" t="s">
        <v>33</v>
      </c>
      <c r="J201" s="378"/>
      <c r="K201" s="260"/>
      <c r="L201" s="260"/>
      <c r="M201" s="527"/>
      <c r="N201" s="382"/>
      <c r="O201" s="384"/>
      <c r="P201" s="384"/>
      <c r="Q201" s="385"/>
      <c r="R201" s="852"/>
      <c r="S201" s="853"/>
      <c r="T201" s="853"/>
      <c r="U201" s="854"/>
      <c r="V201" s="717"/>
      <c r="W201" s="404"/>
      <c r="X201" s="404"/>
      <c r="Y201" s="404"/>
      <c r="Z201" s="839"/>
      <c r="AA201" s="386"/>
      <c r="AB201" s="801"/>
      <c r="AC201" s="662"/>
      <c r="AD201" s="662"/>
      <c r="AE201" s="664"/>
    </row>
    <row r="202" spans="1:31" ht="16.5" customHeight="1" thickBot="1">
      <c r="A202" s="332"/>
      <c r="B202" s="333"/>
      <c r="C202" s="1159"/>
      <c r="D202" s="1204"/>
      <c r="E202" s="837"/>
      <c r="F202" s="257"/>
      <c r="G202" s="824"/>
      <c r="H202" s="814"/>
      <c r="I202" s="286" t="s">
        <v>29</v>
      </c>
      <c r="J202" s="389"/>
      <c r="K202" s="403"/>
      <c r="L202" s="403"/>
      <c r="M202" s="404"/>
      <c r="N202" s="388"/>
      <c r="O202" s="389"/>
      <c r="P202" s="389"/>
      <c r="Q202" s="761"/>
      <c r="R202" s="415"/>
      <c r="S202" s="760"/>
      <c r="T202" s="760"/>
      <c r="U202" s="396"/>
      <c r="V202" s="717"/>
      <c r="W202" s="404"/>
      <c r="X202" s="404"/>
      <c r="Y202" s="404"/>
      <c r="Z202" s="846"/>
      <c r="AA202" s="400"/>
      <c r="AB202" s="801"/>
      <c r="AC202" s="662"/>
      <c r="AD202" s="662"/>
      <c r="AE202" s="664"/>
    </row>
    <row r="203" spans="1:31" ht="18" customHeight="1" thickBot="1">
      <c r="A203" s="681"/>
      <c r="B203" s="788"/>
      <c r="C203" s="1160"/>
      <c r="D203" s="1145"/>
      <c r="E203" s="843"/>
      <c r="F203" s="800"/>
      <c r="G203" s="830"/>
      <c r="H203" s="847"/>
      <c r="I203" s="355" t="s">
        <v>67</v>
      </c>
      <c r="J203" s="469">
        <f>SUM(J199:J199)</f>
        <v>0</v>
      </c>
      <c r="K203" s="316">
        <f>SUM(K199:K199)</f>
        <v>0</v>
      </c>
      <c r="L203" s="316">
        <f>SUM(L199:L199)</f>
        <v>0</v>
      </c>
      <c r="M203" s="418">
        <f>SUM(M199:M199)</f>
        <v>0</v>
      </c>
      <c r="N203" s="315">
        <f aca="true" t="shared" si="79" ref="N203:AA203">SUM(N199:N202)</f>
        <v>0</v>
      </c>
      <c r="O203" s="316">
        <f t="shared" si="79"/>
        <v>0</v>
      </c>
      <c r="P203" s="316">
        <f t="shared" si="79"/>
        <v>0</v>
      </c>
      <c r="Q203" s="316">
        <f t="shared" si="79"/>
        <v>0</v>
      </c>
      <c r="R203" s="316">
        <f t="shared" si="79"/>
        <v>0</v>
      </c>
      <c r="S203" s="316">
        <f t="shared" si="79"/>
        <v>0</v>
      </c>
      <c r="T203" s="316">
        <f t="shared" si="79"/>
        <v>0</v>
      </c>
      <c r="U203" s="317">
        <f t="shared" si="79"/>
        <v>0</v>
      </c>
      <c r="V203" s="469">
        <f t="shared" si="79"/>
        <v>0</v>
      </c>
      <c r="W203" s="315">
        <f t="shared" si="79"/>
        <v>0</v>
      </c>
      <c r="X203" s="315">
        <f t="shared" si="79"/>
        <v>0</v>
      </c>
      <c r="Y203" s="315">
        <f t="shared" si="79"/>
        <v>0</v>
      </c>
      <c r="Z203" s="315">
        <f t="shared" si="79"/>
        <v>4000</v>
      </c>
      <c r="AA203" s="315">
        <f t="shared" si="79"/>
        <v>4000</v>
      </c>
      <c r="AB203" s="371"/>
      <c r="AC203" s="372"/>
      <c r="AD203" s="372"/>
      <c r="AE203" s="373"/>
    </row>
    <row r="204" spans="1:31" ht="15.75" customHeight="1">
      <c r="A204" s="322" t="s">
        <v>70</v>
      </c>
      <c r="B204" s="323" t="s">
        <v>72</v>
      </c>
      <c r="C204" s="1158" t="s">
        <v>48</v>
      </c>
      <c r="D204" s="1203" t="s">
        <v>297</v>
      </c>
      <c r="E204" s="844" t="s">
        <v>14</v>
      </c>
      <c r="F204" s="237" t="s">
        <v>65</v>
      </c>
      <c r="G204" s="824">
        <v>188710823</v>
      </c>
      <c r="H204" s="845" t="s">
        <v>124</v>
      </c>
      <c r="I204" s="568" t="s">
        <v>66</v>
      </c>
      <c r="J204" s="365"/>
      <c r="K204" s="243"/>
      <c r="L204" s="243"/>
      <c r="M204" s="420"/>
      <c r="N204" s="230"/>
      <c r="O204" s="231"/>
      <c r="P204" s="231"/>
      <c r="Q204" s="834"/>
      <c r="R204" s="856"/>
      <c r="S204" s="826"/>
      <c r="T204" s="826"/>
      <c r="U204" s="827"/>
      <c r="V204" s="365"/>
      <c r="W204" s="243"/>
      <c r="X204" s="243"/>
      <c r="Y204" s="420"/>
      <c r="Z204" s="836">
        <v>1000</v>
      </c>
      <c r="AA204" s="444">
        <v>1000</v>
      </c>
      <c r="AB204" s="801"/>
      <c r="AC204" s="662"/>
      <c r="AD204" s="662"/>
      <c r="AE204" s="664"/>
    </row>
    <row r="205" spans="1:31" ht="15.75" customHeight="1">
      <c r="A205" s="332"/>
      <c r="B205" s="333"/>
      <c r="C205" s="1159"/>
      <c r="D205" s="1204"/>
      <c r="E205" s="837" t="s">
        <v>32</v>
      </c>
      <c r="F205" s="257"/>
      <c r="G205" s="824"/>
      <c r="H205" s="814"/>
      <c r="I205" s="750" t="s">
        <v>37</v>
      </c>
      <c r="J205" s="378"/>
      <c r="K205" s="260"/>
      <c r="L205" s="260"/>
      <c r="M205" s="527"/>
      <c r="N205" s="382"/>
      <c r="O205" s="384"/>
      <c r="P205" s="384"/>
      <c r="Q205" s="385"/>
      <c r="R205" s="852"/>
      <c r="S205" s="853"/>
      <c r="T205" s="853"/>
      <c r="U205" s="854"/>
      <c r="V205" s="717"/>
      <c r="W205" s="404"/>
      <c r="X205" s="404"/>
      <c r="Y205" s="404"/>
      <c r="Z205" s="839">
        <v>3000</v>
      </c>
      <c r="AA205" s="386">
        <v>3000</v>
      </c>
      <c r="AB205" s="801"/>
      <c r="AC205" s="662"/>
      <c r="AD205" s="662"/>
      <c r="AE205" s="664"/>
    </row>
    <row r="206" spans="1:31" ht="15" customHeight="1">
      <c r="A206" s="332"/>
      <c r="B206" s="333"/>
      <c r="C206" s="1159"/>
      <c r="D206" s="1204"/>
      <c r="E206" s="837"/>
      <c r="F206" s="257"/>
      <c r="G206" s="824"/>
      <c r="H206" s="814"/>
      <c r="I206" s="258" t="s">
        <v>33</v>
      </c>
      <c r="J206" s="378"/>
      <c r="K206" s="260"/>
      <c r="L206" s="260"/>
      <c r="M206" s="527"/>
      <c r="N206" s="382"/>
      <c r="O206" s="384"/>
      <c r="P206" s="384"/>
      <c r="Q206" s="385"/>
      <c r="R206" s="852"/>
      <c r="S206" s="853"/>
      <c r="T206" s="853"/>
      <c r="U206" s="854"/>
      <c r="V206" s="717"/>
      <c r="W206" s="404"/>
      <c r="X206" s="404"/>
      <c r="Y206" s="404"/>
      <c r="Z206" s="839"/>
      <c r="AA206" s="386"/>
      <c r="AB206" s="801"/>
      <c r="AC206" s="662"/>
      <c r="AD206" s="662"/>
      <c r="AE206" s="664"/>
    </row>
    <row r="207" spans="1:31" ht="16.5" customHeight="1" thickBot="1">
      <c r="A207" s="332"/>
      <c r="B207" s="333"/>
      <c r="C207" s="1159"/>
      <c r="D207" s="1204"/>
      <c r="E207" s="837"/>
      <c r="F207" s="257"/>
      <c r="G207" s="824"/>
      <c r="H207" s="814"/>
      <c r="I207" s="286" t="s">
        <v>29</v>
      </c>
      <c r="J207" s="389"/>
      <c r="K207" s="403"/>
      <c r="L207" s="403"/>
      <c r="M207" s="404"/>
      <c r="N207" s="388"/>
      <c r="O207" s="389"/>
      <c r="P207" s="389"/>
      <c r="Q207" s="761"/>
      <c r="R207" s="415"/>
      <c r="S207" s="760"/>
      <c r="T207" s="760"/>
      <c r="U207" s="396"/>
      <c r="V207" s="717"/>
      <c r="W207" s="404"/>
      <c r="X207" s="404"/>
      <c r="Y207" s="404"/>
      <c r="Z207" s="846"/>
      <c r="AA207" s="400"/>
      <c r="AB207" s="801"/>
      <c r="AC207" s="662"/>
      <c r="AD207" s="662"/>
      <c r="AE207" s="664"/>
    </row>
    <row r="208" spans="1:31" ht="18" customHeight="1" thickBot="1">
      <c r="A208" s="857"/>
      <c r="B208" s="333"/>
      <c r="C208" s="1159"/>
      <c r="D208" s="1205"/>
      <c r="E208" s="858"/>
      <c r="F208" s="257"/>
      <c r="G208" s="824"/>
      <c r="H208" s="814"/>
      <c r="I208" s="859" t="s">
        <v>67</v>
      </c>
      <c r="J208" s="860">
        <f>SUM(J204:J204)</f>
        <v>0</v>
      </c>
      <c r="K208" s="296">
        <f>SUM(K204:K204)</f>
        <v>0</v>
      </c>
      <c r="L208" s="296">
        <f>SUM(L204:L204)</f>
        <v>0</v>
      </c>
      <c r="M208" s="861">
        <f>SUM(M204:M204)</f>
        <v>0</v>
      </c>
      <c r="N208" s="295">
        <f aca="true" t="shared" si="80" ref="N208:AA208">SUM(N204:N207)</f>
        <v>0</v>
      </c>
      <c r="O208" s="296">
        <f t="shared" si="80"/>
        <v>0</v>
      </c>
      <c r="P208" s="296">
        <f t="shared" si="80"/>
        <v>0</v>
      </c>
      <c r="Q208" s="296">
        <f t="shared" si="80"/>
        <v>0</v>
      </c>
      <c r="R208" s="296">
        <f t="shared" si="80"/>
        <v>0</v>
      </c>
      <c r="S208" s="296">
        <f t="shared" si="80"/>
        <v>0</v>
      </c>
      <c r="T208" s="296">
        <f t="shared" si="80"/>
        <v>0</v>
      </c>
      <c r="U208" s="297">
        <f t="shared" si="80"/>
        <v>0</v>
      </c>
      <c r="V208" s="860">
        <f t="shared" si="80"/>
        <v>0</v>
      </c>
      <c r="W208" s="295">
        <f t="shared" si="80"/>
        <v>0</v>
      </c>
      <c r="X208" s="295">
        <f t="shared" si="80"/>
        <v>0</v>
      </c>
      <c r="Y208" s="295">
        <f t="shared" si="80"/>
        <v>0</v>
      </c>
      <c r="Z208" s="295">
        <f t="shared" si="80"/>
        <v>4000</v>
      </c>
      <c r="AA208" s="862">
        <f t="shared" si="80"/>
        <v>4000</v>
      </c>
      <c r="AB208" s="371"/>
      <c r="AC208" s="372"/>
      <c r="AD208" s="372"/>
      <c r="AE208" s="373"/>
    </row>
    <row r="209" spans="1:31" ht="15.75" customHeight="1">
      <c r="A209" s="322" t="s">
        <v>70</v>
      </c>
      <c r="B209" s="323" t="s">
        <v>72</v>
      </c>
      <c r="C209" s="1158" t="s">
        <v>49</v>
      </c>
      <c r="D209" s="1203" t="s">
        <v>298</v>
      </c>
      <c r="E209" s="844" t="s">
        <v>14</v>
      </c>
      <c r="F209" s="237" t="s">
        <v>65</v>
      </c>
      <c r="G209" s="832">
        <v>188710823</v>
      </c>
      <c r="H209" s="845" t="s">
        <v>124</v>
      </c>
      <c r="I209" s="568" t="s">
        <v>66</v>
      </c>
      <c r="J209" s="431"/>
      <c r="K209" s="223"/>
      <c r="L209" s="223"/>
      <c r="M209" s="401"/>
      <c r="N209" s="230"/>
      <c r="O209" s="231"/>
      <c r="P209" s="231"/>
      <c r="Q209" s="834"/>
      <c r="R209" s="856"/>
      <c r="S209" s="826"/>
      <c r="T209" s="826"/>
      <c r="U209" s="827"/>
      <c r="V209" s="431"/>
      <c r="W209" s="223"/>
      <c r="X209" s="223"/>
      <c r="Y209" s="401"/>
      <c r="Z209" s="836"/>
      <c r="AA209" s="444">
        <v>1000</v>
      </c>
      <c r="AB209" s="801"/>
      <c r="AC209" s="662"/>
      <c r="AD209" s="662"/>
      <c r="AE209" s="664"/>
    </row>
    <row r="210" spans="1:31" ht="15.75" customHeight="1">
      <c r="A210" s="332"/>
      <c r="B210" s="333"/>
      <c r="C210" s="1159"/>
      <c r="D210" s="1204"/>
      <c r="E210" s="837" t="s">
        <v>32</v>
      </c>
      <c r="F210" s="257"/>
      <c r="G210" s="824"/>
      <c r="H210" s="814"/>
      <c r="I210" s="750" t="s">
        <v>37</v>
      </c>
      <c r="J210" s="378"/>
      <c r="K210" s="260"/>
      <c r="L210" s="260"/>
      <c r="M210" s="527"/>
      <c r="N210" s="382"/>
      <c r="O210" s="384"/>
      <c r="P210" s="384"/>
      <c r="Q210" s="385"/>
      <c r="R210" s="852"/>
      <c r="S210" s="853"/>
      <c r="T210" s="853"/>
      <c r="U210" s="854"/>
      <c r="V210" s="717"/>
      <c r="W210" s="404"/>
      <c r="X210" s="404"/>
      <c r="Y210" s="404"/>
      <c r="Z210" s="839"/>
      <c r="AA210" s="386">
        <v>3000</v>
      </c>
      <c r="AB210" s="801"/>
      <c r="AC210" s="662"/>
      <c r="AD210" s="662"/>
      <c r="AE210" s="664"/>
    </row>
    <row r="211" spans="1:31" ht="15" customHeight="1">
      <c r="A211" s="332"/>
      <c r="B211" s="333"/>
      <c r="C211" s="1159"/>
      <c r="D211" s="1204"/>
      <c r="E211" s="837"/>
      <c r="F211" s="257"/>
      <c r="G211" s="824"/>
      <c r="H211" s="814"/>
      <c r="I211" s="258" t="s">
        <v>33</v>
      </c>
      <c r="J211" s="378"/>
      <c r="K211" s="260"/>
      <c r="L211" s="260"/>
      <c r="M211" s="527"/>
      <c r="N211" s="382"/>
      <c r="O211" s="384"/>
      <c r="P211" s="384"/>
      <c r="Q211" s="385"/>
      <c r="R211" s="852"/>
      <c r="S211" s="853"/>
      <c r="T211" s="853"/>
      <c r="U211" s="854"/>
      <c r="V211" s="717"/>
      <c r="W211" s="404"/>
      <c r="X211" s="404"/>
      <c r="Y211" s="404"/>
      <c r="Z211" s="839"/>
      <c r="AA211" s="386"/>
      <c r="AB211" s="801"/>
      <c r="AC211" s="662"/>
      <c r="AD211" s="662"/>
      <c r="AE211" s="664"/>
    </row>
    <row r="212" spans="1:31" ht="16.5" customHeight="1" thickBot="1">
      <c r="A212" s="332"/>
      <c r="B212" s="333"/>
      <c r="C212" s="1159"/>
      <c r="D212" s="1204"/>
      <c r="E212" s="837"/>
      <c r="F212" s="257"/>
      <c r="G212" s="824"/>
      <c r="H212" s="814"/>
      <c r="I212" s="286" t="s">
        <v>29</v>
      </c>
      <c r="J212" s="389"/>
      <c r="K212" s="403"/>
      <c r="L212" s="403"/>
      <c r="M212" s="404"/>
      <c r="N212" s="388"/>
      <c r="O212" s="389"/>
      <c r="P212" s="389"/>
      <c r="Q212" s="761"/>
      <c r="R212" s="415"/>
      <c r="S212" s="760"/>
      <c r="T212" s="760"/>
      <c r="U212" s="396"/>
      <c r="V212" s="717"/>
      <c r="W212" s="404"/>
      <c r="X212" s="404"/>
      <c r="Y212" s="404"/>
      <c r="Z212" s="846"/>
      <c r="AA212" s="400"/>
      <c r="AB212" s="801"/>
      <c r="AC212" s="662"/>
      <c r="AD212" s="662"/>
      <c r="AE212" s="664"/>
    </row>
    <row r="213" spans="1:31" ht="18" customHeight="1" thickBot="1">
      <c r="A213" s="681"/>
      <c r="B213" s="788"/>
      <c r="C213" s="1160"/>
      <c r="D213" s="1145"/>
      <c r="E213" s="843"/>
      <c r="F213" s="800"/>
      <c r="G213" s="830"/>
      <c r="H213" s="847"/>
      <c r="I213" s="355" t="s">
        <v>67</v>
      </c>
      <c r="J213" s="469">
        <f>SUM(J209:J209)</f>
        <v>0</v>
      </c>
      <c r="K213" s="316">
        <f>SUM(K209:K209)</f>
        <v>0</v>
      </c>
      <c r="L213" s="316">
        <f>SUM(L209:L209)</f>
        <v>0</v>
      </c>
      <c r="M213" s="418">
        <f>SUM(M209:M209)</f>
        <v>0</v>
      </c>
      <c r="N213" s="315">
        <f aca="true" t="shared" si="81" ref="N213:AA213">SUM(N209:N212)</f>
        <v>0</v>
      </c>
      <c r="O213" s="316">
        <f t="shared" si="81"/>
        <v>0</v>
      </c>
      <c r="P213" s="316">
        <f t="shared" si="81"/>
        <v>0</v>
      </c>
      <c r="Q213" s="316">
        <f t="shared" si="81"/>
        <v>0</v>
      </c>
      <c r="R213" s="316">
        <f t="shared" si="81"/>
        <v>0</v>
      </c>
      <c r="S213" s="316">
        <f t="shared" si="81"/>
        <v>0</v>
      </c>
      <c r="T213" s="316">
        <f t="shared" si="81"/>
        <v>0</v>
      </c>
      <c r="U213" s="317">
        <f t="shared" si="81"/>
        <v>0</v>
      </c>
      <c r="V213" s="469">
        <f t="shared" si="81"/>
        <v>0</v>
      </c>
      <c r="W213" s="315">
        <f t="shared" si="81"/>
        <v>0</v>
      </c>
      <c r="X213" s="315">
        <f t="shared" si="81"/>
        <v>0</v>
      </c>
      <c r="Y213" s="315">
        <f t="shared" si="81"/>
        <v>0</v>
      </c>
      <c r="Z213" s="315">
        <f t="shared" si="81"/>
        <v>0</v>
      </c>
      <c r="AA213" s="315">
        <f t="shared" si="81"/>
        <v>4000</v>
      </c>
      <c r="AB213" s="408"/>
      <c r="AC213" s="409"/>
      <c r="AD213" s="409"/>
      <c r="AE213" s="410"/>
    </row>
    <row r="214" spans="1:31" ht="15.75" customHeight="1">
      <c r="A214" s="332" t="s">
        <v>70</v>
      </c>
      <c r="B214" s="333" t="s">
        <v>72</v>
      </c>
      <c r="C214" s="1159" t="s">
        <v>50</v>
      </c>
      <c r="D214" s="1204" t="s">
        <v>336</v>
      </c>
      <c r="E214" s="837" t="s">
        <v>14</v>
      </c>
      <c r="F214" s="257" t="s">
        <v>65</v>
      </c>
      <c r="G214" s="824">
        <v>188710823</v>
      </c>
      <c r="H214" s="814" t="s">
        <v>124</v>
      </c>
      <c r="I214" s="693" t="s">
        <v>66</v>
      </c>
      <c r="J214" s="365"/>
      <c r="K214" s="243"/>
      <c r="L214" s="243"/>
      <c r="M214" s="420"/>
      <c r="N214" s="250"/>
      <c r="O214" s="251"/>
      <c r="P214" s="251"/>
      <c r="Q214" s="825"/>
      <c r="R214" s="848"/>
      <c r="S214" s="849"/>
      <c r="T214" s="849"/>
      <c r="U214" s="850"/>
      <c r="V214" s="365"/>
      <c r="W214" s="243"/>
      <c r="X214" s="243"/>
      <c r="Y214" s="420"/>
      <c r="Z214" s="851">
        <v>150</v>
      </c>
      <c r="AA214" s="646">
        <v>250</v>
      </c>
      <c r="AB214" s="801"/>
      <c r="AC214" s="662"/>
      <c r="AD214" s="662"/>
      <c r="AE214" s="664"/>
    </row>
    <row r="215" spans="1:31" ht="15.75" customHeight="1">
      <c r="A215" s="332"/>
      <c r="B215" s="333"/>
      <c r="C215" s="1159"/>
      <c r="D215" s="1204"/>
      <c r="E215" s="837" t="s">
        <v>32</v>
      </c>
      <c r="F215" s="257"/>
      <c r="G215" s="824"/>
      <c r="H215" s="814"/>
      <c r="I215" s="750" t="s">
        <v>37</v>
      </c>
      <c r="J215" s="378"/>
      <c r="K215" s="260"/>
      <c r="L215" s="260"/>
      <c r="M215" s="527"/>
      <c r="N215" s="382"/>
      <c r="O215" s="384"/>
      <c r="P215" s="384"/>
      <c r="Q215" s="385"/>
      <c r="R215" s="852"/>
      <c r="S215" s="853"/>
      <c r="T215" s="853"/>
      <c r="U215" s="854"/>
      <c r="V215" s="717"/>
      <c r="W215" s="404"/>
      <c r="X215" s="404"/>
      <c r="Y215" s="404"/>
      <c r="Z215" s="839"/>
      <c r="AA215" s="386">
        <v>1000</v>
      </c>
      <c r="AB215" s="801"/>
      <c r="AC215" s="662"/>
      <c r="AD215" s="662"/>
      <c r="AE215" s="664"/>
    </row>
    <row r="216" spans="1:31" ht="15" customHeight="1">
      <c r="A216" s="332"/>
      <c r="B216" s="333"/>
      <c r="C216" s="1159"/>
      <c r="D216" s="1204"/>
      <c r="E216" s="837"/>
      <c r="F216" s="257"/>
      <c r="G216" s="824"/>
      <c r="H216" s="814"/>
      <c r="I216" s="258" t="s">
        <v>33</v>
      </c>
      <c r="J216" s="378"/>
      <c r="K216" s="260"/>
      <c r="L216" s="260"/>
      <c r="M216" s="527"/>
      <c r="N216" s="382"/>
      <c r="O216" s="384"/>
      <c r="P216" s="384"/>
      <c r="Q216" s="385"/>
      <c r="R216" s="852"/>
      <c r="S216" s="853"/>
      <c r="T216" s="853"/>
      <c r="U216" s="854"/>
      <c r="V216" s="717"/>
      <c r="W216" s="404"/>
      <c r="X216" s="404"/>
      <c r="Y216" s="404"/>
      <c r="Z216" s="839"/>
      <c r="AA216" s="386"/>
      <c r="AB216" s="801"/>
      <c r="AC216" s="662"/>
      <c r="AD216" s="662"/>
      <c r="AE216" s="664"/>
    </row>
    <row r="217" spans="1:31" ht="16.5" customHeight="1" thickBot="1">
      <c r="A217" s="332"/>
      <c r="B217" s="333"/>
      <c r="C217" s="1159"/>
      <c r="D217" s="1204"/>
      <c r="E217" s="837"/>
      <c r="F217" s="257"/>
      <c r="G217" s="824"/>
      <c r="H217" s="814"/>
      <c r="I217" s="286" t="s">
        <v>29</v>
      </c>
      <c r="J217" s="389"/>
      <c r="K217" s="403"/>
      <c r="L217" s="403"/>
      <c r="M217" s="404"/>
      <c r="N217" s="388"/>
      <c r="O217" s="389"/>
      <c r="P217" s="389"/>
      <c r="Q217" s="761"/>
      <c r="R217" s="415"/>
      <c r="S217" s="760"/>
      <c r="T217" s="760"/>
      <c r="U217" s="396"/>
      <c r="V217" s="717"/>
      <c r="W217" s="404"/>
      <c r="X217" s="404"/>
      <c r="Y217" s="404"/>
      <c r="Z217" s="846"/>
      <c r="AA217" s="400"/>
      <c r="AB217" s="801"/>
      <c r="AC217" s="662"/>
      <c r="AD217" s="662"/>
      <c r="AE217" s="664"/>
    </row>
    <row r="218" spans="1:31" ht="18" customHeight="1" thickBot="1">
      <c r="A218" s="681"/>
      <c r="B218" s="788"/>
      <c r="C218" s="1160"/>
      <c r="D218" s="1145"/>
      <c r="E218" s="843"/>
      <c r="F218" s="800"/>
      <c r="G218" s="830"/>
      <c r="H218" s="847"/>
      <c r="I218" s="355" t="s">
        <v>67</v>
      </c>
      <c r="J218" s="469">
        <f>SUM(J214:J214)</f>
        <v>0</v>
      </c>
      <c r="K218" s="316">
        <f>SUM(K214:K214)</f>
        <v>0</v>
      </c>
      <c r="L218" s="316">
        <f>SUM(L214:L214)</f>
        <v>0</v>
      </c>
      <c r="M218" s="418">
        <f>SUM(M214:M214)</f>
        <v>0</v>
      </c>
      <c r="N218" s="315">
        <f aca="true" t="shared" si="82" ref="N218:AA218">SUM(N214:N217)</f>
        <v>0</v>
      </c>
      <c r="O218" s="316">
        <f t="shared" si="82"/>
        <v>0</v>
      </c>
      <c r="P218" s="316">
        <f t="shared" si="82"/>
        <v>0</v>
      </c>
      <c r="Q218" s="316">
        <f t="shared" si="82"/>
        <v>0</v>
      </c>
      <c r="R218" s="316">
        <f t="shared" si="82"/>
        <v>0</v>
      </c>
      <c r="S218" s="316">
        <f t="shared" si="82"/>
        <v>0</v>
      </c>
      <c r="T218" s="316">
        <f t="shared" si="82"/>
        <v>0</v>
      </c>
      <c r="U218" s="317">
        <f t="shared" si="82"/>
        <v>0</v>
      </c>
      <c r="V218" s="469">
        <f t="shared" si="82"/>
        <v>0</v>
      </c>
      <c r="W218" s="315">
        <f t="shared" si="82"/>
        <v>0</v>
      </c>
      <c r="X218" s="315">
        <f t="shared" si="82"/>
        <v>0</v>
      </c>
      <c r="Y218" s="315">
        <f t="shared" si="82"/>
        <v>0</v>
      </c>
      <c r="Z218" s="315">
        <f t="shared" si="82"/>
        <v>150</v>
      </c>
      <c r="AA218" s="315">
        <f t="shared" si="82"/>
        <v>1250</v>
      </c>
      <c r="AB218" s="371"/>
      <c r="AC218" s="372"/>
      <c r="AD218" s="372"/>
      <c r="AE218" s="373"/>
    </row>
    <row r="219" spans="1:31" ht="34.5" customHeight="1">
      <c r="A219" s="332" t="s">
        <v>70</v>
      </c>
      <c r="B219" s="333" t="s">
        <v>72</v>
      </c>
      <c r="C219" s="1159" t="s">
        <v>51</v>
      </c>
      <c r="D219" s="1204" t="s">
        <v>262</v>
      </c>
      <c r="E219" s="837" t="s">
        <v>14</v>
      </c>
      <c r="F219" s="257" t="s">
        <v>65</v>
      </c>
      <c r="G219" s="824">
        <v>188710823</v>
      </c>
      <c r="H219" s="776" t="s">
        <v>124</v>
      </c>
      <c r="I219" s="863" t="s">
        <v>66</v>
      </c>
      <c r="J219" s="242"/>
      <c r="K219" s="243"/>
      <c r="L219" s="243"/>
      <c r="M219" s="420"/>
      <c r="N219" s="242"/>
      <c r="O219" s="243"/>
      <c r="P219" s="243"/>
      <c r="Q219" s="420"/>
      <c r="R219" s="247"/>
      <c r="S219" s="248"/>
      <c r="T219" s="248"/>
      <c r="U219" s="249"/>
      <c r="V219" s="242"/>
      <c r="W219" s="243"/>
      <c r="X219" s="243"/>
      <c r="Y219" s="252"/>
      <c r="Z219" s="864">
        <v>375</v>
      </c>
      <c r="AA219" s="118">
        <v>375</v>
      </c>
      <c r="AB219" s="801"/>
      <c r="AC219" s="662"/>
      <c r="AD219" s="662"/>
      <c r="AE219" s="664"/>
    </row>
    <row r="220" spans="1:31" ht="26.25" customHeight="1" thickBot="1">
      <c r="A220" s="332"/>
      <c r="B220" s="333"/>
      <c r="C220" s="1159"/>
      <c r="D220" s="1205"/>
      <c r="E220" s="837" t="s">
        <v>32</v>
      </c>
      <c r="F220" s="257"/>
      <c r="G220" s="824"/>
      <c r="H220" s="776"/>
      <c r="I220" s="750" t="s">
        <v>37</v>
      </c>
      <c r="J220" s="259"/>
      <c r="K220" s="260"/>
      <c r="L220" s="260"/>
      <c r="M220" s="527"/>
      <c r="N220" s="259"/>
      <c r="O220" s="260"/>
      <c r="P220" s="260"/>
      <c r="Q220" s="527"/>
      <c r="R220" s="264"/>
      <c r="S220" s="265"/>
      <c r="T220" s="265"/>
      <c r="U220" s="266"/>
      <c r="V220" s="259"/>
      <c r="W220" s="260"/>
      <c r="X220" s="260"/>
      <c r="Y220" s="267"/>
      <c r="Z220" s="838">
        <v>1500</v>
      </c>
      <c r="AA220" s="89">
        <v>1500</v>
      </c>
      <c r="AB220" s="801"/>
      <c r="AC220" s="662"/>
      <c r="AD220" s="662"/>
      <c r="AE220" s="664"/>
    </row>
    <row r="221" spans="1:31" ht="15.75" customHeight="1" thickBot="1">
      <c r="A221" s="681"/>
      <c r="B221" s="788"/>
      <c r="C221" s="1160"/>
      <c r="D221" s="1145"/>
      <c r="E221" s="843"/>
      <c r="F221" s="800"/>
      <c r="G221" s="830"/>
      <c r="H221" s="793"/>
      <c r="I221" s="468" t="s">
        <v>67</v>
      </c>
      <c r="J221" s="315">
        <f aca="true" t="shared" si="83" ref="J221:AA221">SUM(J219:J220)</f>
        <v>0</v>
      </c>
      <c r="K221" s="316">
        <f t="shared" si="83"/>
        <v>0</v>
      </c>
      <c r="L221" s="316">
        <f t="shared" si="83"/>
        <v>0</v>
      </c>
      <c r="M221" s="418">
        <f t="shared" si="83"/>
        <v>0</v>
      </c>
      <c r="N221" s="315">
        <f t="shared" si="83"/>
        <v>0</v>
      </c>
      <c r="O221" s="316">
        <f t="shared" si="83"/>
        <v>0</v>
      </c>
      <c r="P221" s="316">
        <f t="shared" si="83"/>
        <v>0</v>
      </c>
      <c r="Q221" s="418">
        <f t="shared" si="83"/>
        <v>0</v>
      </c>
      <c r="R221" s="318">
        <f t="shared" si="83"/>
        <v>0</v>
      </c>
      <c r="S221" s="418">
        <f t="shared" si="83"/>
        <v>0</v>
      </c>
      <c r="T221" s="418">
        <f t="shared" si="83"/>
        <v>0</v>
      </c>
      <c r="U221" s="317">
        <f t="shared" si="83"/>
        <v>0</v>
      </c>
      <c r="V221" s="318">
        <f t="shared" si="83"/>
        <v>0</v>
      </c>
      <c r="W221" s="418">
        <f t="shared" si="83"/>
        <v>0</v>
      </c>
      <c r="X221" s="418">
        <f t="shared" si="83"/>
        <v>0</v>
      </c>
      <c r="Y221" s="317">
        <f t="shared" si="83"/>
        <v>0</v>
      </c>
      <c r="Z221" s="423">
        <f t="shared" si="83"/>
        <v>1875</v>
      </c>
      <c r="AA221" s="317">
        <f t="shared" si="83"/>
        <v>1875</v>
      </c>
      <c r="AB221" s="801"/>
      <c r="AC221" s="662"/>
      <c r="AD221" s="662"/>
      <c r="AE221" s="664"/>
    </row>
    <row r="222" spans="1:31" ht="16.5" customHeight="1">
      <c r="A222" s="332" t="s">
        <v>70</v>
      </c>
      <c r="B222" s="333" t="s">
        <v>72</v>
      </c>
      <c r="C222" s="749" t="s">
        <v>146</v>
      </c>
      <c r="D222" s="1174" t="s">
        <v>263</v>
      </c>
      <c r="E222" s="1139" t="s">
        <v>15</v>
      </c>
      <c r="F222" s="1142" t="s">
        <v>65</v>
      </c>
      <c r="G222" s="1122">
        <v>188710823</v>
      </c>
      <c r="H222" s="1268" t="s">
        <v>124</v>
      </c>
      <c r="I222" s="693" t="s">
        <v>38</v>
      </c>
      <c r="J222" s="388">
        <v>740.4</v>
      </c>
      <c r="K222" s="403"/>
      <c r="L222" s="403"/>
      <c r="M222" s="493">
        <v>740.4</v>
      </c>
      <c r="N222" s="365"/>
      <c r="O222" s="243"/>
      <c r="P222" s="243"/>
      <c r="Q222" s="420"/>
      <c r="R222" s="247"/>
      <c r="S222" s="248"/>
      <c r="T222" s="248"/>
      <c r="U222" s="249"/>
      <c r="V222" s="242"/>
      <c r="W222" s="243"/>
      <c r="X222" s="243"/>
      <c r="Y222" s="252"/>
      <c r="Z222" s="865"/>
      <c r="AA222" s="866"/>
      <c r="AB222" s="371"/>
      <c r="AC222" s="372"/>
      <c r="AD222" s="372"/>
      <c r="AE222" s="373"/>
    </row>
    <row r="223" spans="1:31" ht="21" customHeight="1" thickBot="1">
      <c r="A223" s="332"/>
      <c r="B223" s="333"/>
      <c r="C223" s="749"/>
      <c r="D223" s="1174"/>
      <c r="E223" s="1140"/>
      <c r="F223" s="1143"/>
      <c r="G223" s="1123"/>
      <c r="H223" s="1123"/>
      <c r="I223" s="273" t="s">
        <v>33</v>
      </c>
      <c r="J223" s="378"/>
      <c r="K223" s="260"/>
      <c r="L223" s="260"/>
      <c r="M223" s="267"/>
      <c r="N223" s="378"/>
      <c r="O223" s="260"/>
      <c r="P223" s="260"/>
      <c r="Q223" s="527"/>
      <c r="R223" s="279"/>
      <c r="S223" s="280"/>
      <c r="T223" s="280"/>
      <c r="U223" s="281"/>
      <c r="V223" s="274"/>
      <c r="W223" s="275"/>
      <c r="X223" s="275"/>
      <c r="Y223" s="282"/>
      <c r="Z223" s="344"/>
      <c r="AA223" s="867"/>
      <c r="AB223" s="371"/>
      <c r="AC223" s="372"/>
      <c r="AD223" s="372"/>
      <c r="AE223" s="373"/>
    </row>
    <row r="224" spans="1:31" ht="15" customHeight="1" thickBot="1">
      <c r="A224" s="681"/>
      <c r="B224" s="788"/>
      <c r="C224" s="766"/>
      <c r="D224" s="1175"/>
      <c r="E224" s="1141"/>
      <c r="F224" s="1144"/>
      <c r="G224" s="1124"/>
      <c r="H224" s="1124"/>
      <c r="I224" s="355" t="s">
        <v>67</v>
      </c>
      <c r="J224" s="469">
        <f aca="true" t="shared" si="84" ref="J224:AA224">SUM(J222:J223)</f>
        <v>740.4</v>
      </c>
      <c r="K224" s="316">
        <f t="shared" si="84"/>
        <v>0</v>
      </c>
      <c r="L224" s="316">
        <f t="shared" si="84"/>
        <v>0</v>
      </c>
      <c r="M224" s="317">
        <f t="shared" si="84"/>
        <v>740.4</v>
      </c>
      <c r="N224" s="318">
        <f t="shared" si="84"/>
        <v>0</v>
      </c>
      <c r="O224" s="418">
        <f t="shared" si="84"/>
        <v>0</v>
      </c>
      <c r="P224" s="418">
        <f t="shared" si="84"/>
        <v>0</v>
      </c>
      <c r="Q224" s="418">
        <f t="shared" si="84"/>
        <v>0</v>
      </c>
      <c r="R224" s="315">
        <f t="shared" si="84"/>
        <v>0</v>
      </c>
      <c r="S224" s="316">
        <f t="shared" si="84"/>
        <v>0</v>
      </c>
      <c r="T224" s="316">
        <f t="shared" si="84"/>
        <v>0</v>
      </c>
      <c r="U224" s="317">
        <f t="shared" si="84"/>
        <v>0</v>
      </c>
      <c r="V224" s="318">
        <f t="shared" si="84"/>
        <v>0</v>
      </c>
      <c r="W224" s="418">
        <f t="shared" si="84"/>
        <v>0</v>
      </c>
      <c r="X224" s="418">
        <f t="shared" si="84"/>
        <v>0</v>
      </c>
      <c r="Y224" s="317">
        <f t="shared" si="84"/>
        <v>0</v>
      </c>
      <c r="Z224" s="423">
        <f t="shared" si="84"/>
        <v>0</v>
      </c>
      <c r="AA224" s="418">
        <f t="shared" si="84"/>
        <v>0</v>
      </c>
      <c r="AB224" s="408"/>
      <c r="AC224" s="409"/>
      <c r="AD224" s="409"/>
      <c r="AE224" s="410"/>
    </row>
    <row r="225" spans="1:31" ht="18" customHeight="1" thickBot="1">
      <c r="A225" s="215" t="s">
        <v>70</v>
      </c>
      <c r="B225" s="868" t="s">
        <v>72</v>
      </c>
      <c r="C225" s="1281" t="s">
        <v>71</v>
      </c>
      <c r="D225" s="1334"/>
      <c r="E225" s="1334"/>
      <c r="F225" s="1334"/>
      <c r="G225" s="1334"/>
      <c r="H225" s="1334"/>
      <c r="I225" s="1335"/>
      <c r="J225" s="304">
        <f>J162+J167+J169+J173+J179+J183+J188+J193+J198+J203+J208+J213+J218+J221+J224</f>
        <v>6883.8</v>
      </c>
      <c r="K225" s="304">
        <f aca="true" t="shared" si="85" ref="K225:AA225">K162+K167+K169+K173+K179+K183+K188+K193+K198+K203+K208+K213+K218+K221+K224</f>
        <v>220.1</v>
      </c>
      <c r="L225" s="304">
        <f t="shared" si="85"/>
        <v>0</v>
      </c>
      <c r="M225" s="304">
        <f t="shared" si="85"/>
        <v>6663.7</v>
      </c>
      <c r="N225" s="304">
        <f t="shared" si="85"/>
        <v>11797.7</v>
      </c>
      <c r="O225" s="304">
        <f t="shared" si="85"/>
        <v>0</v>
      </c>
      <c r="P225" s="304">
        <f t="shared" si="85"/>
        <v>0</v>
      </c>
      <c r="Q225" s="304">
        <f t="shared" si="85"/>
        <v>11797.7</v>
      </c>
      <c r="R225" s="304">
        <f>R162+R167+R169+R173+R179+R183+R188+R193+R198+R203+R208+R213+R218+R221+R224</f>
        <v>11797.7</v>
      </c>
      <c r="S225" s="304">
        <f t="shared" si="85"/>
        <v>0</v>
      </c>
      <c r="T225" s="304">
        <f t="shared" si="85"/>
        <v>0</v>
      </c>
      <c r="U225" s="304">
        <f t="shared" si="85"/>
        <v>11797.7</v>
      </c>
      <c r="V225" s="304">
        <f t="shared" si="85"/>
        <v>0</v>
      </c>
      <c r="W225" s="304">
        <f t="shared" si="85"/>
        <v>0</v>
      </c>
      <c r="X225" s="304">
        <f t="shared" si="85"/>
        <v>0</v>
      </c>
      <c r="Y225" s="304">
        <f t="shared" si="85"/>
        <v>0</v>
      </c>
      <c r="Z225" s="304">
        <f t="shared" si="85"/>
        <v>18061</v>
      </c>
      <c r="AA225" s="304">
        <f t="shared" si="85"/>
        <v>16900</v>
      </c>
      <c r="AB225" s="319"/>
      <c r="AC225" s="320"/>
      <c r="AD225" s="320"/>
      <c r="AE225" s="321"/>
    </row>
    <row r="226" spans="1:31" ht="20.25" customHeight="1" thickBot="1">
      <c r="A226" s="215" t="s">
        <v>70</v>
      </c>
      <c r="B226" s="869" t="s">
        <v>73</v>
      </c>
      <c r="C226" s="1275" t="s">
        <v>34</v>
      </c>
      <c r="D226" s="1276"/>
      <c r="E226" s="1276"/>
      <c r="F226" s="1276"/>
      <c r="G226" s="1276"/>
      <c r="H226" s="1276"/>
      <c r="I226" s="1276"/>
      <c r="J226" s="1276"/>
      <c r="K226" s="1276"/>
      <c r="L226" s="1276"/>
      <c r="M226" s="1276"/>
      <c r="N226" s="1276"/>
      <c r="O226" s="1276"/>
      <c r="P226" s="1276"/>
      <c r="Q226" s="1276"/>
      <c r="R226" s="1276"/>
      <c r="S226" s="1276"/>
      <c r="T226" s="1276"/>
      <c r="U226" s="1276"/>
      <c r="V226" s="1276"/>
      <c r="W226" s="1276"/>
      <c r="X226" s="1276"/>
      <c r="Y226" s="1276"/>
      <c r="Z226" s="1276"/>
      <c r="AA226" s="1276"/>
      <c r="AB226" s="429"/>
      <c r="AC226" s="425"/>
      <c r="AD226" s="425"/>
      <c r="AE226" s="426"/>
    </row>
    <row r="227" spans="1:31" ht="20.25" customHeight="1">
      <c r="A227" s="322" t="s">
        <v>70</v>
      </c>
      <c r="B227" s="323" t="s">
        <v>73</v>
      </c>
      <c r="C227" s="1158" t="s">
        <v>64</v>
      </c>
      <c r="D227" s="1161" t="s">
        <v>337</v>
      </c>
      <c r="E227" s="831" t="s">
        <v>14</v>
      </c>
      <c r="F227" s="237" t="s">
        <v>65</v>
      </c>
      <c r="G227" s="832">
        <v>188710823</v>
      </c>
      <c r="H227" s="845" t="s">
        <v>124</v>
      </c>
      <c r="I227" s="750" t="s">
        <v>37</v>
      </c>
      <c r="J227" s="870"/>
      <c r="K227" s="52"/>
      <c r="L227" s="52"/>
      <c r="M227" s="796"/>
      <c r="N227" s="870"/>
      <c r="O227" s="52"/>
      <c r="P227" s="52"/>
      <c r="Q227" s="94"/>
      <c r="R227" s="871"/>
      <c r="S227" s="872"/>
      <c r="T227" s="872"/>
      <c r="U227" s="873"/>
      <c r="V227" s="870"/>
      <c r="W227" s="52"/>
      <c r="X227" s="52"/>
      <c r="Y227" s="796"/>
      <c r="Z227" s="679">
        <v>1000</v>
      </c>
      <c r="AA227" s="804"/>
      <c r="AB227" s="1230" t="s">
        <v>141</v>
      </c>
      <c r="AC227" s="1673">
        <v>1</v>
      </c>
      <c r="AD227" s="1673"/>
      <c r="AE227" s="1329"/>
    </row>
    <row r="228" spans="1:31" ht="18" customHeight="1">
      <c r="A228" s="332"/>
      <c r="B228" s="333"/>
      <c r="C228" s="1159"/>
      <c r="D228" s="1162"/>
      <c r="E228" s="874" t="s">
        <v>32</v>
      </c>
      <c r="F228" s="257"/>
      <c r="G228" s="824"/>
      <c r="H228" s="814"/>
      <c r="I228" s="750" t="s">
        <v>66</v>
      </c>
      <c r="J228" s="448">
        <v>292</v>
      </c>
      <c r="K228" s="55">
        <v>292</v>
      </c>
      <c r="L228" s="55"/>
      <c r="M228" s="450"/>
      <c r="N228" s="91"/>
      <c r="O228" s="55"/>
      <c r="P228" s="55"/>
      <c r="Q228" s="93"/>
      <c r="R228" s="451"/>
      <c r="S228" s="452"/>
      <c r="T228" s="452"/>
      <c r="U228" s="875"/>
      <c r="V228" s="876"/>
      <c r="W228" s="877"/>
      <c r="X228" s="55"/>
      <c r="Y228" s="450"/>
      <c r="Z228" s="878"/>
      <c r="AA228" s="879"/>
      <c r="AB228" s="1676"/>
      <c r="AC228" s="1674"/>
      <c r="AD228" s="1674"/>
      <c r="AE228" s="1330"/>
    </row>
    <row r="229" spans="1:31" ht="16.5" customHeight="1" thickBot="1">
      <c r="A229" s="332"/>
      <c r="B229" s="333"/>
      <c r="C229" s="1159"/>
      <c r="D229" s="1162"/>
      <c r="E229" s="874"/>
      <c r="F229" s="257"/>
      <c r="G229" s="824"/>
      <c r="H229" s="814"/>
      <c r="I229" s="585" t="s">
        <v>38</v>
      </c>
      <c r="J229" s="512"/>
      <c r="K229" s="513"/>
      <c r="L229" s="513"/>
      <c r="M229" s="515"/>
      <c r="N229" s="512">
        <v>128.8</v>
      </c>
      <c r="O229" s="513"/>
      <c r="P229" s="513"/>
      <c r="Q229" s="454">
        <v>128.8</v>
      </c>
      <c r="R229" s="516">
        <v>128.8</v>
      </c>
      <c r="S229" s="517"/>
      <c r="T229" s="517"/>
      <c r="U229" s="511">
        <v>128.8</v>
      </c>
      <c r="V229" s="512"/>
      <c r="W229" s="513"/>
      <c r="X229" s="513"/>
      <c r="Y229" s="515"/>
      <c r="Z229" s="534"/>
      <c r="AA229" s="535"/>
      <c r="AB229" s="1577"/>
      <c r="AC229" s="1675"/>
      <c r="AD229" s="1675"/>
      <c r="AE229" s="1331"/>
    </row>
    <row r="230" spans="1:31" ht="12.75" customHeight="1" thickBot="1">
      <c r="A230" s="681"/>
      <c r="B230" s="788"/>
      <c r="C230" s="1160"/>
      <c r="D230" s="1168"/>
      <c r="E230" s="843"/>
      <c r="F230" s="800"/>
      <c r="G230" s="830"/>
      <c r="H230" s="847"/>
      <c r="I230" s="355" t="s">
        <v>67</v>
      </c>
      <c r="J230" s="880">
        <f>SUM(J227:J229)</f>
        <v>292</v>
      </c>
      <c r="K230" s="362">
        <f aca="true" t="shared" si="86" ref="K230:S230">SUM(K227:K229)</f>
        <v>292</v>
      </c>
      <c r="L230" s="362">
        <f t="shared" si="86"/>
        <v>0</v>
      </c>
      <c r="M230" s="700">
        <f t="shared" si="86"/>
        <v>0</v>
      </c>
      <c r="N230" s="362">
        <f t="shared" si="86"/>
        <v>128.8</v>
      </c>
      <c r="O230" s="362">
        <f t="shared" si="86"/>
        <v>0</v>
      </c>
      <c r="P230" s="362">
        <f t="shared" si="86"/>
        <v>0</v>
      </c>
      <c r="Q230" s="363">
        <f t="shared" si="86"/>
        <v>128.8</v>
      </c>
      <c r="R230" s="362">
        <f t="shared" si="86"/>
        <v>128.8</v>
      </c>
      <c r="S230" s="696">
        <f t="shared" si="86"/>
        <v>0</v>
      </c>
      <c r="T230" s="696">
        <f aca="true" t="shared" si="87" ref="T230:AA230">SUM(T227:T229)</f>
        <v>0</v>
      </c>
      <c r="U230" s="697">
        <f t="shared" si="87"/>
        <v>128.8</v>
      </c>
      <c r="V230" s="880">
        <f t="shared" si="87"/>
        <v>0</v>
      </c>
      <c r="W230" s="696">
        <f t="shared" si="87"/>
        <v>0</v>
      </c>
      <c r="X230" s="696">
        <f t="shared" si="87"/>
        <v>0</v>
      </c>
      <c r="Y230" s="696">
        <f t="shared" si="87"/>
        <v>0</v>
      </c>
      <c r="Z230" s="698">
        <f t="shared" si="87"/>
        <v>1000</v>
      </c>
      <c r="AA230" s="363">
        <f t="shared" si="87"/>
        <v>0</v>
      </c>
      <c r="AB230" s="881"/>
      <c r="AC230" s="882"/>
      <c r="AD230" s="882"/>
      <c r="AE230" s="883"/>
    </row>
    <row r="231" spans="1:31" ht="31.5" customHeight="1">
      <c r="A231" s="332" t="s">
        <v>70</v>
      </c>
      <c r="B231" s="333" t="s">
        <v>73</v>
      </c>
      <c r="C231" s="1159" t="s">
        <v>68</v>
      </c>
      <c r="D231" s="1167" t="s">
        <v>338</v>
      </c>
      <c r="E231" s="831" t="s">
        <v>14</v>
      </c>
      <c r="F231" s="237" t="s">
        <v>65</v>
      </c>
      <c r="G231" s="832">
        <v>188710823</v>
      </c>
      <c r="H231" s="833" t="s">
        <v>124</v>
      </c>
      <c r="I231" s="863" t="s">
        <v>66</v>
      </c>
      <c r="J231" s="51"/>
      <c r="K231" s="52"/>
      <c r="L231" s="52"/>
      <c r="M231" s="796"/>
      <c r="N231" s="51">
        <v>63.9</v>
      </c>
      <c r="O231" s="94">
        <v>63.9</v>
      </c>
      <c r="P231" s="52"/>
      <c r="Q231" s="94"/>
      <c r="R231" s="871">
        <v>63.9</v>
      </c>
      <c r="S231" s="884">
        <v>63.9</v>
      </c>
      <c r="T231" s="872"/>
      <c r="U231" s="884"/>
      <c r="V231" s="90"/>
      <c r="W231" s="54"/>
      <c r="X231" s="54"/>
      <c r="Y231" s="92"/>
      <c r="Z231" s="1201"/>
      <c r="AA231" s="1183"/>
      <c r="AB231" s="1230" t="s">
        <v>142</v>
      </c>
      <c r="AC231" s="432">
        <v>6</v>
      </c>
      <c r="AD231" s="694">
        <v>7</v>
      </c>
      <c r="AE231" s="433"/>
    </row>
    <row r="232" spans="1:31" ht="18" customHeight="1">
      <c r="A232" s="332"/>
      <c r="B232" s="333"/>
      <c r="C232" s="1159"/>
      <c r="D232" s="1167"/>
      <c r="E232" s="874" t="s">
        <v>32</v>
      </c>
      <c r="F232" s="257"/>
      <c r="G232" s="824"/>
      <c r="H232" s="776"/>
      <c r="I232" s="750" t="s">
        <v>37</v>
      </c>
      <c r="J232" s="448"/>
      <c r="K232" s="55"/>
      <c r="L232" s="55"/>
      <c r="M232" s="450"/>
      <c r="N232" s="448">
        <v>928.3</v>
      </c>
      <c r="O232" s="93">
        <v>928.3</v>
      </c>
      <c r="P232" s="55"/>
      <c r="Q232" s="450"/>
      <c r="R232" s="451">
        <v>928.3</v>
      </c>
      <c r="S232" s="885">
        <v>928.3</v>
      </c>
      <c r="T232" s="452"/>
      <c r="U232" s="875"/>
      <c r="V232" s="725"/>
      <c r="W232" s="92"/>
      <c r="X232" s="92"/>
      <c r="Y232" s="92"/>
      <c r="Z232" s="1172"/>
      <c r="AA232" s="1184"/>
      <c r="AB232" s="1231"/>
      <c r="AC232" s="528"/>
      <c r="AD232" s="886"/>
      <c r="AE232" s="887"/>
    </row>
    <row r="233" spans="1:31" ht="18" customHeight="1" thickBot="1">
      <c r="A233" s="332"/>
      <c r="B233" s="333"/>
      <c r="C233" s="1159"/>
      <c r="D233" s="1167"/>
      <c r="E233" s="874"/>
      <c r="F233" s="257"/>
      <c r="G233" s="824"/>
      <c r="H233" s="776"/>
      <c r="I233" s="585" t="s">
        <v>38</v>
      </c>
      <c r="J233" s="53"/>
      <c r="K233" s="54"/>
      <c r="L233" s="54"/>
      <c r="M233" s="888"/>
      <c r="N233" s="889">
        <v>100</v>
      </c>
      <c r="O233" s="90"/>
      <c r="P233" s="725"/>
      <c r="Q233" s="460">
        <v>100</v>
      </c>
      <c r="R233" s="890">
        <v>100</v>
      </c>
      <c r="S233" s="891"/>
      <c r="T233" s="892"/>
      <c r="U233" s="893">
        <v>100</v>
      </c>
      <c r="V233" s="725"/>
      <c r="W233" s="725"/>
      <c r="X233" s="725"/>
      <c r="Y233" s="725"/>
      <c r="Z233" s="1166"/>
      <c r="AA233" s="1173"/>
      <c r="AB233" s="346"/>
      <c r="AC233" s="528"/>
      <c r="AD233" s="886"/>
      <c r="AE233" s="887"/>
    </row>
    <row r="234" spans="1:31" ht="18.75" customHeight="1" thickBot="1">
      <c r="A234" s="857"/>
      <c r="B234" s="333"/>
      <c r="C234" s="1159"/>
      <c r="D234" s="1168"/>
      <c r="E234" s="858"/>
      <c r="F234" s="257"/>
      <c r="G234" s="824"/>
      <c r="H234" s="776"/>
      <c r="I234" s="355" t="s">
        <v>67</v>
      </c>
      <c r="J234" s="362">
        <f aca="true" t="shared" si="88" ref="J234:AA234">SUM(J231:J233)</f>
        <v>0</v>
      </c>
      <c r="K234" s="362">
        <f t="shared" si="88"/>
        <v>0</v>
      </c>
      <c r="L234" s="362">
        <f t="shared" si="88"/>
        <v>0</v>
      </c>
      <c r="M234" s="362">
        <f t="shared" si="88"/>
        <v>0</v>
      </c>
      <c r="N234" s="362">
        <f t="shared" si="88"/>
        <v>1092.1999999999998</v>
      </c>
      <c r="O234" s="362">
        <f t="shared" si="88"/>
        <v>992.1999999999999</v>
      </c>
      <c r="P234" s="362">
        <f t="shared" si="88"/>
        <v>0</v>
      </c>
      <c r="Q234" s="362">
        <f t="shared" si="88"/>
        <v>100</v>
      </c>
      <c r="R234" s="362">
        <f t="shared" si="88"/>
        <v>1092.1999999999998</v>
      </c>
      <c r="S234" s="362">
        <f t="shared" si="88"/>
        <v>992.1999999999999</v>
      </c>
      <c r="T234" s="362">
        <f t="shared" si="88"/>
        <v>0</v>
      </c>
      <c r="U234" s="362">
        <f t="shared" si="88"/>
        <v>100</v>
      </c>
      <c r="V234" s="362">
        <f t="shared" si="88"/>
        <v>0</v>
      </c>
      <c r="W234" s="362">
        <f t="shared" si="88"/>
        <v>0</v>
      </c>
      <c r="X234" s="362">
        <f t="shared" si="88"/>
        <v>0</v>
      </c>
      <c r="Y234" s="362">
        <f t="shared" si="88"/>
        <v>0</v>
      </c>
      <c r="Z234" s="362">
        <f t="shared" si="88"/>
        <v>0</v>
      </c>
      <c r="AA234" s="363">
        <f t="shared" si="88"/>
        <v>0</v>
      </c>
      <c r="AB234" s="346"/>
      <c r="AC234" s="528"/>
      <c r="AD234" s="886"/>
      <c r="AE234" s="887"/>
    </row>
    <row r="235" spans="1:31" ht="19.5" customHeight="1">
      <c r="A235" s="322" t="s">
        <v>70</v>
      </c>
      <c r="B235" s="323" t="s">
        <v>73</v>
      </c>
      <c r="C235" s="1158" t="s">
        <v>70</v>
      </c>
      <c r="D235" s="1391" t="s">
        <v>264</v>
      </c>
      <c r="E235" s="831" t="s">
        <v>14</v>
      </c>
      <c r="F235" s="237" t="s">
        <v>65</v>
      </c>
      <c r="G235" s="832">
        <v>188710823</v>
      </c>
      <c r="H235" s="833" t="s">
        <v>124</v>
      </c>
      <c r="I235" s="863" t="s">
        <v>66</v>
      </c>
      <c r="J235" s="51"/>
      <c r="K235" s="52"/>
      <c r="L235" s="52"/>
      <c r="M235" s="796"/>
      <c r="N235" s="51">
        <v>71.1</v>
      </c>
      <c r="O235" s="796">
        <v>71.1</v>
      </c>
      <c r="P235" s="52"/>
      <c r="Q235" s="796"/>
      <c r="R235" s="871">
        <v>71.1</v>
      </c>
      <c r="S235" s="873">
        <v>71.1</v>
      </c>
      <c r="T235" s="872"/>
      <c r="U235" s="873"/>
      <c r="V235" s="895"/>
      <c r="W235" s="896"/>
      <c r="X235" s="896"/>
      <c r="Y235" s="897"/>
      <c r="Z235" s="1201"/>
      <c r="AA235" s="1137"/>
      <c r="AB235" s="346"/>
      <c r="AC235" s="528"/>
      <c r="AD235" s="886"/>
      <c r="AE235" s="887"/>
    </row>
    <row r="236" spans="1:31" ht="21" customHeight="1">
      <c r="A236" s="332"/>
      <c r="B236" s="333"/>
      <c r="C236" s="1159"/>
      <c r="D236" s="1162"/>
      <c r="E236" s="874" t="s">
        <v>32</v>
      </c>
      <c r="F236" s="257"/>
      <c r="G236" s="824"/>
      <c r="H236" s="776"/>
      <c r="I236" s="693" t="s">
        <v>37</v>
      </c>
      <c r="J236" s="889"/>
      <c r="K236" s="899"/>
      <c r="L236" s="899"/>
      <c r="M236" s="900"/>
      <c r="N236" s="448">
        <v>981.1</v>
      </c>
      <c r="O236" s="450">
        <v>981.1</v>
      </c>
      <c r="P236" s="899"/>
      <c r="Q236" s="900"/>
      <c r="R236" s="451">
        <v>981.1</v>
      </c>
      <c r="S236" s="875">
        <v>981.1</v>
      </c>
      <c r="T236" s="901"/>
      <c r="U236" s="902"/>
      <c r="V236" s="903"/>
      <c r="W236" s="904"/>
      <c r="X236" s="904"/>
      <c r="Y236" s="904"/>
      <c r="Z236" s="1202"/>
      <c r="AA236" s="1138"/>
      <c r="AB236" s="346"/>
      <c r="AC236" s="528"/>
      <c r="AD236" s="886"/>
      <c r="AE236" s="887"/>
    </row>
    <row r="237" spans="1:31" ht="21" customHeight="1" thickBot="1">
      <c r="A237" s="332"/>
      <c r="B237" s="333"/>
      <c r="C237" s="1159"/>
      <c r="D237" s="1162"/>
      <c r="E237" s="874"/>
      <c r="F237" s="257"/>
      <c r="G237" s="824"/>
      <c r="H237" s="776"/>
      <c r="I237" s="585" t="s">
        <v>38</v>
      </c>
      <c r="J237" s="53"/>
      <c r="K237" s="54"/>
      <c r="L237" s="54"/>
      <c r="M237" s="888"/>
      <c r="N237" s="889">
        <v>102</v>
      </c>
      <c r="O237" s="900"/>
      <c r="P237" s="90"/>
      <c r="Q237" s="905">
        <v>102</v>
      </c>
      <c r="R237" s="890">
        <v>102</v>
      </c>
      <c r="S237" s="902"/>
      <c r="T237" s="891"/>
      <c r="U237" s="906">
        <v>102</v>
      </c>
      <c r="V237" s="725"/>
      <c r="W237" s="725"/>
      <c r="X237" s="725"/>
      <c r="Y237" s="725"/>
      <c r="Z237" s="894"/>
      <c r="AA237" s="907"/>
      <c r="AB237" s="346"/>
      <c r="AC237" s="528"/>
      <c r="AD237" s="886"/>
      <c r="AE237" s="887"/>
    </row>
    <row r="238" spans="1:31" ht="19.5" customHeight="1" thickBot="1">
      <c r="A238" s="681"/>
      <c r="B238" s="333"/>
      <c r="C238" s="1159"/>
      <c r="D238" s="1162"/>
      <c r="E238" s="858"/>
      <c r="F238" s="257"/>
      <c r="G238" s="824"/>
      <c r="H238" s="776"/>
      <c r="I238" s="859" t="s">
        <v>67</v>
      </c>
      <c r="J238" s="908">
        <f>SUM(J235:J237)</f>
        <v>0</v>
      </c>
      <c r="K238" s="908">
        <f aca="true" t="shared" si="89" ref="K238:AA238">SUM(K235:K237)</f>
        <v>0</v>
      </c>
      <c r="L238" s="908">
        <f t="shared" si="89"/>
        <v>0</v>
      </c>
      <c r="M238" s="908">
        <f t="shared" si="89"/>
        <v>0</v>
      </c>
      <c r="N238" s="908">
        <f t="shared" si="89"/>
        <v>1154.2</v>
      </c>
      <c r="O238" s="908">
        <f>SUM(O235:O237)</f>
        <v>1052.2</v>
      </c>
      <c r="P238" s="908">
        <f>SUM(P235:P237)</f>
        <v>0</v>
      </c>
      <c r="Q238" s="908">
        <f>SUM(Q235:Q237)</f>
        <v>102</v>
      </c>
      <c r="R238" s="908">
        <f t="shared" si="89"/>
        <v>1154.2</v>
      </c>
      <c r="S238" s="908">
        <f t="shared" si="89"/>
        <v>1052.2</v>
      </c>
      <c r="T238" s="908">
        <f t="shared" si="89"/>
        <v>0</v>
      </c>
      <c r="U238" s="908">
        <f t="shared" si="89"/>
        <v>102</v>
      </c>
      <c r="V238" s="908">
        <f t="shared" si="89"/>
        <v>0</v>
      </c>
      <c r="W238" s="908">
        <f t="shared" si="89"/>
        <v>0</v>
      </c>
      <c r="X238" s="908">
        <f t="shared" si="89"/>
        <v>0</v>
      </c>
      <c r="Y238" s="908">
        <f t="shared" si="89"/>
        <v>0</v>
      </c>
      <c r="Z238" s="908">
        <f t="shared" si="89"/>
        <v>0</v>
      </c>
      <c r="AA238" s="908">
        <f t="shared" si="89"/>
        <v>0</v>
      </c>
      <c r="AB238" s="346"/>
      <c r="AC238" s="528"/>
      <c r="AD238" s="886"/>
      <c r="AE238" s="887"/>
    </row>
    <row r="239" spans="1:31" ht="30" customHeight="1">
      <c r="A239" s="578" t="s">
        <v>70</v>
      </c>
      <c r="B239" s="579" t="s">
        <v>73</v>
      </c>
      <c r="C239" s="1158" t="s">
        <v>72</v>
      </c>
      <c r="D239" s="1391" t="s">
        <v>299</v>
      </c>
      <c r="E239" s="831" t="s">
        <v>14</v>
      </c>
      <c r="F239" s="237" t="s">
        <v>65</v>
      </c>
      <c r="G239" s="832">
        <v>188710823</v>
      </c>
      <c r="H239" s="833" t="s">
        <v>124</v>
      </c>
      <c r="I239" s="568" t="s">
        <v>66</v>
      </c>
      <c r="J239" s="51"/>
      <c r="K239" s="52"/>
      <c r="L239" s="52"/>
      <c r="M239" s="796"/>
      <c r="N239" s="870"/>
      <c r="O239" s="52"/>
      <c r="P239" s="52"/>
      <c r="Q239" s="94"/>
      <c r="R239" s="871"/>
      <c r="S239" s="872"/>
      <c r="T239" s="872"/>
      <c r="U239" s="873"/>
      <c r="V239" s="870"/>
      <c r="W239" s="52"/>
      <c r="X239" s="52"/>
      <c r="Y239" s="796"/>
      <c r="Z239" s="1092">
        <v>159.7</v>
      </c>
      <c r="AA239" s="678"/>
      <c r="AB239" s="329"/>
      <c r="AC239" s="432"/>
      <c r="AD239" s="694"/>
      <c r="AE239" s="433"/>
    </row>
    <row r="240" spans="1:31" ht="29.25" customHeight="1" thickBot="1">
      <c r="A240" s="747"/>
      <c r="B240" s="748"/>
      <c r="C240" s="1159"/>
      <c r="D240" s="1167"/>
      <c r="E240" s="874" t="s">
        <v>32</v>
      </c>
      <c r="F240" s="257"/>
      <c r="G240" s="824"/>
      <c r="H240" s="776"/>
      <c r="I240" s="750" t="s">
        <v>37</v>
      </c>
      <c r="J240" s="53"/>
      <c r="K240" s="90"/>
      <c r="L240" s="90"/>
      <c r="M240" s="905"/>
      <c r="N240" s="90"/>
      <c r="O240" s="90"/>
      <c r="P240" s="90"/>
      <c r="Q240" s="725"/>
      <c r="R240" s="909"/>
      <c r="S240" s="891"/>
      <c r="T240" s="891"/>
      <c r="U240" s="906"/>
      <c r="V240" s="90"/>
      <c r="W240" s="90"/>
      <c r="X240" s="90"/>
      <c r="Y240" s="905"/>
      <c r="Z240" s="1093">
        <v>905</v>
      </c>
      <c r="AA240" s="910"/>
      <c r="AB240" s="346"/>
      <c r="AC240" s="528"/>
      <c r="AD240" s="886"/>
      <c r="AE240" s="887"/>
    </row>
    <row r="241" spans="1:31" ht="19.5" customHeight="1" thickBot="1">
      <c r="A241" s="764"/>
      <c r="B241" s="765"/>
      <c r="C241" s="1160"/>
      <c r="D241" s="1168"/>
      <c r="E241" s="843"/>
      <c r="F241" s="800"/>
      <c r="G241" s="830"/>
      <c r="H241" s="793"/>
      <c r="I241" s="314" t="s">
        <v>67</v>
      </c>
      <c r="J241" s="362">
        <f>J239</f>
        <v>0</v>
      </c>
      <c r="K241" s="362">
        <f aca="true" t="shared" si="90" ref="K241:Y241">K239</f>
        <v>0</v>
      </c>
      <c r="L241" s="362">
        <f t="shared" si="90"/>
        <v>0</v>
      </c>
      <c r="M241" s="700">
        <f t="shared" si="90"/>
        <v>0</v>
      </c>
      <c r="N241" s="880">
        <f t="shared" si="90"/>
        <v>0</v>
      </c>
      <c r="O241" s="362">
        <f t="shared" si="90"/>
        <v>0</v>
      </c>
      <c r="P241" s="362">
        <f t="shared" si="90"/>
        <v>0</v>
      </c>
      <c r="Q241" s="363">
        <f t="shared" si="90"/>
        <v>0</v>
      </c>
      <c r="R241" s="362">
        <f t="shared" si="90"/>
        <v>0</v>
      </c>
      <c r="S241" s="362">
        <f t="shared" si="90"/>
        <v>0</v>
      </c>
      <c r="T241" s="362">
        <f t="shared" si="90"/>
        <v>0</v>
      </c>
      <c r="U241" s="700">
        <f t="shared" si="90"/>
        <v>0</v>
      </c>
      <c r="V241" s="880">
        <f t="shared" si="90"/>
        <v>0</v>
      </c>
      <c r="W241" s="362">
        <f t="shared" si="90"/>
        <v>0</v>
      </c>
      <c r="X241" s="362">
        <f t="shared" si="90"/>
        <v>0</v>
      </c>
      <c r="Y241" s="700">
        <f t="shared" si="90"/>
        <v>0</v>
      </c>
      <c r="Z241" s="880">
        <f>Z239+Z240</f>
        <v>1064.7</v>
      </c>
      <c r="AA241" s="880">
        <f>AA239+AA240</f>
        <v>0</v>
      </c>
      <c r="AB241" s="911"/>
      <c r="AC241" s="912"/>
      <c r="AD241" s="913"/>
      <c r="AE241" s="914"/>
    </row>
    <row r="242" spans="1:31" ht="43.5" customHeight="1">
      <c r="A242" s="332" t="s">
        <v>70</v>
      </c>
      <c r="B242" s="333" t="s">
        <v>73</v>
      </c>
      <c r="C242" s="1159" t="s">
        <v>73</v>
      </c>
      <c r="D242" s="1167" t="s">
        <v>265</v>
      </c>
      <c r="E242" s="874" t="s">
        <v>14</v>
      </c>
      <c r="F242" s="257" t="s">
        <v>65</v>
      </c>
      <c r="G242" s="824">
        <v>188710823</v>
      </c>
      <c r="H242" s="776" t="s">
        <v>124</v>
      </c>
      <c r="I242" s="693" t="s">
        <v>66</v>
      </c>
      <c r="J242" s="889"/>
      <c r="K242" s="899"/>
      <c r="L242" s="899"/>
      <c r="M242" s="904"/>
      <c r="N242" s="889"/>
      <c r="O242" s="899"/>
      <c r="P242" s="899"/>
      <c r="Q242" s="900"/>
      <c r="R242" s="890"/>
      <c r="S242" s="901"/>
      <c r="T242" s="901"/>
      <c r="U242" s="902"/>
      <c r="V242" s="915"/>
      <c r="W242" s="899"/>
      <c r="X242" s="899"/>
      <c r="Y242" s="900"/>
      <c r="Z242" s="1094">
        <v>218.3</v>
      </c>
      <c r="AA242" s="916"/>
      <c r="AB242" s="346"/>
      <c r="AC242" s="528"/>
      <c r="AD242" s="886"/>
      <c r="AE242" s="887"/>
    </row>
    <row r="243" spans="1:31" ht="21" customHeight="1" thickBot="1">
      <c r="A243" s="332"/>
      <c r="B243" s="333"/>
      <c r="C243" s="1159"/>
      <c r="D243" s="1162"/>
      <c r="E243" s="874" t="s">
        <v>32</v>
      </c>
      <c r="F243" s="257"/>
      <c r="G243" s="824"/>
      <c r="H243" s="776"/>
      <c r="I243" s="750" t="s">
        <v>37</v>
      </c>
      <c r="J243" s="53"/>
      <c r="K243" s="90"/>
      <c r="L243" s="90"/>
      <c r="M243" s="725"/>
      <c r="N243" s="917"/>
      <c r="O243" s="918"/>
      <c r="P243" s="918"/>
      <c r="Q243" s="919"/>
      <c r="R243" s="920"/>
      <c r="S243" s="921"/>
      <c r="T243" s="921"/>
      <c r="U243" s="922"/>
      <c r="V243" s="90"/>
      <c r="W243" s="90"/>
      <c r="X243" s="90"/>
      <c r="Y243" s="905"/>
      <c r="Z243" s="159">
        <v>1236.9</v>
      </c>
      <c r="AA243" s="910"/>
      <c r="AB243" s="346"/>
      <c r="AC243" s="528"/>
      <c r="AD243" s="886"/>
      <c r="AE243" s="887"/>
    </row>
    <row r="244" spans="1:31" ht="13.5" thickBot="1">
      <c r="A244" s="681"/>
      <c r="B244" s="788"/>
      <c r="C244" s="1160"/>
      <c r="D244" s="1168"/>
      <c r="E244" s="843"/>
      <c r="F244" s="800"/>
      <c r="G244" s="830"/>
      <c r="H244" s="793"/>
      <c r="I244" s="355" t="s">
        <v>67</v>
      </c>
      <c r="J244" s="362">
        <f>J242</f>
        <v>0</v>
      </c>
      <c r="K244" s="362">
        <f aca="true" t="shared" si="91" ref="K244:Y244">K242</f>
        <v>0</v>
      </c>
      <c r="L244" s="362">
        <f t="shared" si="91"/>
        <v>0</v>
      </c>
      <c r="M244" s="362">
        <f t="shared" si="91"/>
        <v>0</v>
      </c>
      <c r="N244" s="362">
        <f t="shared" si="91"/>
        <v>0</v>
      </c>
      <c r="O244" s="362">
        <f t="shared" si="91"/>
        <v>0</v>
      </c>
      <c r="P244" s="362">
        <f t="shared" si="91"/>
        <v>0</v>
      </c>
      <c r="Q244" s="363">
        <f t="shared" si="91"/>
        <v>0</v>
      </c>
      <c r="R244" s="362">
        <f t="shared" si="91"/>
        <v>0</v>
      </c>
      <c r="S244" s="362">
        <f t="shared" si="91"/>
        <v>0</v>
      </c>
      <c r="T244" s="362">
        <f t="shared" si="91"/>
        <v>0</v>
      </c>
      <c r="U244" s="700">
        <f t="shared" si="91"/>
        <v>0</v>
      </c>
      <c r="V244" s="880">
        <f t="shared" si="91"/>
        <v>0</v>
      </c>
      <c r="W244" s="362">
        <f t="shared" si="91"/>
        <v>0</v>
      </c>
      <c r="X244" s="362">
        <f t="shared" si="91"/>
        <v>0</v>
      </c>
      <c r="Y244" s="700">
        <f t="shared" si="91"/>
        <v>0</v>
      </c>
      <c r="Z244" s="880">
        <f>Z242+Z243</f>
        <v>1455.2</v>
      </c>
      <c r="AA244" s="880">
        <f>AA242+AA243</f>
        <v>0</v>
      </c>
      <c r="AB244" s="346"/>
      <c r="AC244" s="528"/>
      <c r="AD244" s="886"/>
      <c r="AE244" s="887"/>
    </row>
    <row r="245" spans="1:31" ht="30.75" customHeight="1" thickBot="1">
      <c r="A245" s="747" t="s">
        <v>70</v>
      </c>
      <c r="B245" s="802" t="s">
        <v>73</v>
      </c>
      <c r="C245" s="1703" t="s">
        <v>74</v>
      </c>
      <c r="D245" s="1161" t="s">
        <v>266</v>
      </c>
      <c r="E245" s="924" t="s">
        <v>14</v>
      </c>
      <c r="F245" s="925" t="s">
        <v>65</v>
      </c>
      <c r="G245" s="832">
        <v>188710823</v>
      </c>
      <c r="H245" s="833" t="s">
        <v>124</v>
      </c>
      <c r="I245" s="568" t="s">
        <v>66</v>
      </c>
      <c r="J245" s="53">
        <v>13</v>
      </c>
      <c r="K245" s="54">
        <v>13</v>
      </c>
      <c r="L245" s="54"/>
      <c r="M245" s="888"/>
      <c r="N245" s="895"/>
      <c r="O245" s="896"/>
      <c r="P245" s="896"/>
      <c r="Q245" s="897"/>
      <c r="R245" s="909"/>
      <c r="S245" s="926"/>
      <c r="T245" s="926"/>
      <c r="U245" s="927"/>
      <c r="V245" s="90"/>
      <c r="W245" s="54"/>
      <c r="X245" s="54"/>
      <c r="Y245" s="888"/>
      <c r="Z245" s="898"/>
      <c r="AA245" s="529"/>
      <c r="AB245" s="911"/>
      <c r="AC245" s="928"/>
      <c r="AD245" s="913"/>
      <c r="AE245" s="929"/>
    </row>
    <row r="246" spans="1:31" ht="20.25" customHeight="1" thickBot="1">
      <c r="A246" s="764"/>
      <c r="B246" s="488"/>
      <c r="C246" s="1160"/>
      <c r="D246" s="1168"/>
      <c r="E246" s="930"/>
      <c r="F246" s="931"/>
      <c r="G246" s="932"/>
      <c r="H246" s="793"/>
      <c r="I246" s="355" t="s">
        <v>67</v>
      </c>
      <c r="J246" s="362">
        <f aca="true" t="shared" si="92" ref="J246:AA246">J245</f>
        <v>13</v>
      </c>
      <c r="K246" s="362">
        <f t="shared" si="92"/>
        <v>13</v>
      </c>
      <c r="L246" s="362">
        <f t="shared" si="92"/>
        <v>0</v>
      </c>
      <c r="M246" s="700">
        <f t="shared" si="92"/>
        <v>0</v>
      </c>
      <c r="N246" s="908">
        <f t="shared" si="92"/>
        <v>0</v>
      </c>
      <c r="O246" s="908">
        <f t="shared" si="92"/>
        <v>0</v>
      </c>
      <c r="P246" s="908">
        <f t="shared" si="92"/>
        <v>0</v>
      </c>
      <c r="Q246" s="933">
        <f t="shared" si="92"/>
        <v>0</v>
      </c>
      <c r="R246" s="362">
        <f t="shared" si="92"/>
        <v>0</v>
      </c>
      <c r="S246" s="696">
        <f t="shared" si="92"/>
        <v>0</v>
      </c>
      <c r="T246" s="696">
        <f t="shared" si="92"/>
        <v>0</v>
      </c>
      <c r="U246" s="697">
        <f t="shared" si="92"/>
        <v>0</v>
      </c>
      <c r="V246" s="880">
        <f t="shared" si="92"/>
        <v>0</v>
      </c>
      <c r="W246" s="696">
        <f t="shared" si="92"/>
        <v>0</v>
      </c>
      <c r="X246" s="696">
        <f t="shared" si="92"/>
        <v>0</v>
      </c>
      <c r="Y246" s="696">
        <f t="shared" si="92"/>
        <v>0</v>
      </c>
      <c r="Z246" s="698">
        <f t="shared" si="92"/>
        <v>0</v>
      </c>
      <c r="AA246" s="363">
        <f t="shared" si="92"/>
        <v>0</v>
      </c>
      <c r="AB246" s="329"/>
      <c r="AC246" s="432"/>
      <c r="AD246" s="694"/>
      <c r="AE246" s="433"/>
    </row>
    <row r="247" spans="1:31" ht="20.25" customHeight="1">
      <c r="A247" s="747" t="s">
        <v>70</v>
      </c>
      <c r="B247" s="692" t="s">
        <v>73</v>
      </c>
      <c r="C247" s="934" t="s">
        <v>36</v>
      </c>
      <c r="D247" s="1629" t="s">
        <v>267</v>
      </c>
      <c r="E247" s="1500" t="s">
        <v>16</v>
      </c>
      <c r="F247" s="257"/>
      <c r="G247" s="832">
        <v>188710823</v>
      </c>
      <c r="H247" s="595" t="s">
        <v>124</v>
      </c>
      <c r="I247" s="693" t="s">
        <v>66</v>
      </c>
      <c r="J247" s="889">
        <v>119.7</v>
      </c>
      <c r="K247" s="899"/>
      <c r="L247" s="899"/>
      <c r="M247" s="900">
        <v>119.7</v>
      </c>
      <c r="N247" s="51"/>
      <c r="O247" s="52"/>
      <c r="P247" s="52"/>
      <c r="Q247" s="796"/>
      <c r="R247" s="871"/>
      <c r="S247" s="872"/>
      <c r="T247" s="872"/>
      <c r="U247" s="873"/>
      <c r="V247" s="876"/>
      <c r="W247" s="55"/>
      <c r="X247" s="55"/>
      <c r="Y247" s="935"/>
      <c r="Z247" s="878"/>
      <c r="AA247" s="936"/>
      <c r="AB247" s="346"/>
      <c r="AC247" s="528"/>
      <c r="AD247" s="886"/>
      <c r="AE247" s="887"/>
    </row>
    <row r="248" spans="1:31" ht="17.25" customHeight="1" thickBot="1">
      <c r="A248" s="747"/>
      <c r="B248" s="692"/>
      <c r="C248" s="934"/>
      <c r="D248" s="1630"/>
      <c r="E248" s="1501"/>
      <c r="F248" s="257"/>
      <c r="G248" s="824"/>
      <c r="H248" s="814"/>
      <c r="I248" s="937" t="s">
        <v>29</v>
      </c>
      <c r="J248" s="512"/>
      <c r="K248" s="513"/>
      <c r="L248" s="513"/>
      <c r="M248" s="454"/>
      <c r="N248" s="938"/>
      <c r="O248" s="939"/>
      <c r="P248" s="939"/>
      <c r="Q248" s="940"/>
      <c r="R248" s="516"/>
      <c r="S248" s="517"/>
      <c r="T248" s="517"/>
      <c r="U248" s="511"/>
      <c r="V248" s="512"/>
      <c r="W248" s="513"/>
      <c r="X248" s="513"/>
      <c r="Y248" s="515"/>
      <c r="Z248" s="941"/>
      <c r="AA248" s="942"/>
      <c r="AB248" s="346"/>
      <c r="AC248" s="528"/>
      <c r="AD248" s="886"/>
      <c r="AE248" s="887"/>
    </row>
    <row r="249" spans="1:31" ht="15.75" customHeight="1" thickBot="1">
      <c r="A249" s="764"/>
      <c r="B249" s="488"/>
      <c r="C249" s="687"/>
      <c r="D249" s="1455"/>
      <c r="E249" s="1502"/>
      <c r="F249" s="800"/>
      <c r="G249" s="830"/>
      <c r="H249" s="793"/>
      <c r="I249" s="355" t="s">
        <v>67</v>
      </c>
      <c r="J249" s="362">
        <f aca="true" t="shared" si="93" ref="J249:AA249">J248+J247</f>
        <v>119.7</v>
      </c>
      <c r="K249" s="362">
        <f t="shared" si="93"/>
        <v>0</v>
      </c>
      <c r="L249" s="362">
        <f t="shared" si="93"/>
        <v>0</v>
      </c>
      <c r="M249" s="363">
        <f t="shared" si="93"/>
        <v>119.7</v>
      </c>
      <c r="N249" s="362">
        <f t="shared" si="93"/>
        <v>0</v>
      </c>
      <c r="O249" s="696">
        <f t="shared" si="93"/>
        <v>0</v>
      </c>
      <c r="P249" s="696">
        <f t="shared" si="93"/>
        <v>0</v>
      </c>
      <c r="Q249" s="697">
        <f t="shared" si="93"/>
        <v>0</v>
      </c>
      <c r="R249" s="362">
        <f t="shared" si="93"/>
        <v>0</v>
      </c>
      <c r="S249" s="696">
        <f t="shared" si="93"/>
        <v>0</v>
      </c>
      <c r="T249" s="696">
        <f t="shared" si="93"/>
        <v>0</v>
      </c>
      <c r="U249" s="697">
        <f t="shared" si="93"/>
        <v>0</v>
      </c>
      <c r="V249" s="699">
        <f t="shared" si="93"/>
        <v>0</v>
      </c>
      <c r="W249" s="698">
        <f t="shared" si="93"/>
        <v>0</v>
      </c>
      <c r="X249" s="698">
        <f t="shared" si="93"/>
        <v>0</v>
      </c>
      <c r="Y249" s="697">
        <f t="shared" si="93"/>
        <v>0</v>
      </c>
      <c r="Z249" s="699">
        <f t="shared" si="93"/>
        <v>0</v>
      </c>
      <c r="AA249" s="363">
        <f t="shared" si="93"/>
        <v>0</v>
      </c>
      <c r="AB249" s="346"/>
      <c r="AC249" s="528"/>
      <c r="AD249" s="886"/>
      <c r="AE249" s="887"/>
    </row>
    <row r="250" spans="1:31" ht="14.25" customHeight="1">
      <c r="A250" s="747" t="s">
        <v>70</v>
      </c>
      <c r="B250" s="692" t="s">
        <v>73</v>
      </c>
      <c r="C250" s="749" t="s">
        <v>39</v>
      </c>
      <c r="D250" s="1161" t="s">
        <v>268</v>
      </c>
      <c r="E250" s="837" t="s">
        <v>14</v>
      </c>
      <c r="F250" s="257" t="s">
        <v>65</v>
      </c>
      <c r="G250" s="824">
        <v>188710823</v>
      </c>
      <c r="H250" s="595" t="s">
        <v>124</v>
      </c>
      <c r="I250" s="568" t="s">
        <v>29</v>
      </c>
      <c r="J250" s="915"/>
      <c r="K250" s="899"/>
      <c r="L250" s="899"/>
      <c r="M250" s="900"/>
      <c r="N250" s="915"/>
      <c r="O250" s="899"/>
      <c r="P250" s="899"/>
      <c r="Q250" s="904"/>
      <c r="R250" s="890"/>
      <c r="S250" s="901"/>
      <c r="T250" s="901"/>
      <c r="U250" s="902"/>
      <c r="V250" s="915"/>
      <c r="W250" s="899"/>
      <c r="X250" s="899"/>
      <c r="Y250" s="900"/>
      <c r="Z250" s="943"/>
      <c r="AA250" s="944"/>
      <c r="AB250" s="346"/>
      <c r="AC250" s="528"/>
      <c r="AD250" s="886"/>
      <c r="AE250" s="887"/>
    </row>
    <row r="251" spans="1:31" ht="15.75" customHeight="1">
      <c r="A251" s="747"/>
      <c r="B251" s="692"/>
      <c r="C251" s="749"/>
      <c r="D251" s="1162"/>
      <c r="E251" s="837"/>
      <c r="F251" s="257"/>
      <c r="G251" s="824"/>
      <c r="H251" s="814"/>
      <c r="I251" s="693" t="s">
        <v>66</v>
      </c>
      <c r="J251" s="448">
        <v>396.7</v>
      </c>
      <c r="K251" s="55"/>
      <c r="L251" s="55"/>
      <c r="M251" s="450">
        <v>396.7</v>
      </c>
      <c r="N251" s="915"/>
      <c r="O251" s="899"/>
      <c r="P251" s="899"/>
      <c r="Q251" s="904"/>
      <c r="R251" s="451"/>
      <c r="S251" s="452"/>
      <c r="T251" s="452"/>
      <c r="U251" s="875"/>
      <c r="V251" s="876"/>
      <c r="W251" s="877"/>
      <c r="X251" s="877"/>
      <c r="Y251" s="935"/>
      <c r="Z251" s="945"/>
      <c r="AA251" s="946"/>
      <c r="AB251" s="346"/>
      <c r="AC251" s="528"/>
      <c r="AD251" s="886"/>
      <c r="AE251" s="887"/>
    </row>
    <row r="252" spans="1:31" ht="18" customHeight="1" thickBot="1">
      <c r="A252" s="747"/>
      <c r="B252" s="692"/>
      <c r="C252" s="934"/>
      <c r="D252" s="1162"/>
      <c r="E252" s="837" t="s">
        <v>32</v>
      </c>
      <c r="F252" s="257"/>
      <c r="G252" s="824"/>
      <c r="H252" s="814"/>
      <c r="I252" s="286" t="s">
        <v>26</v>
      </c>
      <c r="J252" s="947"/>
      <c r="K252" s="459"/>
      <c r="L252" s="459"/>
      <c r="M252" s="460"/>
      <c r="N252" s="91"/>
      <c r="O252" s="55"/>
      <c r="P252" s="55"/>
      <c r="Q252" s="93"/>
      <c r="R252" s="451"/>
      <c r="S252" s="452"/>
      <c r="T252" s="452"/>
      <c r="U252" s="875"/>
      <c r="V252" s="91"/>
      <c r="W252" s="55"/>
      <c r="X252" s="55"/>
      <c r="Y252" s="450"/>
      <c r="Z252" s="948"/>
      <c r="AA252" s="949"/>
      <c r="AB252" s="346"/>
      <c r="AC252" s="528"/>
      <c r="AD252" s="886"/>
      <c r="AE252" s="887"/>
    </row>
    <row r="253" spans="1:31" ht="13.5" thickBot="1">
      <c r="A253" s="764"/>
      <c r="B253" s="488"/>
      <c r="C253" s="687"/>
      <c r="D253" s="1168"/>
      <c r="E253" s="843"/>
      <c r="F253" s="800"/>
      <c r="G253" s="830"/>
      <c r="H253" s="793"/>
      <c r="I253" s="794" t="s">
        <v>67</v>
      </c>
      <c r="J253" s="362">
        <f aca="true" t="shared" si="94" ref="J253:AA253">J252+J250+J251</f>
        <v>396.7</v>
      </c>
      <c r="K253" s="362">
        <f t="shared" si="94"/>
        <v>0</v>
      </c>
      <c r="L253" s="362">
        <f t="shared" si="94"/>
        <v>0</v>
      </c>
      <c r="M253" s="362">
        <f t="shared" si="94"/>
        <v>396.7</v>
      </c>
      <c r="N253" s="362">
        <f t="shared" si="94"/>
        <v>0</v>
      </c>
      <c r="O253" s="362">
        <f t="shared" si="94"/>
        <v>0</v>
      </c>
      <c r="P253" s="362">
        <f t="shared" si="94"/>
        <v>0</v>
      </c>
      <c r="Q253" s="362">
        <f t="shared" si="94"/>
        <v>0</v>
      </c>
      <c r="R253" s="362">
        <f t="shared" si="94"/>
        <v>0</v>
      </c>
      <c r="S253" s="362">
        <f t="shared" si="94"/>
        <v>0</v>
      </c>
      <c r="T253" s="362">
        <f t="shared" si="94"/>
        <v>0</v>
      </c>
      <c r="U253" s="700">
        <f t="shared" si="94"/>
        <v>0</v>
      </c>
      <c r="V253" s="699">
        <f t="shared" si="94"/>
        <v>0</v>
      </c>
      <c r="W253" s="363">
        <f t="shared" si="94"/>
        <v>0</v>
      </c>
      <c r="X253" s="363">
        <f t="shared" si="94"/>
        <v>0</v>
      </c>
      <c r="Y253" s="363">
        <f t="shared" si="94"/>
        <v>0</v>
      </c>
      <c r="Z253" s="363">
        <f t="shared" si="94"/>
        <v>0</v>
      </c>
      <c r="AA253" s="363">
        <f t="shared" si="94"/>
        <v>0</v>
      </c>
      <c r="AB253" s="346"/>
      <c r="AC253" s="528"/>
      <c r="AD253" s="886"/>
      <c r="AE253" s="887"/>
    </row>
    <row r="254" spans="1:31" ht="17.25" customHeight="1">
      <c r="A254" s="578" t="s">
        <v>70</v>
      </c>
      <c r="B254" s="482" t="s">
        <v>73</v>
      </c>
      <c r="C254" s="1158" t="s">
        <v>65</v>
      </c>
      <c r="D254" s="1561" t="s">
        <v>269</v>
      </c>
      <c r="E254" s="831" t="s">
        <v>14</v>
      </c>
      <c r="F254" s="237" t="s">
        <v>65</v>
      </c>
      <c r="G254" s="832">
        <v>188710823</v>
      </c>
      <c r="H254" s="674" t="s">
        <v>124</v>
      </c>
      <c r="I254" s="568" t="s">
        <v>66</v>
      </c>
      <c r="J254" s="448">
        <v>204.8</v>
      </c>
      <c r="K254" s="55"/>
      <c r="L254" s="55"/>
      <c r="M254" s="450">
        <v>204.8</v>
      </c>
      <c r="N254" s="889"/>
      <c r="O254" s="899"/>
      <c r="P254" s="899"/>
      <c r="Q254" s="904"/>
      <c r="R254" s="451"/>
      <c r="S254" s="452"/>
      <c r="T254" s="452"/>
      <c r="U254" s="875"/>
      <c r="V254" s="91"/>
      <c r="W254" s="55"/>
      <c r="X254" s="55"/>
      <c r="Y254" s="450"/>
      <c r="Z254" s="679"/>
      <c r="AA254" s="936"/>
      <c r="AB254" s="346"/>
      <c r="AC254" s="528"/>
      <c r="AD254" s="886"/>
      <c r="AE254" s="887"/>
    </row>
    <row r="255" spans="1:31" ht="15.75" customHeight="1" thickBot="1">
      <c r="A255" s="747"/>
      <c r="B255" s="692"/>
      <c r="C255" s="1159"/>
      <c r="D255" s="1562"/>
      <c r="E255" s="950" t="s">
        <v>32</v>
      </c>
      <c r="F255" s="257"/>
      <c r="G255" s="824"/>
      <c r="H255" s="814"/>
      <c r="I255" s="580" t="s">
        <v>29</v>
      </c>
      <c r="J255" s="512"/>
      <c r="K255" s="513"/>
      <c r="L255" s="513"/>
      <c r="M255" s="454"/>
      <c r="N255" s="951"/>
      <c r="O255" s="513"/>
      <c r="P255" s="513"/>
      <c r="Q255" s="454"/>
      <c r="R255" s="451"/>
      <c r="S255" s="452"/>
      <c r="T255" s="452"/>
      <c r="U255" s="875"/>
      <c r="V255" s="91"/>
      <c r="W255" s="55"/>
      <c r="X255" s="55"/>
      <c r="Y255" s="450"/>
      <c r="Z255" s="948"/>
      <c r="AA255" s="949"/>
      <c r="AB255" s="346"/>
      <c r="AC255" s="528"/>
      <c r="AD255" s="886"/>
      <c r="AE255" s="887"/>
    </row>
    <row r="256" spans="1:31" ht="17.25" customHeight="1" thickBot="1">
      <c r="A256" s="764"/>
      <c r="B256" s="488"/>
      <c r="C256" s="1160"/>
      <c r="D256" s="1563"/>
      <c r="E256" s="843"/>
      <c r="F256" s="800"/>
      <c r="G256" s="830"/>
      <c r="H256" s="793"/>
      <c r="I256" s="294" t="s">
        <v>67</v>
      </c>
      <c r="J256" s="362">
        <f aca="true" t="shared" si="95" ref="J256:AA256">J255+J254</f>
        <v>204.8</v>
      </c>
      <c r="K256" s="362">
        <f t="shared" si="95"/>
        <v>0</v>
      </c>
      <c r="L256" s="362">
        <f t="shared" si="95"/>
        <v>0</v>
      </c>
      <c r="M256" s="362">
        <f t="shared" si="95"/>
        <v>204.8</v>
      </c>
      <c r="N256" s="362">
        <f t="shared" si="95"/>
        <v>0</v>
      </c>
      <c r="O256" s="362">
        <f t="shared" si="95"/>
        <v>0</v>
      </c>
      <c r="P256" s="362">
        <f t="shared" si="95"/>
        <v>0</v>
      </c>
      <c r="Q256" s="363">
        <f t="shared" si="95"/>
        <v>0</v>
      </c>
      <c r="R256" s="952">
        <f t="shared" si="95"/>
        <v>0</v>
      </c>
      <c r="S256" s="953">
        <f t="shared" si="95"/>
        <v>0</v>
      </c>
      <c r="T256" s="953">
        <f t="shared" si="95"/>
        <v>0</v>
      </c>
      <c r="U256" s="954">
        <f t="shared" si="95"/>
        <v>0</v>
      </c>
      <c r="V256" s="955">
        <f t="shared" si="95"/>
        <v>0</v>
      </c>
      <c r="W256" s="956">
        <f t="shared" si="95"/>
        <v>0</v>
      </c>
      <c r="X256" s="956">
        <f t="shared" si="95"/>
        <v>0</v>
      </c>
      <c r="Y256" s="956">
        <f t="shared" si="95"/>
        <v>0</v>
      </c>
      <c r="Z256" s="956">
        <f t="shared" si="95"/>
        <v>0</v>
      </c>
      <c r="AA256" s="957">
        <f t="shared" si="95"/>
        <v>0</v>
      </c>
      <c r="AB256" s="911"/>
      <c r="AC256" s="912"/>
      <c r="AD256" s="913"/>
      <c r="AE256" s="914"/>
    </row>
    <row r="257" spans="1:31" ht="18.75" customHeight="1">
      <c r="A257" s="578" t="s">
        <v>70</v>
      </c>
      <c r="B257" s="482" t="s">
        <v>73</v>
      </c>
      <c r="C257" s="1158" t="s">
        <v>47</v>
      </c>
      <c r="D257" s="1560" t="s">
        <v>270</v>
      </c>
      <c r="E257" s="831" t="s">
        <v>14</v>
      </c>
      <c r="F257" s="237" t="s">
        <v>65</v>
      </c>
      <c r="G257" s="832">
        <v>188710823</v>
      </c>
      <c r="H257" s="674" t="s">
        <v>124</v>
      </c>
      <c r="I257" s="568" t="s">
        <v>66</v>
      </c>
      <c r="J257" s="448">
        <v>87.2</v>
      </c>
      <c r="K257" s="55"/>
      <c r="L257" s="55"/>
      <c r="M257" s="450">
        <v>87.2</v>
      </c>
      <c r="N257" s="512"/>
      <c r="O257" s="513"/>
      <c r="P257" s="513"/>
      <c r="Q257" s="454"/>
      <c r="R257" s="451"/>
      <c r="S257" s="452"/>
      <c r="T257" s="452"/>
      <c r="U257" s="875"/>
      <c r="V257" s="876"/>
      <c r="W257" s="877"/>
      <c r="X257" s="877"/>
      <c r="Y257" s="935"/>
      <c r="Z257" s="679"/>
      <c r="AA257" s="936"/>
      <c r="AB257" s="329"/>
      <c r="AC257" s="432"/>
      <c r="AD257" s="694"/>
      <c r="AE257" s="433"/>
    </row>
    <row r="258" spans="1:31" ht="15" customHeight="1" thickBot="1">
      <c r="A258" s="747"/>
      <c r="B258" s="692"/>
      <c r="C258" s="1159"/>
      <c r="D258" s="1490"/>
      <c r="E258" s="950" t="s">
        <v>32</v>
      </c>
      <c r="F258" s="257"/>
      <c r="G258" s="824"/>
      <c r="H258" s="814"/>
      <c r="I258" s="580" t="s">
        <v>29</v>
      </c>
      <c r="J258" s="458"/>
      <c r="K258" s="459"/>
      <c r="L258" s="459"/>
      <c r="M258" s="460"/>
      <c r="N258" s="512"/>
      <c r="O258" s="513"/>
      <c r="P258" s="513"/>
      <c r="Q258" s="454"/>
      <c r="R258" s="451"/>
      <c r="S258" s="452"/>
      <c r="T258" s="452"/>
      <c r="U258" s="875"/>
      <c r="V258" s="91"/>
      <c r="W258" s="55"/>
      <c r="X258" s="55"/>
      <c r="Y258" s="450"/>
      <c r="Z258" s="941"/>
      <c r="AA258" s="958"/>
      <c r="AB258" s="346"/>
      <c r="AC258" s="528"/>
      <c r="AD258" s="886"/>
      <c r="AE258" s="887"/>
    </row>
    <row r="259" spans="1:31" ht="18.75" customHeight="1" thickBot="1">
      <c r="A259" s="959"/>
      <c r="B259" s="798"/>
      <c r="C259" s="1564"/>
      <c r="D259" s="1490"/>
      <c r="E259" s="858"/>
      <c r="F259" s="257"/>
      <c r="G259" s="824"/>
      <c r="H259" s="776"/>
      <c r="I259" s="794" t="s">
        <v>67</v>
      </c>
      <c r="J259" s="908">
        <f>J258+J257</f>
        <v>87.2</v>
      </c>
      <c r="K259" s="960">
        <f aca="true" t="shared" si="96" ref="K259:AA259">SUM(K257:K258)</f>
        <v>0</v>
      </c>
      <c r="L259" s="960">
        <f t="shared" si="96"/>
        <v>0</v>
      </c>
      <c r="M259" s="961">
        <f t="shared" si="96"/>
        <v>87.2</v>
      </c>
      <c r="N259" s="908">
        <f t="shared" si="96"/>
        <v>0</v>
      </c>
      <c r="O259" s="960">
        <f t="shared" si="96"/>
        <v>0</v>
      </c>
      <c r="P259" s="960">
        <f t="shared" si="96"/>
        <v>0</v>
      </c>
      <c r="Q259" s="961">
        <f t="shared" si="96"/>
        <v>0</v>
      </c>
      <c r="R259" s="962">
        <f t="shared" si="96"/>
        <v>0</v>
      </c>
      <c r="S259" s="963">
        <f t="shared" si="96"/>
        <v>0</v>
      </c>
      <c r="T259" s="963">
        <f t="shared" si="96"/>
        <v>0</v>
      </c>
      <c r="U259" s="964">
        <f t="shared" si="96"/>
        <v>0</v>
      </c>
      <c r="V259" s="955">
        <f t="shared" si="96"/>
        <v>0</v>
      </c>
      <c r="W259" s="956">
        <f t="shared" si="96"/>
        <v>0</v>
      </c>
      <c r="X259" s="956">
        <f t="shared" si="96"/>
        <v>0</v>
      </c>
      <c r="Y259" s="956">
        <f t="shared" si="96"/>
        <v>0</v>
      </c>
      <c r="Z259" s="700">
        <f t="shared" si="96"/>
        <v>0</v>
      </c>
      <c r="AA259" s="933">
        <f t="shared" si="96"/>
        <v>0</v>
      </c>
      <c r="AB259" s="346"/>
      <c r="AC259" s="528"/>
      <c r="AD259" s="886"/>
      <c r="AE259" s="887"/>
    </row>
    <row r="260" spans="1:31" ht="20.25" customHeight="1" thickBot="1">
      <c r="A260" s="215" t="s">
        <v>70</v>
      </c>
      <c r="B260" s="868" t="s">
        <v>73</v>
      </c>
      <c r="C260" s="1281" t="s">
        <v>71</v>
      </c>
      <c r="D260" s="1334"/>
      <c r="E260" s="1334"/>
      <c r="F260" s="1334"/>
      <c r="G260" s="1334"/>
      <c r="H260" s="1334"/>
      <c r="I260" s="1335"/>
      <c r="J260" s="304">
        <f>J259+J256+J253+J249+J246+J244+J241+J238+J234+J230</f>
        <v>1113.4</v>
      </c>
      <c r="K260" s="304">
        <f aca="true" t="shared" si="97" ref="K260:AA260">K259+K256+K253+K249+K246+K244+K241+K238+K234+K230</f>
        <v>305</v>
      </c>
      <c r="L260" s="304">
        <f t="shared" si="97"/>
        <v>0</v>
      </c>
      <c r="M260" s="304">
        <f t="shared" si="97"/>
        <v>808.4000000000001</v>
      </c>
      <c r="N260" s="304">
        <f t="shared" si="97"/>
        <v>2375.2</v>
      </c>
      <c r="O260" s="304">
        <f>O259+O256+O253+O249+O246+O244+O241+O238+O234+O230</f>
        <v>2044.4</v>
      </c>
      <c r="P260" s="304">
        <f>P259+P256+P253+P249+P246+P244+P241+P238+P234+P230</f>
        <v>0</v>
      </c>
      <c r="Q260" s="304">
        <f>Q259+Q256+Q253+Q249+Q246+Q244+Q241+Q238+Q234+Q230</f>
        <v>330.8</v>
      </c>
      <c r="R260" s="304">
        <f t="shared" si="97"/>
        <v>2375.2</v>
      </c>
      <c r="S260" s="304">
        <f t="shared" si="97"/>
        <v>2044.4</v>
      </c>
      <c r="T260" s="304">
        <f t="shared" si="97"/>
        <v>0</v>
      </c>
      <c r="U260" s="304">
        <f t="shared" si="97"/>
        <v>330.8</v>
      </c>
      <c r="V260" s="304">
        <f t="shared" si="97"/>
        <v>0</v>
      </c>
      <c r="W260" s="304">
        <f t="shared" si="97"/>
        <v>0</v>
      </c>
      <c r="X260" s="304">
        <f t="shared" si="97"/>
        <v>0</v>
      </c>
      <c r="Y260" s="304">
        <f t="shared" si="97"/>
        <v>0</v>
      </c>
      <c r="Z260" s="304">
        <f>Z259+Z256+Z253+Z249+Z246+Z244+Z241+Z238+Z234+Z230</f>
        <v>3519.9</v>
      </c>
      <c r="AA260" s="536">
        <f t="shared" si="97"/>
        <v>0</v>
      </c>
      <c r="AB260" s="429"/>
      <c r="AC260" s="425"/>
      <c r="AD260" s="425"/>
      <c r="AE260" s="426"/>
    </row>
    <row r="261" spans="1:31" ht="18" customHeight="1" thickBot="1">
      <c r="A261" s="215" t="s">
        <v>70</v>
      </c>
      <c r="B261" s="965" t="s">
        <v>74</v>
      </c>
      <c r="C261" s="1702" t="s">
        <v>35</v>
      </c>
      <c r="D261" s="1276"/>
      <c r="E261" s="1276"/>
      <c r="F261" s="1276"/>
      <c r="G261" s="1276"/>
      <c r="H261" s="1276"/>
      <c r="I261" s="1486"/>
      <c r="J261" s="1276"/>
      <c r="K261" s="1276"/>
      <c r="L261" s="1276"/>
      <c r="M261" s="1276"/>
      <c r="N261" s="1276"/>
      <c r="O261" s="1276"/>
      <c r="P261" s="1276"/>
      <c r="Q261" s="1276"/>
      <c r="R261" s="1412"/>
      <c r="S261" s="1412"/>
      <c r="T261" s="1412"/>
      <c r="U261" s="1412"/>
      <c r="V261" s="1413"/>
      <c r="W261" s="1413"/>
      <c r="X261" s="1413"/>
      <c r="Y261" s="1413"/>
      <c r="Z261" s="1413"/>
      <c r="AA261" s="1486"/>
      <c r="AB261" s="429"/>
      <c r="AC261" s="425"/>
      <c r="AD261" s="425"/>
      <c r="AE261" s="426"/>
    </row>
    <row r="262" spans="1:31" ht="14.25" customHeight="1">
      <c r="A262" s="578" t="s">
        <v>70</v>
      </c>
      <c r="B262" s="802" t="s">
        <v>74</v>
      </c>
      <c r="C262" s="923" t="s">
        <v>64</v>
      </c>
      <c r="D262" s="1496" t="s">
        <v>271</v>
      </c>
      <c r="E262" s="1265" t="s">
        <v>97</v>
      </c>
      <c r="F262" s="966" t="s">
        <v>65</v>
      </c>
      <c r="G262" s="746">
        <v>188710823</v>
      </c>
      <c r="H262" s="336" t="s">
        <v>124</v>
      </c>
      <c r="I262" s="568" t="s">
        <v>66</v>
      </c>
      <c r="J262" s="90">
        <v>4.5</v>
      </c>
      <c r="K262" s="54">
        <v>4.5</v>
      </c>
      <c r="L262" s="54"/>
      <c r="M262" s="92"/>
      <c r="N262" s="51"/>
      <c r="O262" s="52"/>
      <c r="P262" s="52"/>
      <c r="Q262" s="796"/>
      <c r="R262" s="967"/>
      <c r="S262" s="872"/>
      <c r="T262" s="872"/>
      <c r="U262" s="884"/>
      <c r="V262" s="51"/>
      <c r="W262" s="52"/>
      <c r="X262" s="52"/>
      <c r="Y262" s="94"/>
      <c r="Z262" s="968">
        <v>120</v>
      </c>
      <c r="AA262" s="969">
        <v>1200</v>
      </c>
      <c r="AB262" s="1306" t="s">
        <v>95</v>
      </c>
      <c r="AC262" s="970">
        <v>1</v>
      </c>
      <c r="AD262" s="330">
        <v>2</v>
      </c>
      <c r="AE262" s="331">
        <v>2</v>
      </c>
    </row>
    <row r="263" spans="1:31" ht="13.5" customHeight="1">
      <c r="A263" s="747"/>
      <c r="B263" s="692"/>
      <c r="C263" s="240"/>
      <c r="D263" s="1497"/>
      <c r="E263" s="1503"/>
      <c r="F263" s="971"/>
      <c r="G263" s="972"/>
      <c r="H263" s="973"/>
      <c r="I263" s="750" t="s">
        <v>37</v>
      </c>
      <c r="J263" s="91"/>
      <c r="K263" s="55"/>
      <c r="L263" s="55"/>
      <c r="M263" s="93"/>
      <c r="N263" s="889">
        <v>563.3</v>
      </c>
      <c r="O263" s="899"/>
      <c r="P263" s="904"/>
      <c r="Q263" s="450">
        <v>563.3</v>
      </c>
      <c r="R263" s="891">
        <v>563.3</v>
      </c>
      <c r="S263" s="926"/>
      <c r="T263" s="926"/>
      <c r="U263" s="974">
        <v>563.3</v>
      </c>
      <c r="V263" s="53"/>
      <c r="W263" s="54"/>
      <c r="X263" s="54"/>
      <c r="Y263" s="92"/>
      <c r="Z263" s="109">
        <v>636.7</v>
      </c>
      <c r="AA263" s="110"/>
      <c r="AB263" s="1307"/>
      <c r="AC263" s="975"/>
      <c r="AD263" s="975"/>
      <c r="AE263" s="502"/>
    </row>
    <row r="264" spans="1:31" ht="15.75" customHeight="1">
      <c r="A264" s="747"/>
      <c r="B264" s="692"/>
      <c r="C264" s="240"/>
      <c r="D264" s="1497"/>
      <c r="E264" s="1266"/>
      <c r="F264" s="971"/>
      <c r="G264" s="972"/>
      <c r="H264" s="336"/>
      <c r="I264" s="976" t="s">
        <v>33</v>
      </c>
      <c r="J264" s="91"/>
      <c r="K264" s="55"/>
      <c r="L264" s="55"/>
      <c r="M264" s="93"/>
      <c r="N264" s="448"/>
      <c r="O264" s="55"/>
      <c r="P264" s="55"/>
      <c r="Q264" s="450"/>
      <c r="R264" s="977"/>
      <c r="S264" s="452"/>
      <c r="T264" s="452"/>
      <c r="U264" s="452"/>
      <c r="V264" s="55"/>
      <c r="W264" s="55"/>
      <c r="X264" s="55"/>
      <c r="Y264" s="93"/>
      <c r="Z264" s="109"/>
      <c r="AA264" s="110"/>
      <c r="AB264" s="1308"/>
      <c r="AC264" s="978"/>
      <c r="AD264" s="978"/>
      <c r="AE264" s="490"/>
    </row>
    <row r="265" spans="1:31" ht="12.75" customHeight="1" thickBot="1">
      <c r="A265" s="747"/>
      <c r="B265" s="692"/>
      <c r="C265" s="240"/>
      <c r="D265" s="1497"/>
      <c r="E265" s="1266"/>
      <c r="F265" s="971"/>
      <c r="G265" s="972"/>
      <c r="H265" s="336"/>
      <c r="I265" s="979" t="s">
        <v>29</v>
      </c>
      <c r="J265" s="512"/>
      <c r="K265" s="513"/>
      <c r="L265" s="513"/>
      <c r="M265" s="454"/>
      <c r="N265" s="458">
        <v>800</v>
      </c>
      <c r="O265" s="459"/>
      <c r="P265" s="459"/>
      <c r="Q265" s="460">
        <v>800</v>
      </c>
      <c r="R265" s="980">
        <v>800</v>
      </c>
      <c r="S265" s="517"/>
      <c r="T265" s="517"/>
      <c r="U265" s="517">
        <v>800</v>
      </c>
      <c r="V265" s="55"/>
      <c r="W265" s="55"/>
      <c r="X265" s="55"/>
      <c r="Y265" s="93"/>
      <c r="Z265" s="117">
        <v>700</v>
      </c>
      <c r="AA265" s="111"/>
      <c r="AB265" s="1327" t="s">
        <v>172</v>
      </c>
      <c r="AC265" s="1206">
        <v>1</v>
      </c>
      <c r="AD265" s="1206">
        <v>1</v>
      </c>
      <c r="AE265" s="1318"/>
    </row>
    <row r="266" spans="1:31" ht="19.5" customHeight="1" thickBot="1">
      <c r="A266" s="764"/>
      <c r="B266" s="488"/>
      <c r="C266" s="312"/>
      <c r="D266" s="1498"/>
      <c r="E266" s="1504"/>
      <c r="F266" s="981"/>
      <c r="G266" s="982"/>
      <c r="H266" s="354"/>
      <c r="I266" s="355" t="s">
        <v>67</v>
      </c>
      <c r="J266" s="362">
        <f>J264+J263+J262+J265</f>
        <v>4.5</v>
      </c>
      <c r="K266" s="362">
        <f aca="true" t="shared" si="98" ref="K266:AA266">K264+K263+K262+K265</f>
        <v>4.5</v>
      </c>
      <c r="L266" s="362">
        <f t="shared" si="98"/>
        <v>0</v>
      </c>
      <c r="M266" s="700">
        <f t="shared" si="98"/>
        <v>0</v>
      </c>
      <c r="N266" s="983">
        <f t="shared" si="98"/>
        <v>1363.3</v>
      </c>
      <c r="O266" s="983">
        <f t="shared" si="98"/>
        <v>0</v>
      </c>
      <c r="P266" s="983">
        <f t="shared" si="98"/>
        <v>0</v>
      </c>
      <c r="Q266" s="983">
        <f t="shared" si="98"/>
        <v>1363.3</v>
      </c>
      <c r="R266" s="362">
        <f t="shared" si="98"/>
        <v>1363.3</v>
      </c>
      <c r="S266" s="362">
        <f t="shared" si="98"/>
        <v>0</v>
      </c>
      <c r="T266" s="362">
        <f t="shared" si="98"/>
        <v>0</v>
      </c>
      <c r="U266" s="700">
        <f t="shared" si="98"/>
        <v>1363.3</v>
      </c>
      <c r="V266" s="983">
        <f t="shared" si="98"/>
        <v>0</v>
      </c>
      <c r="W266" s="983">
        <f t="shared" si="98"/>
        <v>0</v>
      </c>
      <c r="X266" s="983">
        <f t="shared" si="98"/>
        <v>0</v>
      </c>
      <c r="Y266" s="983">
        <f t="shared" si="98"/>
        <v>0</v>
      </c>
      <c r="Z266" s="700">
        <f t="shared" si="98"/>
        <v>1456.7</v>
      </c>
      <c r="AA266" s="984">
        <f t="shared" si="98"/>
        <v>1200</v>
      </c>
      <c r="AB266" s="1327"/>
      <c r="AC266" s="1207"/>
      <c r="AD266" s="1207"/>
      <c r="AE266" s="1319"/>
    </row>
    <row r="267" spans="1:31" ht="24.75" customHeight="1">
      <c r="A267" s="578" t="s">
        <v>70</v>
      </c>
      <c r="B267" s="482" t="s">
        <v>74</v>
      </c>
      <c r="C267" s="985" t="s">
        <v>68</v>
      </c>
      <c r="D267" s="1490" t="s">
        <v>272</v>
      </c>
      <c r="E267" s="950" t="s">
        <v>97</v>
      </c>
      <c r="F267" s="971" t="s">
        <v>65</v>
      </c>
      <c r="G267" s="972">
        <v>188710823</v>
      </c>
      <c r="H267" s="336" t="s">
        <v>124</v>
      </c>
      <c r="I267" s="693" t="s">
        <v>38</v>
      </c>
      <c r="J267" s="889"/>
      <c r="K267" s="899"/>
      <c r="L267" s="899"/>
      <c r="M267" s="904"/>
      <c r="N267" s="889"/>
      <c r="O267" s="899"/>
      <c r="P267" s="899"/>
      <c r="Q267" s="904"/>
      <c r="R267" s="890"/>
      <c r="S267" s="901"/>
      <c r="T267" s="901"/>
      <c r="U267" s="986"/>
      <c r="V267" s="889"/>
      <c r="W267" s="899"/>
      <c r="X267" s="899"/>
      <c r="Y267" s="900"/>
      <c r="Z267" s="820">
        <v>150</v>
      </c>
      <c r="AA267" s="987">
        <v>250</v>
      </c>
      <c r="AB267" s="1261"/>
      <c r="AC267" s="1207"/>
      <c r="AD267" s="1207"/>
      <c r="AE267" s="1319"/>
    </row>
    <row r="268" spans="1:31" ht="20.25" customHeight="1">
      <c r="A268" s="747"/>
      <c r="B268" s="692"/>
      <c r="C268" s="988"/>
      <c r="D268" s="1490"/>
      <c r="E268" s="950"/>
      <c r="F268" s="971"/>
      <c r="G268" s="972"/>
      <c r="H268" s="336"/>
      <c r="I268" s="750" t="s">
        <v>37</v>
      </c>
      <c r="J268" s="448"/>
      <c r="K268" s="55"/>
      <c r="L268" s="55"/>
      <c r="M268" s="93"/>
      <c r="N268" s="448"/>
      <c r="O268" s="55"/>
      <c r="P268" s="55"/>
      <c r="Q268" s="93"/>
      <c r="R268" s="451"/>
      <c r="S268" s="452"/>
      <c r="T268" s="452"/>
      <c r="U268" s="885"/>
      <c r="V268" s="448"/>
      <c r="W268" s="55"/>
      <c r="X268" s="55"/>
      <c r="Y268" s="450"/>
      <c r="Z268" s="989"/>
      <c r="AA268" s="878">
        <v>1000</v>
      </c>
      <c r="AB268" s="1261"/>
      <c r="AC268" s="1207"/>
      <c r="AD268" s="1207"/>
      <c r="AE268" s="1319"/>
    </row>
    <row r="269" spans="1:31" ht="13.5" customHeight="1" thickBot="1">
      <c r="A269" s="747"/>
      <c r="B269" s="692"/>
      <c r="C269" s="988"/>
      <c r="D269" s="1490"/>
      <c r="E269" s="950"/>
      <c r="F269" s="971"/>
      <c r="G269" s="972"/>
      <c r="H269" s="336"/>
      <c r="I269" s="564" t="s">
        <v>33</v>
      </c>
      <c r="J269" s="53"/>
      <c r="K269" s="90"/>
      <c r="L269" s="90"/>
      <c r="M269" s="725"/>
      <c r="N269" s="53"/>
      <c r="O269" s="90"/>
      <c r="P269" s="90"/>
      <c r="Q269" s="725"/>
      <c r="R269" s="920"/>
      <c r="S269" s="921"/>
      <c r="T269" s="921"/>
      <c r="U269" s="990"/>
      <c r="V269" s="917"/>
      <c r="W269" s="918"/>
      <c r="X269" s="918"/>
      <c r="Y269" s="919"/>
      <c r="Z269" s="991"/>
      <c r="AA269" s="992"/>
      <c r="AB269" s="1261"/>
      <c r="AC269" s="1207"/>
      <c r="AD269" s="1207"/>
      <c r="AE269" s="1319"/>
    </row>
    <row r="270" spans="1:31" ht="15" customHeight="1" thickBot="1">
      <c r="A270" s="993"/>
      <c r="B270" s="488"/>
      <c r="C270" s="994"/>
      <c r="D270" s="1491"/>
      <c r="E270" s="995"/>
      <c r="F270" s="971"/>
      <c r="G270" s="982"/>
      <c r="H270" s="354"/>
      <c r="I270" s="575" t="s">
        <v>67</v>
      </c>
      <c r="J270" s="362">
        <f>J268+J267</f>
        <v>0</v>
      </c>
      <c r="K270" s="362">
        <f aca="true" t="shared" si="99" ref="K270:U270">K268+K267</f>
        <v>0</v>
      </c>
      <c r="L270" s="362">
        <f t="shared" si="99"/>
        <v>0</v>
      </c>
      <c r="M270" s="362">
        <f t="shared" si="99"/>
        <v>0</v>
      </c>
      <c r="N270" s="362">
        <f t="shared" si="99"/>
        <v>0</v>
      </c>
      <c r="O270" s="362">
        <f t="shared" si="99"/>
        <v>0</v>
      </c>
      <c r="P270" s="362">
        <f t="shared" si="99"/>
        <v>0</v>
      </c>
      <c r="Q270" s="700">
        <f t="shared" si="99"/>
        <v>0</v>
      </c>
      <c r="R270" s="996">
        <f t="shared" si="99"/>
        <v>0</v>
      </c>
      <c r="S270" s="996">
        <f t="shared" si="99"/>
        <v>0</v>
      </c>
      <c r="T270" s="996">
        <f t="shared" si="99"/>
        <v>0</v>
      </c>
      <c r="U270" s="997">
        <f t="shared" si="99"/>
        <v>0</v>
      </c>
      <c r="V270" s="996">
        <f aca="true" t="shared" si="100" ref="V270:AA270">V268+V267</f>
        <v>0</v>
      </c>
      <c r="W270" s="996">
        <f t="shared" si="100"/>
        <v>0</v>
      </c>
      <c r="X270" s="996">
        <f t="shared" si="100"/>
        <v>0</v>
      </c>
      <c r="Y270" s="998">
        <f t="shared" si="100"/>
        <v>0</v>
      </c>
      <c r="Z270" s="700">
        <f t="shared" si="100"/>
        <v>150</v>
      </c>
      <c r="AA270" s="699">
        <f t="shared" si="100"/>
        <v>1250</v>
      </c>
      <c r="AB270" s="1328"/>
      <c r="AC270" s="1194"/>
      <c r="AD270" s="1194"/>
      <c r="AE270" s="1320"/>
    </row>
    <row r="271" spans="1:31" ht="14.25" customHeight="1" thickBot="1">
      <c r="A271" s="467" t="s">
        <v>70</v>
      </c>
      <c r="B271" s="1001" t="s">
        <v>74</v>
      </c>
      <c r="C271" s="1508" t="s">
        <v>71</v>
      </c>
      <c r="D271" s="1334"/>
      <c r="E271" s="1334"/>
      <c r="F271" s="1334"/>
      <c r="G271" s="1334"/>
      <c r="H271" s="1334"/>
      <c r="I271" s="1334"/>
      <c r="J271" s="1002">
        <f>J270+J266</f>
        <v>4.5</v>
      </c>
      <c r="K271" s="1002">
        <f aca="true" t="shared" si="101" ref="K271:R271">K270+K266</f>
        <v>4.5</v>
      </c>
      <c r="L271" s="1002">
        <f t="shared" si="101"/>
        <v>0</v>
      </c>
      <c r="M271" s="1002">
        <f t="shared" si="101"/>
        <v>0</v>
      </c>
      <c r="N271" s="1002">
        <f t="shared" si="101"/>
        <v>1363.3</v>
      </c>
      <c r="O271" s="1002">
        <f t="shared" si="101"/>
        <v>0</v>
      </c>
      <c r="P271" s="1002">
        <f t="shared" si="101"/>
        <v>0</v>
      </c>
      <c r="Q271" s="1002">
        <f t="shared" si="101"/>
        <v>1363.3</v>
      </c>
      <c r="R271" s="1002">
        <f t="shared" si="101"/>
        <v>1363.3</v>
      </c>
      <c r="S271" s="1002">
        <f aca="true" t="shared" si="102" ref="S271:AA271">S270+S266</f>
        <v>0</v>
      </c>
      <c r="T271" s="1002">
        <f t="shared" si="102"/>
        <v>0</v>
      </c>
      <c r="U271" s="1002">
        <f t="shared" si="102"/>
        <v>1363.3</v>
      </c>
      <c r="V271" s="1002">
        <f t="shared" si="102"/>
        <v>0</v>
      </c>
      <c r="W271" s="1002">
        <f t="shared" si="102"/>
        <v>0</v>
      </c>
      <c r="X271" s="1002">
        <f t="shared" si="102"/>
        <v>0</v>
      </c>
      <c r="Y271" s="1002">
        <f t="shared" si="102"/>
        <v>0</v>
      </c>
      <c r="Z271" s="1002">
        <f t="shared" si="102"/>
        <v>1606.7</v>
      </c>
      <c r="AA271" s="1003">
        <f t="shared" si="102"/>
        <v>2450</v>
      </c>
      <c r="AB271" s="1309"/>
      <c r="AC271" s="1310"/>
      <c r="AD271" s="1310"/>
      <c r="AE271" s="1311"/>
    </row>
    <row r="272" spans="1:31" ht="15" customHeight="1" thickBot="1">
      <c r="A272" s="215" t="s">
        <v>70</v>
      </c>
      <c r="B272" s="744" t="s">
        <v>36</v>
      </c>
      <c r="C272" s="1386" t="s">
        <v>77</v>
      </c>
      <c r="D272" s="1387"/>
      <c r="E272" s="1387"/>
      <c r="F272" s="1387"/>
      <c r="G272" s="1388"/>
      <c r="H272" s="1387"/>
      <c r="I272" s="1387"/>
      <c r="J272" s="1387"/>
      <c r="K272" s="1387"/>
      <c r="L272" s="1387"/>
      <c r="M272" s="1387"/>
      <c r="N272" s="1387"/>
      <c r="O272" s="1387"/>
      <c r="P272" s="1387"/>
      <c r="Q272" s="1387"/>
      <c r="R272" s="1387"/>
      <c r="S272" s="1387"/>
      <c r="T272" s="1387"/>
      <c r="U272" s="1387"/>
      <c r="V272" s="1515"/>
      <c r="W272" s="1515"/>
      <c r="X272" s="1515"/>
      <c r="Y272" s="1515"/>
      <c r="Z272" s="1388"/>
      <c r="AA272" s="1516"/>
      <c r="AB272" s="592"/>
      <c r="AC272" s="593"/>
      <c r="AD272" s="593"/>
      <c r="AE272" s="594"/>
    </row>
    <row r="273" spans="1:31" ht="17.25" customHeight="1">
      <c r="A273" s="1269" t="s">
        <v>70</v>
      </c>
      <c r="B273" s="1272" t="s">
        <v>36</v>
      </c>
      <c r="C273" s="1434" t="s">
        <v>64</v>
      </c>
      <c r="D273" s="1506" t="s">
        <v>273</v>
      </c>
      <c r="E273" s="1512" t="s">
        <v>8</v>
      </c>
      <c r="F273" s="1509" t="s">
        <v>65</v>
      </c>
      <c r="G273" s="1268" t="s">
        <v>53</v>
      </c>
      <c r="H273" s="1005" t="s">
        <v>124</v>
      </c>
      <c r="I273" s="221" t="s">
        <v>38</v>
      </c>
      <c r="J273" s="431"/>
      <c r="K273" s="223"/>
      <c r="L273" s="223"/>
      <c r="M273" s="401"/>
      <c r="N273" s="222"/>
      <c r="O273" s="223"/>
      <c r="P273" s="223"/>
      <c r="Q273" s="232"/>
      <c r="R273" s="1006"/>
      <c r="S273" s="228"/>
      <c r="T273" s="228"/>
      <c r="U273" s="442"/>
      <c r="V273" s="1007"/>
      <c r="W273" s="1008"/>
      <c r="X273" s="737"/>
      <c r="Y273" s="1009"/>
      <c r="Z273" s="233"/>
      <c r="AA273" s="1010"/>
      <c r="AB273" s="1652"/>
      <c r="AC273" s="1321"/>
      <c r="AD273" s="1321"/>
      <c r="AE273" s="1672"/>
    </row>
    <row r="274" spans="1:31" ht="17.25" customHeight="1">
      <c r="A274" s="1270"/>
      <c r="B274" s="1273"/>
      <c r="C274" s="1273"/>
      <c r="D274" s="1517"/>
      <c r="E274" s="1513"/>
      <c r="F274" s="1510"/>
      <c r="G274" s="1332"/>
      <c r="H274" s="610"/>
      <c r="I274" s="750" t="s">
        <v>66</v>
      </c>
      <c r="J274" s="378"/>
      <c r="K274" s="260"/>
      <c r="L274" s="260"/>
      <c r="M274" s="527"/>
      <c r="N274" s="259"/>
      <c r="O274" s="260"/>
      <c r="P274" s="260"/>
      <c r="Q274" s="267"/>
      <c r="R274" s="367"/>
      <c r="S274" s="248"/>
      <c r="T274" s="248"/>
      <c r="U274" s="689"/>
      <c r="V274" s="1011"/>
      <c r="W274" s="1012"/>
      <c r="X274" s="676"/>
      <c r="Y274" s="1013"/>
      <c r="Z274" s="253"/>
      <c r="AA274" s="1014"/>
      <c r="AB274" s="1653"/>
      <c r="AC274" s="1207"/>
      <c r="AD274" s="1207"/>
      <c r="AE274" s="1319"/>
    </row>
    <row r="275" spans="1:31" ht="19.5" customHeight="1" thickBot="1">
      <c r="A275" s="1270"/>
      <c r="B275" s="1273"/>
      <c r="C275" s="1273"/>
      <c r="D275" s="1517"/>
      <c r="E275" s="1513"/>
      <c r="F275" s="1510"/>
      <c r="G275" s="1015"/>
      <c r="H275" s="610"/>
      <c r="I275" s="286" t="s">
        <v>37</v>
      </c>
      <c r="J275" s="1016"/>
      <c r="K275" s="650"/>
      <c r="L275" s="650"/>
      <c r="M275" s="651"/>
      <c r="N275" s="649">
        <v>1500</v>
      </c>
      <c r="O275" s="650"/>
      <c r="P275" s="650"/>
      <c r="Q275" s="1017">
        <v>1500</v>
      </c>
      <c r="R275" s="381">
        <v>1500</v>
      </c>
      <c r="S275" s="265"/>
      <c r="T275" s="265"/>
      <c r="U275" s="1018">
        <v>1500</v>
      </c>
      <c r="V275" s="1011"/>
      <c r="W275" s="1012"/>
      <c r="X275" s="1019"/>
      <c r="Y275" s="1020"/>
      <c r="Z275" s="253"/>
      <c r="AA275" s="647"/>
      <c r="AB275" s="1654"/>
      <c r="AC275" s="1322"/>
      <c r="AD275" s="1322"/>
      <c r="AE275" s="1484"/>
    </row>
    <row r="276" spans="1:31" ht="18.75" customHeight="1" thickBot="1">
      <c r="A276" s="1271"/>
      <c r="B276" s="1274"/>
      <c r="C276" s="1274"/>
      <c r="D276" s="1518"/>
      <c r="E276" s="1514"/>
      <c r="F276" s="1511"/>
      <c r="G276" s="713"/>
      <c r="H276" s="353"/>
      <c r="I276" s="823" t="s">
        <v>67</v>
      </c>
      <c r="J276" s="315">
        <f aca="true" t="shared" si="103" ref="J276:W276">SUM(J273:J275)</f>
        <v>0</v>
      </c>
      <c r="K276" s="316">
        <f t="shared" si="103"/>
        <v>0</v>
      </c>
      <c r="L276" s="316">
        <f t="shared" si="103"/>
        <v>0</v>
      </c>
      <c r="M276" s="317">
        <f t="shared" si="103"/>
        <v>0</v>
      </c>
      <c r="N276" s="1021">
        <f t="shared" si="103"/>
        <v>1500</v>
      </c>
      <c r="O276" s="658">
        <f t="shared" si="103"/>
        <v>0</v>
      </c>
      <c r="P276" s="658">
        <f t="shared" si="103"/>
        <v>0</v>
      </c>
      <c r="Q276" s="659">
        <f t="shared" si="103"/>
        <v>1500</v>
      </c>
      <c r="R276" s="315">
        <f t="shared" si="103"/>
        <v>1500</v>
      </c>
      <c r="S276" s="316">
        <f t="shared" si="103"/>
        <v>0</v>
      </c>
      <c r="T276" s="316">
        <f t="shared" si="103"/>
        <v>0</v>
      </c>
      <c r="U276" s="418">
        <f t="shared" si="103"/>
        <v>1500</v>
      </c>
      <c r="V276" s="500">
        <f t="shared" si="103"/>
        <v>0</v>
      </c>
      <c r="W276" s="563">
        <f t="shared" si="103"/>
        <v>0</v>
      </c>
      <c r="X276" s="563">
        <f>SUM(X273:X275)</f>
        <v>0</v>
      </c>
      <c r="Y276" s="731">
        <f>SUM(Y273:Y275)</f>
        <v>0</v>
      </c>
      <c r="Z276" s="566">
        <f>SUM(Z273:Z275)</f>
        <v>0</v>
      </c>
      <c r="AA276" s="1022">
        <f>SUM(AA273:AA275)</f>
        <v>0</v>
      </c>
      <c r="AB276" s="1180"/>
      <c r="AC276" s="1323"/>
      <c r="AD276" s="1323"/>
      <c r="AE276" s="1666"/>
    </row>
    <row r="277" spans="1:31" s="2" customFormat="1" ht="81" customHeight="1" thickBot="1">
      <c r="A277" s="1156" t="s">
        <v>70</v>
      </c>
      <c r="B277" s="1148" t="s">
        <v>36</v>
      </c>
      <c r="C277" s="1494" t="s">
        <v>68</v>
      </c>
      <c r="D277" s="1519" t="s">
        <v>274</v>
      </c>
      <c r="E277" s="1417" t="s">
        <v>8</v>
      </c>
      <c r="F277" s="1492" t="s">
        <v>65</v>
      </c>
      <c r="G277" s="1117">
        <v>188710823</v>
      </c>
      <c r="H277" s="1477" t="s">
        <v>124</v>
      </c>
      <c r="I277" s="483" t="s">
        <v>37</v>
      </c>
      <c r="J277" s="242">
        <v>310</v>
      </c>
      <c r="K277" s="243"/>
      <c r="L277" s="1023"/>
      <c r="M277" s="42">
        <v>310</v>
      </c>
      <c r="N277" s="431"/>
      <c r="O277" s="223"/>
      <c r="P277" s="223"/>
      <c r="Q277" s="232"/>
      <c r="R277" s="367"/>
      <c r="S277" s="248"/>
      <c r="T277" s="248"/>
      <c r="U277" s="689"/>
      <c r="V277" s="242"/>
      <c r="W277" s="243"/>
      <c r="X277" s="1023"/>
      <c r="Y277" s="42"/>
      <c r="Z277" s="1024"/>
      <c r="AA277" s="866"/>
      <c r="AB277" s="235"/>
      <c r="AC277" s="1025"/>
      <c r="AD277" s="1025"/>
      <c r="AE277" s="1026"/>
    </row>
    <row r="278" spans="1:31" s="2" customFormat="1" ht="20.25" customHeight="1" thickBot="1">
      <c r="A278" s="1147"/>
      <c r="B278" s="1150"/>
      <c r="C278" s="1495"/>
      <c r="D278" s="1136"/>
      <c r="E278" s="1418"/>
      <c r="F278" s="1493"/>
      <c r="G278" s="1118"/>
      <c r="H278" s="1478"/>
      <c r="I278" s="355" t="s">
        <v>67</v>
      </c>
      <c r="J278" s="315">
        <f>+J277</f>
        <v>310</v>
      </c>
      <c r="K278" s="315">
        <f aca="true" t="shared" si="104" ref="K278:W278">+K277</f>
        <v>0</v>
      </c>
      <c r="L278" s="315">
        <f t="shared" si="104"/>
        <v>0</v>
      </c>
      <c r="M278" s="315">
        <f t="shared" si="104"/>
        <v>310</v>
      </c>
      <c r="N278" s="315">
        <f t="shared" si="104"/>
        <v>0</v>
      </c>
      <c r="O278" s="315">
        <f t="shared" si="104"/>
        <v>0</v>
      </c>
      <c r="P278" s="315">
        <f t="shared" si="104"/>
        <v>0</v>
      </c>
      <c r="Q278" s="315">
        <f t="shared" si="104"/>
        <v>0</v>
      </c>
      <c r="R278" s="315">
        <f t="shared" si="104"/>
        <v>0</v>
      </c>
      <c r="S278" s="315">
        <f t="shared" si="104"/>
        <v>0</v>
      </c>
      <c r="T278" s="315">
        <f t="shared" si="104"/>
        <v>0</v>
      </c>
      <c r="U278" s="318">
        <f t="shared" si="104"/>
        <v>0</v>
      </c>
      <c r="V278" s="1027">
        <f t="shared" si="104"/>
        <v>0</v>
      </c>
      <c r="W278" s="1028">
        <f t="shared" si="104"/>
        <v>0</v>
      </c>
      <c r="X278" s="1028">
        <f>+X277</f>
        <v>0</v>
      </c>
      <c r="Y278" s="1029">
        <f>+Y277</f>
        <v>0</v>
      </c>
      <c r="Z278" s="419">
        <f>+Z277</f>
        <v>0</v>
      </c>
      <c r="AA278" s="419">
        <f>+AA277</f>
        <v>0</v>
      </c>
      <c r="AB278" s="1030"/>
      <c r="AC278" s="1031"/>
      <c r="AD278" s="1031"/>
      <c r="AE278" s="1032"/>
    </row>
    <row r="279" spans="1:31" ht="65.25" customHeight="1" thickBot="1">
      <c r="A279" s="1269" t="s">
        <v>70</v>
      </c>
      <c r="B279" s="1272" t="s">
        <v>36</v>
      </c>
      <c r="C279" s="1434" t="s">
        <v>70</v>
      </c>
      <c r="D279" s="1506" t="s">
        <v>275</v>
      </c>
      <c r="E279" s="1417" t="s">
        <v>8</v>
      </c>
      <c r="F279" s="1165" t="s">
        <v>65</v>
      </c>
      <c r="G279" s="1163">
        <v>188710823</v>
      </c>
      <c r="H279" s="1268" t="s">
        <v>124</v>
      </c>
      <c r="I279" s="1033" t="s">
        <v>37</v>
      </c>
      <c r="J279" s="277">
        <v>260</v>
      </c>
      <c r="K279" s="278"/>
      <c r="L279" s="43"/>
      <c r="M279" s="44">
        <v>260</v>
      </c>
      <c r="N279" s="365"/>
      <c r="O279" s="243"/>
      <c r="P279" s="243"/>
      <c r="Q279" s="252"/>
      <c r="R279" s="367"/>
      <c r="S279" s="248"/>
      <c r="T279" s="248"/>
      <c r="U279" s="689"/>
      <c r="V279" s="277"/>
      <c r="W279" s="278"/>
      <c r="X279" s="43"/>
      <c r="Y279" s="44"/>
      <c r="Z279" s="1024"/>
      <c r="AA279" s="866"/>
      <c r="AB279" s="1034"/>
      <c r="AC279" s="300"/>
      <c r="AD279" s="300"/>
      <c r="AE279" s="301"/>
    </row>
    <row r="280" spans="1:31" ht="28.5" customHeight="1" thickBot="1">
      <c r="A280" s="1429"/>
      <c r="B280" s="1430"/>
      <c r="C280" s="1435"/>
      <c r="D280" s="1507"/>
      <c r="E280" s="1418"/>
      <c r="F280" s="1157"/>
      <c r="G280" s="1164"/>
      <c r="H280" s="1333"/>
      <c r="I280" s="314" t="s">
        <v>67</v>
      </c>
      <c r="J280" s="315">
        <f aca="true" t="shared" si="105" ref="J280:W280">SUM(J279:J279)</f>
        <v>260</v>
      </c>
      <c r="K280" s="316">
        <f t="shared" si="105"/>
        <v>0</v>
      </c>
      <c r="L280" s="316">
        <f t="shared" si="105"/>
        <v>0</v>
      </c>
      <c r="M280" s="317">
        <f t="shared" si="105"/>
        <v>260</v>
      </c>
      <c r="N280" s="315">
        <f t="shared" si="105"/>
        <v>0</v>
      </c>
      <c r="O280" s="316">
        <f t="shared" si="105"/>
        <v>0</v>
      </c>
      <c r="P280" s="316">
        <f t="shared" si="105"/>
        <v>0</v>
      </c>
      <c r="Q280" s="418">
        <f t="shared" si="105"/>
        <v>0</v>
      </c>
      <c r="R280" s="315">
        <f t="shared" si="105"/>
        <v>0</v>
      </c>
      <c r="S280" s="316">
        <f t="shared" si="105"/>
        <v>0</v>
      </c>
      <c r="T280" s="316">
        <f t="shared" si="105"/>
        <v>0</v>
      </c>
      <c r="U280" s="418">
        <f t="shared" si="105"/>
        <v>0</v>
      </c>
      <c r="V280" s="315">
        <f t="shared" si="105"/>
        <v>0</v>
      </c>
      <c r="W280" s="316">
        <f t="shared" si="105"/>
        <v>0</v>
      </c>
      <c r="X280" s="316">
        <f>SUM(X279:X279)</f>
        <v>0</v>
      </c>
      <c r="Y280" s="317">
        <f>SUM(Y279:Y279)</f>
        <v>0</v>
      </c>
      <c r="Z280" s="419">
        <f>SUM(Z279:Z279)</f>
        <v>0</v>
      </c>
      <c r="AA280" s="419">
        <f>SUM(AA279:AA279)</f>
        <v>0</v>
      </c>
      <c r="AB280" s="1035"/>
      <c r="AC280" s="582"/>
      <c r="AD280" s="582"/>
      <c r="AE280" s="584"/>
    </row>
    <row r="281" spans="1:31" ht="21" customHeight="1">
      <c r="A281" s="1156" t="s">
        <v>70</v>
      </c>
      <c r="B281" s="1298" t="s">
        <v>36</v>
      </c>
      <c r="C281" s="1302" t="s">
        <v>72</v>
      </c>
      <c r="D281" s="1398" t="s">
        <v>2</v>
      </c>
      <c r="E281" s="1296" t="s">
        <v>181</v>
      </c>
      <c r="F281" s="1401" t="s">
        <v>65</v>
      </c>
      <c r="G281" s="1369">
        <v>188710823</v>
      </c>
      <c r="H281" s="1370" t="s">
        <v>124</v>
      </c>
      <c r="I281" s="1089"/>
      <c r="J281" s="222"/>
      <c r="K281" s="223"/>
      <c r="L281" s="223"/>
      <c r="M281" s="232"/>
      <c r="N281" s="222"/>
      <c r="O281" s="223"/>
      <c r="P281" s="223"/>
      <c r="Q281" s="401"/>
      <c r="R281" s="227"/>
      <c r="S281" s="228"/>
      <c r="T281" s="228"/>
      <c r="U281" s="229"/>
      <c r="V281" s="222"/>
      <c r="W281" s="223"/>
      <c r="X281" s="223"/>
      <c r="Y281" s="232"/>
      <c r="Z281" s="115"/>
      <c r="AA281" s="116"/>
      <c r="AB281" s="1324" t="s">
        <v>316</v>
      </c>
      <c r="AC281" s="1312">
        <v>3</v>
      </c>
      <c r="AD281" s="1312">
        <v>3</v>
      </c>
      <c r="AE281" s="1315">
        <v>3</v>
      </c>
    </row>
    <row r="282" spans="1:31" ht="21" customHeight="1">
      <c r="A282" s="1146"/>
      <c r="B282" s="1427"/>
      <c r="C282" s="1431"/>
      <c r="D282" s="1432"/>
      <c r="E282" s="1442"/>
      <c r="F282" s="1499"/>
      <c r="G282" s="1433"/>
      <c r="H282" s="1292"/>
      <c r="I282" s="863" t="s">
        <v>66</v>
      </c>
      <c r="J282" s="242"/>
      <c r="K282" s="365"/>
      <c r="L282" s="365"/>
      <c r="M282" s="772"/>
      <c r="N282" s="242">
        <f>O282</f>
        <v>91.60000000000001</v>
      </c>
      <c r="O282" s="243">
        <f>22.7+68.9</f>
        <v>91.60000000000001</v>
      </c>
      <c r="P282" s="365"/>
      <c r="Q282" s="604"/>
      <c r="R282" s="247">
        <f>S282</f>
        <v>91.60000000000001</v>
      </c>
      <c r="S282" s="248">
        <f>22.7+68.9</f>
        <v>91.60000000000001</v>
      </c>
      <c r="T282" s="367"/>
      <c r="U282" s="1091"/>
      <c r="V282" s="242"/>
      <c r="W282" s="365"/>
      <c r="X282" s="365"/>
      <c r="Y282" s="772"/>
      <c r="Z282" s="112"/>
      <c r="AA282" s="113"/>
      <c r="AB282" s="1325"/>
      <c r="AC282" s="1313"/>
      <c r="AD282" s="1313"/>
      <c r="AE282" s="1316"/>
    </row>
    <row r="283" spans="1:31" ht="19.5" customHeight="1">
      <c r="A283" s="1146"/>
      <c r="B283" s="1427"/>
      <c r="C283" s="1431"/>
      <c r="D283" s="1432"/>
      <c r="E283" s="1442"/>
      <c r="F283" s="1499"/>
      <c r="G283" s="1433"/>
      <c r="H283" s="1292"/>
      <c r="I283" s="258" t="s">
        <v>37</v>
      </c>
      <c r="J283" s="242"/>
      <c r="K283" s="365"/>
      <c r="L283" s="365"/>
      <c r="M283" s="772"/>
      <c r="N283" s="242"/>
      <c r="O283" s="365"/>
      <c r="P283" s="365"/>
      <c r="Q283" s="604"/>
      <c r="R283" s="247"/>
      <c r="S283" s="367"/>
      <c r="T283" s="367"/>
      <c r="U283" s="1091"/>
      <c r="V283" s="242"/>
      <c r="W283" s="365"/>
      <c r="X283" s="365"/>
      <c r="Y283" s="772"/>
      <c r="Z283" s="1097">
        <v>1200</v>
      </c>
      <c r="AA283" s="1098"/>
      <c r="AB283" s="1325"/>
      <c r="AC283" s="1313"/>
      <c r="AD283" s="1313"/>
      <c r="AE283" s="1316"/>
    </row>
    <row r="284" spans="1:31" ht="24.75" customHeight="1" thickBot="1">
      <c r="A284" s="1146"/>
      <c r="B284" s="1427"/>
      <c r="C284" s="1431"/>
      <c r="D284" s="1432"/>
      <c r="E284" s="1442"/>
      <c r="F284" s="1499"/>
      <c r="G284" s="1433"/>
      <c r="H284" s="1292"/>
      <c r="I284" s="1090" t="s">
        <v>38</v>
      </c>
      <c r="J284" s="388"/>
      <c r="K284" s="389"/>
      <c r="L284" s="389"/>
      <c r="M284" s="717"/>
      <c r="N284" s="388">
        <f>226.4+70.5</f>
        <v>296.9</v>
      </c>
      <c r="O284" s="389"/>
      <c r="P284" s="389"/>
      <c r="Q284" s="761">
        <f>226.4+70.5</f>
        <v>296.9</v>
      </c>
      <c r="R284" s="415">
        <f>226.4+70.5-0.5</f>
        <v>296.4</v>
      </c>
      <c r="S284" s="760"/>
      <c r="T284" s="760"/>
      <c r="U284" s="396">
        <f>226.4+70.5-0.5</f>
        <v>296.4</v>
      </c>
      <c r="V284" s="388"/>
      <c r="W284" s="389"/>
      <c r="X284" s="389"/>
      <c r="Y284" s="717"/>
      <c r="Z284" s="40"/>
      <c r="AA284" s="45"/>
      <c r="AB284" s="1325"/>
      <c r="AC284" s="1313"/>
      <c r="AD284" s="1313"/>
      <c r="AE284" s="1316"/>
    </row>
    <row r="285" spans="1:31" ht="15.75" customHeight="1" thickBot="1">
      <c r="A285" s="1147"/>
      <c r="B285" s="1299"/>
      <c r="C285" s="1303"/>
      <c r="D285" s="1399"/>
      <c r="E285" s="1443"/>
      <c r="F285" s="1400"/>
      <c r="G285" s="1124"/>
      <c r="H285" s="1124"/>
      <c r="I285" s="695" t="s">
        <v>67</v>
      </c>
      <c r="J285" s="315">
        <f>SUM(J281:J284)</f>
        <v>0</v>
      </c>
      <c r="K285" s="315">
        <f aca="true" t="shared" si="106" ref="K285:AA285">SUM(K281:K284)</f>
        <v>0</v>
      </c>
      <c r="L285" s="315">
        <f t="shared" si="106"/>
        <v>0</v>
      </c>
      <c r="M285" s="315">
        <f t="shared" si="106"/>
        <v>0</v>
      </c>
      <c r="N285" s="315">
        <f t="shared" si="106"/>
        <v>388.5</v>
      </c>
      <c r="O285" s="315">
        <f t="shared" si="106"/>
        <v>91.60000000000001</v>
      </c>
      <c r="P285" s="315">
        <f t="shared" si="106"/>
        <v>0</v>
      </c>
      <c r="Q285" s="315">
        <f t="shared" si="106"/>
        <v>296.9</v>
      </c>
      <c r="R285" s="315">
        <f t="shared" si="106"/>
        <v>388</v>
      </c>
      <c r="S285" s="315">
        <f t="shared" si="106"/>
        <v>91.60000000000001</v>
      </c>
      <c r="T285" s="315">
        <f t="shared" si="106"/>
        <v>0</v>
      </c>
      <c r="U285" s="315">
        <f t="shared" si="106"/>
        <v>296.4</v>
      </c>
      <c r="V285" s="315">
        <f t="shared" si="106"/>
        <v>0</v>
      </c>
      <c r="W285" s="315">
        <f t="shared" si="106"/>
        <v>0</v>
      </c>
      <c r="X285" s="315">
        <f t="shared" si="106"/>
        <v>0</v>
      </c>
      <c r="Y285" s="315">
        <f t="shared" si="106"/>
        <v>0</v>
      </c>
      <c r="Z285" s="315">
        <f t="shared" si="106"/>
        <v>1200</v>
      </c>
      <c r="AA285" s="315">
        <f t="shared" si="106"/>
        <v>0</v>
      </c>
      <c r="AB285" s="1326"/>
      <c r="AC285" s="1314"/>
      <c r="AD285" s="1314"/>
      <c r="AE285" s="1317"/>
    </row>
    <row r="286" spans="1:31" ht="20.25" customHeight="1" thickBot="1">
      <c r="A286" s="475" t="s">
        <v>70</v>
      </c>
      <c r="B286" s="476" t="s">
        <v>36</v>
      </c>
      <c r="C286" s="1281" t="s">
        <v>71</v>
      </c>
      <c r="D286" s="1334"/>
      <c r="E286" s="1334"/>
      <c r="F286" s="1334"/>
      <c r="G286" s="1334"/>
      <c r="H286" s="1334"/>
      <c r="I286" s="1334"/>
      <c r="J286" s="1002">
        <f>J285+J280+J278+J276</f>
        <v>570</v>
      </c>
      <c r="K286" s="1002">
        <f aca="true" t="shared" si="107" ref="K286:AA286">K285+K280+K278+K276</f>
        <v>0</v>
      </c>
      <c r="L286" s="1002">
        <f t="shared" si="107"/>
        <v>0</v>
      </c>
      <c r="M286" s="1002">
        <f t="shared" si="107"/>
        <v>570</v>
      </c>
      <c r="N286" s="1002">
        <f t="shared" si="107"/>
        <v>1888.5</v>
      </c>
      <c r="O286" s="1002">
        <f t="shared" si="107"/>
        <v>91.60000000000001</v>
      </c>
      <c r="P286" s="1002">
        <f t="shared" si="107"/>
        <v>0</v>
      </c>
      <c r="Q286" s="1002">
        <f t="shared" si="107"/>
        <v>1796.9</v>
      </c>
      <c r="R286" s="1002">
        <f t="shared" si="107"/>
        <v>1888</v>
      </c>
      <c r="S286" s="1002">
        <f t="shared" si="107"/>
        <v>91.60000000000001</v>
      </c>
      <c r="T286" s="1002">
        <f t="shared" si="107"/>
        <v>0</v>
      </c>
      <c r="U286" s="1002">
        <f t="shared" si="107"/>
        <v>1796.4</v>
      </c>
      <c r="V286" s="1002">
        <f t="shared" si="107"/>
        <v>0</v>
      </c>
      <c r="W286" s="1002">
        <f t="shared" si="107"/>
        <v>0</v>
      </c>
      <c r="X286" s="1002">
        <f t="shared" si="107"/>
        <v>0</v>
      </c>
      <c r="Y286" s="1002">
        <f t="shared" si="107"/>
        <v>0</v>
      </c>
      <c r="Z286" s="1002">
        <f t="shared" si="107"/>
        <v>1200</v>
      </c>
      <c r="AA286" s="1002">
        <f t="shared" si="107"/>
        <v>0</v>
      </c>
      <c r="AB286" s="1036"/>
      <c r="AC286" s="999"/>
      <c r="AD286" s="999"/>
      <c r="AE286" s="1000"/>
    </row>
    <row r="287" spans="1:31" ht="24" customHeight="1" thickBot="1">
      <c r="A287" s="302" t="s">
        <v>70</v>
      </c>
      <c r="B287" s="428" t="s">
        <v>39</v>
      </c>
      <c r="C287" s="1420" t="s">
        <v>339</v>
      </c>
      <c r="D287" s="1421"/>
      <c r="E287" s="1421"/>
      <c r="F287" s="1421"/>
      <c r="G287" s="1421"/>
      <c r="H287" s="1421"/>
      <c r="I287" s="1421"/>
      <c r="J287" s="1421"/>
      <c r="K287" s="1421"/>
      <c r="L287" s="1421"/>
      <c r="M287" s="1421"/>
      <c r="N287" s="1421"/>
      <c r="O287" s="1421"/>
      <c r="P287" s="1421"/>
      <c r="Q287" s="1421"/>
      <c r="R287" s="1421"/>
      <c r="S287" s="1421"/>
      <c r="T287" s="1421"/>
      <c r="U287" s="1421"/>
      <c r="V287" s="1505"/>
      <c r="W287" s="1505"/>
      <c r="X287" s="1505"/>
      <c r="Y287" s="1505"/>
      <c r="Z287" s="1421"/>
      <c r="AA287" s="1422"/>
      <c r="AB287" s="429"/>
      <c r="AC287" s="425"/>
      <c r="AD287" s="425"/>
      <c r="AE287" s="426"/>
    </row>
    <row r="288" spans="1:31" ht="26.25" customHeight="1">
      <c r="A288" s="1156" t="s">
        <v>70</v>
      </c>
      <c r="B288" s="1298" t="s">
        <v>39</v>
      </c>
      <c r="C288" s="1151" t="s">
        <v>64</v>
      </c>
      <c r="D288" s="1394" t="s">
        <v>276</v>
      </c>
      <c r="E288" s="1417" t="s">
        <v>8</v>
      </c>
      <c r="F288" s="1436" t="s">
        <v>65</v>
      </c>
      <c r="G288" s="1037">
        <v>188710823</v>
      </c>
      <c r="H288" s="1004" t="s">
        <v>124</v>
      </c>
      <c r="I288" s="221" t="s">
        <v>66</v>
      </c>
      <c r="J288" s="225">
        <v>680</v>
      </c>
      <c r="K288" s="1008">
        <v>680</v>
      </c>
      <c r="L288" s="226"/>
      <c r="M288" s="224"/>
      <c r="N288" s="431"/>
      <c r="O288" s="223"/>
      <c r="P288" s="223"/>
      <c r="Q288" s="232"/>
      <c r="R288" s="1006"/>
      <c r="S288" s="228"/>
      <c r="T288" s="228"/>
      <c r="U288" s="442"/>
      <c r="V288" s="225"/>
      <c r="W288" s="1008"/>
      <c r="X288" s="1038"/>
      <c r="Y288" s="637"/>
      <c r="Z288" s="444">
        <v>250</v>
      </c>
      <c r="AA288" s="233">
        <v>350</v>
      </c>
      <c r="AB288" s="1258" t="s">
        <v>140</v>
      </c>
      <c r="AC288" s="641"/>
      <c r="AD288" s="445">
        <v>24</v>
      </c>
      <c r="AE288" s="1039">
        <v>33</v>
      </c>
    </row>
    <row r="289" spans="1:31" ht="19.5" customHeight="1" thickBot="1">
      <c r="A289" s="1426"/>
      <c r="B289" s="1428"/>
      <c r="C289" s="1440"/>
      <c r="D289" s="1441"/>
      <c r="E289" s="1439"/>
      <c r="F289" s="1437"/>
      <c r="G289" s="1040"/>
      <c r="H289" s="1041"/>
      <c r="I289" s="273" t="s">
        <v>33</v>
      </c>
      <c r="J289" s="277"/>
      <c r="K289" s="278"/>
      <c r="L289" s="278"/>
      <c r="M289" s="276"/>
      <c r="N289" s="533"/>
      <c r="O289" s="275"/>
      <c r="P289" s="275"/>
      <c r="Q289" s="282"/>
      <c r="R289" s="1042"/>
      <c r="S289" s="280"/>
      <c r="T289" s="280"/>
      <c r="U289" s="571"/>
      <c r="V289" s="1043"/>
      <c r="W289" s="263"/>
      <c r="X289" s="1019"/>
      <c r="Y289" s="1020"/>
      <c r="Z289" s="1044"/>
      <c r="AA289" s="1045"/>
      <c r="AB289" s="1259"/>
      <c r="AC289" s="501"/>
      <c r="AD289" s="372"/>
      <c r="AE289" s="502"/>
    </row>
    <row r="290" spans="1:31" ht="19.5" customHeight="1" thickBot="1">
      <c r="A290" s="1147"/>
      <c r="B290" s="1299"/>
      <c r="C290" s="1153"/>
      <c r="D290" s="1395"/>
      <c r="E290" s="1418"/>
      <c r="F290" s="1438"/>
      <c r="G290" s="1046"/>
      <c r="H290" s="1047"/>
      <c r="I290" s="355" t="s">
        <v>67</v>
      </c>
      <c r="J290" s="315">
        <f aca="true" t="shared" si="108" ref="J290:Q290">SUM(J288:J289)</f>
        <v>680</v>
      </c>
      <c r="K290" s="316">
        <f t="shared" si="108"/>
        <v>680</v>
      </c>
      <c r="L290" s="316">
        <f t="shared" si="108"/>
        <v>0</v>
      </c>
      <c r="M290" s="317">
        <f t="shared" si="108"/>
        <v>0</v>
      </c>
      <c r="N290" s="469">
        <f t="shared" si="108"/>
        <v>0</v>
      </c>
      <c r="O290" s="316">
        <f t="shared" si="108"/>
        <v>0</v>
      </c>
      <c r="P290" s="316">
        <f t="shared" si="108"/>
        <v>0</v>
      </c>
      <c r="Q290" s="317">
        <f t="shared" si="108"/>
        <v>0</v>
      </c>
      <c r="R290" s="315">
        <f>R288</f>
        <v>0</v>
      </c>
      <c r="S290" s="316"/>
      <c r="T290" s="316"/>
      <c r="U290" s="418"/>
      <c r="V290" s="500">
        <f aca="true" t="shared" si="109" ref="V290:AA290">SUM(V288:V289)</f>
        <v>0</v>
      </c>
      <c r="W290" s="563">
        <f t="shared" si="109"/>
        <v>0</v>
      </c>
      <c r="X290" s="563">
        <f t="shared" si="109"/>
        <v>0</v>
      </c>
      <c r="Y290" s="731">
        <f t="shared" si="109"/>
        <v>0</v>
      </c>
      <c r="Z290" s="419">
        <f t="shared" si="109"/>
        <v>250</v>
      </c>
      <c r="AA290" s="419">
        <f t="shared" si="109"/>
        <v>350</v>
      </c>
      <c r="AB290" s="1260"/>
      <c r="AC290" s="501"/>
      <c r="AD290" s="372"/>
      <c r="AE290" s="502"/>
    </row>
    <row r="291" spans="1:31" ht="32.25" customHeight="1" thickBot="1">
      <c r="A291" s="506" t="s">
        <v>70</v>
      </c>
      <c r="B291" s="375" t="s">
        <v>39</v>
      </c>
      <c r="C291" s="376" t="s">
        <v>68</v>
      </c>
      <c r="D291" s="1522" t="s">
        <v>277</v>
      </c>
      <c r="E291" s="1439" t="s">
        <v>8</v>
      </c>
      <c r="F291" s="1249" t="s">
        <v>65</v>
      </c>
      <c r="G291" s="1433">
        <v>188710823</v>
      </c>
      <c r="H291" s="1332" t="s">
        <v>124</v>
      </c>
      <c r="I291" s="1048" t="s">
        <v>66</v>
      </c>
      <c r="J291" s="889">
        <v>4.9</v>
      </c>
      <c r="K291" s="899">
        <v>4.9</v>
      </c>
      <c r="L291" s="243"/>
      <c r="M291" s="252"/>
      <c r="N291" s="90"/>
      <c r="O291" s="54"/>
      <c r="P291" s="54"/>
      <c r="Q291" s="888"/>
      <c r="R291" s="1049"/>
      <c r="S291" s="901"/>
      <c r="T291" s="901"/>
      <c r="U291" s="986"/>
      <c r="V291" s="1050"/>
      <c r="W291" s="1051"/>
      <c r="X291" s="1052"/>
      <c r="Y291" s="1053"/>
      <c r="Z291" s="1054">
        <v>300</v>
      </c>
      <c r="AA291" s="1055">
        <v>120</v>
      </c>
      <c r="AB291" s="1261"/>
      <c r="AC291" s="501"/>
      <c r="AD291" s="372"/>
      <c r="AE291" s="502"/>
    </row>
    <row r="292" spans="1:31" ht="18.75" customHeight="1" thickBot="1">
      <c r="A292" s="467"/>
      <c r="B292" s="352"/>
      <c r="C292" s="310"/>
      <c r="D292" s="1518"/>
      <c r="E292" s="1418"/>
      <c r="F292" s="1521"/>
      <c r="G292" s="1520"/>
      <c r="H292" s="1124"/>
      <c r="I292" s="468" t="s">
        <v>67</v>
      </c>
      <c r="J292" s="315">
        <f aca="true" t="shared" si="110" ref="J292:AA292">SUM(J291:J291)</f>
        <v>4.9</v>
      </c>
      <c r="K292" s="316">
        <f t="shared" si="110"/>
        <v>4.9</v>
      </c>
      <c r="L292" s="316">
        <f t="shared" si="110"/>
        <v>0</v>
      </c>
      <c r="M292" s="317">
        <f t="shared" si="110"/>
        <v>0</v>
      </c>
      <c r="N292" s="315">
        <f t="shared" si="110"/>
        <v>0</v>
      </c>
      <c r="O292" s="316">
        <f t="shared" si="110"/>
        <v>0</v>
      </c>
      <c r="P292" s="316">
        <f t="shared" si="110"/>
        <v>0</v>
      </c>
      <c r="Q292" s="317">
        <f t="shared" si="110"/>
        <v>0</v>
      </c>
      <c r="R292" s="315">
        <f t="shared" si="110"/>
        <v>0</v>
      </c>
      <c r="S292" s="316">
        <f t="shared" si="110"/>
        <v>0</v>
      </c>
      <c r="T292" s="316">
        <f t="shared" si="110"/>
        <v>0</v>
      </c>
      <c r="U292" s="418">
        <f t="shared" si="110"/>
        <v>0</v>
      </c>
      <c r="V292" s="500">
        <f t="shared" si="110"/>
        <v>0</v>
      </c>
      <c r="W292" s="500">
        <f t="shared" si="110"/>
        <v>0</v>
      </c>
      <c r="X292" s="500">
        <f t="shared" si="110"/>
        <v>0</v>
      </c>
      <c r="Y292" s="500">
        <f t="shared" si="110"/>
        <v>0</v>
      </c>
      <c r="Z292" s="315">
        <f t="shared" si="110"/>
        <v>300</v>
      </c>
      <c r="AA292" s="419">
        <f t="shared" si="110"/>
        <v>120</v>
      </c>
      <c r="AB292" s="1180"/>
      <c r="AC292" s="634"/>
      <c r="AD292" s="409"/>
      <c r="AE292" s="1056"/>
    </row>
    <row r="293" spans="1:31" ht="40.5" customHeight="1" thickBot="1">
      <c r="A293" s="1156" t="s">
        <v>70</v>
      </c>
      <c r="B293" s="1148" t="s">
        <v>39</v>
      </c>
      <c r="C293" s="1151" t="s">
        <v>70</v>
      </c>
      <c r="D293" s="1394" t="s">
        <v>340</v>
      </c>
      <c r="E293" s="1417" t="s">
        <v>7</v>
      </c>
      <c r="F293" s="1165" t="s">
        <v>65</v>
      </c>
      <c r="G293" s="1369">
        <v>188710823</v>
      </c>
      <c r="H293" s="1370" t="s">
        <v>124</v>
      </c>
      <c r="I293" s="1057" t="s">
        <v>66</v>
      </c>
      <c r="J293" s="274">
        <v>37.8</v>
      </c>
      <c r="K293" s="612">
        <v>37.8</v>
      </c>
      <c r="L293" s="414"/>
      <c r="M293" s="412"/>
      <c r="N293" s="544"/>
      <c r="O293" s="545"/>
      <c r="P293" s="545"/>
      <c r="Q293" s="546"/>
      <c r="R293" s="760"/>
      <c r="S293" s="416"/>
      <c r="T293" s="416"/>
      <c r="U293" s="576"/>
      <c r="V293" s="547"/>
      <c r="W293" s="1058"/>
      <c r="X293" s="1059"/>
      <c r="Y293" s="1060"/>
      <c r="Z293" s="631"/>
      <c r="AA293" s="1061"/>
      <c r="AB293" s="371"/>
      <c r="AC293" s="501"/>
      <c r="AD293" s="372"/>
      <c r="AE293" s="502"/>
    </row>
    <row r="294" spans="1:31" ht="20.25" customHeight="1" thickBot="1">
      <c r="A294" s="1147"/>
      <c r="B294" s="1150"/>
      <c r="C294" s="1153"/>
      <c r="D294" s="1395"/>
      <c r="E294" s="1523"/>
      <c r="F294" s="1144"/>
      <c r="G294" s="1124"/>
      <c r="H294" s="1124"/>
      <c r="I294" s="468" t="s">
        <v>67</v>
      </c>
      <c r="J294" s="315">
        <f>J293</f>
        <v>37.8</v>
      </c>
      <c r="K294" s="315">
        <f aca="true" t="shared" si="111" ref="K294:AA294">K293</f>
        <v>37.8</v>
      </c>
      <c r="L294" s="315">
        <f t="shared" si="111"/>
        <v>0</v>
      </c>
      <c r="M294" s="315">
        <f t="shared" si="111"/>
        <v>0</v>
      </c>
      <c r="N294" s="315">
        <f t="shared" si="111"/>
        <v>0</v>
      </c>
      <c r="O294" s="315">
        <f t="shared" si="111"/>
        <v>0</v>
      </c>
      <c r="P294" s="315">
        <f t="shared" si="111"/>
        <v>0</v>
      </c>
      <c r="Q294" s="315">
        <f t="shared" si="111"/>
        <v>0</v>
      </c>
      <c r="R294" s="315">
        <f t="shared" si="111"/>
        <v>0</v>
      </c>
      <c r="S294" s="315">
        <f t="shared" si="111"/>
        <v>0</v>
      </c>
      <c r="T294" s="315">
        <f t="shared" si="111"/>
        <v>0</v>
      </c>
      <c r="U294" s="315">
        <f t="shared" si="111"/>
        <v>0</v>
      </c>
      <c r="V294" s="315">
        <f t="shared" si="111"/>
        <v>0</v>
      </c>
      <c r="W294" s="315">
        <f t="shared" si="111"/>
        <v>0</v>
      </c>
      <c r="X294" s="315">
        <f t="shared" si="111"/>
        <v>0</v>
      </c>
      <c r="Y294" s="315">
        <f t="shared" si="111"/>
        <v>0</v>
      </c>
      <c r="Z294" s="315">
        <f t="shared" si="111"/>
        <v>0</v>
      </c>
      <c r="AA294" s="419">
        <f t="shared" si="111"/>
        <v>0</v>
      </c>
      <c r="AB294" s="371"/>
      <c r="AC294" s="501"/>
      <c r="AD294" s="372"/>
      <c r="AE294" s="502"/>
    </row>
    <row r="295" spans="1:31" ht="39.75" customHeight="1" thickBot="1">
      <c r="A295" s="1156" t="s">
        <v>70</v>
      </c>
      <c r="B295" s="1148" t="s">
        <v>39</v>
      </c>
      <c r="C295" s="1151" t="s">
        <v>72</v>
      </c>
      <c r="D295" s="1394" t="s">
        <v>278</v>
      </c>
      <c r="E295" s="1211" t="s">
        <v>8</v>
      </c>
      <c r="F295" s="1436" t="s">
        <v>65</v>
      </c>
      <c r="G295" s="1062">
        <v>188710823</v>
      </c>
      <c r="H295" s="1004" t="s">
        <v>124</v>
      </c>
      <c r="I295" s="1057" t="s">
        <v>66</v>
      </c>
      <c r="J295" s="547"/>
      <c r="K295" s="548"/>
      <c r="L295" s="548"/>
      <c r="M295" s="688"/>
      <c r="N295" s="1063"/>
      <c r="O295" s="545"/>
      <c r="P295" s="545"/>
      <c r="Q295" s="546"/>
      <c r="R295" s="1064"/>
      <c r="S295" s="826"/>
      <c r="T295" s="228"/>
      <c r="U295" s="442"/>
      <c r="V295" s="225"/>
      <c r="W295" s="1008"/>
      <c r="X295" s="1065"/>
      <c r="Y295" s="1066"/>
      <c r="Z295" s="639">
        <v>600</v>
      </c>
      <c r="AA295" s="1087">
        <v>500</v>
      </c>
      <c r="AB295" s="1179" t="s">
        <v>31</v>
      </c>
      <c r="AC295" s="485"/>
      <c r="AD295" s="486">
        <v>50</v>
      </c>
      <c r="AE295" s="487">
        <v>50</v>
      </c>
    </row>
    <row r="296" spans="1:31" ht="18" customHeight="1" thickBot="1">
      <c r="A296" s="1147"/>
      <c r="B296" s="1150"/>
      <c r="C296" s="1153"/>
      <c r="D296" s="1395"/>
      <c r="E296" s="1222"/>
      <c r="F296" s="1438"/>
      <c r="G296" s="1067"/>
      <c r="H296" s="1047"/>
      <c r="I296" s="355" t="s">
        <v>67</v>
      </c>
      <c r="J296" s="315">
        <f aca="true" t="shared" si="112" ref="J296:AA296">SUM(J295:J295)</f>
        <v>0</v>
      </c>
      <c r="K296" s="316">
        <f t="shared" si="112"/>
        <v>0</v>
      </c>
      <c r="L296" s="316">
        <f t="shared" si="112"/>
        <v>0</v>
      </c>
      <c r="M296" s="317">
        <f t="shared" si="112"/>
        <v>0</v>
      </c>
      <c r="N296" s="469">
        <f t="shared" si="112"/>
        <v>0</v>
      </c>
      <c r="O296" s="316">
        <f t="shared" si="112"/>
        <v>0</v>
      </c>
      <c r="P296" s="316">
        <f t="shared" si="112"/>
        <v>0</v>
      </c>
      <c r="Q296" s="317">
        <f t="shared" si="112"/>
        <v>0</v>
      </c>
      <c r="R296" s="315">
        <f t="shared" si="112"/>
        <v>0</v>
      </c>
      <c r="S296" s="316">
        <f t="shared" si="112"/>
        <v>0</v>
      </c>
      <c r="T296" s="316">
        <f t="shared" si="112"/>
        <v>0</v>
      </c>
      <c r="U296" s="418">
        <f t="shared" si="112"/>
        <v>0</v>
      </c>
      <c r="V296" s="500">
        <f t="shared" si="112"/>
        <v>0</v>
      </c>
      <c r="W296" s="563">
        <f t="shared" si="112"/>
        <v>0</v>
      </c>
      <c r="X296" s="563">
        <f t="shared" si="112"/>
        <v>0</v>
      </c>
      <c r="Y296" s="731">
        <f t="shared" si="112"/>
        <v>0</v>
      </c>
      <c r="Z296" s="419">
        <f t="shared" si="112"/>
        <v>600</v>
      </c>
      <c r="AA296" s="419">
        <f t="shared" si="112"/>
        <v>500</v>
      </c>
      <c r="AB296" s="1180"/>
      <c r="AC296" s="634"/>
      <c r="AD296" s="409"/>
      <c r="AE296" s="1056"/>
    </row>
    <row r="297" spans="1:31" ht="19.5" customHeight="1" thickBot="1">
      <c r="A297" s="302" t="s">
        <v>70</v>
      </c>
      <c r="B297" s="507" t="s">
        <v>39</v>
      </c>
      <c r="C297" s="1524" t="s">
        <v>71</v>
      </c>
      <c r="D297" s="1524"/>
      <c r="E297" s="1524"/>
      <c r="F297" s="1524"/>
      <c r="G297" s="1524"/>
      <c r="H297" s="1524"/>
      <c r="I297" s="1525"/>
      <c r="J297" s="1068">
        <f aca="true" t="shared" si="113" ref="J297:AA297">J290+J292+J294+J296</f>
        <v>722.6999999999999</v>
      </c>
      <c r="K297" s="1068">
        <f t="shared" si="113"/>
        <v>722.6999999999999</v>
      </c>
      <c r="L297" s="1068">
        <f t="shared" si="113"/>
        <v>0</v>
      </c>
      <c r="M297" s="1068">
        <f t="shared" si="113"/>
        <v>0</v>
      </c>
      <c r="N297" s="1068">
        <f t="shared" si="113"/>
        <v>0</v>
      </c>
      <c r="O297" s="1068">
        <f t="shared" si="113"/>
        <v>0</v>
      </c>
      <c r="P297" s="1068">
        <f t="shared" si="113"/>
        <v>0</v>
      </c>
      <c r="Q297" s="1068">
        <f t="shared" si="113"/>
        <v>0</v>
      </c>
      <c r="R297" s="1068">
        <f t="shared" si="113"/>
        <v>0</v>
      </c>
      <c r="S297" s="1068">
        <f t="shared" si="113"/>
        <v>0</v>
      </c>
      <c r="T297" s="1068">
        <f t="shared" si="113"/>
        <v>0</v>
      </c>
      <c r="U297" s="1068">
        <f t="shared" si="113"/>
        <v>0</v>
      </c>
      <c r="V297" s="1068">
        <f t="shared" si="113"/>
        <v>0</v>
      </c>
      <c r="W297" s="1068">
        <f t="shared" si="113"/>
        <v>0</v>
      </c>
      <c r="X297" s="1068">
        <f t="shared" si="113"/>
        <v>0</v>
      </c>
      <c r="Y297" s="1068">
        <f t="shared" si="113"/>
        <v>0</v>
      </c>
      <c r="Z297" s="1068">
        <f>Z290+Z292+Z294+Z296</f>
        <v>1150</v>
      </c>
      <c r="AA297" s="1069">
        <f t="shared" si="113"/>
        <v>970</v>
      </c>
      <c r="AB297" s="1190"/>
      <c r="AC297" s="1191"/>
      <c r="AD297" s="1191"/>
      <c r="AE297" s="1192"/>
    </row>
    <row r="298" spans="1:31" ht="15.75" customHeight="1" thickBot="1">
      <c r="A298" s="540" t="s">
        <v>70</v>
      </c>
      <c r="B298" s="1526" t="s">
        <v>52</v>
      </c>
      <c r="C298" s="1527"/>
      <c r="D298" s="1527"/>
      <c r="E298" s="1527"/>
      <c r="F298" s="1527"/>
      <c r="G298" s="1527"/>
      <c r="H298" s="1527"/>
      <c r="I298" s="1527"/>
      <c r="J298" s="477">
        <f aca="true" t="shared" si="114" ref="J298:AA298">J297+J286+J271+J260+J225+J155+J131+J125</f>
        <v>20170.5</v>
      </c>
      <c r="K298" s="477">
        <f t="shared" si="114"/>
        <v>12128.400000000001</v>
      </c>
      <c r="L298" s="477">
        <f t="shared" si="114"/>
        <v>0</v>
      </c>
      <c r="M298" s="477">
        <f t="shared" si="114"/>
        <v>8042.1</v>
      </c>
      <c r="N298" s="477">
        <f t="shared" si="114"/>
        <v>31343.7</v>
      </c>
      <c r="O298" s="477">
        <f t="shared" si="114"/>
        <v>16055</v>
      </c>
      <c r="P298" s="477">
        <f t="shared" si="114"/>
        <v>0</v>
      </c>
      <c r="Q298" s="477">
        <f t="shared" si="114"/>
        <v>15288.7</v>
      </c>
      <c r="R298" s="477">
        <f t="shared" si="114"/>
        <v>28616.700000000004</v>
      </c>
      <c r="S298" s="477">
        <f t="shared" si="114"/>
        <v>13328.5</v>
      </c>
      <c r="T298" s="477">
        <f t="shared" si="114"/>
        <v>0</v>
      </c>
      <c r="U298" s="477">
        <f t="shared" si="114"/>
        <v>15288.2</v>
      </c>
      <c r="V298" s="477">
        <f t="shared" si="114"/>
        <v>0</v>
      </c>
      <c r="W298" s="477">
        <f t="shared" si="114"/>
        <v>0</v>
      </c>
      <c r="X298" s="477">
        <f t="shared" si="114"/>
        <v>0</v>
      </c>
      <c r="Y298" s="477">
        <f t="shared" si="114"/>
        <v>0</v>
      </c>
      <c r="Z298" s="477">
        <f t="shared" si="114"/>
        <v>40181.6</v>
      </c>
      <c r="AA298" s="477">
        <f t="shared" si="114"/>
        <v>34929</v>
      </c>
      <c r="AB298" s="1193"/>
      <c r="AC298" s="1185"/>
      <c r="AD298" s="1185"/>
      <c r="AE298" s="1186"/>
    </row>
    <row r="299" spans="1:31" ht="14.25" customHeight="1" thickBot="1">
      <c r="A299" s="1070" t="s">
        <v>47</v>
      </c>
      <c r="B299" s="1528" t="s">
        <v>54</v>
      </c>
      <c r="C299" s="1528"/>
      <c r="D299" s="1528"/>
      <c r="E299" s="1528"/>
      <c r="F299" s="1528"/>
      <c r="G299" s="1528"/>
      <c r="H299" s="1528"/>
      <c r="I299" s="1528"/>
      <c r="J299" s="1071">
        <f aca="true" t="shared" si="115" ref="J299:AA299">J298+J116+J66</f>
        <v>231444.74</v>
      </c>
      <c r="K299" s="1071">
        <f t="shared" si="115"/>
        <v>223331.64</v>
      </c>
      <c r="L299" s="1071">
        <f t="shared" si="115"/>
        <v>139312.09999999998</v>
      </c>
      <c r="M299" s="1071">
        <f t="shared" si="115"/>
        <v>8113.1</v>
      </c>
      <c r="N299" s="1071">
        <f t="shared" si="115"/>
        <v>231409.09999999998</v>
      </c>
      <c r="O299" s="1071">
        <f t="shared" si="115"/>
        <v>216067.39999999997</v>
      </c>
      <c r="P299" s="1071">
        <f t="shared" si="115"/>
        <v>132107.1</v>
      </c>
      <c r="Q299" s="1071">
        <f t="shared" si="115"/>
        <v>15341.7</v>
      </c>
      <c r="R299" s="1071">
        <f t="shared" si="115"/>
        <v>224559.4</v>
      </c>
      <c r="S299" s="1071">
        <f t="shared" si="115"/>
        <v>209215.8</v>
      </c>
      <c r="T299" s="1071">
        <f t="shared" si="115"/>
        <v>130350.00000000001</v>
      </c>
      <c r="U299" s="1071">
        <f t="shared" si="115"/>
        <v>15343.6</v>
      </c>
      <c r="V299" s="1071">
        <f t="shared" si="115"/>
        <v>0</v>
      </c>
      <c r="W299" s="1071">
        <f t="shared" si="115"/>
        <v>0</v>
      </c>
      <c r="X299" s="1071">
        <f t="shared" si="115"/>
        <v>0</v>
      </c>
      <c r="Y299" s="1071">
        <f t="shared" si="115"/>
        <v>0</v>
      </c>
      <c r="Z299" s="1071">
        <f t="shared" si="115"/>
        <v>238240.10000000003</v>
      </c>
      <c r="AA299" s="1071">
        <f t="shared" si="115"/>
        <v>233003.5</v>
      </c>
      <c r="AB299" s="1187"/>
      <c r="AC299" s="1188"/>
      <c r="AD299" s="1188"/>
      <c r="AE299" s="1189"/>
    </row>
    <row r="300" spans="1:31" s="29" customFormat="1" ht="16.5" customHeight="1">
      <c r="A300" s="1531" t="s">
        <v>244</v>
      </c>
      <c r="B300" s="1532"/>
      <c r="C300" s="1532"/>
      <c r="D300" s="1532"/>
      <c r="E300" s="1532"/>
      <c r="F300" s="1532"/>
      <c r="G300" s="1532"/>
      <c r="H300" s="1532"/>
      <c r="I300" s="1532"/>
      <c r="J300" s="1532"/>
      <c r="K300" s="1532"/>
      <c r="L300" s="1532"/>
      <c r="M300" s="1532"/>
      <c r="N300" s="1532"/>
      <c r="O300" s="1532"/>
      <c r="P300" s="1532"/>
      <c r="Q300" s="1532"/>
      <c r="R300" s="1532"/>
      <c r="S300" s="1532"/>
      <c r="T300" s="1072"/>
      <c r="U300" s="1072"/>
      <c r="V300" s="1072"/>
      <c r="W300" s="1072"/>
      <c r="X300" s="1073"/>
      <c r="Y300" s="1073"/>
      <c r="Z300" s="1073"/>
      <c r="AA300" s="1073"/>
      <c r="AB300" s="1074"/>
      <c r="AC300" s="1074"/>
      <c r="AD300" s="1074"/>
      <c r="AE300" s="1074"/>
    </row>
    <row r="301" spans="1:31" s="29" customFormat="1" ht="17.25" customHeight="1" hidden="1">
      <c r="A301" s="1075"/>
      <c r="B301" s="1076"/>
      <c r="C301" s="1076"/>
      <c r="D301" s="1076"/>
      <c r="E301" s="1076"/>
      <c r="F301" s="1076"/>
      <c r="G301" s="1076"/>
      <c r="H301" s="1076"/>
      <c r="I301" s="1076"/>
      <c r="J301" s="1072"/>
      <c r="K301" s="1072"/>
      <c r="L301" s="1072"/>
      <c r="M301" s="1072"/>
      <c r="N301" s="1072"/>
      <c r="O301" s="1072"/>
      <c r="P301" s="1072"/>
      <c r="Q301" s="1072"/>
      <c r="R301" s="1072"/>
      <c r="S301" s="1072"/>
      <c r="T301" s="1072"/>
      <c r="U301" s="1072"/>
      <c r="V301" s="1072"/>
      <c r="W301" s="1072"/>
      <c r="X301" s="1073"/>
      <c r="Y301" s="1073"/>
      <c r="Z301" s="1073"/>
      <c r="AA301" s="1073"/>
      <c r="AB301" s="1074"/>
      <c r="AC301" s="1074"/>
      <c r="AD301" s="1074"/>
      <c r="AE301" s="1074"/>
    </row>
    <row r="302" spans="1:31" s="29" customFormat="1" ht="17.25" customHeight="1" hidden="1">
      <c r="A302" s="1075"/>
      <c r="B302" s="1076"/>
      <c r="C302" s="1076"/>
      <c r="D302" s="1076"/>
      <c r="E302" s="1076"/>
      <c r="F302" s="1076"/>
      <c r="G302" s="1076"/>
      <c r="H302" s="1076"/>
      <c r="I302" s="1076"/>
      <c r="J302" s="1072"/>
      <c r="K302" s="1072"/>
      <c r="L302" s="1072"/>
      <c r="M302" s="1072"/>
      <c r="N302" s="1072"/>
      <c r="O302" s="1072"/>
      <c r="P302" s="1072"/>
      <c r="Q302" s="1072"/>
      <c r="R302" s="1072"/>
      <c r="S302" s="1072"/>
      <c r="T302" s="1072"/>
      <c r="U302" s="1072"/>
      <c r="V302" s="1072"/>
      <c r="W302" s="1072"/>
      <c r="X302" s="1073"/>
      <c r="Y302" s="1073"/>
      <c r="Z302" s="1073"/>
      <c r="AA302" s="1073"/>
      <c r="AB302" s="1074"/>
      <c r="AC302" s="1074"/>
      <c r="AD302" s="1074"/>
      <c r="AE302" s="1074"/>
    </row>
    <row r="303" spans="1:31" s="29" customFormat="1" ht="17.25" customHeight="1" hidden="1">
      <c r="A303" s="1075"/>
      <c r="B303" s="1076"/>
      <c r="C303" s="1076"/>
      <c r="D303" s="1076"/>
      <c r="E303" s="1076"/>
      <c r="F303" s="1076"/>
      <c r="G303" s="1076"/>
      <c r="H303" s="1076"/>
      <c r="I303" s="1076"/>
      <c r="J303" s="1072"/>
      <c r="K303" s="1072"/>
      <c r="L303" s="1072"/>
      <c r="M303" s="1072"/>
      <c r="N303" s="1072"/>
      <c r="O303" s="1072"/>
      <c r="P303" s="1072"/>
      <c r="Q303" s="1072"/>
      <c r="R303" s="1072"/>
      <c r="S303" s="1072"/>
      <c r="T303" s="1072"/>
      <c r="U303" s="1072"/>
      <c r="V303" s="1072"/>
      <c r="W303" s="1072"/>
      <c r="X303" s="1073"/>
      <c r="Y303" s="1073"/>
      <c r="Z303" s="1073"/>
      <c r="AA303" s="1073"/>
      <c r="AB303" s="1074"/>
      <c r="AC303" s="1074"/>
      <c r="AD303" s="1074"/>
      <c r="AE303" s="1074"/>
    </row>
    <row r="304" spans="1:31" s="29" customFormat="1" ht="17.25" customHeight="1" hidden="1">
      <c r="A304" s="1075"/>
      <c r="B304" s="1076"/>
      <c r="C304" s="1076"/>
      <c r="D304" s="1076"/>
      <c r="E304" s="1076"/>
      <c r="F304" s="1076"/>
      <c r="G304" s="1076"/>
      <c r="H304" s="1076"/>
      <c r="I304" s="1076"/>
      <c r="J304" s="1072"/>
      <c r="K304" s="1072"/>
      <c r="L304" s="1072"/>
      <c r="M304" s="1072"/>
      <c r="N304" s="1072"/>
      <c r="O304" s="1072"/>
      <c r="P304" s="1072"/>
      <c r="Q304" s="1072"/>
      <c r="R304" s="1072"/>
      <c r="S304" s="1072"/>
      <c r="T304" s="1072"/>
      <c r="U304" s="1072"/>
      <c r="V304" s="1072"/>
      <c r="W304" s="1072"/>
      <c r="X304" s="1073"/>
      <c r="Y304" s="1073"/>
      <c r="Z304" s="1073"/>
      <c r="AA304" s="1073"/>
      <c r="AB304" s="1074"/>
      <c r="AC304" s="1074"/>
      <c r="AD304" s="1074"/>
      <c r="AE304" s="1074"/>
    </row>
    <row r="305" spans="1:31" s="29" customFormat="1" ht="17.25" customHeight="1" hidden="1">
      <c r="A305" s="1075"/>
      <c r="B305" s="1076"/>
      <c r="C305" s="1076"/>
      <c r="D305" s="1076"/>
      <c r="E305" s="1076"/>
      <c r="F305" s="1076"/>
      <c r="G305" s="1076"/>
      <c r="H305" s="1076"/>
      <c r="I305" s="1076"/>
      <c r="J305" s="1072"/>
      <c r="K305" s="1072"/>
      <c r="L305" s="1072"/>
      <c r="M305" s="1072"/>
      <c r="N305" s="1072"/>
      <c r="O305" s="1072"/>
      <c r="P305" s="1072"/>
      <c r="Q305" s="1072"/>
      <c r="R305" s="1072"/>
      <c r="S305" s="1072"/>
      <c r="T305" s="1072"/>
      <c r="U305" s="1072"/>
      <c r="V305" s="1072"/>
      <c r="W305" s="1072"/>
      <c r="X305" s="1073"/>
      <c r="Y305" s="1073"/>
      <c r="Z305" s="1073"/>
      <c r="AA305" s="1073"/>
      <c r="AB305" s="1074"/>
      <c r="AC305" s="1074"/>
      <c r="AD305" s="1074"/>
      <c r="AE305" s="1074"/>
    </row>
    <row r="306" spans="1:31" s="29" customFormat="1" ht="3" customHeight="1" hidden="1">
      <c r="A306" s="1075"/>
      <c r="B306" s="1076"/>
      <c r="C306" s="1076"/>
      <c r="D306" s="1076"/>
      <c r="E306" s="1076"/>
      <c r="F306" s="1076"/>
      <c r="G306" s="1076"/>
      <c r="H306" s="1076"/>
      <c r="I306" s="1076"/>
      <c r="J306" s="1072"/>
      <c r="K306" s="1072"/>
      <c r="L306" s="1072"/>
      <c r="M306" s="1072"/>
      <c r="N306" s="1072"/>
      <c r="O306" s="1072"/>
      <c r="P306" s="1072"/>
      <c r="Q306" s="1072"/>
      <c r="R306" s="1072"/>
      <c r="S306" s="1072"/>
      <c r="T306" s="1072"/>
      <c r="U306" s="1072"/>
      <c r="V306" s="1072"/>
      <c r="W306" s="1072"/>
      <c r="X306" s="1073"/>
      <c r="Y306" s="1073"/>
      <c r="Z306" s="1073"/>
      <c r="AA306" s="1073"/>
      <c r="AB306" s="1074"/>
      <c r="AC306" s="1074"/>
      <c r="AD306" s="1074"/>
      <c r="AE306" s="1074"/>
    </row>
    <row r="307" spans="1:31" s="35" customFormat="1" ht="15.75" customHeight="1">
      <c r="A307" s="30"/>
      <c r="B307" s="31"/>
      <c r="C307" s="31"/>
      <c r="D307" s="31"/>
      <c r="E307" s="31"/>
      <c r="F307" s="31"/>
      <c r="G307" s="31"/>
      <c r="H307" s="31"/>
      <c r="I307" s="57"/>
      <c r="J307" s="1529" t="s">
        <v>18</v>
      </c>
      <c r="K307" s="1530"/>
      <c r="L307" s="1530"/>
      <c r="M307" s="1530"/>
      <c r="N307" s="1530"/>
      <c r="O307" s="1530"/>
      <c r="P307" s="1530"/>
      <c r="Q307" s="1530"/>
      <c r="R307" s="1530"/>
      <c r="S307" s="32"/>
      <c r="T307" s="32"/>
      <c r="U307" s="32"/>
      <c r="V307" s="32"/>
      <c r="W307" s="32"/>
      <c r="X307" s="32"/>
      <c r="Y307" s="33"/>
      <c r="Z307" s="32"/>
      <c r="AA307" s="34"/>
      <c r="AB307" s="1077"/>
      <c r="AC307" s="1077"/>
      <c r="AD307" s="1077"/>
      <c r="AE307" s="1077"/>
    </row>
    <row r="308" spans="1:31" ht="15.75" customHeight="1">
      <c r="A308" s="30"/>
      <c r="B308" s="31"/>
      <c r="C308" s="31"/>
      <c r="D308" s="31"/>
      <c r="E308" s="31"/>
      <c r="F308" s="31"/>
      <c r="G308" s="31"/>
      <c r="H308" s="31"/>
      <c r="I308" s="57"/>
      <c r="J308" s="57"/>
      <c r="K308" s="32"/>
      <c r="L308" s="32"/>
      <c r="M308" s="32"/>
      <c r="N308" s="32"/>
      <c r="O308" s="32"/>
      <c r="P308" s="32"/>
      <c r="Q308" s="33"/>
      <c r="R308" s="32"/>
      <c r="S308" s="32"/>
      <c r="T308" s="32"/>
      <c r="U308" s="32"/>
      <c r="V308" s="32"/>
      <c r="W308" s="32" t="s">
        <v>85</v>
      </c>
      <c r="X308" s="32"/>
      <c r="Y308" s="32"/>
      <c r="Z308" s="32"/>
      <c r="AA308" s="34"/>
      <c r="AB308" s="1078"/>
      <c r="AC308" s="1078"/>
      <c r="AD308" s="1078"/>
      <c r="AE308" s="1078"/>
    </row>
    <row r="309" spans="1:31" s="10" customFormat="1" ht="17.25" customHeight="1" thickBot="1">
      <c r="A309" s="1079"/>
      <c r="B309" s="1079"/>
      <c r="C309" s="372"/>
      <c r="D309" s="662"/>
      <c r="E309" s="1080"/>
      <c r="F309" s="1081"/>
      <c r="G309" s="1081"/>
      <c r="H309" s="1081"/>
      <c r="I309" s="1081"/>
      <c r="J309" s="1082"/>
      <c r="K309" s="284"/>
      <c r="L309" s="284"/>
      <c r="M309" s="284"/>
      <c r="N309" s="1082"/>
      <c r="O309" s="284"/>
      <c r="P309" s="1083"/>
      <c r="Q309" s="1082"/>
      <c r="R309" s="1083"/>
      <c r="S309" s="1083"/>
      <c r="T309" s="1181" t="s">
        <v>85</v>
      </c>
      <c r="U309" s="1182"/>
      <c r="V309" s="1182"/>
      <c r="W309" s="1182"/>
      <c r="X309" s="1182"/>
      <c r="Y309" s="1182"/>
      <c r="Z309" s="1182"/>
      <c r="AA309" s="1084"/>
      <c r="AB309" s="1084"/>
      <c r="AC309" s="1079"/>
      <c r="AD309" s="1079"/>
      <c r="AE309" s="1079"/>
    </row>
    <row r="310" spans="1:31" s="10" customFormat="1" ht="33.75" customHeight="1" thickBot="1">
      <c r="A310" s="1079"/>
      <c r="B310" s="1079"/>
      <c r="C310" s="372"/>
      <c r="D310" s="1533" t="s">
        <v>19</v>
      </c>
      <c r="E310" s="1534"/>
      <c r="F310" s="1534"/>
      <c r="G310" s="1534"/>
      <c r="H310" s="1534"/>
      <c r="I310" s="1534"/>
      <c r="J310" s="1535"/>
      <c r="K310" s="1536" t="s">
        <v>104</v>
      </c>
      <c r="L310" s="1537"/>
      <c r="M310" s="1537"/>
      <c r="N310" s="1538"/>
      <c r="O310" s="1536" t="s">
        <v>105</v>
      </c>
      <c r="P310" s="1537"/>
      <c r="Q310" s="1537"/>
      <c r="R310" s="1539"/>
      <c r="S310" s="1533" t="s">
        <v>125</v>
      </c>
      <c r="T310" s="1631"/>
      <c r="U310" s="1631"/>
      <c r="V310" s="1631"/>
      <c r="W310" s="1632"/>
      <c r="X310" s="1632"/>
      <c r="Y310" s="1632"/>
      <c r="Z310" s="1633"/>
      <c r="AA310" s="1079"/>
      <c r="AB310" s="1084"/>
      <c r="AC310" s="1079"/>
      <c r="AD310" s="1079"/>
      <c r="AE310" s="1079"/>
    </row>
    <row r="311" spans="1:31" s="10" customFormat="1" ht="12.75" customHeight="1" thickBot="1">
      <c r="A311" s="1079"/>
      <c r="B311" s="1079"/>
      <c r="C311" s="372"/>
      <c r="D311" s="1169" t="s">
        <v>113</v>
      </c>
      <c r="E311" s="1170"/>
      <c r="F311" s="1170"/>
      <c r="G311" s="1170"/>
      <c r="H311" s="1170"/>
      <c r="I311" s="1170"/>
      <c r="J311" s="1171"/>
      <c r="K311" s="1198">
        <f>K312+K313+K314+K315+K316+K317+K318+K319+K321+K320</f>
        <v>224250.19999999998</v>
      </c>
      <c r="L311" s="1199"/>
      <c r="M311" s="1199"/>
      <c r="N311" s="1200"/>
      <c r="O311" s="1198">
        <f>O312+O313+O314+O315+O316+O317+O318+O319+O321+O320</f>
        <v>217025.99999999997</v>
      </c>
      <c r="P311" s="1199"/>
      <c r="Q311" s="1199"/>
      <c r="R311" s="1200"/>
      <c r="S311" s="1198">
        <f>S312+S313+S314+S315+S316+S317+S318+S319+S321+S320</f>
        <v>210276.3</v>
      </c>
      <c r="T311" s="1199"/>
      <c r="U311" s="1199"/>
      <c r="V311" s="1199"/>
      <c r="W311" s="1234"/>
      <c r="X311" s="1234"/>
      <c r="Y311" s="1234"/>
      <c r="Z311" s="1235"/>
      <c r="AA311" s="1085"/>
      <c r="AB311" s="1086"/>
      <c r="AC311" s="1079"/>
      <c r="AD311" s="1079"/>
      <c r="AE311" s="1079"/>
    </row>
    <row r="312" spans="1:31" s="10" customFormat="1" ht="15.75" customHeight="1">
      <c r="A312" s="1079"/>
      <c r="B312" s="1079"/>
      <c r="C312" s="372"/>
      <c r="D312" s="1212" t="s">
        <v>279</v>
      </c>
      <c r="E312" s="1208"/>
      <c r="F312" s="1208"/>
      <c r="G312" s="1208"/>
      <c r="H312" s="1208"/>
      <c r="I312" s="1208"/>
      <c r="J312" s="1209"/>
      <c r="K312" s="1195">
        <f>SUMIF(I12:I299,I262,J12:J302)</f>
        <v>98799.09999999998</v>
      </c>
      <c r="L312" s="1196"/>
      <c r="M312" s="1196"/>
      <c r="N312" s="1197"/>
      <c r="O312" s="1195">
        <f>SUMIF(I12:I299,I282,N12:N302)</f>
        <v>103087.90000000001</v>
      </c>
      <c r="P312" s="1196"/>
      <c r="Q312" s="1196"/>
      <c r="R312" s="1197"/>
      <c r="S312" s="1634">
        <f>SUMIF(I12:I300,I12,R12:R300)</f>
        <v>94967.09999999998</v>
      </c>
      <c r="T312" s="1635"/>
      <c r="U312" s="1635"/>
      <c r="V312" s="1635"/>
      <c r="W312" s="1636"/>
      <c r="X312" s="1636"/>
      <c r="Y312" s="1636"/>
      <c r="Z312" s="1637"/>
      <c r="AA312" s="1085"/>
      <c r="AB312" s="1086"/>
      <c r="AC312" s="1079"/>
      <c r="AD312" s="1079"/>
      <c r="AE312" s="1079"/>
    </row>
    <row r="313" spans="1:31" s="10" customFormat="1" ht="13.5" customHeight="1">
      <c r="A313" s="1079"/>
      <c r="B313" s="1079"/>
      <c r="C313" s="372"/>
      <c r="D313" s="1176" t="s">
        <v>280</v>
      </c>
      <c r="E313" s="1177"/>
      <c r="F313" s="1177"/>
      <c r="G313" s="1177"/>
      <c r="H313" s="1177"/>
      <c r="I313" s="1177"/>
      <c r="J313" s="1178"/>
      <c r="K313" s="1217">
        <f>SUMIF(I12:I300,I69,J12:J300)</f>
        <v>18464.5</v>
      </c>
      <c r="L313" s="1218"/>
      <c r="M313" s="1218"/>
      <c r="N313" s="1210"/>
      <c r="O313" s="1217">
        <f>SUMIF(I12:I299,I69,N12:N299)</f>
        <v>17481.1</v>
      </c>
      <c r="P313" s="1218"/>
      <c r="Q313" s="1218"/>
      <c r="R313" s="1210"/>
      <c r="S313" s="1217">
        <f>SUMIF(I12:I299,I69,R12:R299)</f>
        <v>17532.600000000002</v>
      </c>
      <c r="T313" s="1218"/>
      <c r="U313" s="1218"/>
      <c r="V313" s="1218"/>
      <c r="W313" s="1219"/>
      <c r="X313" s="1219"/>
      <c r="Y313" s="1219"/>
      <c r="Z313" s="1220"/>
      <c r="AA313" s="1085"/>
      <c r="AB313" s="1086"/>
      <c r="AC313" s="1079"/>
      <c r="AD313" s="1079"/>
      <c r="AE313" s="1079"/>
    </row>
    <row r="314" spans="1:31" s="10" customFormat="1" ht="18" customHeight="1">
      <c r="A314" s="1079"/>
      <c r="B314" s="1079"/>
      <c r="C314" s="372"/>
      <c r="D314" s="1250" t="s">
        <v>281</v>
      </c>
      <c r="E314" s="1251"/>
      <c r="F314" s="1251"/>
      <c r="G314" s="1251"/>
      <c r="H314" s="1251"/>
      <c r="I314" s="1251"/>
      <c r="J314" s="1252"/>
      <c r="K314" s="1217">
        <f>SUMIF(I12:I300,I71,J12:J300)</f>
        <v>198</v>
      </c>
      <c r="L314" s="1218"/>
      <c r="M314" s="1218"/>
      <c r="N314" s="1210"/>
      <c r="O314" s="1217">
        <f>SUMIF(I12:I300,I71,N12:N300)</f>
        <v>170.2</v>
      </c>
      <c r="P314" s="1218"/>
      <c r="Q314" s="1218"/>
      <c r="R314" s="1210"/>
      <c r="S314" s="1217">
        <f>SUMIF(I12:I299,I71,R12:R299)</f>
        <v>170.2</v>
      </c>
      <c r="T314" s="1218"/>
      <c r="U314" s="1218"/>
      <c r="V314" s="1218"/>
      <c r="W314" s="1219"/>
      <c r="X314" s="1219"/>
      <c r="Y314" s="1219"/>
      <c r="Z314" s="1220"/>
      <c r="AA314" s="1085"/>
      <c r="AB314" s="1086"/>
      <c r="AC314" s="1079"/>
      <c r="AD314" s="1079"/>
      <c r="AE314" s="1079"/>
    </row>
    <row r="315" spans="1:31" s="10" customFormat="1" ht="18" customHeight="1">
      <c r="A315" s="1079"/>
      <c r="B315" s="1079"/>
      <c r="C315" s="372"/>
      <c r="D315" s="1176" t="s">
        <v>282</v>
      </c>
      <c r="E315" s="1177"/>
      <c r="F315" s="1177"/>
      <c r="G315" s="1177"/>
      <c r="H315" s="1177"/>
      <c r="I315" s="1177"/>
      <c r="J315" s="1178"/>
      <c r="K315" s="1217">
        <f>SUMIF(I12:I300,I76,J12:J300)</f>
        <v>102655.20000000001</v>
      </c>
      <c r="L315" s="1218"/>
      <c r="M315" s="1218"/>
      <c r="N315" s="1210"/>
      <c r="O315" s="1217">
        <f>SUMIF(I12:I300,I57,N12:N300)</f>
        <v>94098.99999999997</v>
      </c>
      <c r="P315" s="1218"/>
      <c r="Q315" s="1218"/>
      <c r="R315" s="1210"/>
      <c r="S315" s="1217">
        <f>SUMIF(I12:I299,I61,R12:R299)</f>
        <v>94098.99999999997</v>
      </c>
      <c r="T315" s="1218"/>
      <c r="U315" s="1218"/>
      <c r="V315" s="1218"/>
      <c r="W315" s="1219"/>
      <c r="X315" s="1219"/>
      <c r="Y315" s="1219"/>
      <c r="Z315" s="1220"/>
      <c r="AA315" s="1085"/>
      <c r="AB315" s="1086"/>
      <c r="AC315" s="1079"/>
      <c r="AD315" s="1079"/>
      <c r="AE315" s="1079"/>
    </row>
    <row r="316" spans="1:31" s="10" customFormat="1" ht="24.75" customHeight="1">
      <c r="A316" s="1079"/>
      <c r="B316" s="1079"/>
      <c r="C316" s="372"/>
      <c r="D316" s="1250" t="s">
        <v>283</v>
      </c>
      <c r="E316" s="1251"/>
      <c r="F316" s="1251"/>
      <c r="G316" s="1251"/>
      <c r="H316" s="1251"/>
      <c r="I316" s="1251"/>
      <c r="J316" s="1252"/>
      <c r="K316" s="1217">
        <f>SUMIF(I12:I300,SB(VIP),J12:J300)</f>
        <v>0</v>
      </c>
      <c r="L316" s="1218"/>
      <c r="M316" s="1218"/>
      <c r="N316" s="1210"/>
      <c r="O316" s="1217"/>
      <c r="P316" s="1218"/>
      <c r="Q316" s="1218"/>
      <c r="R316" s="1210"/>
      <c r="S316" s="1217">
        <v>0</v>
      </c>
      <c r="T316" s="1218"/>
      <c r="U316" s="1218"/>
      <c r="V316" s="1218"/>
      <c r="W316" s="1219"/>
      <c r="X316" s="1219"/>
      <c r="Y316" s="1219"/>
      <c r="Z316" s="1220"/>
      <c r="AA316" s="1085"/>
      <c r="AB316" s="1086"/>
      <c r="AC316" s="1079"/>
      <c r="AD316" s="1079"/>
      <c r="AE316" s="1079"/>
    </row>
    <row r="317" spans="1:31" s="10" customFormat="1" ht="28.5" customHeight="1">
      <c r="A317" s="1079"/>
      <c r="B317" s="1079"/>
      <c r="C317" s="372"/>
      <c r="D317" s="1176" t="s">
        <v>341</v>
      </c>
      <c r="E317" s="1177"/>
      <c r="F317" s="1177"/>
      <c r="G317" s="1177"/>
      <c r="H317" s="1177"/>
      <c r="I317" s="1177"/>
      <c r="J317" s="1178"/>
      <c r="K317" s="1217">
        <f>J41</f>
        <v>60</v>
      </c>
      <c r="L317" s="1218"/>
      <c r="M317" s="1218"/>
      <c r="N317" s="1210"/>
      <c r="O317" s="1217">
        <f>SUMIF(I26:I300,"SB(MK)",N26:N300)</f>
        <v>40</v>
      </c>
      <c r="P317" s="1218"/>
      <c r="Q317" s="1218"/>
      <c r="R317" s="1210"/>
      <c r="S317" s="1217">
        <f>SUMIF(I12:I299,"SB(MK)",R12:R299)</f>
        <v>40</v>
      </c>
      <c r="T317" s="1218"/>
      <c r="U317" s="1218"/>
      <c r="V317" s="1218"/>
      <c r="W317" s="1219"/>
      <c r="X317" s="1219"/>
      <c r="Y317" s="1219"/>
      <c r="Z317" s="1220"/>
      <c r="AA317" s="1085"/>
      <c r="AB317" s="1085"/>
      <c r="AC317" s="1079"/>
      <c r="AD317" s="1079"/>
      <c r="AE317" s="1079"/>
    </row>
    <row r="318" spans="1:31" s="10" customFormat="1" ht="12.75" customHeight="1">
      <c r="A318" s="1079"/>
      <c r="B318" s="1079"/>
      <c r="C318" s="372"/>
      <c r="D318" s="1250" t="s">
        <v>284</v>
      </c>
      <c r="E318" s="1251"/>
      <c r="F318" s="1251"/>
      <c r="G318" s="1251"/>
      <c r="H318" s="1251"/>
      <c r="I318" s="1251"/>
      <c r="J318" s="1251"/>
      <c r="K318" s="1217">
        <f>SUMIF(I12:I298,I14,J12:J298)</f>
        <v>2879.3</v>
      </c>
      <c r="L318" s="1218"/>
      <c r="M318" s="1218"/>
      <c r="N318" s="1210"/>
      <c r="O318" s="1217">
        <f>SUMIF(I12:I299,I14,R12:R299)</f>
        <v>0</v>
      </c>
      <c r="P318" s="1218"/>
      <c r="Q318" s="1218"/>
      <c r="R318" s="1210"/>
      <c r="S318" s="1217"/>
      <c r="T318" s="1218"/>
      <c r="U318" s="1218"/>
      <c r="V318" s="1218"/>
      <c r="W318" s="1219"/>
      <c r="X318" s="1219"/>
      <c r="Y318" s="1219"/>
      <c r="Z318" s="1220"/>
      <c r="AA318" s="1085"/>
      <c r="AB318" s="1086"/>
      <c r="AC318" s="1079"/>
      <c r="AD318" s="1079"/>
      <c r="AE318" s="1079"/>
    </row>
    <row r="319" spans="1:31" s="10" customFormat="1" ht="24.75" customHeight="1">
      <c r="A319" s="1079"/>
      <c r="B319" s="1079"/>
      <c r="C319" s="372"/>
      <c r="D319" s="1250" t="s">
        <v>285</v>
      </c>
      <c r="E319" s="1251"/>
      <c r="F319" s="1251"/>
      <c r="G319" s="1251"/>
      <c r="H319" s="1251"/>
      <c r="I319" s="1251"/>
      <c r="J319" s="1252"/>
      <c r="K319" s="1217">
        <f>SUMIF(I12:I300,I281,J12:J300)</f>
        <v>0</v>
      </c>
      <c r="L319" s="1219"/>
      <c r="M319" s="1219"/>
      <c r="N319" s="1220"/>
      <c r="O319" s="1217">
        <f>SUMIF(I12:I300,I281,N12:N300)</f>
        <v>0</v>
      </c>
      <c r="P319" s="1219"/>
      <c r="Q319" s="1219"/>
      <c r="R319" s="1220"/>
      <c r="S319" s="1217">
        <f>SUMIF(I12:I299,"SB(ES)",R12:R299)</f>
        <v>0</v>
      </c>
      <c r="T319" s="1219"/>
      <c r="U319" s="1219"/>
      <c r="V319" s="1219"/>
      <c r="W319" s="1219"/>
      <c r="X319" s="1219"/>
      <c r="Y319" s="1219"/>
      <c r="Z319" s="1220"/>
      <c r="AA319" s="1085"/>
      <c r="AB319" s="1085"/>
      <c r="AC319" s="1079"/>
      <c r="AD319" s="1079"/>
      <c r="AE319" s="1079"/>
    </row>
    <row r="320" spans="1:31" s="10" customFormat="1" ht="12.75">
      <c r="A320" s="1079"/>
      <c r="B320" s="1079"/>
      <c r="C320" s="372"/>
      <c r="D320" s="1212" t="s">
        <v>286</v>
      </c>
      <c r="E320" s="1208"/>
      <c r="F320" s="1208"/>
      <c r="G320" s="1208"/>
      <c r="H320" s="1208"/>
      <c r="I320" s="1208"/>
      <c r="J320" s="1209"/>
      <c r="K320" s="1217">
        <f>SUMIF(I7:I297,I250,J7:J297)</f>
        <v>405</v>
      </c>
      <c r="L320" s="1218"/>
      <c r="M320" s="1218"/>
      <c r="N320" s="1210"/>
      <c r="O320" s="1217">
        <f>SUMIF(I7:I295,I250,N7:N295)</f>
        <v>1370.1</v>
      </c>
      <c r="P320" s="1218"/>
      <c r="Q320" s="1218"/>
      <c r="R320" s="1210"/>
      <c r="S320" s="1217">
        <f>SUMIF(I7:I294,I258,R7:R294)</f>
        <v>2690.2</v>
      </c>
      <c r="T320" s="1218"/>
      <c r="U320" s="1218"/>
      <c r="V320" s="1218"/>
      <c r="W320" s="1219"/>
      <c r="X320" s="1219"/>
      <c r="Y320" s="1219"/>
      <c r="Z320" s="1220"/>
      <c r="AA320" s="1085"/>
      <c r="AB320" s="1086"/>
      <c r="AC320" s="1079"/>
      <c r="AD320" s="1079"/>
      <c r="AE320" s="1079"/>
    </row>
    <row r="321" spans="1:31" s="10" customFormat="1" ht="16.5" customHeight="1" thickBot="1">
      <c r="A321" s="1079"/>
      <c r="B321" s="1079"/>
      <c r="C321" s="372"/>
      <c r="D321" s="1253" t="s">
        <v>287</v>
      </c>
      <c r="E321" s="1254"/>
      <c r="F321" s="1254"/>
      <c r="G321" s="1254"/>
      <c r="H321" s="1254"/>
      <c r="I321" s="1254"/>
      <c r="J321" s="1255"/>
      <c r="K321" s="1246">
        <f>SUMIF(I12:I300,I222,J12:J300)</f>
        <v>789.1</v>
      </c>
      <c r="L321" s="1247"/>
      <c r="M321" s="1247"/>
      <c r="N321" s="1248"/>
      <c r="O321" s="1246">
        <f>SUMIF(I12:I300,"PF",N12:N300)</f>
        <v>777.7</v>
      </c>
      <c r="P321" s="1247"/>
      <c r="Q321" s="1247"/>
      <c r="R321" s="1248"/>
      <c r="S321" s="1246">
        <f>SUMIF(I12:I300,I160,R12:R300)</f>
        <v>777.2</v>
      </c>
      <c r="T321" s="1247"/>
      <c r="U321" s="1247"/>
      <c r="V321" s="1247"/>
      <c r="W321" s="1247"/>
      <c r="X321" s="1247"/>
      <c r="Y321" s="1247"/>
      <c r="Z321" s="1248"/>
      <c r="AA321" s="1085"/>
      <c r="AB321" s="1086"/>
      <c r="AC321" s="1079"/>
      <c r="AD321" s="1079"/>
      <c r="AE321" s="1079"/>
    </row>
    <row r="322" spans="1:31" s="10" customFormat="1" ht="12.75" customHeight="1" thickBot="1">
      <c r="A322" s="1079"/>
      <c r="B322" s="1079"/>
      <c r="C322" s="372"/>
      <c r="D322" s="1169" t="s">
        <v>114</v>
      </c>
      <c r="E322" s="1170"/>
      <c r="F322" s="1170"/>
      <c r="G322" s="1170"/>
      <c r="H322" s="1170"/>
      <c r="I322" s="1170"/>
      <c r="J322" s="1171"/>
      <c r="K322" s="1198">
        <f>K323+K324+K325</f>
        <v>7194.540000000001</v>
      </c>
      <c r="L322" s="1199"/>
      <c r="M322" s="1199"/>
      <c r="N322" s="1200"/>
      <c r="O322" s="1198">
        <f>O323+O324+O325</f>
        <v>14383.099999999999</v>
      </c>
      <c r="P322" s="1199"/>
      <c r="Q322" s="1199"/>
      <c r="R322" s="1200"/>
      <c r="S322" s="1198">
        <f>S323+S324+S325</f>
        <v>14283.099999999999</v>
      </c>
      <c r="T322" s="1199"/>
      <c r="U322" s="1199"/>
      <c r="V322" s="1199"/>
      <c r="W322" s="1234"/>
      <c r="X322" s="1234"/>
      <c r="Y322" s="1234"/>
      <c r="Z322" s="1235"/>
      <c r="AA322" s="1085"/>
      <c r="AB322" s="1085"/>
      <c r="AC322" s="1079"/>
      <c r="AD322" s="1079"/>
      <c r="AE322" s="1079"/>
    </row>
    <row r="323" spans="1:31" s="10" customFormat="1" ht="12.75" customHeight="1">
      <c r="A323" s="1079"/>
      <c r="B323" s="1079"/>
      <c r="C323" s="372"/>
      <c r="D323" s="1256" t="s">
        <v>288</v>
      </c>
      <c r="E323" s="1257"/>
      <c r="F323" s="1257"/>
      <c r="G323" s="1257"/>
      <c r="H323" s="1257"/>
      <c r="I323" s="1257"/>
      <c r="J323" s="1257"/>
      <c r="K323" s="1217">
        <f>SUMIF(I12:I302,I268,J12:J302)</f>
        <v>5168.1</v>
      </c>
      <c r="L323" s="1218"/>
      <c r="M323" s="1218"/>
      <c r="N323" s="1210"/>
      <c r="O323" s="1217">
        <f>SUMIF(I12:I300,"ES",N12:N300)</f>
        <v>13037.699999999999</v>
      </c>
      <c r="P323" s="1218"/>
      <c r="Q323" s="1218"/>
      <c r="R323" s="1210"/>
      <c r="S323" s="1634">
        <f>SUMIF(I12:I299,I279,R12:R299)</f>
        <v>13037.699999999999</v>
      </c>
      <c r="T323" s="1635"/>
      <c r="U323" s="1635"/>
      <c r="V323" s="1635"/>
      <c r="W323" s="1636"/>
      <c r="X323" s="1636"/>
      <c r="Y323" s="1636"/>
      <c r="Z323" s="1637"/>
      <c r="AA323" s="1085"/>
      <c r="AB323" s="1085"/>
      <c r="AC323" s="1079"/>
      <c r="AD323" s="1079"/>
      <c r="AE323" s="1079"/>
    </row>
    <row r="324" spans="1:31" s="10" customFormat="1" ht="12.75" customHeight="1">
      <c r="A324" s="1079"/>
      <c r="B324" s="1079"/>
      <c r="C324" s="372"/>
      <c r="D324" s="1212" t="s">
        <v>289</v>
      </c>
      <c r="E324" s="1208"/>
      <c r="F324" s="1208"/>
      <c r="G324" s="1208"/>
      <c r="H324" s="1208"/>
      <c r="I324" s="1208"/>
      <c r="J324" s="1209"/>
      <c r="K324" s="1217">
        <f>SUMIF(I12:I302,I223,J12:J302)</f>
        <v>1426.44</v>
      </c>
      <c r="L324" s="1218"/>
      <c r="M324" s="1218"/>
      <c r="N324" s="1210"/>
      <c r="O324" s="1217">
        <f>SUMIF(I12:I300,I264,N12:N300)</f>
        <v>792.5</v>
      </c>
      <c r="P324" s="1218"/>
      <c r="Q324" s="1218"/>
      <c r="R324" s="1210"/>
      <c r="S324" s="1217">
        <f>SUMIF(I12:I299,I289,R12:R299)</f>
        <v>692.5</v>
      </c>
      <c r="T324" s="1218"/>
      <c r="U324" s="1218"/>
      <c r="V324" s="1218"/>
      <c r="W324" s="1219"/>
      <c r="X324" s="1219"/>
      <c r="Y324" s="1219"/>
      <c r="Z324" s="1220"/>
      <c r="AA324" s="1085"/>
      <c r="AB324" s="1085"/>
      <c r="AC324" s="1079"/>
      <c r="AD324" s="1079"/>
      <c r="AE324" s="1079"/>
    </row>
    <row r="325" spans="1:31" s="10" customFormat="1" ht="13.5" customHeight="1" thickBot="1">
      <c r="A325" s="1079"/>
      <c r="B325" s="1079"/>
      <c r="C325" s="372"/>
      <c r="D325" s="1176" t="s">
        <v>290</v>
      </c>
      <c r="E325" s="1177"/>
      <c r="F325" s="1177"/>
      <c r="G325" s="1177"/>
      <c r="H325" s="1177"/>
      <c r="I325" s="1177"/>
      <c r="J325" s="1178"/>
      <c r="K325" s="1243">
        <f>SUMIF(I12:I302,I78,J12:J302)</f>
        <v>600</v>
      </c>
      <c r="L325" s="1244"/>
      <c r="M325" s="1244"/>
      <c r="N325" s="1245"/>
      <c r="O325" s="1243">
        <f>SUMIF(I12:I300,I78,N12:N300)</f>
        <v>552.9</v>
      </c>
      <c r="P325" s="1244"/>
      <c r="Q325" s="1244"/>
      <c r="R325" s="1245"/>
      <c r="S325" s="1246">
        <f>SUMIF(I12:I299,I16,R12:R299)</f>
        <v>552.9</v>
      </c>
      <c r="T325" s="1638"/>
      <c r="U325" s="1638"/>
      <c r="V325" s="1638"/>
      <c r="W325" s="1247"/>
      <c r="X325" s="1247"/>
      <c r="Y325" s="1247"/>
      <c r="Z325" s="1248"/>
      <c r="AA325" s="1085"/>
      <c r="AB325" s="1085"/>
      <c r="AC325" s="1079"/>
      <c r="AD325" s="1079"/>
      <c r="AE325" s="1079"/>
    </row>
    <row r="326" spans="1:31" ht="14.25" customHeight="1" thickBot="1">
      <c r="A326" s="1079"/>
      <c r="B326" s="1079"/>
      <c r="C326" s="1079"/>
      <c r="D326" s="1239" t="s">
        <v>115</v>
      </c>
      <c r="E326" s="1240"/>
      <c r="F326" s="1240"/>
      <c r="G326" s="1240"/>
      <c r="H326" s="1240"/>
      <c r="I326" s="1240"/>
      <c r="J326" s="1241"/>
      <c r="K326" s="1232">
        <f>K322+K311</f>
        <v>231444.74</v>
      </c>
      <c r="L326" s="1233"/>
      <c r="M326" s="1233"/>
      <c r="N326" s="1242"/>
      <c r="O326" s="1232">
        <f>O322+O311</f>
        <v>231409.09999999998</v>
      </c>
      <c r="P326" s="1233"/>
      <c r="Q326" s="1233"/>
      <c r="R326" s="1242"/>
      <c r="S326" s="1232">
        <f>S322+S311</f>
        <v>224559.4</v>
      </c>
      <c r="T326" s="1233"/>
      <c r="U326" s="1233"/>
      <c r="V326" s="1233"/>
      <c r="W326" s="1234"/>
      <c r="X326" s="1234"/>
      <c r="Y326" s="1234"/>
      <c r="Z326" s="1235"/>
      <c r="AA326" s="1085"/>
      <c r="AB326" s="662"/>
      <c r="AC326" s="372"/>
      <c r="AD326" s="372"/>
      <c r="AE326" s="372"/>
    </row>
    <row r="327" spans="4:21" ht="12">
      <c r="D327" s="1"/>
      <c r="E327" s="1"/>
      <c r="F327" s="1"/>
      <c r="G327" s="85"/>
      <c r="H327" s="1"/>
      <c r="I327" s="3"/>
      <c r="J327" s="6"/>
      <c r="K327" s="6"/>
      <c r="L327" s="1"/>
      <c r="M327" s="1"/>
      <c r="N327" s="6"/>
      <c r="O327" s="6"/>
      <c r="P327" s="6"/>
      <c r="Q327" s="6"/>
      <c r="R327" s="1"/>
      <c r="S327" s="1"/>
      <c r="T327" s="1"/>
      <c r="U327" s="1"/>
    </row>
    <row r="328" spans="4:21" ht="12">
      <c r="D328" s="1"/>
      <c r="E328" s="1"/>
      <c r="F328" s="1"/>
      <c r="G328" s="85"/>
      <c r="H328" s="1"/>
      <c r="I328" s="3"/>
      <c r="J328" s="6"/>
      <c r="K328" s="1"/>
      <c r="L328" s="1"/>
      <c r="M328" s="1"/>
      <c r="N328" s="6"/>
      <c r="O328" s="6"/>
      <c r="P328" s="6"/>
      <c r="Q328" s="6"/>
      <c r="R328" s="1"/>
      <c r="S328" s="1"/>
      <c r="T328" s="1"/>
      <c r="U328" s="1"/>
    </row>
    <row r="329" spans="4:21" ht="12">
      <c r="D329" s="1"/>
      <c r="E329" s="1"/>
      <c r="F329" s="1"/>
      <c r="G329" s="85"/>
      <c r="H329" s="1"/>
      <c r="I329" s="3"/>
      <c r="J329" s="1"/>
      <c r="K329" s="1"/>
      <c r="L329" s="1"/>
      <c r="M329" s="1"/>
      <c r="N329" s="6"/>
      <c r="O329" s="6"/>
      <c r="P329" s="6"/>
      <c r="Q329" s="6"/>
      <c r="R329" s="1"/>
      <c r="S329" s="1"/>
      <c r="T329" s="1"/>
      <c r="U329" s="1"/>
    </row>
    <row r="330" spans="4:21" ht="12">
      <c r="D330" s="1"/>
      <c r="E330" s="1"/>
      <c r="F330" s="1"/>
      <c r="G330" s="85"/>
      <c r="H330" s="1"/>
      <c r="I330" s="3"/>
      <c r="J330" s="1"/>
      <c r="K330" s="1"/>
      <c r="L330" s="1"/>
      <c r="M330" s="1"/>
      <c r="N330" s="6"/>
      <c r="O330" s="6"/>
      <c r="P330" s="6"/>
      <c r="Q330" s="6"/>
      <c r="R330" s="1"/>
      <c r="S330" s="1"/>
      <c r="T330" s="1"/>
      <c r="U330" s="1"/>
    </row>
    <row r="331" spans="4:21" ht="12">
      <c r="D331" s="1"/>
      <c r="E331" s="1"/>
      <c r="F331" s="1"/>
      <c r="G331" s="85"/>
      <c r="H331" s="1"/>
      <c r="I331" s="3"/>
      <c r="J331" s="1"/>
      <c r="K331" s="1"/>
      <c r="L331" s="1"/>
      <c r="M331" s="1"/>
      <c r="N331" s="6"/>
      <c r="O331" s="6"/>
      <c r="P331" s="6"/>
      <c r="Q331" s="6"/>
      <c r="R331" s="1"/>
      <c r="S331" s="1"/>
      <c r="T331" s="1"/>
      <c r="U331" s="1"/>
    </row>
    <row r="332" spans="4:21" ht="12">
      <c r="D332" s="1"/>
      <c r="E332" s="1"/>
      <c r="F332" s="1"/>
      <c r="G332" s="85"/>
      <c r="H332" s="1"/>
      <c r="I332" s="3"/>
      <c r="J332" s="1"/>
      <c r="K332" s="1"/>
      <c r="L332" s="1"/>
      <c r="M332" s="1"/>
      <c r="N332" s="6"/>
      <c r="O332" s="6"/>
      <c r="P332" s="6"/>
      <c r="Q332" s="6"/>
      <c r="R332" s="1"/>
      <c r="S332" s="1"/>
      <c r="T332" s="1"/>
      <c r="U332" s="1"/>
    </row>
    <row r="333" spans="4:21" ht="12">
      <c r="D333" s="1"/>
      <c r="E333" s="1"/>
      <c r="F333" s="1"/>
      <c r="G333" s="85"/>
      <c r="H333" s="1"/>
      <c r="I333" s="3"/>
      <c r="J333" s="1"/>
      <c r="K333" s="1"/>
      <c r="L333" s="1"/>
      <c r="M333" s="1"/>
      <c r="N333" s="6"/>
      <c r="O333" s="6"/>
      <c r="P333" s="6"/>
      <c r="Q333" s="6"/>
      <c r="R333" s="1"/>
      <c r="S333" s="1"/>
      <c r="T333" s="1"/>
      <c r="U333" s="1"/>
    </row>
    <row r="334" spans="4:21" ht="12">
      <c r="D334" s="1"/>
      <c r="E334" s="1"/>
      <c r="F334" s="1"/>
      <c r="G334" s="85"/>
      <c r="H334" s="1"/>
      <c r="I334" s="3"/>
      <c r="J334" s="1"/>
      <c r="K334" s="1"/>
      <c r="L334" s="1"/>
      <c r="M334" s="1"/>
      <c r="N334" s="6"/>
      <c r="O334" s="6"/>
      <c r="P334" s="6"/>
      <c r="Q334" s="6"/>
      <c r="R334" s="1"/>
      <c r="S334" s="1"/>
      <c r="T334" s="1"/>
      <c r="U334" s="1"/>
    </row>
    <row r="335" spans="4:21" ht="12">
      <c r="D335" s="1"/>
      <c r="E335" s="1"/>
      <c r="F335" s="1"/>
      <c r="G335" s="85"/>
      <c r="H335" s="1"/>
      <c r="I335" s="3"/>
      <c r="J335" s="1"/>
      <c r="K335" s="1"/>
      <c r="L335" s="1"/>
      <c r="M335" s="1"/>
      <c r="N335" s="6"/>
      <c r="O335" s="6"/>
      <c r="P335" s="6"/>
      <c r="Q335" s="6"/>
      <c r="R335" s="1"/>
      <c r="S335" s="1"/>
      <c r="T335" s="1"/>
      <c r="U335" s="1"/>
    </row>
    <row r="336" spans="4:21" ht="12">
      <c r="D336" s="1"/>
      <c r="E336" s="1"/>
      <c r="F336" s="1"/>
      <c r="G336" s="85"/>
      <c r="H336" s="1"/>
      <c r="I336" s="3"/>
      <c r="J336" s="1"/>
      <c r="K336" s="1"/>
      <c r="L336" s="1"/>
      <c r="M336" s="1"/>
      <c r="N336" s="6"/>
      <c r="O336" s="6"/>
      <c r="P336" s="6"/>
      <c r="Q336" s="6"/>
      <c r="R336" s="1"/>
      <c r="S336" s="1"/>
      <c r="T336" s="1"/>
      <c r="U336" s="1"/>
    </row>
    <row r="337" spans="4:21" ht="12">
      <c r="D337" s="1"/>
      <c r="E337" s="1"/>
      <c r="F337" s="1"/>
      <c r="G337" s="85"/>
      <c r="H337" s="1"/>
      <c r="I337" s="3"/>
      <c r="J337" s="1"/>
      <c r="K337" s="1"/>
      <c r="L337" s="1"/>
      <c r="M337" s="1"/>
      <c r="N337" s="6"/>
      <c r="O337" s="6"/>
      <c r="P337" s="6"/>
      <c r="Q337" s="6"/>
      <c r="R337" s="1"/>
      <c r="S337" s="1"/>
      <c r="T337" s="1"/>
      <c r="U337" s="1"/>
    </row>
    <row r="338" spans="4:21" ht="12">
      <c r="D338" s="1"/>
      <c r="E338" s="1"/>
      <c r="F338" s="1"/>
      <c r="G338" s="85"/>
      <c r="H338" s="1"/>
      <c r="I338" s="3"/>
      <c r="J338" s="1"/>
      <c r="K338" s="1"/>
      <c r="L338" s="1"/>
      <c r="M338" s="1"/>
      <c r="N338" s="6"/>
      <c r="O338" s="6"/>
      <c r="P338" s="6"/>
      <c r="Q338" s="6"/>
      <c r="R338" s="1"/>
      <c r="S338" s="1"/>
      <c r="T338" s="1"/>
      <c r="U338" s="1"/>
    </row>
    <row r="339" spans="4:21" ht="12">
      <c r="D339" s="1"/>
      <c r="E339" s="1"/>
      <c r="F339" s="1"/>
      <c r="G339" s="85"/>
      <c r="H339" s="1"/>
      <c r="I339" s="3"/>
      <c r="J339" s="1"/>
      <c r="K339" s="1"/>
      <c r="L339" s="1"/>
      <c r="M339" s="1"/>
      <c r="N339" s="6"/>
      <c r="O339" s="6"/>
      <c r="P339" s="6"/>
      <c r="Q339" s="6"/>
      <c r="R339" s="1"/>
      <c r="S339" s="1"/>
      <c r="T339" s="1"/>
      <c r="U339" s="1"/>
    </row>
    <row r="340" spans="4:21" ht="12">
      <c r="D340" s="1"/>
      <c r="E340" s="1"/>
      <c r="F340" s="1"/>
      <c r="G340" s="85"/>
      <c r="H340" s="1"/>
      <c r="I340" s="3"/>
      <c r="J340" s="1"/>
      <c r="K340" s="1"/>
      <c r="L340" s="1"/>
      <c r="M340" s="1"/>
      <c r="N340" s="6"/>
      <c r="O340" s="6"/>
      <c r="P340" s="6"/>
      <c r="Q340" s="6"/>
      <c r="R340" s="1"/>
      <c r="S340" s="1"/>
      <c r="T340" s="1"/>
      <c r="U340" s="1"/>
    </row>
    <row r="341" spans="4:21" ht="12">
      <c r="D341" s="1"/>
      <c r="E341" s="1"/>
      <c r="F341" s="1"/>
      <c r="G341" s="85"/>
      <c r="H341" s="1"/>
      <c r="I341" s="3"/>
      <c r="J341" s="1"/>
      <c r="K341" s="1"/>
      <c r="L341" s="1"/>
      <c r="M341" s="1"/>
      <c r="N341" s="6"/>
      <c r="O341" s="6"/>
      <c r="P341" s="6"/>
      <c r="Q341" s="6"/>
      <c r="R341" s="1"/>
      <c r="S341" s="1"/>
      <c r="T341" s="1"/>
      <c r="U341" s="1"/>
    </row>
    <row r="342" spans="4:21" ht="12">
      <c r="D342" s="1"/>
      <c r="E342" s="1"/>
      <c r="F342" s="1"/>
      <c r="G342" s="85"/>
      <c r="H342" s="1"/>
      <c r="I342" s="3"/>
      <c r="J342" s="1"/>
      <c r="K342" s="1"/>
      <c r="L342" s="1"/>
      <c r="M342" s="1"/>
      <c r="N342" s="6"/>
      <c r="O342" s="6"/>
      <c r="P342" s="6"/>
      <c r="Q342" s="6"/>
      <c r="R342" s="1"/>
      <c r="S342" s="1"/>
      <c r="T342" s="1"/>
      <c r="U342" s="1"/>
    </row>
    <row r="343" spans="4:21" ht="12">
      <c r="D343" s="1"/>
      <c r="E343" s="1"/>
      <c r="F343" s="1"/>
      <c r="G343" s="85"/>
      <c r="H343" s="1"/>
      <c r="I343" s="3"/>
      <c r="J343" s="1"/>
      <c r="K343" s="1"/>
      <c r="L343" s="1"/>
      <c r="M343" s="1"/>
      <c r="N343" s="6"/>
      <c r="O343" s="6"/>
      <c r="P343" s="6"/>
      <c r="Q343" s="6"/>
      <c r="R343" s="1"/>
      <c r="S343" s="1"/>
      <c r="T343" s="1"/>
      <c r="U343" s="1"/>
    </row>
    <row r="344" spans="4:21" ht="12">
      <c r="D344" s="1"/>
      <c r="E344" s="1"/>
      <c r="F344" s="1"/>
      <c r="G344" s="85"/>
      <c r="H344" s="1"/>
      <c r="I344" s="3"/>
      <c r="J344" s="1"/>
      <c r="K344" s="1"/>
      <c r="L344" s="1"/>
      <c r="M344" s="1"/>
      <c r="N344" s="6"/>
      <c r="O344" s="6"/>
      <c r="P344" s="6"/>
      <c r="Q344" s="6"/>
      <c r="R344" s="1"/>
      <c r="S344" s="1"/>
      <c r="T344" s="1"/>
      <c r="U344" s="1"/>
    </row>
    <row r="345" spans="4:21" ht="12">
      <c r="D345" s="1"/>
      <c r="E345" s="1"/>
      <c r="F345" s="1"/>
      <c r="G345" s="85"/>
      <c r="H345" s="1"/>
      <c r="I345" s="3"/>
      <c r="J345" s="1"/>
      <c r="K345" s="1"/>
      <c r="L345" s="1"/>
      <c r="M345" s="1"/>
      <c r="N345" s="6"/>
      <c r="O345" s="6"/>
      <c r="P345" s="6"/>
      <c r="Q345" s="6"/>
      <c r="R345" s="1"/>
      <c r="S345" s="1"/>
      <c r="T345" s="1"/>
      <c r="U345" s="1"/>
    </row>
    <row r="346" spans="4:21" ht="12">
      <c r="D346" s="1"/>
      <c r="E346" s="1"/>
      <c r="F346" s="1"/>
      <c r="G346" s="85"/>
      <c r="H346" s="1"/>
      <c r="I346" s="3"/>
      <c r="J346" s="1"/>
      <c r="K346" s="1"/>
      <c r="L346" s="1"/>
      <c r="M346" s="1"/>
      <c r="N346" s="6"/>
      <c r="O346" s="6"/>
      <c r="P346" s="6"/>
      <c r="Q346" s="6"/>
      <c r="R346" s="1"/>
      <c r="S346" s="1"/>
      <c r="T346" s="1"/>
      <c r="U346" s="1"/>
    </row>
    <row r="347" spans="4:21" ht="12">
      <c r="D347" s="1"/>
      <c r="E347" s="1"/>
      <c r="F347" s="1"/>
      <c r="G347" s="85"/>
      <c r="H347" s="1"/>
      <c r="I347" s="3"/>
      <c r="J347" s="1"/>
      <c r="K347" s="1"/>
      <c r="L347" s="1"/>
      <c r="M347" s="1"/>
      <c r="N347" s="6"/>
      <c r="O347" s="6"/>
      <c r="P347" s="6"/>
      <c r="Q347" s="6"/>
      <c r="R347" s="1"/>
      <c r="S347" s="1"/>
      <c r="T347" s="1"/>
      <c r="U347" s="1"/>
    </row>
    <row r="348" spans="4:21" ht="12">
      <c r="D348" s="1"/>
      <c r="E348" s="1"/>
      <c r="F348" s="1"/>
      <c r="G348" s="85"/>
      <c r="H348" s="1"/>
      <c r="I348" s="3"/>
      <c r="J348" s="1"/>
      <c r="K348" s="1"/>
      <c r="L348" s="1"/>
      <c r="M348" s="1"/>
      <c r="N348" s="6"/>
      <c r="O348" s="6"/>
      <c r="P348" s="6"/>
      <c r="Q348" s="6"/>
      <c r="R348" s="1"/>
      <c r="S348" s="1"/>
      <c r="T348" s="1"/>
      <c r="U348" s="1"/>
    </row>
    <row r="349" spans="4:21" ht="12">
      <c r="D349" s="1"/>
      <c r="E349" s="1"/>
      <c r="F349" s="1"/>
      <c r="G349" s="85"/>
      <c r="H349" s="1"/>
      <c r="I349" s="3"/>
      <c r="J349" s="1"/>
      <c r="K349" s="1"/>
      <c r="L349" s="1"/>
      <c r="M349" s="1"/>
      <c r="N349" s="6"/>
      <c r="O349" s="6"/>
      <c r="P349" s="6"/>
      <c r="Q349" s="6"/>
      <c r="R349" s="1"/>
      <c r="S349" s="1"/>
      <c r="T349" s="1"/>
      <c r="U349" s="1"/>
    </row>
    <row r="350" spans="4:21" ht="12">
      <c r="D350" s="1"/>
      <c r="E350" s="1"/>
      <c r="F350" s="1"/>
      <c r="G350" s="85"/>
      <c r="H350" s="1"/>
      <c r="I350" s="3"/>
      <c r="J350" s="1"/>
      <c r="K350" s="1"/>
      <c r="L350" s="1"/>
      <c r="M350" s="1"/>
      <c r="N350" s="6"/>
      <c r="O350" s="6"/>
      <c r="P350" s="6"/>
      <c r="Q350" s="6"/>
      <c r="R350" s="1"/>
      <c r="S350" s="1"/>
      <c r="T350" s="1"/>
      <c r="U350" s="1"/>
    </row>
    <row r="351" spans="4:21" ht="12">
      <c r="D351" s="1"/>
      <c r="E351" s="1"/>
      <c r="F351" s="1"/>
      <c r="G351" s="85"/>
      <c r="H351" s="1"/>
      <c r="I351" s="3"/>
      <c r="J351" s="1"/>
      <c r="K351" s="1"/>
      <c r="L351" s="1"/>
      <c r="M351" s="1"/>
      <c r="N351" s="6"/>
      <c r="O351" s="6"/>
      <c r="P351" s="6"/>
      <c r="Q351" s="6"/>
      <c r="R351" s="1"/>
      <c r="S351" s="1"/>
      <c r="T351" s="1"/>
      <c r="U351" s="1"/>
    </row>
    <row r="352" spans="4:21" ht="12">
      <c r="D352" s="1"/>
      <c r="E352" s="1"/>
      <c r="F352" s="1"/>
      <c r="G352" s="85"/>
      <c r="H352" s="1"/>
      <c r="I352" s="3"/>
      <c r="J352" s="1"/>
      <c r="K352" s="1"/>
      <c r="L352" s="1"/>
      <c r="M352" s="1"/>
      <c r="N352" s="6"/>
      <c r="O352" s="6"/>
      <c r="P352" s="6"/>
      <c r="Q352" s="6"/>
      <c r="R352" s="1"/>
      <c r="S352" s="1"/>
      <c r="T352" s="1"/>
      <c r="U352" s="1"/>
    </row>
    <row r="353" spans="4:21" ht="12">
      <c r="D353" s="1"/>
      <c r="E353" s="1"/>
      <c r="F353" s="1"/>
      <c r="G353" s="85"/>
      <c r="H353" s="1"/>
      <c r="I353" s="3"/>
      <c r="J353" s="1"/>
      <c r="K353" s="1"/>
      <c r="L353" s="1"/>
      <c r="M353" s="1"/>
      <c r="N353" s="6"/>
      <c r="O353" s="6"/>
      <c r="P353" s="6"/>
      <c r="Q353" s="6"/>
      <c r="R353" s="1"/>
      <c r="S353" s="1"/>
      <c r="T353" s="1"/>
      <c r="U353" s="1"/>
    </row>
    <row r="354" spans="4:21" ht="12">
      <c r="D354" s="1"/>
      <c r="E354" s="1"/>
      <c r="F354" s="1"/>
      <c r="G354" s="85"/>
      <c r="H354" s="1"/>
      <c r="I354" s="3"/>
      <c r="J354" s="1"/>
      <c r="K354" s="1"/>
      <c r="L354" s="1"/>
      <c r="M354" s="1"/>
      <c r="N354" s="6"/>
      <c r="O354" s="6"/>
      <c r="P354" s="6"/>
      <c r="Q354" s="6"/>
      <c r="R354" s="1"/>
      <c r="S354" s="1"/>
      <c r="T354" s="1"/>
      <c r="U354" s="1"/>
    </row>
  </sheetData>
  <mergeCells count="630">
    <mergeCell ref="H63:H64"/>
    <mergeCell ref="D189:D193"/>
    <mergeCell ref="AB180:AB182"/>
    <mergeCell ref="H28:H33"/>
    <mergeCell ref="G56:G60"/>
    <mergeCell ref="G48:G53"/>
    <mergeCell ref="H121:H122"/>
    <mergeCell ref="AB28:AB29"/>
    <mergeCell ref="H153:H154"/>
    <mergeCell ref="AB30:AB32"/>
    <mergeCell ref="AB56:AB60"/>
    <mergeCell ref="C261:AA261"/>
    <mergeCell ref="C245:C246"/>
    <mergeCell ref="D199:D203"/>
    <mergeCell ref="C204:C208"/>
    <mergeCell ref="A153:A154"/>
    <mergeCell ref="B153:B154"/>
    <mergeCell ref="D153:D154"/>
    <mergeCell ref="C184:C188"/>
    <mergeCell ref="D184:D188"/>
    <mergeCell ref="C168:C169"/>
    <mergeCell ref="A168:A169"/>
    <mergeCell ref="B168:B169"/>
    <mergeCell ref="D168:D169"/>
    <mergeCell ref="C194:C198"/>
    <mergeCell ref="B151:B152"/>
    <mergeCell ref="A108:A109"/>
    <mergeCell ref="B108:B109"/>
    <mergeCell ref="A142:A143"/>
    <mergeCell ref="A140:A141"/>
    <mergeCell ref="B133:B139"/>
    <mergeCell ref="A146:A148"/>
    <mergeCell ref="B146:B148"/>
    <mergeCell ref="B144:B145"/>
    <mergeCell ref="C105:C107"/>
    <mergeCell ref="C108:C109"/>
    <mergeCell ref="E123:E124"/>
    <mergeCell ref="A105:A107"/>
    <mergeCell ref="B105:B107"/>
    <mergeCell ref="D105:D107"/>
    <mergeCell ref="A110:A111"/>
    <mergeCell ref="B110:B111"/>
    <mergeCell ref="A112:A114"/>
    <mergeCell ref="B112:B114"/>
    <mergeCell ref="F112:F114"/>
    <mergeCell ref="C149:C150"/>
    <mergeCell ref="C146:C148"/>
    <mergeCell ref="F140:F141"/>
    <mergeCell ref="D112:D114"/>
    <mergeCell ref="D146:D148"/>
    <mergeCell ref="C144:C145"/>
    <mergeCell ref="C112:C114"/>
    <mergeCell ref="B117:X117"/>
    <mergeCell ref="AB112:AB114"/>
    <mergeCell ref="C115:I115"/>
    <mergeCell ref="E151:E152"/>
    <mergeCell ref="F151:F152"/>
    <mergeCell ref="AB117:AE117"/>
    <mergeCell ref="AB133:AB136"/>
    <mergeCell ref="C125:I125"/>
    <mergeCell ref="D123:D124"/>
    <mergeCell ref="C140:C141"/>
    <mergeCell ref="AE151:AE152"/>
    <mergeCell ref="AB123:AB124"/>
    <mergeCell ref="AE273:AE276"/>
    <mergeCell ref="AB90:AB92"/>
    <mergeCell ref="AD227:AD229"/>
    <mergeCell ref="AB227:AB229"/>
    <mergeCell ref="AC227:AC229"/>
    <mergeCell ref="AD151:AD152"/>
    <mergeCell ref="AB151:AB152"/>
    <mergeCell ref="AD163:AD168"/>
    <mergeCell ref="AE83:AE84"/>
    <mergeCell ref="AB106:AB107"/>
    <mergeCell ref="AC106:AC107"/>
    <mergeCell ref="AD106:AD107"/>
    <mergeCell ref="AE106:AE107"/>
    <mergeCell ref="AB83:AB84"/>
    <mergeCell ref="AC83:AC84"/>
    <mergeCell ref="AD83:AD84"/>
    <mergeCell ref="AD88:AD89"/>
    <mergeCell ref="AB69:AB70"/>
    <mergeCell ref="F105:F107"/>
    <mergeCell ref="G105:G107"/>
    <mergeCell ref="H99:H100"/>
    <mergeCell ref="H101:H102"/>
    <mergeCell ref="H95:H96"/>
    <mergeCell ref="H105:H107"/>
    <mergeCell ref="H97:H98"/>
    <mergeCell ref="G99:G100"/>
    <mergeCell ref="G101:G102"/>
    <mergeCell ref="C99:C100"/>
    <mergeCell ref="D99:D100"/>
    <mergeCell ref="F71:F72"/>
    <mergeCell ref="AB273:AB276"/>
    <mergeCell ref="AB142:AB143"/>
    <mergeCell ref="AB144:AB145"/>
    <mergeCell ref="E153:E154"/>
    <mergeCell ref="F153:F154"/>
    <mergeCell ref="G112:G114"/>
    <mergeCell ref="B116:I116"/>
    <mergeCell ref="C101:C102"/>
    <mergeCell ref="D101:D102"/>
    <mergeCell ref="E101:E102"/>
    <mergeCell ref="F101:F102"/>
    <mergeCell ref="D92:D94"/>
    <mergeCell ref="F88:F89"/>
    <mergeCell ref="G88:G89"/>
    <mergeCell ref="E88:E89"/>
    <mergeCell ref="E92:E94"/>
    <mergeCell ref="A56:A60"/>
    <mergeCell ref="B56:B60"/>
    <mergeCell ref="C56:C60"/>
    <mergeCell ref="D56:D60"/>
    <mergeCell ref="S319:Z319"/>
    <mergeCell ref="S316:Z316"/>
    <mergeCell ref="S317:Z317"/>
    <mergeCell ref="S318:Z318"/>
    <mergeCell ref="D322:J322"/>
    <mergeCell ref="D319:J319"/>
    <mergeCell ref="K319:N319"/>
    <mergeCell ref="O319:R319"/>
    <mergeCell ref="S325:Z325"/>
    <mergeCell ref="S321:Z321"/>
    <mergeCell ref="S323:Z323"/>
    <mergeCell ref="S322:Z322"/>
    <mergeCell ref="S324:Z324"/>
    <mergeCell ref="C227:C230"/>
    <mergeCell ref="C235:C238"/>
    <mergeCell ref="S315:Z315"/>
    <mergeCell ref="S310:Z310"/>
    <mergeCell ref="S314:Z314"/>
    <mergeCell ref="S312:Z312"/>
    <mergeCell ref="S311:Z311"/>
    <mergeCell ref="H293:H294"/>
    <mergeCell ref="G293:G294"/>
    <mergeCell ref="H281:H285"/>
    <mergeCell ref="AC163:AC168"/>
    <mergeCell ref="AB153:AB154"/>
    <mergeCell ref="D250:D253"/>
    <mergeCell ref="C214:C218"/>
    <mergeCell ref="D214:D218"/>
    <mergeCell ref="C239:C241"/>
    <mergeCell ref="D239:D241"/>
    <mergeCell ref="D219:D221"/>
    <mergeCell ref="D245:D246"/>
    <mergeCell ref="D247:D249"/>
    <mergeCell ref="E71:E72"/>
    <mergeCell ref="E63:E64"/>
    <mergeCell ref="C68:AE68"/>
    <mergeCell ref="B66:I66"/>
    <mergeCell ref="B67:AE67"/>
    <mergeCell ref="B69:B70"/>
    <mergeCell ref="C63:C64"/>
    <mergeCell ref="G71:G72"/>
    <mergeCell ref="E69:E70"/>
    <mergeCell ref="F63:F64"/>
    <mergeCell ref="AB34:AB35"/>
    <mergeCell ref="F42:F43"/>
    <mergeCell ref="F44:F45"/>
    <mergeCell ref="G44:G45"/>
    <mergeCell ref="F34:F35"/>
    <mergeCell ref="G34:G35"/>
    <mergeCell ref="H34:H35"/>
    <mergeCell ref="G40:G41"/>
    <mergeCell ref="H40:H41"/>
    <mergeCell ref="H36:H39"/>
    <mergeCell ref="G28:G33"/>
    <mergeCell ref="G36:G39"/>
    <mergeCell ref="AE163:AE168"/>
    <mergeCell ref="A129:A130"/>
    <mergeCell ref="B129:B130"/>
    <mergeCell ref="C129:C130"/>
    <mergeCell ref="D129:D130"/>
    <mergeCell ref="A151:A152"/>
    <mergeCell ref="G151:G152"/>
    <mergeCell ref="H151:H152"/>
    <mergeCell ref="E56:E60"/>
    <mergeCell ref="F56:F60"/>
    <mergeCell ref="E44:E45"/>
    <mergeCell ref="H48:H53"/>
    <mergeCell ref="C54:I54"/>
    <mergeCell ref="C55:AA55"/>
    <mergeCell ref="E48:E53"/>
    <mergeCell ref="F48:F53"/>
    <mergeCell ref="C44:C45"/>
    <mergeCell ref="H56:H60"/>
    <mergeCell ref="A8:AE8"/>
    <mergeCell ref="AC157:AC162"/>
    <mergeCell ref="AD157:AD162"/>
    <mergeCell ref="AE157:AE162"/>
    <mergeCell ref="AE149:AE150"/>
    <mergeCell ref="AC149:AC150"/>
    <mergeCell ref="AD149:AD150"/>
    <mergeCell ref="C47:AA47"/>
    <mergeCell ref="C26:I26"/>
    <mergeCell ref="A10:AE10"/>
    <mergeCell ref="V6:V7"/>
    <mergeCell ref="R5:U5"/>
    <mergeCell ref="O6:P6"/>
    <mergeCell ref="R6:R7"/>
    <mergeCell ref="S6:T6"/>
    <mergeCell ref="U6:U7"/>
    <mergeCell ref="Q6:Q7"/>
    <mergeCell ref="N5:Q5"/>
    <mergeCell ref="N6:N7"/>
    <mergeCell ref="H5:H7"/>
    <mergeCell ref="F5:F7"/>
    <mergeCell ref="AB5:AE5"/>
    <mergeCell ref="W6:X6"/>
    <mergeCell ref="Y6:Y7"/>
    <mergeCell ref="AB6:AB7"/>
    <mergeCell ref="AC6:AE6"/>
    <mergeCell ref="V5:Y5"/>
    <mergeCell ref="Z5:Z7"/>
    <mergeCell ref="AA5:AA7"/>
    <mergeCell ref="H12:H17"/>
    <mergeCell ref="C19:AE19"/>
    <mergeCell ref="C20:C25"/>
    <mergeCell ref="AB14:AB17"/>
    <mergeCell ref="AB22:AB25"/>
    <mergeCell ref="G20:G25"/>
    <mergeCell ref="H20:H25"/>
    <mergeCell ref="AB20:AB21"/>
    <mergeCell ref="C18:I18"/>
    <mergeCell ref="AB12:AB13"/>
    <mergeCell ref="K6:L6"/>
    <mergeCell ref="I5:I7"/>
    <mergeCell ref="D257:D259"/>
    <mergeCell ref="C199:C203"/>
    <mergeCell ref="D254:D256"/>
    <mergeCell ref="C257:C259"/>
    <mergeCell ref="C131:I131"/>
    <mergeCell ref="D20:D25"/>
    <mergeCell ref="E5:E7"/>
    <mergeCell ref="G5:G7"/>
    <mergeCell ref="G61:G62"/>
    <mergeCell ref="F61:F62"/>
    <mergeCell ref="M6:M7"/>
    <mergeCell ref="A5:A7"/>
    <mergeCell ref="B5:B7"/>
    <mergeCell ref="A9:AE9"/>
    <mergeCell ref="C5:C7"/>
    <mergeCell ref="D5:D7"/>
    <mergeCell ref="J5:M5"/>
    <mergeCell ref="J6:J7"/>
    <mergeCell ref="O313:R313"/>
    <mergeCell ref="C297:I297"/>
    <mergeCell ref="B298:I298"/>
    <mergeCell ref="B299:I299"/>
    <mergeCell ref="J307:R307"/>
    <mergeCell ref="A300:S300"/>
    <mergeCell ref="S313:Z313"/>
    <mergeCell ref="D310:J310"/>
    <mergeCell ref="K310:N310"/>
    <mergeCell ref="O310:R310"/>
    <mergeCell ref="G291:G292"/>
    <mergeCell ref="F291:F292"/>
    <mergeCell ref="D291:D292"/>
    <mergeCell ref="C295:C296"/>
    <mergeCell ref="E295:E296"/>
    <mergeCell ref="F295:F296"/>
    <mergeCell ref="D295:D296"/>
    <mergeCell ref="E293:E294"/>
    <mergeCell ref="B295:B296"/>
    <mergeCell ref="A295:A296"/>
    <mergeCell ref="C271:I271"/>
    <mergeCell ref="F273:F276"/>
    <mergeCell ref="E273:E276"/>
    <mergeCell ref="G273:G274"/>
    <mergeCell ref="C272:AA272"/>
    <mergeCell ref="E277:E278"/>
    <mergeCell ref="D273:D276"/>
    <mergeCell ref="D277:D278"/>
    <mergeCell ref="D235:D238"/>
    <mergeCell ref="C242:C244"/>
    <mergeCell ref="D242:D244"/>
    <mergeCell ref="H291:H292"/>
    <mergeCell ref="F281:F285"/>
    <mergeCell ref="E247:E249"/>
    <mergeCell ref="E262:E266"/>
    <mergeCell ref="C287:AA287"/>
    <mergeCell ref="C286:I286"/>
    <mergeCell ref="D279:D280"/>
    <mergeCell ref="C219:C221"/>
    <mergeCell ref="H277:H278"/>
    <mergeCell ref="G277:G278"/>
    <mergeCell ref="D267:D270"/>
    <mergeCell ref="F277:F278"/>
    <mergeCell ref="C277:C278"/>
    <mergeCell ref="C273:C276"/>
    <mergeCell ref="C254:C256"/>
    <mergeCell ref="D262:D266"/>
    <mergeCell ref="C260:I260"/>
    <mergeCell ref="D95:D96"/>
    <mergeCell ref="E95:E96"/>
    <mergeCell ref="G95:G96"/>
    <mergeCell ref="E97:E98"/>
    <mergeCell ref="G97:G98"/>
    <mergeCell ref="F97:F98"/>
    <mergeCell ref="A80:A82"/>
    <mergeCell ref="B80:B82"/>
    <mergeCell ref="A75:A79"/>
    <mergeCell ref="B75:B79"/>
    <mergeCell ref="C87:AA87"/>
    <mergeCell ref="D88:D89"/>
    <mergeCell ref="E105:E107"/>
    <mergeCell ref="H88:H89"/>
    <mergeCell ref="D97:D98"/>
    <mergeCell ref="D90:D91"/>
    <mergeCell ref="E90:E91"/>
    <mergeCell ref="F90:F91"/>
    <mergeCell ref="G90:G91"/>
    <mergeCell ref="H90:H91"/>
    <mergeCell ref="AC88:AC89"/>
    <mergeCell ref="AE88:AE89"/>
    <mergeCell ref="G123:G124"/>
    <mergeCell ref="F123:F124"/>
    <mergeCell ref="F108:F109"/>
    <mergeCell ref="G108:G109"/>
    <mergeCell ref="F121:F122"/>
    <mergeCell ref="AB121:AB122"/>
    <mergeCell ref="AB119:AB120"/>
    <mergeCell ref="AB88:AB89"/>
    <mergeCell ref="C110:C111"/>
    <mergeCell ref="E112:E114"/>
    <mergeCell ref="D110:D111"/>
    <mergeCell ref="G133:G139"/>
    <mergeCell ref="D127:D128"/>
    <mergeCell ref="G121:G122"/>
    <mergeCell ref="G110:G111"/>
    <mergeCell ref="C132:AA132"/>
    <mergeCell ref="H112:H114"/>
    <mergeCell ref="B142:B143"/>
    <mergeCell ref="C142:C143"/>
    <mergeCell ref="C133:C139"/>
    <mergeCell ref="A144:A145"/>
    <mergeCell ref="B140:B141"/>
    <mergeCell ref="A133:A139"/>
    <mergeCell ref="G69:G70"/>
    <mergeCell ref="A69:A70"/>
    <mergeCell ref="F69:F70"/>
    <mergeCell ref="B127:B128"/>
    <mergeCell ref="C127:C128"/>
    <mergeCell ref="D121:D122"/>
    <mergeCell ref="A83:A85"/>
    <mergeCell ref="E110:E111"/>
    <mergeCell ref="B83:B85"/>
    <mergeCell ref="C83:C85"/>
    <mergeCell ref="A3:AA3"/>
    <mergeCell ref="A4:AA4"/>
    <mergeCell ref="D44:D45"/>
    <mergeCell ref="C46:I46"/>
    <mergeCell ref="H44:H45"/>
    <mergeCell ref="E36:E39"/>
    <mergeCell ref="F36:F39"/>
    <mergeCell ref="F40:F41"/>
    <mergeCell ref="E20:E25"/>
    <mergeCell ref="F20:F25"/>
    <mergeCell ref="A36:A39"/>
    <mergeCell ref="B36:B39"/>
    <mergeCell ref="C65:I65"/>
    <mergeCell ref="B61:B62"/>
    <mergeCell ref="A63:A64"/>
    <mergeCell ref="B63:B64"/>
    <mergeCell ref="C36:C39"/>
    <mergeCell ref="D36:D39"/>
    <mergeCell ref="G63:G64"/>
    <mergeCell ref="D63:D64"/>
    <mergeCell ref="H71:H72"/>
    <mergeCell ref="A61:A62"/>
    <mergeCell ref="C61:C62"/>
    <mergeCell ref="E61:E62"/>
    <mergeCell ref="C69:C70"/>
    <mergeCell ref="D69:D70"/>
    <mergeCell ref="C71:C72"/>
    <mergeCell ref="D71:D72"/>
    <mergeCell ref="H61:H62"/>
    <mergeCell ref="D61:D62"/>
    <mergeCell ref="D144:D145"/>
    <mergeCell ref="D157:D162"/>
    <mergeCell ref="E158:E162"/>
    <mergeCell ref="C155:I155"/>
    <mergeCell ref="F157:F162"/>
    <mergeCell ref="H144:H145"/>
    <mergeCell ref="F146:F148"/>
    <mergeCell ref="G153:G154"/>
    <mergeCell ref="C231:C234"/>
    <mergeCell ref="F288:F290"/>
    <mergeCell ref="C293:C294"/>
    <mergeCell ref="D293:D294"/>
    <mergeCell ref="E291:E292"/>
    <mergeCell ref="C288:C290"/>
    <mergeCell ref="E288:E290"/>
    <mergeCell ref="D288:D290"/>
    <mergeCell ref="F293:F294"/>
    <mergeCell ref="E281:E285"/>
    <mergeCell ref="H279:H280"/>
    <mergeCell ref="C281:C285"/>
    <mergeCell ref="D281:D285"/>
    <mergeCell ref="G281:G285"/>
    <mergeCell ref="E279:E280"/>
    <mergeCell ref="C279:C280"/>
    <mergeCell ref="A277:A278"/>
    <mergeCell ref="B277:B278"/>
    <mergeCell ref="B293:B294"/>
    <mergeCell ref="A288:A290"/>
    <mergeCell ref="B281:B285"/>
    <mergeCell ref="B288:B290"/>
    <mergeCell ref="A279:A280"/>
    <mergeCell ref="A293:A294"/>
    <mergeCell ref="B279:B280"/>
    <mergeCell ref="A281:A285"/>
    <mergeCell ref="D83:D85"/>
    <mergeCell ref="F110:F111"/>
    <mergeCell ref="F95:F96"/>
    <mergeCell ref="E99:E100"/>
    <mergeCell ref="F99:F100"/>
    <mergeCell ref="C103:I103"/>
    <mergeCell ref="C104:AA104"/>
    <mergeCell ref="D108:D109"/>
    <mergeCell ref="H108:H109"/>
    <mergeCell ref="E108:E109"/>
    <mergeCell ref="F142:F143"/>
    <mergeCell ref="C118:AA118"/>
    <mergeCell ref="D133:D139"/>
    <mergeCell ref="D140:D141"/>
    <mergeCell ref="D142:D143"/>
    <mergeCell ref="H123:H124"/>
    <mergeCell ref="E121:E122"/>
    <mergeCell ref="F133:F139"/>
    <mergeCell ref="H142:H143"/>
    <mergeCell ref="H140:H141"/>
    <mergeCell ref="E146:E148"/>
    <mergeCell ref="E133:E139"/>
    <mergeCell ref="E144:E145"/>
    <mergeCell ref="E140:E141"/>
    <mergeCell ref="AC151:AC152"/>
    <mergeCell ref="H149:H150"/>
    <mergeCell ref="D149:D150"/>
    <mergeCell ref="G149:G150"/>
    <mergeCell ref="E149:E150"/>
    <mergeCell ref="F149:F150"/>
    <mergeCell ref="AB149:AB150"/>
    <mergeCell ref="A44:A45"/>
    <mergeCell ref="G42:G43"/>
    <mergeCell ref="H42:H43"/>
    <mergeCell ref="E42:E43"/>
    <mergeCell ref="A42:A43"/>
    <mergeCell ref="B42:B43"/>
    <mergeCell ref="C42:C43"/>
    <mergeCell ref="B44:B45"/>
    <mergeCell ref="D42:D43"/>
    <mergeCell ref="A40:A41"/>
    <mergeCell ref="C40:C41"/>
    <mergeCell ref="D40:D41"/>
    <mergeCell ref="E40:E41"/>
    <mergeCell ref="B40:B41"/>
    <mergeCell ref="C11:AE11"/>
    <mergeCell ref="C28:C33"/>
    <mergeCell ref="D28:D33"/>
    <mergeCell ref="E28:E33"/>
    <mergeCell ref="F28:F33"/>
    <mergeCell ref="C27:AA27"/>
    <mergeCell ref="G12:G17"/>
    <mergeCell ref="C12:C17"/>
    <mergeCell ref="D12:D17"/>
    <mergeCell ref="E12:E17"/>
    <mergeCell ref="AB71:AB73"/>
    <mergeCell ref="AB48:AB50"/>
    <mergeCell ref="F92:F94"/>
    <mergeCell ref="G92:G94"/>
    <mergeCell ref="H92:H94"/>
    <mergeCell ref="G80:G82"/>
    <mergeCell ref="F80:F82"/>
    <mergeCell ref="C86:I86"/>
    <mergeCell ref="H80:H82"/>
    <mergeCell ref="D80:D82"/>
    <mergeCell ref="AD80:AD81"/>
    <mergeCell ref="AE80:AE81"/>
    <mergeCell ref="D75:D79"/>
    <mergeCell ref="AB75:AB81"/>
    <mergeCell ref="AD75:AD79"/>
    <mergeCell ref="AC75:AC79"/>
    <mergeCell ref="AE75:AE79"/>
    <mergeCell ref="AC80:AC81"/>
    <mergeCell ref="AE227:AE229"/>
    <mergeCell ref="H69:H70"/>
    <mergeCell ref="C225:I225"/>
    <mergeCell ref="D119:D120"/>
    <mergeCell ref="E75:E78"/>
    <mergeCell ref="G75:G77"/>
    <mergeCell ref="C126:AE126"/>
    <mergeCell ref="C74:AE74"/>
    <mergeCell ref="H110:H111"/>
    <mergeCell ref="C170:C173"/>
    <mergeCell ref="AB262:AB264"/>
    <mergeCell ref="AB271:AE271"/>
    <mergeCell ref="AC281:AC285"/>
    <mergeCell ref="AD281:AD285"/>
    <mergeCell ref="AE281:AE285"/>
    <mergeCell ref="AE265:AE270"/>
    <mergeCell ref="AD273:AD276"/>
    <mergeCell ref="AC273:AC276"/>
    <mergeCell ref="AB281:AB285"/>
    <mergeCell ref="AB265:AB270"/>
    <mergeCell ref="B149:B150"/>
    <mergeCell ref="C156:AA156"/>
    <mergeCell ref="H157:H162"/>
    <mergeCell ref="C151:C152"/>
    <mergeCell ref="D151:D152"/>
    <mergeCell ref="C153:C154"/>
    <mergeCell ref="G157:G162"/>
    <mergeCell ref="A149:A150"/>
    <mergeCell ref="B170:B173"/>
    <mergeCell ref="C73:I73"/>
    <mergeCell ref="C75:C79"/>
    <mergeCell ref="C80:C82"/>
    <mergeCell ref="F83:F85"/>
    <mergeCell ref="G83:G85"/>
    <mergeCell ref="H83:H85"/>
    <mergeCell ref="F144:F145"/>
    <mergeCell ref="E142:E143"/>
    <mergeCell ref="O314:R314"/>
    <mergeCell ref="D312:J312"/>
    <mergeCell ref="AB288:AB292"/>
    <mergeCell ref="A170:A173"/>
    <mergeCell ref="E180:E183"/>
    <mergeCell ref="H174:H179"/>
    <mergeCell ref="A273:A276"/>
    <mergeCell ref="B273:B276"/>
    <mergeCell ref="C226:AA226"/>
    <mergeCell ref="H222:H224"/>
    <mergeCell ref="D315:J315"/>
    <mergeCell ref="K315:N315"/>
    <mergeCell ref="O317:R317"/>
    <mergeCell ref="D316:J316"/>
    <mergeCell ref="K316:N316"/>
    <mergeCell ref="O316:R316"/>
    <mergeCell ref="D317:J317"/>
    <mergeCell ref="K317:N317"/>
    <mergeCell ref="D324:J324"/>
    <mergeCell ref="K324:N324"/>
    <mergeCell ref="D323:J323"/>
    <mergeCell ref="K323:N323"/>
    <mergeCell ref="O318:R318"/>
    <mergeCell ref="O321:R321"/>
    <mergeCell ref="O320:R320"/>
    <mergeCell ref="F12:F17"/>
    <mergeCell ref="D314:J314"/>
    <mergeCell ref="K314:N314"/>
    <mergeCell ref="D318:J318"/>
    <mergeCell ref="K318:N318"/>
    <mergeCell ref="D321:J321"/>
    <mergeCell ref="K321:N321"/>
    <mergeCell ref="K325:N325"/>
    <mergeCell ref="O324:R324"/>
    <mergeCell ref="O322:R322"/>
    <mergeCell ref="O323:R323"/>
    <mergeCell ref="K322:N322"/>
    <mergeCell ref="AB231:AB232"/>
    <mergeCell ref="S326:Z326"/>
    <mergeCell ref="C34:C35"/>
    <mergeCell ref="D34:D35"/>
    <mergeCell ref="E34:E35"/>
    <mergeCell ref="D326:J326"/>
    <mergeCell ref="K326:N326"/>
    <mergeCell ref="O326:R326"/>
    <mergeCell ref="O325:R325"/>
    <mergeCell ref="D325:J325"/>
    <mergeCell ref="AB194:AB197"/>
    <mergeCell ref="G146:G148"/>
    <mergeCell ref="G170:G173"/>
    <mergeCell ref="G174:G179"/>
    <mergeCell ref="AB157:AB162"/>
    <mergeCell ref="AB163:AB168"/>
    <mergeCell ref="G140:G141"/>
    <mergeCell ref="G142:G143"/>
    <mergeCell ref="G144:G145"/>
    <mergeCell ref="AB127:AB128"/>
    <mergeCell ref="D209:D213"/>
    <mergeCell ref="D163:D167"/>
    <mergeCell ref="F174:F179"/>
    <mergeCell ref="G222:G224"/>
    <mergeCell ref="D194:D198"/>
    <mergeCell ref="D174:D179"/>
    <mergeCell ref="G168:G169"/>
    <mergeCell ref="D170:D173"/>
    <mergeCell ref="D180:D183"/>
    <mergeCell ref="E174:E179"/>
    <mergeCell ref="C209:C213"/>
    <mergeCell ref="C189:C193"/>
    <mergeCell ref="AD265:AD270"/>
    <mergeCell ref="A48:A53"/>
    <mergeCell ref="B48:B53"/>
    <mergeCell ref="C48:C53"/>
    <mergeCell ref="D48:D53"/>
    <mergeCell ref="AA235:AA236"/>
    <mergeCell ref="E222:E224"/>
    <mergeCell ref="F222:F224"/>
    <mergeCell ref="AA231:AA233"/>
    <mergeCell ref="D222:D224"/>
    <mergeCell ref="D313:J313"/>
    <mergeCell ref="K313:N313"/>
    <mergeCell ref="D311:J311"/>
    <mergeCell ref="Z231:Z233"/>
    <mergeCell ref="D231:D234"/>
    <mergeCell ref="D227:D230"/>
    <mergeCell ref="G279:G280"/>
    <mergeCell ref="F279:F280"/>
    <mergeCell ref="AC265:AC270"/>
    <mergeCell ref="K312:N312"/>
    <mergeCell ref="O312:R312"/>
    <mergeCell ref="K311:N311"/>
    <mergeCell ref="O311:R311"/>
    <mergeCell ref="AB297:AE297"/>
    <mergeCell ref="AB298:AE298"/>
    <mergeCell ref="AB299:AE299"/>
    <mergeCell ref="AB295:AB296"/>
    <mergeCell ref="T309:Z309"/>
    <mergeCell ref="D2:Z2"/>
    <mergeCell ref="AB129:AB130"/>
    <mergeCell ref="S320:Z320"/>
    <mergeCell ref="E83:E85"/>
    <mergeCell ref="E80:E82"/>
    <mergeCell ref="D320:J320"/>
    <mergeCell ref="K320:N320"/>
    <mergeCell ref="Z235:Z236"/>
    <mergeCell ref="D204:D208"/>
    <mergeCell ref="O315:R315"/>
  </mergeCells>
  <printOptions horizontalCentered="1"/>
  <pageMargins left="0.75" right="0.75" top="0.9448818897637796" bottom="0.07874015748031496" header="0" footer="0"/>
  <pageSetup horizontalDpi="600" verticalDpi="600" orientation="landscape" paperSize="9" scale="70" r:id="rId1"/>
  <rowBreaks count="10" manualBreakCount="10">
    <brk id="60" max="30" man="1"/>
    <brk id="107" max="30" man="1"/>
    <brk id="126" max="255" man="1"/>
    <brk id="150" max="255" man="1"/>
    <brk id="179" max="255" man="1"/>
    <brk id="213" max="255" man="1"/>
    <brk id="241" max="255" man="1"/>
    <brk id="271" max="255" man="1"/>
    <brk id="292" max="255" man="1"/>
    <brk id="29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1">
      <selection activeCell="A1" sqref="A1:G1"/>
    </sheetView>
  </sheetViews>
  <sheetFormatPr defaultColWidth="9.140625" defaultRowHeight="12.75"/>
  <cols>
    <col min="1" max="1" width="35.57421875" style="0" customWidth="1"/>
    <col min="2" max="2" width="10.421875" style="0" customWidth="1"/>
    <col min="3" max="3" width="12.00390625" style="0" customWidth="1"/>
    <col min="4" max="4" width="10.00390625" style="0" customWidth="1"/>
    <col min="5" max="5" width="12.00390625" style="0" customWidth="1"/>
    <col min="6" max="6" width="9.421875" style="0" customWidth="1"/>
    <col min="7" max="7" width="9.8515625" style="0" customWidth="1"/>
  </cols>
  <sheetData>
    <row r="1" spans="1:7" ht="15.75">
      <c r="A1" s="1712" t="s">
        <v>88</v>
      </c>
      <c r="B1" s="1713"/>
      <c r="C1" s="1713"/>
      <c r="D1" s="1713"/>
      <c r="E1" s="1714"/>
      <c r="F1" s="1714"/>
      <c r="G1" s="1714"/>
    </row>
    <row r="2" spans="6:7" ht="15.75">
      <c r="F2" s="1707"/>
      <c r="G2" s="1708"/>
    </row>
    <row r="3" ht="16.5" thickBot="1">
      <c r="G3" s="36" t="s">
        <v>41</v>
      </c>
    </row>
    <row r="4" spans="1:7" ht="12.75" customHeight="1">
      <c r="A4" s="1715" t="s">
        <v>27</v>
      </c>
      <c r="B4" s="1709" t="s">
        <v>104</v>
      </c>
      <c r="C4" s="1715" t="s">
        <v>105</v>
      </c>
      <c r="D4" s="1709" t="s">
        <v>126</v>
      </c>
      <c r="E4" s="1709" t="s">
        <v>342</v>
      </c>
      <c r="F4" s="1709" t="s">
        <v>0</v>
      </c>
      <c r="G4" s="1709" t="s">
        <v>116</v>
      </c>
    </row>
    <row r="5" spans="1:7" ht="12.75">
      <c r="A5" s="1716"/>
      <c r="B5" s="1710"/>
      <c r="C5" s="1718"/>
      <c r="D5" s="1710"/>
      <c r="E5" s="1710"/>
      <c r="F5" s="1710"/>
      <c r="G5" s="1710"/>
    </row>
    <row r="6" spans="1:9" ht="12.75">
      <c r="A6" s="1716"/>
      <c r="B6" s="1710"/>
      <c r="C6" s="1718"/>
      <c r="D6" s="1710"/>
      <c r="E6" s="1710"/>
      <c r="F6" s="1710"/>
      <c r="G6" s="1710"/>
      <c r="H6" s="11"/>
      <c r="I6" s="11"/>
    </row>
    <row r="7" spans="1:9" ht="39.75" customHeight="1" thickBot="1">
      <c r="A7" s="1717"/>
      <c r="B7" s="1711"/>
      <c r="C7" s="1719"/>
      <c r="D7" s="1711"/>
      <c r="E7" s="1711"/>
      <c r="F7" s="1711"/>
      <c r="G7" s="1711"/>
      <c r="H7" s="11"/>
      <c r="I7" s="11"/>
    </row>
    <row r="8" spans="1:9" ht="21" customHeight="1">
      <c r="A8" s="58" t="s">
        <v>117</v>
      </c>
      <c r="B8" s="59">
        <f>B9+B11</f>
        <v>231444.74000000002</v>
      </c>
      <c r="C8" s="60">
        <f>C9+C11</f>
        <v>231409.09999999998</v>
      </c>
      <c r="D8" s="59">
        <f>D9+D11</f>
        <v>224559.4</v>
      </c>
      <c r="E8" s="61">
        <f>E9+E11</f>
        <v>0</v>
      </c>
      <c r="F8" s="59">
        <f>F12</f>
        <v>238240.09999999998</v>
      </c>
      <c r="G8" s="62">
        <f>G12</f>
        <v>233003.49999999997</v>
      </c>
      <c r="H8" s="12"/>
      <c r="I8" s="11"/>
    </row>
    <row r="9" spans="1:9" ht="17.25" customHeight="1">
      <c r="A9" s="63" t="s">
        <v>118</v>
      </c>
      <c r="B9" s="13">
        <f>'1 lentelė'!K299</f>
        <v>223331.64</v>
      </c>
      <c r="C9" s="14">
        <f>'1 lentelė'!O299</f>
        <v>216067.39999999997</v>
      </c>
      <c r="D9" s="15">
        <f>'1 lentelė'!S299</f>
        <v>209215.8</v>
      </c>
      <c r="E9" s="64"/>
      <c r="F9" s="13"/>
      <c r="G9" s="37"/>
      <c r="H9" s="11"/>
      <c r="I9" s="11"/>
    </row>
    <row r="10" spans="1:9" ht="17.25" customHeight="1">
      <c r="A10" s="65" t="s">
        <v>119</v>
      </c>
      <c r="B10" s="16">
        <f>'1 lentelė'!L299</f>
        <v>139312.09999999998</v>
      </c>
      <c r="C10" s="17">
        <f>'1 lentelė'!P299</f>
        <v>132107.1</v>
      </c>
      <c r="D10" s="18">
        <f>'1 lentelė'!T299</f>
        <v>130350.00000000001</v>
      </c>
      <c r="E10" s="64"/>
      <c r="F10" s="13"/>
      <c r="G10" s="38"/>
      <c r="H10" s="11"/>
      <c r="I10" s="11"/>
    </row>
    <row r="11" spans="1:10" ht="27.75" customHeight="1" thickBot="1">
      <c r="A11" s="66" t="s">
        <v>28</v>
      </c>
      <c r="B11" s="67">
        <f>'1 lentelė'!M299</f>
        <v>8113.1</v>
      </c>
      <c r="C11" s="68">
        <f>'1 lentelė'!Q299</f>
        <v>15341.7</v>
      </c>
      <c r="D11" s="39">
        <f>'1 lentelė'!U299</f>
        <v>15343.6</v>
      </c>
      <c r="E11" s="69"/>
      <c r="F11" s="67"/>
      <c r="G11" s="70"/>
      <c r="H11" s="108"/>
      <c r="I11" s="11"/>
      <c r="J11" s="28"/>
    </row>
    <row r="12" spans="1:9" ht="21.75" customHeight="1" thickBot="1">
      <c r="A12" s="71" t="s">
        <v>42</v>
      </c>
      <c r="B12" s="72">
        <f aca="true" t="shared" si="0" ref="B12:G12">B13+B24</f>
        <v>231444.74</v>
      </c>
      <c r="C12" s="72">
        <f t="shared" si="0"/>
        <v>231409.1</v>
      </c>
      <c r="D12" s="72">
        <f t="shared" si="0"/>
        <v>224559.4</v>
      </c>
      <c r="E12" s="72">
        <f t="shared" si="0"/>
        <v>0</v>
      </c>
      <c r="F12" s="72">
        <f t="shared" si="0"/>
        <v>238240.09999999998</v>
      </c>
      <c r="G12" s="72">
        <f t="shared" si="0"/>
        <v>233003.49999999997</v>
      </c>
      <c r="I12" s="28"/>
    </row>
    <row r="13" spans="1:9" ht="21.75" customHeight="1" thickBot="1">
      <c r="A13" s="73" t="s">
        <v>43</v>
      </c>
      <c r="B13" s="19">
        <f aca="true" t="shared" si="1" ref="B13:G13">B14+B23</f>
        <v>224250.19999999998</v>
      </c>
      <c r="C13" s="19">
        <f t="shared" si="1"/>
        <v>217026</v>
      </c>
      <c r="D13" s="19">
        <f t="shared" si="1"/>
        <v>210276.3</v>
      </c>
      <c r="E13" s="19">
        <f t="shared" si="1"/>
        <v>0</v>
      </c>
      <c r="F13" s="19">
        <f t="shared" si="1"/>
        <v>218557.19999999998</v>
      </c>
      <c r="G13" s="19">
        <f t="shared" si="1"/>
        <v>218417.39999999997</v>
      </c>
      <c r="I13" s="28"/>
    </row>
    <row r="14" spans="1:9" ht="20.25" customHeight="1">
      <c r="A14" s="74" t="s">
        <v>120</v>
      </c>
      <c r="B14" s="20">
        <f>B15+B16+B17+B18+B19+B20+B21+B22</f>
        <v>223461.09999999998</v>
      </c>
      <c r="C14" s="20">
        <f>C15+C16+C17+C20+C21+C22</f>
        <v>216248.3</v>
      </c>
      <c r="D14" s="21">
        <f>D15+D16+D17+D20+D21+D22</f>
        <v>209499.09999999998</v>
      </c>
      <c r="E14" s="20"/>
      <c r="F14" s="20">
        <f>F15+F16+F17+F20+F21+F22</f>
        <v>218407.19999999998</v>
      </c>
      <c r="G14" s="20">
        <f>G15+G16+G17+G20+G21</f>
        <v>218167.39999999997</v>
      </c>
      <c r="I14" s="28"/>
    </row>
    <row r="15" spans="1:9" ht="17.25" customHeight="1">
      <c r="A15" s="75" t="s">
        <v>343</v>
      </c>
      <c r="B15" s="22">
        <f>'1 lentelė'!K312</f>
        <v>98799.09999999998</v>
      </c>
      <c r="C15" s="22">
        <f>'1 lentelė'!O312</f>
        <v>103087.90000000001</v>
      </c>
      <c r="D15" s="18">
        <f>'1 lentelė'!S312</f>
        <v>94967.09999999998</v>
      </c>
      <c r="E15" s="22"/>
      <c r="F15" s="22">
        <f>SUMIF('1 lentelė'!I12:I299,'1 lentelė'!I282,'1 lentelė'!Z12:Z299)</f>
        <v>105577.40000000001</v>
      </c>
      <c r="G15" s="22">
        <f>SUMIF('1 lentelė'!I12:I299,'1 lentelė'!I12,'1 lentelė'!AA12:AA299)</f>
        <v>106413.8</v>
      </c>
      <c r="I15" s="28"/>
    </row>
    <row r="16" spans="1:10" ht="30.75" customHeight="1">
      <c r="A16" s="65" t="s">
        <v>171</v>
      </c>
      <c r="B16" s="23">
        <f>'1 lentelė'!K313+198</f>
        <v>18662.5</v>
      </c>
      <c r="C16" s="23">
        <f>'1 lentelė'!O313+170.2</f>
        <v>17651.3</v>
      </c>
      <c r="D16" s="24">
        <f>'1 lentelė'!S313+'1 lentelė'!S314</f>
        <v>17702.800000000003</v>
      </c>
      <c r="E16" s="23"/>
      <c r="F16" s="23">
        <f>SUMIF('1 lentelė'!I12:I299,'1 lentelė'!I69,'1 lentelė'!Z12:Z299)+169.4</f>
        <v>17650.5</v>
      </c>
      <c r="G16" s="23">
        <f>SUMIF('1 lentelė'!I12:I299,'1 lentelė'!I69,'1 lentelė'!AA12:AA299)+168.2</f>
        <v>17649.3</v>
      </c>
      <c r="H16" s="28"/>
      <c r="I16" s="28"/>
      <c r="J16" s="28"/>
    </row>
    <row r="17" spans="1:9" ht="28.5" customHeight="1">
      <c r="A17" s="65" t="s">
        <v>131</v>
      </c>
      <c r="B17" s="13">
        <f>'1 lentelė'!K315</f>
        <v>102655.20000000001</v>
      </c>
      <c r="C17" s="13">
        <f>'1 lentelė'!O315</f>
        <v>94098.99999999997</v>
      </c>
      <c r="D17" s="15">
        <f>'1 lentelė'!S315</f>
        <v>94098.99999999997</v>
      </c>
      <c r="E17" s="13"/>
      <c r="F17" s="13">
        <f>SUMIF('1 lentelė'!I12:I299,'1 lentelė'!I57,'1 lentelė'!Z12:Z299)</f>
        <v>94064.29999999997</v>
      </c>
      <c r="G17" s="13">
        <f>SUMIF('1 lentelė'!I12:I299,'1 lentelė'!I61,'1 lentelė'!AA12:AA299)</f>
        <v>94064.29999999997</v>
      </c>
      <c r="H17" s="28"/>
      <c r="I17" s="28"/>
    </row>
    <row r="18" spans="1:9" ht="42" customHeight="1">
      <c r="A18" s="65" t="s">
        <v>344</v>
      </c>
      <c r="B18" s="13">
        <f>'1 lentelė'!K316</f>
        <v>0</v>
      </c>
      <c r="C18" s="13"/>
      <c r="D18" s="15"/>
      <c r="E18" s="46"/>
      <c r="F18" s="13"/>
      <c r="G18" s="13"/>
      <c r="I18" s="28"/>
    </row>
    <row r="19" spans="1:7" ht="29.25" customHeight="1">
      <c r="A19" s="65" t="s">
        <v>345</v>
      </c>
      <c r="B19" s="13">
        <f>'1 lentelė'!K318</f>
        <v>2879.3</v>
      </c>
      <c r="C19" s="13"/>
      <c r="D19" s="15"/>
      <c r="E19" s="13"/>
      <c r="F19" s="13"/>
      <c r="G19" s="13"/>
    </row>
    <row r="20" spans="1:7" ht="39.75" customHeight="1">
      <c r="A20" s="86" t="s">
        <v>346</v>
      </c>
      <c r="B20" s="87">
        <f>'1 lentelė'!K317</f>
        <v>60</v>
      </c>
      <c r="C20" s="87">
        <f>'1 lentelė'!O317</f>
        <v>40</v>
      </c>
      <c r="D20" s="88">
        <f>'1 lentelė'!S317</f>
        <v>40</v>
      </c>
      <c r="E20" s="87"/>
      <c r="F20" s="87">
        <v>40</v>
      </c>
      <c r="G20" s="87">
        <v>40</v>
      </c>
    </row>
    <row r="21" spans="1:7" ht="38.25" customHeight="1">
      <c r="A21" s="75" t="s">
        <v>347</v>
      </c>
      <c r="B21" s="22"/>
      <c r="C21" s="22">
        <f>'1 lentelė'!O319</f>
        <v>0</v>
      </c>
      <c r="D21" s="18">
        <f>'1 lentelė'!S319</f>
        <v>0</v>
      </c>
      <c r="E21" s="22"/>
      <c r="F21" s="22"/>
      <c r="G21" s="22"/>
    </row>
    <row r="22" spans="1:7" ht="18" customHeight="1">
      <c r="A22" s="75" t="s">
        <v>348</v>
      </c>
      <c r="B22" s="22">
        <f>'1 lentelė'!K320</f>
        <v>405</v>
      </c>
      <c r="C22" s="22">
        <f>'1 lentelė'!O320</f>
        <v>1370.1</v>
      </c>
      <c r="D22" s="18">
        <f>'1 lentelė'!S320</f>
        <v>2690.2</v>
      </c>
      <c r="E22" s="22"/>
      <c r="F22" s="22">
        <f>SUMIF('1 lentelė'!I7:I294,'1 lentelė'!I178,'1 lentelė'!Z7:Z294)</f>
        <v>1075</v>
      </c>
      <c r="G22" s="22">
        <f>SUMIF('1 lentelė'!I7:I294,'1 lentelė'!I178,'1 lentelė'!AA7:AA294)</f>
        <v>0</v>
      </c>
    </row>
    <row r="23" spans="1:10" ht="29.25" customHeight="1" thickBot="1">
      <c r="A23" s="76" t="s">
        <v>44</v>
      </c>
      <c r="B23" s="20">
        <f>'1 lentelė'!K321</f>
        <v>789.1</v>
      </c>
      <c r="C23" s="20">
        <f>'1 lentelė'!O321</f>
        <v>777.7</v>
      </c>
      <c r="D23" s="21">
        <f>'1 lentelė'!S321</f>
        <v>777.2</v>
      </c>
      <c r="E23" s="20">
        <v>0</v>
      </c>
      <c r="F23" s="20">
        <f>SUMIF('1 lentelė'!I12:I299,'1 lentelė'!I197,'1 lentelė'!Z12:Z299)</f>
        <v>150</v>
      </c>
      <c r="G23" s="77">
        <f>SUMIF('1 lentelė'!I12:I299,'1 lentelė'!I197,'1 lentelė'!AA12:AA299)</f>
        <v>250</v>
      </c>
      <c r="J23" s="28"/>
    </row>
    <row r="24" spans="1:7" ht="17.25" customHeight="1" thickBot="1">
      <c r="A24" s="78" t="s">
        <v>45</v>
      </c>
      <c r="B24" s="19">
        <f aca="true" t="shared" si="2" ref="B24:G24">B25+B26+B27</f>
        <v>7194.540000000001</v>
      </c>
      <c r="C24" s="19">
        <f t="shared" si="2"/>
        <v>14383.099999999999</v>
      </c>
      <c r="D24" s="19">
        <f t="shared" si="2"/>
        <v>14283.099999999999</v>
      </c>
      <c r="E24" s="19">
        <f t="shared" si="2"/>
        <v>0</v>
      </c>
      <c r="F24" s="19">
        <f t="shared" si="2"/>
        <v>19682.9</v>
      </c>
      <c r="G24" s="19">
        <f t="shared" si="2"/>
        <v>14586.1</v>
      </c>
    </row>
    <row r="25" spans="1:7" ht="15.75" customHeight="1">
      <c r="A25" s="79" t="s">
        <v>309</v>
      </c>
      <c r="B25" s="80">
        <f>'1 lentelė'!K323</f>
        <v>5168.1</v>
      </c>
      <c r="C25" s="80">
        <f>'1 lentelė'!O323</f>
        <v>13037.699999999999</v>
      </c>
      <c r="D25" s="81">
        <f>'1 lentelė'!S323</f>
        <v>13037.699999999999</v>
      </c>
      <c r="E25" s="80"/>
      <c r="F25" s="80">
        <f>SUMIF('1 lentelė'!I12:I299,'1 lentelė'!I195,'1 lentelė'!Z12:Z299)</f>
        <v>19024.300000000003</v>
      </c>
      <c r="G25" s="80">
        <f>SUMIF('1 lentelė'!I12:I299,'1 lentelė'!I195,'1 lentelė'!AA12:AA299)</f>
        <v>13920</v>
      </c>
    </row>
    <row r="26" spans="1:7" ht="18.75" customHeight="1">
      <c r="A26" s="75" t="s">
        <v>349</v>
      </c>
      <c r="B26" s="22">
        <f>'1 lentelė'!K324</f>
        <v>1426.44</v>
      </c>
      <c r="C26" s="22">
        <f>'1 lentelė'!O324</f>
        <v>792.5</v>
      </c>
      <c r="D26" s="18">
        <f>'1 lentelė'!S324</f>
        <v>692.5</v>
      </c>
      <c r="E26" s="22"/>
      <c r="F26" s="22">
        <f>SUMIF('1 lentelė'!I12:I299,'1 lentelė'!I201,'1 lentelė'!Z12:Z299)</f>
        <v>100</v>
      </c>
      <c r="G26" s="22">
        <f>SUMIF('1 lentelė'!I12:I299,'1 lentelė'!I201,'1 lentelė'!AA12:AA299)</f>
        <v>100</v>
      </c>
    </row>
    <row r="27" spans="1:7" ht="17.25" customHeight="1" thickBot="1">
      <c r="A27" s="82" t="s">
        <v>350</v>
      </c>
      <c r="B27" s="67">
        <f>'1 lentelė'!K325</f>
        <v>600</v>
      </c>
      <c r="C27" s="67">
        <f>'1 lentelė'!O325</f>
        <v>552.9</v>
      </c>
      <c r="D27" s="83">
        <f>'1 lentelė'!S325</f>
        <v>552.9</v>
      </c>
      <c r="E27" s="67"/>
      <c r="F27" s="67">
        <f>SUMIF('1 lentelė'!I12:I299,'1 lentelė'!I52,'1 lentelė'!Z12:Z299)</f>
        <v>558.6</v>
      </c>
      <c r="G27" s="67">
        <f>SUMIF('1 lentelė'!I12:I299,'1 lentelė'!I16,'1 lentelė'!AA12:AA299)</f>
        <v>566.1</v>
      </c>
    </row>
    <row r="28" spans="1:7" ht="27" customHeight="1">
      <c r="A28" s="1706"/>
      <c r="B28" s="1706"/>
      <c r="C28" s="1706"/>
      <c r="D28" s="1706"/>
      <c r="E28" s="1706"/>
      <c r="F28" s="1706"/>
      <c r="G28" s="1706"/>
    </row>
    <row r="29" spans="1:6" ht="14.25" customHeight="1">
      <c r="A29" s="25"/>
      <c r="B29" s="26"/>
      <c r="C29" s="26"/>
      <c r="F29" s="25"/>
    </row>
    <row r="30" ht="9.75" customHeight="1">
      <c r="A30" s="25"/>
    </row>
    <row r="31" spans="1:6" ht="12.75">
      <c r="A31" s="25"/>
      <c r="B31" s="25"/>
      <c r="C31" s="26"/>
      <c r="F31" s="25"/>
    </row>
    <row r="32" ht="12.75">
      <c r="A32" s="25"/>
    </row>
    <row r="33" ht="7.5" customHeight="1">
      <c r="A33" s="25"/>
    </row>
    <row r="34" ht="12.75">
      <c r="A34" s="27"/>
    </row>
    <row r="35" spans="1:6" ht="12.75">
      <c r="A35" s="25"/>
      <c r="C35" s="26"/>
      <c r="F35" s="25"/>
    </row>
    <row r="38" ht="12.75">
      <c r="A38" s="25"/>
    </row>
  </sheetData>
  <mergeCells count="10">
    <mergeCell ref="A28:G28"/>
    <mergeCell ref="F2:G2"/>
    <mergeCell ref="E4:E7"/>
    <mergeCell ref="A1:G1"/>
    <mergeCell ref="F4:F7"/>
    <mergeCell ref="G4:G7"/>
    <mergeCell ref="A4:A7"/>
    <mergeCell ref="B4:B7"/>
    <mergeCell ref="C4:C7"/>
    <mergeCell ref="D4:D7"/>
  </mergeCells>
  <printOptions/>
  <pageMargins left="0.984251968503937" right="0.3937007874015748" top="0.7874015748031497" bottom="0.6692913385826772" header="0" footer="0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6"/>
  <sheetViews>
    <sheetView workbookViewId="0" topLeftCell="A1">
      <selection activeCell="A1" sqref="A1"/>
    </sheetView>
  </sheetViews>
  <sheetFormatPr defaultColWidth="9.140625" defaultRowHeight="12.75"/>
  <cols>
    <col min="1" max="1" width="11.57421875" style="0" customWidth="1"/>
    <col min="2" max="2" width="70.57421875" style="0" customWidth="1"/>
    <col min="3" max="3" width="11.57421875" style="0" customWidth="1"/>
    <col min="4" max="4" width="11.28125" style="0" customWidth="1"/>
    <col min="5" max="5" width="10.28125" style="0" customWidth="1"/>
    <col min="6" max="6" width="10.421875" style="0" customWidth="1"/>
    <col min="7" max="7" width="10.8515625" style="0" customWidth="1"/>
  </cols>
  <sheetData>
    <row r="1" spans="1:7" ht="18.75" customHeight="1">
      <c r="A1" s="124"/>
      <c r="B1" s="124" t="s">
        <v>150</v>
      </c>
      <c r="C1" s="125"/>
      <c r="D1" s="125"/>
      <c r="E1" s="125"/>
      <c r="F1" s="126"/>
      <c r="G1" s="127" t="s">
        <v>151</v>
      </c>
    </row>
    <row r="2" spans="1:7" ht="28.5" customHeight="1">
      <c r="A2" s="128"/>
      <c r="B2" s="129" t="s">
        <v>175</v>
      </c>
      <c r="C2" s="130" t="s">
        <v>152</v>
      </c>
      <c r="D2" s="131" t="s">
        <v>70</v>
      </c>
      <c r="E2" s="132"/>
      <c r="F2" s="132"/>
      <c r="G2" s="132"/>
    </row>
    <row r="3" spans="1:7" ht="22.5" customHeight="1">
      <c r="A3" s="128"/>
      <c r="B3" s="133" t="s">
        <v>153</v>
      </c>
      <c r="C3" s="134"/>
      <c r="D3" s="135"/>
      <c r="E3" s="132"/>
      <c r="F3" s="132"/>
      <c r="G3" s="132"/>
    </row>
    <row r="4" spans="1:7" ht="25.5" customHeight="1">
      <c r="A4" s="128"/>
      <c r="B4" s="129" t="s">
        <v>177</v>
      </c>
      <c r="C4" s="130" t="s">
        <v>152</v>
      </c>
      <c r="D4" s="131" t="s">
        <v>47</v>
      </c>
      <c r="E4" s="132"/>
      <c r="F4" s="132"/>
      <c r="G4" s="132"/>
    </row>
    <row r="5" spans="1:7" ht="15.75" customHeight="1">
      <c r="A5" s="136"/>
      <c r="B5" s="133" t="s">
        <v>154</v>
      </c>
      <c r="C5" s="137"/>
      <c r="D5" s="138"/>
      <c r="E5" s="139"/>
      <c r="F5" s="140"/>
      <c r="G5" s="140"/>
    </row>
    <row r="6" spans="1:7" ht="8.25" customHeight="1">
      <c r="A6" s="141"/>
      <c r="B6" s="142"/>
      <c r="C6" s="143"/>
      <c r="D6" s="142"/>
      <c r="E6" s="141"/>
      <c r="F6" s="142"/>
      <c r="G6" s="142"/>
    </row>
    <row r="7" spans="1:7" ht="18.75" customHeight="1">
      <c r="A7" s="1725" t="s">
        <v>155</v>
      </c>
      <c r="B7" s="1720" t="s">
        <v>156</v>
      </c>
      <c r="C7" s="1720" t="s">
        <v>157</v>
      </c>
      <c r="D7" s="1727" t="s">
        <v>158</v>
      </c>
      <c r="E7" s="1720" t="s">
        <v>159</v>
      </c>
      <c r="F7" s="1722" t="s">
        <v>160</v>
      </c>
      <c r="G7" s="1720" t="s">
        <v>161</v>
      </c>
    </row>
    <row r="8" spans="1:7" ht="42.75" customHeight="1">
      <c r="A8" s="1726"/>
      <c r="B8" s="1720"/>
      <c r="C8" s="1721" t="s">
        <v>102</v>
      </c>
      <c r="D8" s="1728" t="s">
        <v>162</v>
      </c>
      <c r="E8" s="1721"/>
      <c r="F8" s="1723"/>
      <c r="G8" s="1724"/>
    </row>
    <row r="9" spans="1:7" ht="16.5" customHeight="1">
      <c r="A9" s="144" t="s">
        <v>176</v>
      </c>
      <c r="B9" s="145" t="s">
        <v>163</v>
      </c>
      <c r="C9" s="146"/>
      <c r="D9" s="147"/>
      <c r="E9" s="146"/>
      <c r="F9" s="147"/>
      <c r="G9" s="146"/>
    </row>
    <row r="10" spans="1:7" ht="15.75" customHeight="1">
      <c r="A10" s="148"/>
      <c r="B10" s="164" t="s">
        <v>164</v>
      </c>
      <c r="C10" s="150"/>
      <c r="D10" s="151"/>
      <c r="E10" s="150"/>
      <c r="F10" s="151"/>
      <c r="G10" s="150"/>
    </row>
    <row r="11" spans="1:7" ht="27.75" customHeight="1">
      <c r="A11" s="148"/>
      <c r="B11" s="152" t="s">
        <v>188</v>
      </c>
      <c r="C11" s="153" t="s">
        <v>183</v>
      </c>
      <c r="D11" s="154">
        <v>72</v>
      </c>
      <c r="E11" s="155">
        <v>74.5</v>
      </c>
      <c r="F11" s="156">
        <v>74.5</v>
      </c>
      <c r="G11" s="155">
        <v>74.5</v>
      </c>
    </row>
    <row r="12" spans="1:7" ht="29.25" customHeight="1">
      <c r="A12" s="148"/>
      <c r="B12" s="157" t="s">
        <v>182</v>
      </c>
      <c r="C12" s="153" t="s">
        <v>183</v>
      </c>
      <c r="D12" s="155">
        <v>9.4</v>
      </c>
      <c r="E12" s="155">
        <v>9.6</v>
      </c>
      <c r="F12" s="155">
        <v>10</v>
      </c>
      <c r="G12" s="155">
        <v>10.2</v>
      </c>
    </row>
    <row r="13" spans="1:7" ht="24.75" customHeight="1">
      <c r="A13" s="148"/>
      <c r="B13" s="190" t="s">
        <v>194</v>
      </c>
      <c r="C13" s="153" t="s">
        <v>183</v>
      </c>
      <c r="D13" s="160">
        <v>59.5</v>
      </c>
      <c r="E13" s="160">
        <v>59.5</v>
      </c>
      <c r="F13" s="159">
        <v>60</v>
      </c>
      <c r="G13" s="160">
        <v>60</v>
      </c>
    </row>
    <row r="14" spans="1:7" ht="24.75" customHeight="1">
      <c r="A14" s="148"/>
      <c r="B14" s="190" t="s">
        <v>291</v>
      </c>
      <c r="C14" s="153" t="s">
        <v>183</v>
      </c>
      <c r="D14" s="160">
        <v>18.5</v>
      </c>
      <c r="E14" s="160">
        <v>19</v>
      </c>
      <c r="F14" s="159">
        <v>19.5</v>
      </c>
      <c r="G14" s="160">
        <v>20</v>
      </c>
    </row>
    <row r="15" spans="1:7" ht="15.75" customHeight="1">
      <c r="A15" s="148"/>
      <c r="B15" s="157" t="s">
        <v>189</v>
      </c>
      <c r="C15" s="153" t="s">
        <v>183</v>
      </c>
      <c r="D15" s="156">
        <v>5141</v>
      </c>
      <c r="E15" s="155">
        <v>5122</v>
      </c>
      <c r="F15" s="156">
        <v>5145</v>
      </c>
      <c r="G15" s="155">
        <v>5145</v>
      </c>
    </row>
    <row r="16" spans="1:7" ht="16.5" customHeight="1">
      <c r="A16" s="148"/>
      <c r="B16" s="164" t="s">
        <v>165</v>
      </c>
      <c r="C16" s="158"/>
      <c r="D16" s="159"/>
      <c r="E16" s="160"/>
      <c r="F16" s="159"/>
      <c r="G16" s="161"/>
    </row>
    <row r="17" spans="1:7" ht="27" customHeight="1">
      <c r="A17" s="148"/>
      <c r="B17" s="190" t="s">
        <v>185</v>
      </c>
      <c r="C17" s="153" t="s">
        <v>184</v>
      </c>
      <c r="D17" s="160">
        <v>8.4</v>
      </c>
      <c r="E17" s="160">
        <v>9.2</v>
      </c>
      <c r="F17" s="160">
        <v>9.2</v>
      </c>
      <c r="G17" s="160">
        <v>9.2</v>
      </c>
    </row>
    <row r="18" spans="1:7" ht="25.5" customHeight="1">
      <c r="A18" s="148"/>
      <c r="B18" s="190" t="s">
        <v>187</v>
      </c>
      <c r="C18" s="153" t="s">
        <v>193</v>
      </c>
      <c r="D18" s="160">
        <v>84.3</v>
      </c>
      <c r="E18" s="160">
        <v>86.1</v>
      </c>
      <c r="F18" s="160">
        <v>86.5</v>
      </c>
      <c r="G18" s="160">
        <v>86.5</v>
      </c>
    </row>
    <row r="19" spans="1:7" ht="16.5" customHeight="1">
      <c r="A19" s="148"/>
      <c r="B19" s="164" t="s">
        <v>186</v>
      </c>
      <c r="C19" s="153"/>
      <c r="D19" s="159"/>
      <c r="E19" s="160"/>
      <c r="F19" s="159"/>
      <c r="G19" s="161"/>
    </row>
    <row r="20" spans="1:7" ht="26.25" customHeight="1">
      <c r="A20" s="148"/>
      <c r="B20" s="190" t="s">
        <v>191</v>
      </c>
      <c r="C20" s="153" t="s">
        <v>193</v>
      </c>
      <c r="D20" s="160">
        <v>81</v>
      </c>
      <c r="E20" s="160">
        <v>89</v>
      </c>
      <c r="F20" s="159">
        <v>96.8</v>
      </c>
      <c r="G20" s="160">
        <v>100</v>
      </c>
    </row>
    <row r="21" spans="1:7" ht="17.25" customHeight="1">
      <c r="A21" s="148"/>
      <c r="B21" s="162" t="s">
        <v>190</v>
      </c>
      <c r="C21" s="153" t="s">
        <v>184</v>
      </c>
      <c r="D21" s="160">
        <v>91.6</v>
      </c>
      <c r="E21" s="160">
        <v>95</v>
      </c>
      <c r="F21" s="160">
        <v>95</v>
      </c>
      <c r="G21" s="160">
        <v>95</v>
      </c>
    </row>
    <row r="22" spans="1:7" ht="17.25" customHeight="1">
      <c r="A22" s="1108"/>
      <c r="B22" s="204" t="s">
        <v>192</v>
      </c>
      <c r="C22" s="1109" t="s">
        <v>193</v>
      </c>
      <c r="D22" s="1110">
        <v>8104.2</v>
      </c>
      <c r="E22" s="1110">
        <v>15536.2</v>
      </c>
      <c r="F22" s="1094">
        <v>23152.6</v>
      </c>
      <c r="G22" s="1110">
        <v>19350</v>
      </c>
    </row>
    <row r="23" spans="1:7" ht="17.25" customHeight="1">
      <c r="A23" s="148"/>
      <c r="B23" s="163" t="s">
        <v>166</v>
      </c>
      <c r="C23" s="150"/>
      <c r="D23" s="161"/>
      <c r="E23" s="161"/>
      <c r="F23" s="35"/>
      <c r="G23" s="150"/>
    </row>
    <row r="24" spans="1:7" ht="17.25" customHeight="1">
      <c r="A24" s="148"/>
      <c r="B24" s="149" t="s">
        <v>164</v>
      </c>
      <c r="C24" s="150"/>
      <c r="D24" s="151"/>
      <c r="E24" s="150"/>
      <c r="F24" s="151"/>
      <c r="G24" s="150"/>
    </row>
    <row r="25" spans="1:7" ht="17.25" customHeight="1">
      <c r="A25" s="148"/>
      <c r="B25" s="164" t="s">
        <v>167</v>
      </c>
      <c r="C25" s="150"/>
      <c r="D25" s="151"/>
      <c r="E25" s="150"/>
      <c r="F25" s="151"/>
      <c r="G25" s="150"/>
    </row>
    <row r="26" spans="1:7" ht="16.5" customHeight="1">
      <c r="A26" s="165"/>
      <c r="B26" s="166" t="s">
        <v>195</v>
      </c>
      <c r="C26" s="167" t="s">
        <v>196</v>
      </c>
      <c r="D26" s="168">
        <v>42</v>
      </c>
      <c r="E26" s="167">
        <v>43</v>
      </c>
      <c r="F26" s="169">
        <v>43</v>
      </c>
      <c r="G26" s="167">
        <v>43</v>
      </c>
    </row>
    <row r="27" spans="1:7" ht="16.5" customHeight="1">
      <c r="A27" s="165"/>
      <c r="B27" s="166" t="s">
        <v>198</v>
      </c>
      <c r="C27" s="167" t="s">
        <v>196</v>
      </c>
      <c r="D27" s="168">
        <v>6081</v>
      </c>
      <c r="E27" s="167">
        <v>6243</v>
      </c>
      <c r="F27" s="169">
        <v>6243</v>
      </c>
      <c r="G27" s="167">
        <v>6243</v>
      </c>
    </row>
    <row r="28" spans="1:7" ht="17.25" customHeight="1">
      <c r="A28" s="148"/>
      <c r="B28" s="164" t="s">
        <v>168</v>
      </c>
      <c r="C28" s="167"/>
      <c r="D28" s="151"/>
      <c r="E28" s="150"/>
      <c r="F28" s="151"/>
      <c r="G28" s="150"/>
    </row>
    <row r="29" spans="1:7" ht="16.5" customHeight="1">
      <c r="A29" s="165"/>
      <c r="B29" s="166" t="s">
        <v>199</v>
      </c>
      <c r="C29" s="167" t="s">
        <v>200</v>
      </c>
      <c r="D29" s="168">
        <v>10</v>
      </c>
      <c r="E29" s="167">
        <v>8</v>
      </c>
      <c r="F29" s="169">
        <v>8</v>
      </c>
      <c r="G29" s="167">
        <v>8</v>
      </c>
    </row>
    <row r="30" spans="1:7" ht="16.5" customHeight="1">
      <c r="A30" s="165"/>
      <c r="B30" s="166" t="s">
        <v>303</v>
      </c>
      <c r="C30" s="167" t="s">
        <v>200</v>
      </c>
      <c r="D30" s="168">
        <v>1216</v>
      </c>
      <c r="E30" s="167" t="s">
        <v>304</v>
      </c>
      <c r="F30" s="169" t="s">
        <v>304</v>
      </c>
      <c r="G30" s="167" t="s">
        <v>304</v>
      </c>
    </row>
    <row r="31" spans="1:7" ht="17.25" customHeight="1">
      <c r="A31" s="148"/>
      <c r="B31" s="164" t="s">
        <v>169</v>
      </c>
      <c r="C31" s="167"/>
      <c r="D31" s="151"/>
      <c r="E31" s="150"/>
      <c r="F31" s="151"/>
      <c r="G31" s="150"/>
    </row>
    <row r="32" spans="1:7" ht="16.5" customHeight="1">
      <c r="A32" s="165"/>
      <c r="B32" s="166" t="s">
        <v>202</v>
      </c>
      <c r="C32" s="167" t="s">
        <v>203</v>
      </c>
      <c r="D32" s="168">
        <v>34</v>
      </c>
      <c r="E32" s="167">
        <v>34</v>
      </c>
      <c r="F32" s="169">
        <v>34</v>
      </c>
      <c r="G32" s="167">
        <v>34</v>
      </c>
    </row>
    <row r="33" spans="1:7" ht="16.5" customHeight="1">
      <c r="A33" s="165"/>
      <c r="B33" s="166" t="s">
        <v>204</v>
      </c>
      <c r="C33" s="167" t="s">
        <v>203</v>
      </c>
      <c r="D33" s="168">
        <v>24082</v>
      </c>
      <c r="E33" s="167">
        <v>20757</v>
      </c>
      <c r="F33" s="167">
        <v>20757</v>
      </c>
      <c r="G33" s="167">
        <v>20757</v>
      </c>
    </row>
    <row r="34" spans="1:7" ht="16.5" customHeight="1">
      <c r="A34" s="165"/>
      <c r="B34" s="166" t="s">
        <v>205</v>
      </c>
      <c r="C34" s="167" t="s">
        <v>203</v>
      </c>
      <c r="D34" s="168">
        <v>390</v>
      </c>
      <c r="E34" s="167">
        <v>396</v>
      </c>
      <c r="F34" s="169">
        <v>396</v>
      </c>
      <c r="G34" s="167">
        <v>396</v>
      </c>
    </row>
    <row r="35" spans="1:7" ht="17.25" customHeight="1">
      <c r="A35" s="148"/>
      <c r="B35" s="164" t="s">
        <v>170</v>
      </c>
      <c r="C35" s="167"/>
      <c r="D35" s="151"/>
      <c r="E35" s="150"/>
      <c r="F35" s="151"/>
      <c r="G35" s="150"/>
    </row>
    <row r="36" spans="1:7" ht="17.25" customHeight="1">
      <c r="A36" s="148"/>
      <c r="B36" s="175" t="s">
        <v>206</v>
      </c>
      <c r="C36" s="167" t="s">
        <v>207</v>
      </c>
      <c r="D36" s="151">
        <v>70</v>
      </c>
      <c r="E36" s="150">
        <v>72</v>
      </c>
      <c r="F36" s="151">
        <v>72</v>
      </c>
      <c r="G36" s="150">
        <v>72</v>
      </c>
    </row>
    <row r="37" spans="1:7" ht="17.25" customHeight="1">
      <c r="A37" s="148"/>
      <c r="B37" s="164" t="s">
        <v>208</v>
      </c>
      <c r="C37" s="167"/>
      <c r="D37" s="151"/>
      <c r="E37" s="150"/>
      <c r="F37" s="151"/>
      <c r="G37" s="150"/>
    </row>
    <row r="38" spans="1:7" ht="17.25" customHeight="1">
      <c r="A38" s="148"/>
      <c r="B38" s="175" t="s">
        <v>209</v>
      </c>
      <c r="C38" s="167" t="s">
        <v>210</v>
      </c>
      <c r="D38" s="151">
        <v>5500</v>
      </c>
      <c r="E38" s="150">
        <v>5760</v>
      </c>
      <c r="F38" s="151">
        <v>5790</v>
      </c>
      <c r="G38" s="150">
        <v>5770</v>
      </c>
    </row>
    <row r="39" spans="1:7" ht="17.25" customHeight="1">
      <c r="A39" s="148"/>
      <c r="B39" s="149" t="s">
        <v>165</v>
      </c>
      <c r="C39" s="150"/>
      <c r="D39" s="151"/>
      <c r="E39" s="150"/>
      <c r="F39" s="151"/>
      <c r="G39" s="150"/>
    </row>
    <row r="40" spans="1:7" ht="17.25" customHeight="1">
      <c r="A40" s="148"/>
      <c r="B40" s="164" t="s">
        <v>167</v>
      </c>
      <c r="C40" s="150"/>
      <c r="D40" s="151"/>
      <c r="E40" s="150"/>
      <c r="F40" s="151"/>
      <c r="G40" s="150"/>
    </row>
    <row r="41" spans="1:7" ht="17.25" customHeight="1">
      <c r="A41" s="148"/>
      <c r="B41" s="175" t="s">
        <v>211</v>
      </c>
      <c r="C41" s="167" t="s">
        <v>212</v>
      </c>
      <c r="D41" s="151">
        <v>101</v>
      </c>
      <c r="E41" s="150">
        <v>103</v>
      </c>
      <c r="F41" s="151">
        <v>103</v>
      </c>
      <c r="G41" s="150">
        <v>103</v>
      </c>
    </row>
    <row r="42" spans="1:7" ht="16.5" customHeight="1">
      <c r="A42" s="148"/>
      <c r="B42" s="175" t="s">
        <v>213</v>
      </c>
      <c r="C42" s="167" t="s">
        <v>214</v>
      </c>
      <c r="D42" s="151">
        <v>8980</v>
      </c>
      <c r="E42" s="208">
        <v>7800</v>
      </c>
      <c r="F42" s="171">
        <v>7800</v>
      </c>
      <c r="G42" s="208">
        <v>7800</v>
      </c>
    </row>
    <row r="43" spans="1:7" ht="17.25" customHeight="1">
      <c r="A43" s="148"/>
      <c r="B43" s="164" t="s">
        <v>168</v>
      </c>
      <c r="C43" s="150"/>
      <c r="D43" s="151"/>
      <c r="E43" s="150"/>
      <c r="F43" s="151"/>
      <c r="G43" s="150"/>
    </row>
    <row r="44" spans="1:7" ht="16.5" customHeight="1">
      <c r="A44" s="148"/>
      <c r="B44" s="175" t="s">
        <v>215</v>
      </c>
      <c r="C44" s="167" t="s">
        <v>217</v>
      </c>
      <c r="D44" s="151">
        <v>7</v>
      </c>
      <c r="E44" s="150">
        <v>7</v>
      </c>
      <c r="F44" s="151">
        <v>7</v>
      </c>
      <c r="G44" s="150">
        <v>7</v>
      </c>
    </row>
    <row r="45" spans="1:7" ht="17.25" customHeight="1">
      <c r="A45" s="148"/>
      <c r="B45" s="164" t="s">
        <v>169</v>
      </c>
      <c r="C45" s="150"/>
      <c r="D45" s="151"/>
      <c r="E45" s="150"/>
      <c r="F45" s="151"/>
      <c r="G45" s="150"/>
    </row>
    <row r="46" spans="1:7" ht="16.5" customHeight="1">
      <c r="A46" s="148"/>
      <c r="B46" s="175" t="s">
        <v>216</v>
      </c>
      <c r="C46" s="167" t="s">
        <v>218</v>
      </c>
      <c r="D46" s="151">
        <v>160</v>
      </c>
      <c r="E46" s="150">
        <v>140</v>
      </c>
      <c r="F46" s="151">
        <v>160</v>
      </c>
      <c r="G46" s="150">
        <v>160</v>
      </c>
    </row>
    <row r="47" spans="1:7" ht="16.5" customHeight="1">
      <c r="A47" s="1108"/>
      <c r="B47" s="1111" t="s">
        <v>219</v>
      </c>
      <c r="C47" s="1112" t="s">
        <v>220</v>
      </c>
      <c r="D47" s="1113">
        <v>60</v>
      </c>
      <c r="E47" s="1114">
        <v>20</v>
      </c>
      <c r="F47" s="1113">
        <v>20</v>
      </c>
      <c r="G47" s="1114">
        <v>20</v>
      </c>
    </row>
    <row r="48" spans="1:7" s="35" customFormat="1" ht="15" customHeight="1">
      <c r="A48" s="165"/>
      <c r="B48" s="191" t="s">
        <v>170</v>
      </c>
      <c r="C48" s="150"/>
      <c r="D48" s="150"/>
      <c r="E48" s="150"/>
      <c r="F48" s="150"/>
      <c r="G48" s="150"/>
    </row>
    <row r="49" spans="1:7" ht="16.5" customHeight="1">
      <c r="A49" s="170"/>
      <c r="B49" s="192" t="s">
        <v>221</v>
      </c>
      <c r="C49" s="167" t="s">
        <v>222</v>
      </c>
      <c r="D49" s="151"/>
      <c r="E49" s="150"/>
      <c r="F49" s="151">
        <v>2</v>
      </c>
      <c r="G49" s="150">
        <v>2</v>
      </c>
    </row>
    <row r="50" spans="1:7" ht="16.5" customHeight="1">
      <c r="A50" s="170"/>
      <c r="B50" s="194" t="s">
        <v>223</v>
      </c>
      <c r="C50" s="167" t="s">
        <v>222</v>
      </c>
      <c r="D50" s="171"/>
      <c r="E50" s="172"/>
      <c r="F50" s="172">
        <v>2</v>
      </c>
      <c r="G50" s="172">
        <v>2</v>
      </c>
    </row>
    <row r="51" spans="1:7" ht="16.5" customHeight="1">
      <c r="A51" s="170"/>
      <c r="B51" s="194" t="s">
        <v>224</v>
      </c>
      <c r="C51" s="167" t="s">
        <v>225</v>
      </c>
      <c r="D51" s="195"/>
      <c r="E51" s="173"/>
      <c r="F51" s="174">
        <v>1</v>
      </c>
      <c r="G51" s="150"/>
    </row>
    <row r="52" spans="1:7" ht="17.25" customHeight="1">
      <c r="A52" s="148"/>
      <c r="B52" s="149" t="s">
        <v>186</v>
      </c>
      <c r="C52" s="150"/>
      <c r="D52" s="151"/>
      <c r="E52" s="150"/>
      <c r="F52" s="151"/>
      <c r="G52" s="150"/>
    </row>
    <row r="53" spans="1:7" ht="17.25" customHeight="1">
      <c r="A53" s="148"/>
      <c r="B53" s="164" t="s">
        <v>167</v>
      </c>
      <c r="C53" s="167"/>
      <c r="D53" s="151"/>
      <c r="E53" s="150"/>
      <c r="F53" s="151"/>
      <c r="G53" s="150"/>
    </row>
    <row r="54" spans="1:7" ht="16.5" customHeight="1">
      <c r="A54" s="170"/>
      <c r="B54" s="175" t="s">
        <v>227</v>
      </c>
      <c r="C54" s="167" t="s">
        <v>226</v>
      </c>
      <c r="D54" s="151"/>
      <c r="E54" s="150"/>
      <c r="F54" s="151">
        <v>10</v>
      </c>
      <c r="G54" s="150">
        <v>3</v>
      </c>
    </row>
    <row r="55" spans="1:7" ht="16.5" customHeight="1">
      <c r="A55" s="170"/>
      <c r="B55" s="176" t="s">
        <v>228</v>
      </c>
      <c r="C55" s="167" t="s">
        <v>229</v>
      </c>
      <c r="D55" s="177"/>
      <c r="E55" s="177"/>
      <c r="F55" s="151">
        <v>17</v>
      </c>
      <c r="G55" s="150">
        <v>17</v>
      </c>
    </row>
    <row r="56" spans="1:7" ht="15.75" customHeight="1">
      <c r="A56" s="148"/>
      <c r="B56" s="176" t="s">
        <v>230</v>
      </c>
      <c r="C56" s="167" t="s">
        <v>231</v>
      </c>
      <c r="D56" s="177"/>
      <c r="E56" s="177"/>
      <c r="F56" s="151">
        <v>100</v>
      </c>
      <c r="G56" s="150"/>
    </row>
    <row r="57" spans="1:7" ht="17.25" customHeight="1">
      <c r="A57" s="148"/>
      <c r="B57" s="164" t="s">
        <v>168</v>
      </c>
      <c r="C57" s="167"/>
      <c r="D57" s="151"/>
      <c r="E57" s="150"/>
      <c r="F57" s="151"/>
      <c r="G57" s="150"/>
    </row>
    <row r="58" spans="1:7" ht="15.75" customHeight="1">
      <c r="A58" s="148"/>
      <c r="B58" s="175" t="s">
        <v>232</v>
      </c>
      <c r="C58" s="167" t="s">
        <v>233</v>
      </c>
      <c r="D58" s="150">
        <v>32</v>
      </c>
      <c r="E58" s="150">
        <v>32</v>
      </c>
      <c r="F58" s="178">
        <v>32</v>
      </c>
      <c r="G58" s="150">
        <v>32</v>
      </c>
    </row>
    <row r="59" spans="1:7" ht="17.25" customHeight="1">
      <c r="A59" s="148"/>
      <c r="B59" s="175" t="s">
        <v>234</v>
      </c>
      <c r="C59" s="167" t="s">
        <v>235</v>
      </c>
      <c r="D59" s="160">
        <v>5</v>
      </c>
      <c r="E59" s="150">
        <v>24</v>
      </c>
      <c r="F59" s="151">
        <v>24</v>
      </c>
      <c r="G59" s="150">
        <v>24</v>
      </c>
    </row>
    <row r="60" spans="1:7" ht="15.75" customHeight="1">
      <c r="A60" s="170"/>
      <c r="B60" s="175" t="s">
        <v>293</v>
      </c>
      <c r="C60" s="193" t="s">
        <v>236</v>
      </c>
      <c r="D60" s="172">
        <v>36</v>
      </c>
      <c r="E60" s="196">
        <v>36</v>
      </c>
      <c r="F60" s="151">
        <v>36</v>
      </c>
      <c r="G60" s="150">
        <v>36</v>
      </c>
    </row>
    <row r="61" spans="1:7" ht="17.25" customHeight="1">
      <c r="A61" s="148"/>
      <c r="B61" s="164" t="s">
        <v>169</v>
      </c>
      <c r="C61" s="169"/>
      <c r="D61" s="150"/>
      <c r="E61" s="151"/>
      <c r="F61" s="150"/>
      <c r="G61" s="150"/>
    </row>
    <row r="62" spans="1:7" ht="13.5" customHeight="1">
      <c r="A62" s="170"/>
      <c r="B62" s="166" t="s">
        <v>237</v>
      </c>
      <c r="C62" s="169" t="s">
        <v>238</v>
      </c>
      <c r="D62" s="196"/>
      <c r="E62" s="151">
        <v>20</v>
      </c>
      <c r="F62" s="150">
        <v>35</v>
      </c>
      <c r="G62" s="150">
        <v>35</v>
      </c>
    </row>
    <row r="63" spans="1:7" ht="15.75" customHeight="1">
      <c r="A63" s="1106"/>
      <c r="B63" s="201" t="s">
        <v>240</v>
      </c>
      <c r="C63" s="169" t="s">
        <v>243</v>
      </c>
      <c r="D63" s="203">
        <v>510</v>
      </c>
      <c r="E63" s="179">
        <v>510</v>
      </c>
      <c r="F63" s="203">
        <v>520</v>
      </c>
      <c r="G63" s="203">
        <v>520</v>
      </c>
    </row>
    <row r="64" spans="1:7" ht="17.25" customHeight="1">
      <c r="A64" s="1107"/>
      <c r="B64" s="197" t="s">
        <v>170</v>
      </c>
      <c r="C64" s="202"/>
      <c r="D64" s="199"/>
      <c r="E64" s="198"/>
      <c r="F64" s="199"/>
      <c r="G64" s="199"/>
    </row>
    <row r="65" spans="1:7" ht="12.75">
      <c r="A65" s="204"/>
      <c r="B65" s="204" t="s">
        <v>241</v>
      </c>
      <c r="C65" s="205" t="s">
        <v>242</v>
      </c>
      <c r="D65" s="209">
        <v>3</v>
      </c>
      <c r="E65" s="206">
        <v>7</v>
      </c>
      <c r="F65" s="207">
        <v>10</v>
      </c>
      <c r="G65" s="207">
        <v>4</v>
      </c>
    </row>
    <row r="66" spans="1:7" ht="12.75">
      <c r="A66" s="200"/>
      <c r="B66" s="200"/>
      <c r="C66" s="200"/>
      <c r="D66" s="200"/>
      <c r="E66" s="200"/>
      <c r="F66" s="200"/>
      <c r="G66" s="200"/>
    </row>
  </sheetData>
  <mergeCells count="7">
    <mergeCell ref="E7:E8"/>
    <mergeCell ref="F7:F8"/>
    <mergeCell ref="G7:G8"/>
    <mergeCell ref="A7:A8"/>
    <mergeCell ref="B7:B8"/>
    <mergeCell ref="C7:C8"/>
    <mergeCell ref="D7:D8"/>
  </mergeCells>
  <printOptions/>
  <pageMargins left="0.3937007874015748" right="0.75" top="0.7874015748031497" bottom="0.787401574803149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valdyba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G.Uzkuriene</dc:creator>
  <cp:keywords/>
  <dc:description/>
  <cp:lastModifiedBy>Z.Gocente</cp:lastModifiedBy>
  <cp:lastPrinted>2010-01-28T11:22:18Z</cp:lastPrinted>
  <dcterms:created xsi:type="dcterms:W3CDTF">2006-05-12T05:50:12Z</dcterms:created>
  <dcterms:modified xsi:type="dcterms:W3CDTF">2010-02-22T14:50:33Z</dcterms:modified>
  <cp:category/>
  <cp:version/>
  <cp:contentType/>
  <cp:contentStatus/>
</cp:coreProperties>
</file>