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3645" windowWidth="19200" windowHeight="9540" tabRatio="595"/>
  </bookViews>
  <sheets>
    <sheet name="SVP 2014-2016 " sheetId="42" r:id="rId1"/>
    <sheet name="KMSA išlaikymas" sheetId="19" state="hidden" r:id="rId2"/>
    <sheet name="Asignavimų valdytojų kodai" sheetId="29" state="hidden" r:id="rId3"/>
    <sheet name="Rengimo medžiaga" sheetId="41" state="hidden" r:id="rId4"/>
  </sheets>
  <definedNames>
    <definedName name="_xlnm.Print_Area" localSheetId="3">'Rengimo medžiaga'!$A$1:$T$121</definedName>
    <definedName name="_xlnm.Print_Area" localSheetId="0">'SVP 2014-2016 '!$A$1:$R$124</definedName>
    <definedName name="_xlnm.Print_Titles" localSheetId="3">'Rengimo medžiaga'!$4:$6</definedName>
    <definedName name="_xlnm.Print_Titles" localSheetId="0">'SVP 2014-2016 '!$4:$6</definedName>
  </definedNames>
  <calcPr calcId="145621"/>
</workbook>
</file>

<file path=xl/calcChain.xml><?xml version="1.0" encoding="utf-8"?>
<calcChain xmlns="http://schemas.openxmlformats.org/spreadsheetml/2006/main">
  <c r="N51" i="41" l="1"/>
  <c r="O51" i="41"/>
  <c r="P51" i="41"/>
  <c r="Q51" i="41"/>
  <c r="R51" i="41"/>
  <c r="S51" i="41"/>
  <c r="T51" i="41"/>
  <c r="M51" i="41"/>
  <c r="L11" i="42"/>
  <c r="I11" i="42"/>
  <c r="Q120" i="41"/>
  <c r="K25" i="42"/>
  <c r="J25" i="42"/>
  <c r="I25" i="42"/>
  <c r="R23" i="41"/>
  <c r="S23" i="41"/>
  <c r="Q23" i="41"/>
  <c r="R22" i="41"/>
  <c r="S22" i="41"/>
  <c r="Q22" i="41"/>
  <c r="N22" i="41"/>
  <c r="O22" i="41"/>
  <c r="J34" i="42"/>
  <c r="N31" i="41"/>
  <c r="M11" i="41"/>
  <c r="P11" i="41"/>
  <c r="R36" i="41" l="1"/>
  <c r="Q36" i="41"/>
  <c r="I34" i="42" l="1"/>
  <c r="R31" i="41"/>
  <c r="R32" i="41" s="1"/>
  <c r="L93" i="42"/>
  <c r="J93" i="42"/>
  <c r="I93" i="42" s="1"/>
  <c r="P90" i="41"/>
  <c r="L62" i="42"/>
  <c r="Q64" i="41"/>
  <c r="R64" i="41"/>
  <c r="S64" i="41"/>
  <c r="T64" i="41"/>
  <c r="R59" i="41"/>
  <c r="S59" i="41"/>
  <c r="T59" i="41"/>
  <c r="Q59" i="41"/>
  <c r="P59" i="41"/>
  <c r="J38" i="42"/>
  <c r="I38" i="42"/>
  <c r="R35" i="41"/>
  <c r="Q35" i="41"/>
  <c r="N35" i="41"/>
  <c r="J40" i="42" l="1"/>
  <c r="Q116" i="41"/>
  <c r="R37" i="41"/>
  <c r="Q37" i="41"/>
  <c r="N37" i="41"/>
  <c r="N90" i="41" l="1"/>
  <c r="K14" i="42" l="1"/>
  <c r="J14" i="42"/>
  <c r="I14" i="42"/>
  <c r="J13" i="42"/>
  <c r="I13" i="42"/>
  <c r="I12" i="42"/>
  <c r="J30" i="42"/>
  <c r="Q111" i="41"/>
  <c r="R90" i="41"/>
  <c r="S90" i="41"/>
  <c r="T90" i="41"/>
  <c r="T94" i="41" s="1"/>
  <c r="R94" i="41"/>
  <c r="S94" i="41"/>
  <c r="R30" i="41"/>
  <c r="Q30" i="41"/>
  <c r="R27" i="41"/>
  <c r="Q27" i="41"/>
  <c r="N27" i="41"/>
  <c r="S14" i="41"/>
  <c r="R14" i="41"/>
  <c r="Q14" i="41"/>
  <c r="N14" i="41"/>
  <c r="O14" i="41"/>
  <c r="I16" i="41" l="1"/>
  <c r="I15" i="41"/>
  <c r="I14" i="41"/>
  <c r="J13" i="41"/>
  <c r="I13" i="41"/>
  <c r="I12" i="41"/>
  <c r="L11" i="41"/>
  <c r="I11" i="41" s="1"/>
  <c r="K11" i="41"/>
  <c r="J11" i="41"/>
  <c r="J31" i="41"/>
  <c r="I31" i="41"/>
  <c r="J35" i="41"/>
  <c r="I35" i="41"/>
  <c r="J90" i="41"/>
  <c r="I90" i="41"/>
  <c r="M37" i="42"/>
  <c r="M54" i="42"/>
  <c r="J54" i="42"/>
  <c r="K54" i="42"/>
  <c r="L54" i="42"/>
  <c r="N54" i="42"/>
  <c r="M56" i="42"/>
  <c r="M59" i="42"/>
  <c r="N13" i="41" l="1"/>
  <c r="I41" i="42" l="1"/>
  <c r="I40" i="42"/>
  <c r="I39" i="42"/>
  <c r="I54" i="42" l="1"/>
  <c r="M103" i="42"/>
  <c r="M97" i="42"/>
  <c r="O94" i="41"/>
  <c r="P94" i="41"/>
  <c r="J51" i="41"/>
  <c r="K51" i="41"/>
  <c r="L51" i="41"/>
  <c r="M35" i="41"/>
  <c r="I36" i="41"/>
  <c r="M36" i="41"/>
  <c r="I37" i="41"/>
  <c r="M37" i="41"/>
  <c r="I38" i="41"/>
  <c r="M38" i="41"/>
  <c r="N94" i="41" l="1"/>
  <c r="M93" i="42"/>
  <c r="R101" i="41"/>
  <c r="S101" i="41"/>
  <c r="T101" i="41"/>
  <c r="Q85" i="41"/>
  <c r="R85" i="41"/>
  <c r="S85" i="41"/>
  <c r="T85" i="41"/>
  <c r="Q74" i="41"/>
  <c r="R74" i="41"/>
  <c r="S74" i="41"/>
  <c r="T74" i="41"/>
  <c r="L32" i="41"/>
  <c r="K32" i="41"/>
  <c r="I32" i="41" l="1"/>
  <c r="J32" i="41"/>
  <c r="J97" i="42" l="1"/>
  <c r="K17" i="41" l="1"/>
  <c r="L17" i="41"/>
  <c r="J70" i="41"/>
  <c r="I69" i="41" l="1"/>
  <c r="I115" i="41"/>
  <c r="I114" i="41"/>
  <c r="K20" i="42" l="1"/>
  <c r="L20" i="42"/>
  <c r="I16" i="42"/>
  <c r="I118" i="42" s="1"/>
  <c r="M16" i="41"/>
  <c r="M115" i="41" s="1"/>
  <c r="N70" i="41" l="1"/>
  <c r="M69" i="41"/>
  <c r="M70" i="41" s="1"/>
  <c r="M73" i="42" l="1"/>
  <c r="J73" i="42"/>
  <c r="I72" i="42"/>
  <c r="I73" i="42" s="1"/>
  <c r="I15" i="42" l="1"/>
  <c r="M15" i="41"/>
  <c r="M114" i="41" s="1"/>
  <c r="I117" i="42" l="1"/>
  <c r="P100" i="41"/>
  <c r="O100" i="41"/>
  <c r="N100" i="41"/>
  <c r="N101" i="41" s="1"/>
  <c r="M99" i="41"/>
  <c r="M98" i="41"/>
  <c r="P97" i="41"/>
  <c r="M97" i="41" s="1"/>
  <c r="M96" i="41"/>
  <c r="M119" i="41" s="1"/>
  <c r="M95" i="41"/>
  <c r="M90" i="41"/>
  <c r="Q90" i="41" s="1"/>
  <c r="Q94" i="41" s="1"/>
  <c r="P89" i="41"/>
  <c r="O89" i="41"/>
  <c r="N89" i="41"/>
  <c r="M88" i="41"/>
  <c r="M87" i="41"/>
  <c r="N84" i="41"/>
  <c r="M83" i="41"/>
  <c r="P78" i="41"/>
  <c r="P85" i="41" s="1"/>
  <c r="O78" i="41"/>
  <c r="O85" i="41" s="1"/>
  <c r="N78" i="41"/>
  <c r="M78" i="41" s="1"/>
  <c r="M77" i="41"/>
  <c r="M76" i="41"/>
  <c r="P70" i="41"/>
  <c r="O70" i="41"/>
  <c r="P67" i="41"/>
  <c r="O67" i="41"/>
  <c r="N67" i="41"/>
  <c r="M66" i="41"/>
  <c r="M112" i="41" s="1"/>
  <c r="M65" i="41"/>
  <c r="O64" i="41"/>
  <c r="N64" i="41"/>
  <c r="N74" i="41" s="1"/>
  <c r="P64" i="41"/>
  <c r="P74" i="41" s="1"/>
  <c r="P56" i="41"/>
  <c r="O56" i="41"/>
  <c r="N56" i="41"/>
  <c r="M55" i="41"/>
  <c r="M54" i="41"/>
  <c r="P53" i="41"/>
  <c r="O53" i="41"/>
  <c r="N53" i="41"/>
  <c r="M52" i="41"/>
  <c r="M53" i="41" s="1"/>
  <c r="M120" i="41"/>
  <c r="P34" i="41"/>
  <c r="O34" i="41"/>
  <c r="N34" i="41"/>
  <c r="M33" i="41"/>
  <c r="M34" i="41" s="1"/>
  <c r="P32" i="41"/>
  <c r="O32" i="41"/>
  <c r="N32" i="41"/>
  <c r="M31" i="41"/>
  <c r="Q31" i="41" s="1"/>
  <c r="Q32" i="41" s="1"/>
  <c r="P30" i="41"/>
  <c r="O30" i="41"/>
  <c r="M28" i="41"/>
  <c r="N30" i="41"/>
  <c r="P25" i="41"/>
  <c r="O25" i="41"/>
  <c r="N25" i="41"/>
  <c r="M24" i="41"/>
  <c r="M25" i="41" s="1"/>
  <c r="P23" i="41"/>
  <c r="O23" i="41"/>
  <c r="N23" i="41"/>
  <c r="M22" i="41"/>
  <c r="M23" i="41" s="1"/>
  <c r="P21" i="41"/>
  <c r="O21" i="41"/>
  <c r="N21" i="41"/>
  <c r="M20" i="41"/>
  <c r="M21" i="41" s="1"/>
  <c r="P19" i="41"/>
  <c r="O19" i="41"/>
  <c r="N19" i="41"/>
  <c r="M18" i="41"/>
  <c r="M19" i="41" s="1"/>
  <c r="M14" i="41"/>
  <c r="M13" i="41"/>
  <c r="M12" i="41"/>
  <c r="M113" i="41" s="1"/>
  <c r="N123" i="42"/>
  <c r="M123" i="42"/>
  <c r="N122" i="42"/>
  <c r="M122" i="42"/>
  <c r="N121" i="42"/>
  <c r="N120" i="42" s="1"/>
  <c r="M121" i="42"/>
  <c r="N119" i="42"/>
  <c r="M119" i="42"/>
  <c r="N117" i="42"/>
  <c r="M117" i="42"/>
  <c r="N116" i="42"/>
  <c r="M116" i="42"/>
  <c r="N115" i="42"/>
  <c r="M115" i="42"/>
  <c r="N114" i="42"/>
  <c r="M114" i="42"/>
  <c r="N113" i="42"/>
  <c r="M113" i="42"/>
  <c r="N102" i="42"/>
  <c r="M102" i="42"/>
  <c r="L102" i="42"/>
  <c r="K102" i="42"/>
  <c r="J102" i="42"/>
  <c r="I101" i="42"/>
  <c r="N100" i="42"/>
  <c r="M100" i="42"/>
  <c r="L100" i="42"/>
  <c r="I100" i="42" s="1"/>
  <c r="I99" i="42"/>
  <c r="I122" i="42" s="1"/>
  <c r="I98" i="42"/>
  <c r="N97" i="42"/>
  <c r="L97" i="42"/>
  <c r="I97" i="42" s="1"/>
  <c r="K97" i="42"/>
  <c r="P94" i="42"/>
  <c r="N92" i="42"/>
  <c r="M92" i="42"/>
  <c r="L92" i="42"/>
  <c r="K92" i="42"/>
  <c r="J92" i="42"/>
  <c r="I91" i="42"/>
  <c r="I90" i="42"/>
  <c r="M87" i="42"/>
  <c r="J87" i="42"/>
  <c r="I87" i="42" s="1"/>
  <c r="I86" i="42"/>
  <c r="N81" i="42"/>
  <c r="N88" i="42" s="1"/>
  <c r="M81" i="42"/>
  <c r="M88" i="42" s="1"/>
  <c r="L81" i="42"/>
  <c r="K81" i="42"/>
  <c r="K88" i="42" s="1"/>
  <c r="J81" i="42"/>
  <c r="I80" i="42"/>
  <c r="I79" i="42"/>
  <c r="M76" i="42"/>
  <c r="N73" i="42"/>
  <c r="L73" i="42"/>
  <c r="K73" i="42"/>
  <c r="N70" i="42"/>
  <c r="M70" i="42"/>
  <c r="L70" i="42"/>
  <c r="K70" i="42"/>
  <c r="J70" i="42"/>
  <c r="I69" i="42"/>
  <c r="I115" i="42" s="1"/>
  <c r="I68" i="42"/>
  <c r="N67" i="42"/>
  <c r="M67" i="42"/>
  <c r="K67" i="42"/>
  <c r="J67" i="42"/>
  <c r="I62" i="42"/>
  <c r="I67" i="42" s="1"/>
  <c r="N59" i="42"/>
  <c r="L59" i="42"/>
  <c r="K59" i="42"/>
  <c r="J59" i="42"/>
  <c r="I58" i="42"/>
  <c r="I57" i="42"/>
  <c r="N56" i="42"/>
  <c r="L56" i="42"/>
  <c r="K56" i="42"/>
  <c r="J56" i="42"/>
  <c r="I55" i="42"/>
  <c r="I56" i="42" s="1"/>
  <c r="I123" i="42"/>
  <c r="N37" i="42"/>
  <c r="L37" i="42"/>
  <c r="K37" i="42"/>
  <c r="J37" i="42"/>
  <c r="I36" i="42"/>
  <c r="I37" i="42" s="1"/>
  <c r="N35" i="42"/>
  <c r="M35" i="42"/>
  <c r="L35" i="42"/>
  <c r="L60" i="42" s="1"/>
  <c r="K35" i="42"/>
  <c r="J35" i="42"/>
  <c r="I35" i="42"/>
  <c r="L33" i="42"/>
  <c r="K33" i="42"/>
  <c r="N31" i="42"/>
  <c r="N33" i="42" s="1"/>
  <c r="M31" i="42"/>
  <c r="M33" i="42" s="1"/>
  <c r="I31" i="42"/>
  <c r="J33" i="42"/>
  <c r="N28" i="42"/>
  <c r="M28" i="42"/>
  <c r="L28" i="42"/>
  <c r="K28" i="42"/>
  <c r="J28" i="42"/>
  <c r="I27" i="42"/>
  <c r="I28" i="42" s="1"/>
  <c r="L26" i="42"/>
  <c r="K26" i="42"/>
  <c r="J26" i="42"/>
  <c r="M25" i="42"/>
  <c r="M26" i="42" s="1"/>
  <c r="I26" i="42"/>
  <c r="N24" i="42"/>
  <c r="M24" i="42"/>
  <c r="L24" i="42"/>
  <c r="K24" i="42"/>
  <c r="J24" i="42"/>
  <c r="I23" i="42"/>
  <c r="I24" i="42" s="1"/>
  <c r="N22" i="42"/>
  <c r="M22" i="42"/>
  <c r="L22" i="42"/>
  <c r="K22" i="42"/>
  <c r="J22" i="42"/>
  <c r="I21" i="42"/>
  <c r="I22" i="42" s="1"/>
  <c r="N20" i="42"/>
  <c r="M20" i="42"/>
  <c r="I114" i="42"/>
  <c r="I113" i="42"/>
  <c r="I116" i="42"/>
  <c r="K60" i="42" l="1"/>
  <c r="M110" i="41"/>
  <c r="N85" i="41"/>
  <c r="O101" i="41"/>
  <c r="O74" i="41"/>
  <c r="M94" i="41"/>
  <c r="Q101" i="41"/>
  <c r="P101" i="41"/>
  <c r="M56" i="41"/>
  <c r="M67" i="41"/>
  <c r="M32" i="41"/>
  <c r="I92" i="42"/>
  <c r="I81" i="42"/>
  <c r="M118" i="41"/>
  <c r="M117" i="41" s="1"/>
  <c r="N77" i="42"/>
  <c r="J77" i="42"/>
  <c r="I70" i="42"/>
  <c r="I77" i="42" s="1"/>
  <c r="K77" i="42"/>
  <c r="J88" i="42"/>
  <c r="M77" i="42"/>
  <c r="J103" i="42"/>
  <c r="N103" i="42"/>
  <c r="I112" i="42"/>
  <c r="I111" i="42" s="1"/>
  <c r="J20" i="42"/>
  <c r="J60" i="42" s="1"/>
  <c r="I119" i="42"/>
  <c r="L88" i="42"/>
  <c r="K103" i="42"/>
  <c r="I30" i="42"/>
  <c r="I33" i="42" s="1"/>
  <c r="M60" i="42"/>
  <c r="I59" i="42"/>
  <c r="I121" i="42"/>
  <c r="I120" i="42" s="1"/>
  <c r="I102" i="42"/>
  <c r="I103" i="42" s="1"/>
  <c r="M100" i="41"/>
  <c r="M27" i="41"/>
  <c r="M30" i="41" s="1"/>
  <c r="M116" i="41"/>
  <c r="M111" i="41"/>
  <c r="M59" i="41"/>
  <c r="M64" i="41" s="1"/>
  <c r="M120" i="42"/>
  <c r="M89" i="41"/>
  <c r="M84" i="41"/>
  <c r="M85" i="41" s="1"/>
  <c r="L103" i="42"/>
  <c r="M112" i="42"/>
  <c r="M111" i="42" s="1"/>
  <c r="M110" i="42" s="1"/>
  <c r="M124" i="42" s="1"/>
  <c r="L67" i="42"/>
  <c r="L77" i="42" s="1"/>
  <c r="N25" i="42"/>
  <c r="M74" i="41" l="1"/>
  <c r="M101" i="41"/>
  <c r="M104" i="42"/>
  <c r="M105" i="42" s="1"/>
  <c r="K104" i="42"/>
  <c r="K105" i="42" s="1"/>
  <c r="J104" i="42"/>
  <c r="J105" i="42" s="1"/>
  <c r="I110" i="42"/>
  <c r="I124" i="42" s="1"/>
  <c r="I20" i="42"/>
  <c r="I60" i="42" s="1"/>
  <c r="I88" i="42"/>
  <c r="N112" i="42"/>
  <c r="N111" i="42" s="1"/>
  <c r="N110" i="42" s="1"/>
  <c r="N124" i="42" s="1"/>
  <c r="N26" i="42"/>
  <c r="N60" i="42" s="1"/>
  <c r="N104" i="42" s="1"/>
  <c r="N105" i="42" s="1"/>
  <c r="L104" i="42"/>
  <c r="L105" i="42" s="1"/>
  <c r="I104" i="42" l="1"/>
  <c r="I105" i="42" s="1"/>
  <c r="J27" i="41" l="1"/>
  <c r="I28" i="41"/>
  <c r="J56" i="41" l="1"/>
  <c r="I55" i="41"/>
  <c r="I66" i="41" l="1"/>
  <c r="I65" i="41"/>
  <c r="L97" i="41"/>
  <c r="I95" i="41"/>
  <c r="I51" i="41" l="1"/>
  <c r="I97" i="41"/>
  <c r="I88" i="41"/>
  <c r="I87" i="41"/>
  <c r="K30" i="41" l="1"/>
  <c r="L30" i="41"/>
  <c r="J84" i="41" l="1"/>
  <c r="I84" i="41" s="1"/>
  <c r="K78" i="41"/>
  <c r="J78" i="41"/>
  <c r="J85" i="41" s="1"/>
  <c r="Q110" i="41"/>
  <c r="I83" i="41"/>
  <c r="L59" i="41"/>
  <c r="I59" i="41" s="1"/>
  <c r="I116" i="41"/>
  <c r="J17" i="41" l="1"/>
  <c r="I17" i="41" s="1"/>
  <c r="I96" i="41" l="1"/>
  <c r="J94" i="41"/>
  <c r="J30" i="41"/>
  <c r="L100" i="41" l="1"/>
  <c r="K100" i="41"/>
  <c r="J100" i="41"/>
  <c r="I99" i="41"/>
  <c r="I98" i="41"/>
  <c r="I119" i="41"/>
  <c r="L94" i="41"/>
  <c r="I94" i="41" s="1"/>
  <c r="K94" i="41"/>
  <c r="L89" i="41"/>
  <c r="K89" i="41"/>
  <c r="J89" i="41"/>
  <c r="L78" i="41"/>
  <c r="K85" i="41"/>
  <c r="I77" i="41"/>
  <c r="I76" i="41"/>
  <c r="L70" i="41"/>
  <c r="I70" i="41" s="1"/>
  <c r="K70" i="41"/>
  <c r="L67" i="41"/>
  <c r="K67" i="41"/>
  <c r="J67" i="41"/>
  <c r="L64" i="41"/>
  <c r="K64" i="41"/>
  <c r="J64" i="41"/>
  <c r="L56" i="41"/>
  <c r="K56" i="41"/>
  <c r="I54" i="41"/>
  <c r="I56" i="41" s="1"/>
  <c r="L53" i="41"/>
  <c r="K53" i="41"/>
  <c r="J53" i="41"/>
  <c r="I52" i="41"/>
  <c r="I53" i="41" s="1"/>
  <c r="L34" i="41"/>
  <c r="K34" i="41"/>
  <c r="J34" i="41"/>
  <c r="I33" i="41"/>
  <c r="I34" i="41" s="1"/>
  <c r="I27" i="41"/>
  <c r="I30" i="41" s="1"/>
  <c r="L25" i="41"/>
  <c r="K25" i="41"/>
  <c r="J25" i="41"/>
  <c r="I24" i="41"/>
  <c r="I25" i="41" s="1"/>
  <c r="L23" i="41"/>
  <c r="K23" i="41"/>
  <c r="J23" i="41"/>
  <c r="I22" i="41"/>
  <c r="I23" i="41" s="1"/>
  <c r="L21" i="41"/>
  <c r="K21" i="41"/>
  <c r="J21" i="41"/>
  <c r="I20" i="41"/>
  <c r="I21" i="41" s="1"/>
  <c r="L19" i="41"/>
  <c r="K19" i="41"/>
  <c r="J19" i="41"/>
  <c r="I18" i="41"/>
  <c r="I110" i="41"/>
  <c r="I113" i="41"/>
  <c r="I109" i="41" l="1"/>
  <c r="J101" i="41"/>
  <c r="L101" i="41"/>
  <c r="J74" i="41"/>
  <c r="J57" i="41"/>
  <c r="L57" i="41"/>
  <c r="L85" i="41"/>
  <c r="I120" i="41"/>
  <c r="K57" i="41"/>
  <c r="L74" i="41"/>
  <c r="I19" i="41"/>
  <c r="K74" i="41"/>
  <c r="I85" i="41"/>
  <c r="I67" i="41"/>
  <c r="I111" i="41"/>
  <c r="I100" i="41"/>
  <c r="I64" i="41"/>
  <c r="I118" i="41"/>
  <c r="I89" i="41"/>
  <c r="I78" i="41"/>
  <c r="I112" i="41"/>
  <c r="K101" i="41"/>
  <c r="I108" i="41" l="1"/>
  <c r="I107" i="41" s="1"/>
  <c r="I74" i="41"/>
  <c r="I101" i="41"/>
  <c r="I57" i="41"/>
  <c r="I117" i="41"/>
  <c r="J102" i="41"/>
  <c r="J103" i="41" s="1"/>
  <c r="K102" i="41"/>
  <c r="K103" i="41" s="1"/>
  <c r="L102" i="41"/>
  <c r="L103" i="41" s="1"/>
  <c r="Q118" i="41" l="1"/>
  <c r="Q115" i="41"/>
  <c r="Q113" i="41"/>
  <c r="Q119" i="41"/>
  <c r="Q114" i="41"/>
  <c r="Q112" i="41"/>
  <c r="I121" i="41"/>
  <c r="I102" i="41"/>
  <c r="I103" i="41" s="1"/>
  <c r="Q117" i="41" l="1"/>
  <c r="N141" i="19" l="1"/>
  <c r="J141" i="19"/>
  <c r="I141" i="19" s="1"/>
  <c r="P141" i="19"/>
  <c r="O141" i="19"/>
  <c r="L141" i="19"/>
  <c r="K141" i="19"/>
  <c r="K142" i="19" s="1"/>
  <c r="O42" i="19"/>
  <c r="K42" i="19"/>
  <c r="O36" i="19"/>
  <c r="K36" i="19"/>
  <c r="P32" i="19"/>
  <c r="O32" i="19"/>
  <c r="L32" i="19"/>
  <c r="K32" i="19"/>
  <c r="P41" i="19"/>
  <c r="P42" i="19" s="1"/>
  <c r="N41" i="19"/>
  <c r="L41" i="19"/>
  <c r="L42" i="19" s="1"/>
  <c r="I42" i="19" s="1"/>
  <c r="J41" i="19"/>
  <c r="M40" i="19"/>
  <c r="M41" i="19" s="1"/>
  <c r="I40" i="19"/>
  <c r="M38" i="19"/>
  <c r="M39" i="19"/>
  <c r="P39" i="19"/>
  <c r="N39" i="19"/>
  <c r="L39" i="19"/>
  <c r="J39" i="19"/>
  <c r="J42" i="19"/>
  <c r="I38" i="19"/>
  <c r="J34" i="19"/>
  <c r="J35" i="19" s="1"/>
  <c r="I35" i="19" s="1"/>
  <c r="J36" i="19"/>
  <c r="M44" i="19"/>
  <c r="J29" i="19"/>
  <c r="I29" i="19" s="1"/>
  <c r="P35" i="19"/>
  <c r="N35" i="19"/>
  <c r="M35" i="19"/>
  <c r="L35" i="19"/>
  <c r="L36" i="19"/>
  <c r="J31" i="19"/>
  <c r="I30" i="19"/>
  <c r="N31" i="19"/>
  <c r="M31" i="19"/>
  <c r="N29" i="19"/>
  <c r="M29" i="19"/>
  <c r="M30" i="19"/>
  <c r="M28" i="19"/>
  <c r="I28" i="19"/>
  <c r="O142" i="19"/>
  <c r="L142" i="19"/>
  <c r="M141" i="19"/>
  <c r="N42" i="19"/>
  <c r="M42" i="19" s="1"/>
  <c r="P36" i="19"/>
  <c r="M36" i="19" s="1"/>
  <c r="P142" i="19"/>
  <c r="I36" i="19"/>
  <c r="N32" i="19"/>
  <c r="M32" i="19"/>
  <c r="N36" i="19"/>
  <c r="I34" i="19"/>
  <c r="I41" i="19"/>
  <c r="I39" i="19"/>
  <c r="N142" i="19"/>
  <c r="M142" i="19" s="1"/>
  <c r="I31" i="19" l="1"/>
  <c r="J32" i="19"/>
  <c r="J142" i="19" s="1"/>
  <c r="I142" i="19" s="1"/>
  <c r="I32" i="19" l="1"/>
  <c r="Q109" i="41" l="1"/>
  <c r="Q108" i="41" s="1"/>
  <c r="Q107" i="41" s="1"/>
  <c r="Q121" i="41" s="1"/>
  <c r="T17" i="41"/>
  <c r="T57" i="41" s="1"/>
  <c r="T102" i="41" s="1"/>
  <c r="T103" i="41" s="1"/>
  <c r="S11" i="41"/>
  <c r="S17" i="41" s="1"/>
  <c r="S57" i="41" s="1"/>
  <c r="S102" i="41" s="1"/>
  <c r="S103" i="41" s="1"/>
  <c r="O17" i="41"/>
  <c r="O57" i="41" s="1"/>
  <c r="O102" i="41" s="1"/>
  <c r="O103" i="41" s="1"/>
  <c r="R11" i="41"/>
  <c r="R17" i="41" s="1"/>
  <c r="R57" i="41" s="1"/>
  <c r="R102" i="41" s="1"/>
  <c r="R103" i="41" s="1"/>
  <c r="N17" i="41"/>
  <c r="N57" i="41" s="1"/>
  <c r="N102" i="41" s="1"/>
  <c r="N103" i="41" s="1"/>
  <c r="M17" i="41"/>
  <c r="M57" i="41"/>
  <c r="M102" i="41" s="1"/>
  <c r="M103" i="41" s="1"/>
  <c r="T11" i="41"/>
  <c r="P17" i="41"/>
  <c r="P57" i="41"/>
  <c r="P102" i="41" s="1"/>
  <c r="P103" i="41" s="1"/>
  <c r="Q11" i="41"/>
  <c r="Q17" i="41" s="1"/>
  <c r="Q57" i="41" s="1"/>
  <c r="Q102" i="41" s="1"/>
  <c r="Q103" i="41" s="1"/>
  <c r="M109" i="41"/>
  <c r="M108" i="41" s="1"/>
  <c r="M107" i="41" s="1"/>
  <c r="M121" i="41" s="1"/>
</calcChain>
</file>

<file path=xl/comments1.xml><?xml version="1.0" encoding="utf-8"?>
<comments xmlns="http://schemas.openxmlformats.org/spreadsheetml/2006/main">
  <authors>
    <author>Audra Cepiene</author>
  </authors>
  <commentList>
    <comment ref="T90" authorId="0">
      <text>
        <r>
          <rPr>
            <b/>
            <sz val="9"/>
            <color indexed="81"/>
            <rFont val="Tahoma"/>
            <family val="2"/>
            <charset val="186"/>
          </rPr>
          <t>Audra Cepiene:</t>
        </r>
        <r>
          <rPr>
            <sz val="9"/>
            <color indexed="81"/>
            <rFont val="Tahoma"/>
            <family val="2"/>
            <charset val="186"/>
          </rPr>
          <t xml:space="preserve">
Dėl 2013-12-19 pasikeitusio viešojo sektoriaus apskaitos ir finansinės atskaitomybės standarto "ilgalaikis materialus turtas" statinio paprastojo remontai darbai, skirti statiniui atnaujinti (modernizuoti) priskiriami prie esminio pagerinimo darbų ir didina ilgalaikio materialinio turto įsigijimo savikainą. Remontui skirtos lėšos turi būti apskaitomos kaip ilgalaikis turtas.</t>
        </r>
      </text>
    </comment>
  </commentList>
</comments>
</file>

<file path=xl/sharedStrings.xml><?xml version="1.0" encoding="utf-8"?>
<sst xmlns="http://schemas.openxmlformats.org/spreadsheetml/2006/main" count="1107" uniqueCount="307">
  <si>
    <t>tūkst. Lt</t>
  </si>
  <si>
    <t>Programos tikslo kodas</t>
  </si>
  <si>
    <t>Uždavinio kodas</t>
  </si>
  <si>
    <t>Priemonės kodas</t>
  </si>
  <si>
    <t>Priemonės požymis</t>
  </si>
  <si>
    <t>Asignavimų valdytojo kodas</t>
  </si>
  <si>
    <t>Finansavimo šaltinis</t>
  </si>
  <si>
    <t>Iš viso</t>
  </si>
  <si>
    <t>Išlaidoms</t>
  </si>
  <si>
    <t>01</t>
  </si>
  <si>
    <t>02</t>
  </si>
  <si>
    <t>03</t>
  </si>
  <si>
    <t>04</t>
  </si>
  <si>
    <t>SB</t>
  </si>
  <si>
    <t>PF</t>
  </si>
  <si>
    <t>ES</t>
  </si>
  <si>
    <t>Iš viso:</t>
  </si>
  <si>
    <t>Iš viso uždaviniui:</t>
  </si>
  <si>
    <t>Iš viso programai:</t>
  </si>
  <si>
    <t>Iš viso tikslui:</t>
  </si>
  <si>
    <t>Finansavimo šaltiniai</t>
  </si>
  <si>
    <t>Pavadinimas</t>
  </si>
  <si>
    <t>Iš jų darbo užmokesčiui</t>
  </si>
  <si>
    <t>Finansavimo šaltinių suvestinė</t>
  </si>
  <si>
    <t>SAVIVALDYBĖS  LĖŠOS, IŠ VISO:</t>
  </si>
  <si>
    <t>KITI ŠALTINIAI, IŠ VISO:</t>
  </si>
  <si>
    <t>IŠ VISO:</t>
  </si>
  <si>
    <t>Turtui įsigyti ir finansiniams įsipareigojimams vykdyti</t>
  </si>
  <si>
    <t>Paskolų grąžinimas ir palūkanų mokėjimas</t>
  </si>
  <si>
    <t>Projekto „Klaipėdos miesto savivaldybės administracijos darbo organizavimo gerinimas tobulinant organizacinę struktūrą, finansinių išteklių ir veiklos valdymo procesus“ įgyvendinimas</t>
  </si>
  <si>
    <t>Strateginis tikslas 01. Didinti miesto konkurencingumą, kryptingai vystant infrastruktūrą ir sudarant palankias sąlygas verslui</t>
  </si>
  <si>
    <r>
      <t xml:space="preserve">Funkcinės klasifikacijos kodas </t>
    </r>
    <r>
      <rPr>
        <b/>
        <sz val="9"/>
        <rFont val="Times New Roman"/>
        <family val="1"/>
      </rPr>
      <t xml:space="preserve"> </t>
    </r>
  </si>
  <si>
    <t xml:space="preserve">Savivaldybės biudžetas, iš jo: </t>
  </si>
  <si>
    <t>05</t>
  </si>
  <si>
    <t>10</t>
  </si>
  <si>
    <t>06</t>
  </si>
  <si>
    <t>Asignavimai biudžetiniams                        2011-iesiems metams</t>
  </si>
  <si>
    <t>Asignavimų poreikis biudžetiniams                                2012-iesiems metams</t>
  </si>
  <si>
    <t>07</t>
  </si>
  <si>
    <t>08</t>
  </si>
  <si>
    <t>09</t>
  </si>
  <si>
    <t>11</t>
  </si>
  <si>
    <t>12</t>
  </si>
  <si>
    <t>13</t>
  </si>
  <si>
    <t>15</t>
  </si>
  <si>
    <t>16</t>
  </si>
  <si>
    <t>17</t>
  </si>
  <si>
    <t>18</t>
  </si>
  <si>
    <t>19</t>
  </si>
  <si>
    <t>20</t>
  </si>
  <si>
    <t>21</t>
  </si>
  <si>
    <t>25</t>
  </si>
  <si>
    <t>26</t>
  </si>
  <si>
    <t>27</t>
  </si>
  <si>
    <t>28</t>
  </si>
  <si>
    <t>SPN</t>
  </si>
  <si>
    <t>Pašto paslaugų įsigijimas</t>
  </si>
  <si>
    <t>Laikraščių ir kitų periodinių paslaugų įsigijimas</t>
  </si>
  <si>
    <t>Tobulinti savivaldybės administracinių paslaugų teikimą, taikant pažangius vadybos principus</t>
  </si>
  <si>
    <t>Dalyvavimas organizuojant rinkimus</t>
  </si>
  <si>
    <t>188710823</t>
  </si>
  <si>
    <t>Ryšių paslaugos</t>
  </si>
  <si>
    <t>Transporto išlaikymas</t>
  </si>
  <si>
    <t>Viešosios tvarkos skyriaus darbuotojų aprūpinimas</t>
  </si>
  <si>
    <t>Darbo kėdžių įsigijimas</t>
  </si>
  <si>
    <t>Dažų kopijavimo aparatams pirkimas</t>
  </si>
  <si>
    <t>Kopijavimo popieriaus pirkimas</t>
  </si>
  <si>
    <t>Ūkinių prekių pirkimas</t>
  </si>
  <si>
    <t>Kanceliarinių prekių pirkimas</t>
  </si>
  <si>
    <t>Klaipėdos miesto ir  Lietuvos Respublikos vėliavų pirkimas</t>
  </si>
  <si>
    <t>Spaudų ir antspaudų gamyba</t>
  </si>
  <si>
    <t>Elektroninių bilietų pirkimas</t>
  </si>
  <si>
    <t>Fotoaparatų ir diktofonų pirkimas</t>
  </si>
  <si>
    <t>Trijų lengvųjų automobilių nuoma</t>
  </si>
  <si>
    <t>14</t>
  </si>
  <si>
    <t>Savivaldybės administracijos kopijavimo aparatų techninis aptarnavimas bei remontas</t>
  </si>
  <si>
    <t>Savivaldybės administracijos vidinio kiemo pakeliamų vartų sistemos priežiūra</t>
  </si>
  <si>
    <t>Savivaldybės administracijos pastatų šildymo, karšto vandens sistemų bei dujininių katilų įrenginių priežiūra</t>
  </si>
  <si>
    <t>Klaipėdos m. savivaldybės administracijos vidinių ir išorinių oro kondicionierių techninis aptarnavimas</t>
  </si>
  <si>
    <t>Aliuminio durų ir pertvarų sumontavimas su įėjimo kontrolės įvedimu</t>
  </si>
  <si>
    <t>Sniego ir ledo valymas nuo savivaldybės administracijos pastatų stogų</t>
  </si>
  <si>
    <t>Savivaldybės administracijos pastatų ir patalpų techninė priežiūra</t>
  </si>
  <si>
    <t>Pastato Vytauto g. 13 nuoma</t>
  </si>
  <si>
    <t>22</t>
  </si>
  <si>
    <t>Kopijavimo aparatų nuoma</t>
  </si>
  <si>
    <t>23</t>
  </si>
  <si>
    <t>Stotelės įrangos nuoma (telefonija)</t>
  </si>
  <si>
    <t>24</t>
  </si>
  <si>
    <t xml:space="preserve">Pastatų ir patalpų einamasis remontas - Liepų g. 11 stogo einamasis remontas su  lietvamzdžių ir lovelių apšildymu dvigubais elektriniais kabeliais </t>
  </si>
  <si>
    <t>Komunalinės paslaugos - šildymas</t>
  </si>
  <si>
    <t>Komunalinės paslaugos - elektros energija</t>
  </si>
  <si>
    <t>Komunalinės paslaugos - vandentiekis ir kanalizacija</t>
  </si>
  <si>
    <t>29</t>
  </si>
  <si>
    <t>Komunalinės paslaugos - dujos</t>
  </si>
  <si>
    <t>30</t>
  </si>
  <si>
    <t>Reprezentacinės išlaidos</t>
  </si>
  <si>
    <t>31</t>
  </si>
  <si>
    <t>Gesintuvų užpildymas</t>
  </si>
  <si>
    <t>32</t>
  </si>
  <si>
    <t>Atliekų surinkimas</t>
  </si>
  <si>
    <t>33</t>
  </si>
  <si>
    <t>Deratizacija, dezinfekcija, dezinsekcija</t>
  </si>
  <si>
    <t>34</t>
  </si>
  <si>
    <t>Balticum TV</t>
  </si>
  <si>
    <t>35</t>
  </si>
  <si>
    <t>Vietinių telefoninių tinklų techninis aptarnavimas</t>
  </si>
  <si>
    <t>36</t>
  </si>
  <si>
    <t>Klaipėdos miesto savivaldybės administracijos patalpų kasdieninis valymas</t>
  </si>
  <si>
    <t>37</t>
  </si>
  <si>
    <t>Klaipėdos miesto savivaldybės administracijos liftų techninė priežiūra</t>
  </si>
  <si>
    <t>38</t>
  </si>
  <si>
    <t>Nežinybinė apsauga - Klaipėdos m. savivaldybės administracijos pastatų ir patalpų elektroninė apsauga ir sistemų techninis aptarnavimas</t>
  </si>
  <si>
    <t>39</t>
  </si>
  <si>
    <t>Nežinybinė apsauga pastato Debreceno g. 41</t>
  </si>
  <si>
    <t>40</t>
  </si>
  <si>
    <t>Vienkartinių maišų ir pirštinių pirkimas akcijos "Darom" dalyviams</t>
  </si>
  <si>
    <t>41</t>
  </si>
  <si>
    <t>Autobuso nuoma nuvežti dalyvius į "Grybavimo čempionatą" Varėnoje</t>
  </si>
  <si>
    <t>42</t>
  </si>
  <si>
    <t>Pastato Danės g. 17 išlaikymas pagal panaudos sutartį</t>
  </si>
  <si>
    <t>43</t>
  </si>
  <si>
    <t xml:space="preserve">Puokščių ir gėlių pirkimas </t>
  </si>
  <si>
    <t>44</t>
  </si>
  <si>
    <t xml:space="preserve">Žaliuzių pirkimas </t>
  </si>
  <si>
    <t>45</t>
  </si>
  <si>
    <t>Komunaliniai mokesčiai UAB"Vitės valdos" (už I. Kanto g.11 ir H. Manto g.51 patalpas)</t>
  </si>
  <si>
    <t>46</t>
  </si>
  <si>
    <t>Komunaliniai mokesčiai UAB"Pamario vyturys"(už Laukininkų g. 19a patalpas)</t>
  </si>
  <si>
    <t>47</t>
  </si>
  <si>
    <t>48</t>
  </si>
  <si>
    <t>Apsauginės bei priešgaisrinės signalizacijos sistemų administracijos pastatuose įrengimas</t>
  </si>
  <si>
    <t>49</t>
  </si>
  <si>
    <t>50</t>
  </si>
  <si>
    <t>51</t>
  </si>
  <si>
    <t>52</t>
  </si>
  <si>
    <r>
      <rPr>
        <b/>
        <sz val="10"/>
        <rFont val="Times New Roman"/>
        <family val="1"/>
        <charset val="186"/>
      </rPr>
      <t>Savivaldybės administracijos</t>
    </r>
    <r>
      <rPr>
        <sz val="10"/>
        <rFont val="Times New Roman"/>
        <family val="1"/>
      </rPr>
      <t xml:space="preserve"> darbo užmokestis</t>
    </r>
  </si>
  <si>
    <t>KPP</t>
  </si>
  <si>
    <t>Atstovavimas teismuose ir teismo sprendimų vykdymas (įskaitant Investicijų į pastatą S. Daukanto g. 15 nuomininkui atlyginimą pagal 1996-11-20  nuomos sutartį Nr. 231, Nuostolių atlyginimą AB „City service“ pagal teismo sprendimą)</t>
  </si>
  <si>
    <t>PVM srautų valdymo konsultavimo paslaugų Klaipėdos miesto savivaldybėje pirkimas</t>
  </si>
  <si>
    <t>Dokumentų paskirstymo lentynų įsigijimas</t>
  </si>
  <si>
    <t>Daugiabučių gyvenamųjų namų žemės nuomos mokesčio paskirstymo ir administravimo paslaugos iš namų administratorių pirkimas</t>
  </si>
  <si>
    <t>Dokumentų valdymo sk.</t>
  </si>
  <si>
    <t>Teisės sk.</t>
  </si>
  <si>
    <t>Mokesčių sk.</t>
  </si>
  <si>
    <t>Ūkio sk.</t>
  </si>
  <si>
    <t>Buhalterija</t>
  </si>
  <si>
    <t>Iš viso :</t>
  </si>
  <si>
    <r>
      <t>Kelių priežiūros ir plėtros programos lėšos</t>
    </r>
    <r>
      <rPr>
        <b/>
        <sz val="10"/>
        <rFont val="Times New Roman"/>
        <family val="1"/>
        <charset val="186"/>
      </rPr>
      <t xml:space="preserve"> KPP</t>
    </r>
  </si>
  <si>
    <t>SB(VB)</t>
  </si>
  <si>
    <t>Savivaldybės tarybos finansinio, ūkinio bei materialinio aptarnavimo užtikrinimas</t>
  </si>
  <si>
    <r>
      <t xml:space="preserve">Valstybės biudžeto specialiosios tikslinės dotacijos lėšos </t>
    </r>
    <r>
      <rPr>
        <b/>
        <sz val="10"/>
        <rFont val="Times New Roman"/>
        <family val="1"/>
        <charset val="186"/>
      </rPr>
      <t>SB(VB)</t>
    </r>
  </si>
  <si>
    <t>Kurti savivaldybės valdymo sistemą, patogią verslui ir gyventojams</t>
  </si>
  <si>
    <t>Savivaldybei priklausančių patalpų eksploatacinių ir kitų išlaidų padengimas</t>
  </si>
  <si>
    <t>Organizuoti savivaldybės veiklos bendrųjų funkcijų vykdymą</t>
  </si>
  <si>
    <t xml:space="preserve">Savivaldybės nenaudojamų (neeksploatuojamų) statinių ir jų inžinerinių tinklų techninės būklės palaikymas </t>
  </si>
  <si>
    <t>1</t>
  </si>
  <si>
    <t>5</t>
  </si>
  <si>
    <t xml:space="preserve">Savivaldybei priklausančių statinių esamos techninės būklės įvertinimo paslaugų įsigijimas </t>
  </si>
  <si>
    <r>
      <t xml:space="preserve">Savivaldybės biudžeto lėšos </t>
    </r>
    <r>
      <rPr>
        <b/>
        <sz val="10"/>
        <rFont val="Times New Roman"/>
        <family val="1"/>
        <charset val="186"/>
      </rPr>
      <t>SB</t>
    </r>
  </si>
  <si>
    <r>
      <t xml:space="preserve">Europos Sąjungos paramos lėšos </t>
    </r>
    <r>
      <rPr>
        <b/>
        <sz val="10"/>
        <rFont val="Times New Roman"/>
        <family val="1"/>
        <charset val="186"/>
      </rPr>
      <t>ES</t>
    </r>
  </si>
  <si>
    <r>
      <t xml:space="preserve">Valstybės biudžeto lėšos </t>
    </r>
    <r>
      <rPr>
        <b/>
        <sz val="10"/>
        <rFont val="Times New Roman"/>
        <family val="1"/>
        <charset val="186"/>
      </rPr>
      <t>LRVB</t>
    </r>
  </si>
  <si>
    <t xml:space="preserve"> TIKSLŲ, UŽDAVINIŲ, PRIEMONIŲ IR PRIEMONIŲ IŠLAIDŲ SUVESTINĖ</t>
  </si>
  <si>
    <r>
      <t xml:space="preserve">Pajamų įmokos už patalpų nuomą </t>
    </r>
    <r>
      <rPr>
        <b/>
        <sz val="10"/>
        <rFont val="Times New Roman"/>
        <family val="1"/>
        <charset val="186"/>
      </rPr>
      <t>SB(SP)</t>
    </r>
  </si>
  <si>
    <t>SB(SP)</t>
  </si>
  <si>
    <t>03 Savivaldybės valdymo programa</t>
  </si>
  <si>
    <t>Projekto „Klaipėdos miesto savivaldybės administracijos darbuotojų ir savivaldybės tarybos narių kvalifikacijos tobulinimas, II etapas“ įgyvendinimas</t>
  </si>
  <si>
    <t>Gerinti gyventojų aptarnavimo ir darbuotojų darbo sąlygas Savivaldybės administracijoje</t>
  </si>
  <si>
    <t>Diegti Savivaldybės administracijoje modernias informacines sistemas ir plėsti elektroninių paslaugų spektrą</t>
  </si>
  <si>
    <t>Turto valdymo strategijos parengimas</t>
  </si>
  <si>
    <t>Objektų rengimas privatizavimui, privatizavimo programų rengimas, objektų privatizavimo organizavimas</t>
  </si>
  <si>
    <t>Gyvenamųjų patalpų ir jų priklausinių, taip pat pagalbinio paskirties pastatų, jų dalių privatizavimo dokumentų rengimas</t>
  </si>
  <si>
    <t>Produkto kriterijaus</t>
  </si>
  <si>
    <t>planas</t>
  </si>
  <si>
    <t>2014-ieji metai</t>
  </si>
  <si>
    <t>2015-ieji metai</t>
  </si>
  <si>
    <t>Mokymų dalyvių skaičius</t>
  </si>
  <si>
    <t>I</t>
  </si>
  <si>
    <t>Organizuota mokymų, val.</t>
  </si>
  <si>
    <t>Savivaldybės tarybos sekretoriato darbuotojų skaičius</t>
  </si>
  <si>
    <t>Teisiškai įregistruotų objektų skaičius, vnt.</t>
  </si>
  <si>
    <t>Tarptautinių organizacijų, kurių narė yra Klaipėdos miesto savivaldybė,  sk.</t>
  </si>
  <si>
    <t>Pastatų, kuriuose yra savivaldybei priklausančios negyvenamosios patalpos, bendro naudojimo objektų remonto išlaidų padengimas</t>
  </si>
  <si>
    <t>Savivaldybės administracijos direktoriaus rezervas</t>
  </si>
  <si>
    <t>2014-ųjų metų asignavimų planas</t>
  </si>
  <si>
    <t>Asignavimų valdytojų kodų klasifikatorius*</t>
  </si>
  <si>
    <t xml:space="preserve">                              Pavadinimas</t>
  </si>
  <si>
    <t>1.</t>
  </si>
  <si>
    <t>Savivaldybės administracijos direktorius</t>
  </si>
  <si>
    <t>2.</t>
  </si>
  <si>
    <t>Ugdymo ir kultūros departamento direktorius</t>
  </si>
  <si>
    <t>3.</t>
  </si>
  <si>
    <t>Socialinių reikalų departamento direktorius</t>
  </si>
  <si>
    <t>4.</t>
  </si>
  <si>
    <t>Urbanistinės plėtros departamento direktorius</t>
  </si>
  <si>
    <t>5.</t>
  </si>
  <si>
    <t>Investicijų ir ekonomikos departamento direktorius</t>
  </si>
  <si>
    <t>6.</t>
  </si>
  <si>
    <t>Miesto ūkio departamento direktorius</t>
  </si>
  <si>
    <t>* patvirtinta Klaipėdos miesto savivaldybės administracijos direktoriaus 2011-02-24 įsakymu Nr. AD1-384</t>
  </si>
  <si>
    <t>Atlikta inžinerinių tinklų matavimų, km</t>
  </si>
  <si>
    <t>Prižiūrimų objektų sk.</t>
  </si>
  <si>
    <r>
      <t>Prižiūrimų objektų plotas, tūkst. m</t>
    </r>
    <r>
      <rPr>
        <vertAlign val="superscript"/>
        <sz val="10"/>
        <rFont val="Times New Roman"/>
        <family val="1"/>
        <charset val="186"/>
      </rPr>
      <t>2</t>
    </r>
  </si>
  <si>
    <t>Perduota inžinerinių tinklų, km</t>
  </si>
  <si>
    <t>Privatizuota objektų, sk.</t>
  </si>
  <si>
    <t>Privatizuota gyvenamųjų patalpų ir jų priklausinių, sk.</t>
  </si>
  <si>
    <t>Prižiūrima inžinerinių tinklų, km</t>
  </si>
  <si>
    <t>Įvertinta pastatų, sk.</t>
  </si>
  <si>
    <t>Projekto „Efektyvios valdymo paslaugos žmonėms“  įgyvendinimas</t>
  </si>
  <si>
    <t>2016-ieji metai</t>
  </si>
  <si>
    <t>Pasirašytų paskolų sutarčių skaičius</t>
  </si>
  <si>
    <t>Atlikti kelių (gatvių) matavimai vnt.</t>
  </si>
  <si>
    <t>P3.4.3.1</t>
  </si>
  <si>
    <t>P3.4.2.2.</t>
  </si>
  <si>
    <t>SB(VIP)</t>
  </si>
  <si>
    <t>Atlikta statybos darbų, proc.</t>
  </si>
  <si>
    <t>Administracinio pastato, esančio Liepų g. 7, Klaipėdoje, atnaujinimas (modernizavimas), sumažinant energijos suvartojimo sąnaudas</t>
  </si>
  <si>
    <t>LRVB</t>
  </si>
  <si>
    <t>SB(P)</t>
  </si>
  <si>
    <r>
      <t xml:space="preserve">Paskolos lėšos </t>
    </r>
    <r>
      <rPr>
        <b/>
        <sz val="10"/>
        <rFont val="Times New Roman"/>
        <family val="1"/>
        <charset val="186"/>
      </rPr>
      <t>SB(P)</t>
    </r>
  </si>
  <si>
    <t>P3.4.1.1,P3.4.2.1, P3.4.1.4</t>
  </si>
  <si>
    <t>Kontrolės ir audito tarnybos finansinio, ūkinio bei materialinio aptarnavimo užtikrinimas</t>
  </si>
  <si>
    <t xml:space="preserve">Dalyvavimas tarptautinių organizacijų,  miestų partnerių, kitų institucijų organizuojamuose tarptautiniuose renginiuose </t>
  </si>
  <si>
    <t>SB(VR)</t>
  </si>
  <si>
    <r>
      <t xml:space="preserve">Savivaldybės biudžeto rinkliavos lėšos </t>
    </r>
    <r>
      <rPr>
        <b/>
        <sz val="10"/>
        <rFont val="Times New Roman"/>
        <family val="1"/>
        <charset val="186"/>
      </rPr>
      <t>SB(VR)</t>
    </r>
  </si>
  <si>
    <t>Projekto „Klaipėdos regiono savivaldybių darbuotojų, atsakingų už projektų, finansuotinų iš įvairių finansinių šaltinių, planavimą, valdymą ir įgyvendinimą, mokymai“ įgyvendinimas</t>
  </si>
  <si>
    <t xml:space="preserve">Mokymuose dalyvavusių asmenų skaičius </t>
  </si>
  <si>
    <t>Įsigyta spausdintuvų, vnt.</t>
  </si>
  <si>
    <t>Įrengtas LED ekranas, vnt.</t>
  </si>
  <si>
    <t>Atliktas el. paslaugų tyrimas, vnt.</t>
  </si>
  <si>
    <t>P3.4.1.1.</t>
  </si>
  <si>
    <t>Surengta suvažiavimų, minėjimų skaičius, vnt.</t>
  </si>
  <si>
    <t>Suvažiavimų dalyvių skaičius, vnt.</t>
  </si>
  <si>
    <t>Pastato Liepų g. 11 stogo, fasado patalpų einamasis remontas</t>
  </si>
  <si>
    <t>Pastato Liepų g. 7 I ir II aukštų bei rūsio patalpų einamasis remontas</t>
  </si>
  <si>
    <t>Savivaldybės administracijos reikmėms naudojamų pastatų ir patalpų einamasis remontas:</t>
  </si>
  <si>
    <t>Savivaldybės tarybos sekretoriato finansinio, ūkinio bei materialinio aptarnavimo užtikrinimas</t>
  </si>
  <si>
    <t>Savivaldybei nuosavybės teise priklausančio ir patikėjimo teise valdomo turto valdymas, naudojimas ir disponavimas:</t>
  </si>
  <si>
    <t>Savivaldybės kontroliuojamoms įmonėms perduodamų inžinerinių tinklų vertinimas</t>
  </si>
  <si>
    <t>Renginių, kuriuose dalyvauta, sk.</t>
  </si>
  <si>
    <t>Dalyvavimas vietinių ir tarptautinių organizacijų veikloje:</t>
  </si>
  <si>
    <t>Savivaldybės administracijos darbuotojų skaičius</t>
  </si>
  <si>
    <t>Savivaldybės administracijos veiklos užtikrinimas</t>
  </si>
  <si>
    <t>Organizuota mokymų darbuotojams, temų sk.</t>
  </si>
  <si>
    <t>Atlikta gyventojų apklausų, vnt.</t>
  </si>
  <si>
    <t>Įsigyta spaudos ploto dienraščiuose, psl.</t>
  </si>
  <si>
    <t xml:space="preserve">Vykdomų rinkodaros  priemonių skaičius, vnt. </t>
  </si>
  <si>
    <t>Per ataskaitinį laikotarpį užbaigtų bylų (teismuose) skaičius</t>
  </si>
  <si>
    <t>Išsiųstų laiškų skaičius, tūkst. vnt.</t>
  </si>
  <si>
    <t>Prisijungta prie valstybės institucijų informacinių sistemų (Gyventojų registro, Regitros, Registrų centro), tūkst. kartų</t>
  </si>
  <si>
    <r>
      <t>Eksploatuojamų administracinių patalpų plotas, tūkst. m</t>
    </r>
    <r>
      <rPr>
        <vertAlign val="superscript"/>
        <sz val="10"/>
        <rFont val="Times New Roman"/>
        <family val="1"/>
        <charset val="186"/>
      </rPr>
      <t>2</t>
    </r>
  </si>
  <si>
    <t>Remontuojamų pastatų, kuriuose yra savivaldybei priklausančios negyvenamos patalpos, skaičius</t>
  </si>
  <si>
    <t>Eksploatuojama šviestuvų, apšviečiančių aikštelę, sk.</t>
  </si>
  <si>
    <t>Parengta privatizavimo projektų, vnt.</t>
  </si>
  <si>
    <t>Parengta turto valdymo strategija, vnt.</t>
  </si>
  <si>
    <t xml:space="preserve">Įdiegta projektų valdymo informacinė sistema, vnt. </t>
  </si>
  <si>
    <t>Perkeltų paslaugų skaičius, vnt.</t>
  </si>
  <si>
    <t>Savivaldybės tarybos narių skaičius</t>
  </si>
  <si>
    <t>Kontrolės ir audito tarnybos darbuotojų skaičius</t>
  </si>
  <si>
    <r>
      <t xml:space="preserve">2014–2016 M. KLAIPĖDOS MIESTO SAVIVALDYBĖS </t>
    </r>
    <r>
      <rPr>
        <b/>
        <sz val="11"/>
        <rFont val="Times New Roman"/>
        <family val="1"/>
        <charset val="186"/>
      </rPr>
      <t xml:space="preserve">                       
VALDYMO PROGRAMOS (NR. 03)</t>
    </r>
  </si>
  <si>
    <t>Įsigytų  programinės įrangos licencijų skaičius</t>
  </si>
  <si>
    <t xml:space="preserve">Eksploatuojamų kompiuterių skaičius, vnt. </t>
  </si>
  <si>
    <t xml:space="preserve">   </t>
  </si>
  <si>
    <t>Privatizavimo fondo lėšos (PF)</t>
  </si>
  <si>
    <t>Kompiuterinės ir organizacinės technikos eksploatavimas</t>
  </si>
  <si>
    <t>Kompiuterinės ir organizacinės technikos bei licencijų įsigijimas</t>
  </si>
  <si>
    <t xml:space="preserve">Informacinių technologijų palaikymas ir plėtojimas Savivaldybės administracijoje: </t>
  </si>
  <si>
    <t>Įdiegta priemonių, mažinančių administracinę naštą, vnt.</t>
  </si>
  <si>
    <t>Renovuotas pastatas, vnt.</t>
  </si>
  <si>
    <t>Konferencijų, kuriose dalyvauta, skaičius</t>
  </si>
  <si>
    <t>Įsigyta garso įrangos komplektų, vnt.</t>
  </si>
  <si>
    <r>
      <t>Suremontuota patalpų pastate Liepų g. 7, m</t>
    </r>
    <r>
      <rPr>
        <vertAlign val="superscript"/>
        <sz val="10"/>
        <rFont val="Times New Roman"/>
        <family val="1"/>
        <charset val="186"/>
      </rPr>
      <t>2</t>
    </r>
  </si>
  <si>
    <t>Atliktas IT sistemos tyrimas</t>
  </si>
  <si>
    <t>Parengtas techninis projektas, vnt.</t>
  </si>
  <si>
    <t>Funkcinės klasifikacijos kodas</t>
  </si>
  <si>
    <t>Valstybės deleguotų funkcijų vykdymas:</t>
  </si>
  <si>
    <t>Žemės ūkio priemonių vykdymas</t>
  </si>
  <si>
    <t>Darbo rinkos politikos priemonių vykdymas</t>
  </si>
  <si>
    <t>Vykdoma sutartis su Klaipėdos rajono savivaldybe, vnt.</t>
  </si>
  <si>
    <t>Įdarbinta asmenų, vnt.</t>
  </si>
  <si>
    <t>Mero reprezentacinių priemonių vykdymas (Mero fondo naudojimas)</t>
  </si>
  <si>
    <t>Nekilnojamojo turto matavimai ir  teisinė registracija</t>
  </si>
  <si>
    <t>Automobilių statymo aikštelės prie „Švyturio“ arenos apšvietimo išlaidų dengimas ir energetinių išteklių išlaidų kompensavimas UAB „Klaipėdos arena“</t>
  </si>
  <si>
    <t>Projekto „Interaktyvių elektroninių paslaugų plėtra ir prieinamumas“ įgyvendinimas</t>
  </si>
  <si>
    <t>Projekto „Centralizuotas savivaldybių paslaugų perkėlimas į elektroninę erdvę“ įgyvendinimas</t>
  </si>
  <si>
    <t>Dalyvavimas projekte „Besikeičiantys miestai: bendradarbiavimas miestų plėtros srityje“</t>
  </si>
  <si>
    <t>Pastato Laukininkų g. 19A fasado einamasis remontas</t>
  </si>
  <si>
    <t>Dokumentų saugyklos pastato projektavimas ir statyba Dubysos g. 39A</t>
  </si>
  <si>
    <t>Įsigyta IT įrangos, vnt.</t>
  </si>
  <si>
    <t>Įrengta skaitmeninių e. kioskų, vnt.</t>
  </si>
  <si>
    <r>
      <t>Suremontuota stogo ploto (Liepų g. 11), m</t>
    </r>
    <r>
      <rPr>
        <vertAlign val="superscript"/>
        <sz val="10"/>
        <rFont val="Times New Roman"/>
        <family val="1"/>
        <charset val="186"/>
      </rPr>
      <t>2</t>
    </r>
  </si>
  <si>
    <r>
      <t>Suremontuoto fasado ploto (Laukininkų g. 19A), m</t>
    </r>
    <r>
      <rPr>
        <vertAlign val="superscript"/>
        <sz val="10"/>
        <rFont val="Times New Roman"/>
        <family val="1"/>
        <charset val="186"/>
      </rPr>
      <t>2</t>
    </r>
  </si>
  <si>
    <r>
      <t xml:space="preserve">Dalyvio mokestis už narystę  tarptautinių organizacijų veikloje  </t>
    </r>
    <r>
      <rPr>
        <sz val="8"/>
        <rFont val="Times New Roman"/>
        <family val="1"/>
        <charset val="186"/>
      </rPr>
      <t>(</t>
    </r>
    <r>
      <rPr>
        <i/>
        <sz val="8"/>
        <rFont val="Times New Roman"/>
        <family val="1"/>
        <charset val="186"/>
      </rPr>
      <t>Cruise Baltic</t>
    </r>
    <r>
      <rPr>
        <sz val="8"/>
        <rFont val="Times New Roman"/>
        <family val="1"/>
        <charset val="186"/>
      </rPr>
      <t xml:space="preserve"> – CB, EUROCITIES, </t>
    </r>
    <r>
      <rPr>
        <i/>
        <sz val="8"/>
        <rFont val="Times New Roman"/>
        <family val="1"/>
        <charset val="186"/>
      </rPr>
      <t>Union of the Baltic Cities</t>
    </r>
    <r>
      <rPr>
        <sz val="8"/>
        <rFont val="Times New Roman"/>
        <family val="1"/>
        <charset val="186"/>
      </rPr>
      <t xml:space="preserve"> – UBC, </t>
    </r>
    <r>
      <rPr>
        <i/>
        <sz val="8"/>
        <rFont val="Times New Roman"/>
        <family val="1"/>
        <charset val="186"/>
      </rPr>
      <t>Baltic Sail,  European Cities Against Drugs</t>
    </r>
    <r>
      <rPr>
        <sz val="8"/>
        <rFont val="Times New Roman"/>
        <family val="1"/>
        <charset val="186"/>
      </rPr>
      <t xml:space="preserve"> – ECAD, </t>
    </r>
    <r>
      <rPr>
        <i/>
        <sz val="8"/>
        <rFont val="Times New Roman"/>
        <family val="1"/>
        <charset val="186"/>
      </rPr>
      <t>World Health Organization</t>
    </r>
    <r>
      <rPr>
        <sz val="8"/>
        <rFont val="Times New Roman"/>
        <family val="1"/>
        <charset val="186"/>
      </rPr>
      <t xml:space="preserve"> – WHO,  </t>
    </r>
    <r>
      <rPr>
        <i/>
        <sz val="8"/>
        <rFont val="Times New Roman"/>
        <family val="1"/>
        <charset val="186"/>
      </rPr>
      <t>Kommunnes Internasjonale Miljøorganisasjon</t>
    </r>
    <r>
      <rPr>
        <sz val="8"/>
        <rFont val="Times New Roman"/>
        <family val="1"/>
        <charset val="186"/>
      </rPr>
      <t xml:space="preserve"> – KIMO)   </t>
    </r>
  </si>
  <si>
    <t xml:space="preserve">Dalyvio mokestis už narystę Lietuvos savivaldybių asociacijoje  </t>
  </si>
  <si>
    <r>
      <rPr>
        <b/>
        <sz val="10"/>
        <rFont val="Times New Roman"/>
        <family val="1"/>
        <charset val="186"/>
      </rPr>
      <t xml:space="preserve">Priemonių, mažinančių administracinę naštą juridiniams ir fiziniams asmenims, taikymas </t>
    </r>
    <r>
      <rPr>
        <sz val="10"/>
        <rFont val="Times New Roman"/>
        <family val="1"/>
      </rPr>
      <t xml:space="preserve">(Eilių valdymo sistemos įdiegimas Socialinių reikalų departamento Socialinės paramos skyriuje; Santykių su klientais valdymo (angl. </t>
    </r>
    <r>
      <rPr>
        <i/>
        <sz val="10"/>
        <rFont val="Times New Roman"/>
        <family val="1"/>
        <charset val="186"/>
      </rPr>
      <t>Customer Relationship Management</t>
    </r>
    <r>
      <rPr>
        <sz val="10"/>
        <rFont val="Times New Roman"/>
        <family val="1"/>
      </rPr>
      <t>) sistemos įdiegimas Informavimo ir e. paslaugų skyriaus Vieno langelio ir e. paslaugų poskyryje; VMI duomenų perdavimo sistemos įdiegimas; Licencijų ir leidimų išdavimo, proceso valdymo ir kontrolės sistemos sukūrimas)</t>
    </r>
  </si>
  <si>
    <t>2015-ųjų metų lėšų planas</t>
  </si>
  <si>
    <t>2016-ųjų metų lėšų planas</t>
  </si>
  <si>
    <t>2015-ųjų m. lėšų planas</t>
  </si>
  <si>
    <t>2016-ųjų m. lėšų planas</t>
  </si>
  <si>
    <t>Siūlomas keisti 2014-ųjų metų maksimalių asignavimų planas</t>
  </si>
  <si>
    <t>Skirtumas</t>
  </si>
  <si>
    <t>SB(SPL)</t>
  </si>
  <si>
    <t>SB(L)</t>
  </si>
  <si>
    <t>Lyginamasis variantas</t>
  </si>
  <si>
    <r>
      <t xml:space="preserve">Savivaldybės biudžeto apyvartinių lėšų likutis </t>
    </r>
    <r>
      <rPr>
        <b/>
        <sz val="10"/>
        <rFont val="Times New Roman"/>
        <family val="1"/>
        <charset val="186"/>
      </rPr>
      <t>SB(L)</t>
    </r>
  </si>
  <si>
    <r>
      <t xml:space="preserve">Savivaldybės biudžeto apyvartinių lėšų likutis </t>
    </r>
    <r>
      <rPr>
        <b/>
        <sz val="10"/>
        <rFont val="Times New Roman"/>
        <family val="1"/>
        <charset val="186"/>
      </rPr>
      <t xml:space="preserve"> SB(L) </t>
    </r>
  </si>
  <si>
    <r>
      <t xml:space="preserve">Pajamų įmokų apyvartinių lėšų likutis už patalpų nuomą </t>
    </r>
    <r>
      <rPr>
        <b/>
        <sz val="10"/>
        <rFont val="Times New Roman"/>
        <family val="1"/>
        <charset val="186"/>
      </rPr>
      <t>SB(SPL)</t>
    </r>
  </si>
  <si>
    <t>2014–2016 M. KLAIPĖDOS MIESTO SAVIVALDYBĖS                        
VALDYMO PROGRAMOS (NR. 03)  TIKSLŲ, UŽDAVINIŲ, PRIEMONIŲ IR PRIEMONIŲ IŠLAIDŲ SUVESTINĖ</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</si>
</sst>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 _L_t_-;\-* #,##0.00\ _L_t_-;_-* &quot;-&quot;??\ _L_t_-;_-@_-"/>
    <numFmt numFmtId="164" formatCode="0.0"/>
    <numFmt numFmtId="165" formatCode="#,##0.0"/>
    <numFmt numFmtId="166" formatCode="#,##0.0;[Red]#,##0.0"/>
  </numFmts>
  <fonts count="39">
    <font>
      <sz val="10"/>
      <name val="Arial"/>
      <charset val="186"/>
    </font>
    <font>
      <sz val="10"/>
      <name val="Arial"/>
      <family val="2"/>
      <charset val="186"/>
    </font>
    <font>
      <b/>
      <sz val="9"/>
      <name val="Times New Roman"/>
      <family val="1"/>
    </font>
    <font>
      <sz val="9"/>
      <name val="Times New Roman"/>
      <family val="1"/>
    </font>
    <font>
      <b/>
      <sz val="10"/>
      <name val="Times New Roman"/>
      <family val="1"/>
    </font>
    <font>
      <sz val="10"/>
      <name val="Times New Roman"/>
      <family val="1"/>
    </font>
    <font>
      <b/>
      <sz val="9"/>
      <name val="Times New Roman"/>
      <family val="1"/>
      <charset val="186"/>
    </font>
    <font>
      <sz val="9"/>
      <name val="Times New Roman"/>
      <family val="1"/>
      <charset val="186"/>
    </font>
    <font>
      <b/>
      <sz val="8"/>
      <name val="Times New Roman"/>
      <family val="1"/>
      <charset val="186"/>
    </font>
    <font>
      <sz val="10"/>
      <name val="Times New Roman"/>
      <family val="1"/>
      <charset val="186"/>
    </font>
    <font>
      <sz val="8"/>
      <name val="Times New Roman"/>
      <family val="1"/>
      <charset val="186"/>
    </font>
    <font>
      <b/>
      <sz val="10"/>
      <name val="Times New Roman"/>
      <family val="1"/>
      <charset val="186"/>
    </font>
    <font>
      <sz val="8"/>
      <name val="Times New Roman"/>
      <family val="1"/>
    </font>
    <font>
      <sz val="10"/>
      <name val="Arial"/>
      <family val="2"/>
      <charset val="186"/>
    </font>
    <font>
      <sz val="10"/>
      <name val="TimesLT"/>
      <charset val="186"/>
    </font>
    <font>
      <sz val="10"/>
      <name val="Arial"/>
      <family val="2"/>
      <charset val="186"/>
    </font>
    <font>
      <b/>
      <sz val="8"/>
      <name val="Times New Roman"/>
      <family val="1"/>
    </font>
    <font>
      <b/>
      <sz val="7"/>
      <name val="Times New Roman"/>
      <family val="1"/>
      <charset val="186"/>
    </font>
    <font>
      <b/>
      <sz val="10"/>
      <name val="Arial"/>
      <family val="2"/>
      <charset val="186"/>
    </font>
    <font>
      <sz val="7"/>
      <name val="Times New Roman"/>
      <family val="1"/>
    </font>
    <font>
      <b/>
      <u/>
      <sz val="10"/>
      <name val="Times New Roman"/>
      <family val="1"/>
      <charset val="186"/>
    </font>
    <font>
      <sz val="10"/>
      <color indexed="60"/>
      <name val="Times New Roman"/>
      <family val="1"/>
    </font>
    <font>
      <sz val="10"/>
      <color indexed="60"/>
      <name val="Arial"/>
      <family val="2"/>
      <charset val="186"/>
    </font>
    <font>
      <sz val="12"/>
      <name val="Times New Roman"/>
      <family val="1"/>
      <charset val="186"/>
    </font>
    <font>
      <vertAlign val="superscript"/>
      <sz val="10"/>
      <name val="Times New Roman"/>
      <family val="1"/>
      <charset val="186"/>
    </font>
    <font>
      <sz val="11"/>
      <name val="Times New Roman"/>
      <family val="1"/>
      <charset val="186"/>
    </font>
    <font>
      <sz val="11"/>
      <color theme="1"/>
      <name val="Calibri"/>
      <family val="2"/>
      <charset val="186"/>
      <scheme val="minor"/>
    </font>
    <font>
      <sz val="11"/>
      <color theme="1"/>
      <name val="Calibri"/>
      <family val="2"/>
      <scheme val="minor"/>
    </font>
    <font>
      <b/>
      <sz val="11"/>
      <name val="Times New Roman"/>
      <family val="1"/>
      <charset val="186"/>
    </font>
    <font>
      <sz val="7"/>
      <name val="Times New Roman"/>
      <family val="1"/>
      <charset val="186"/>
    </font>
    <font>
      <sz val="10"/>
      <color rgb="FFFF0000"/>
      <name val="Times New Roman"/>
      <family val="1"/>
      <charset val="186"/>
    </font>
    <font>
      <sz val="9"/>
      <name val="Arial"/>
      <family val="2"/>
      <charset val="186"/>
    </font>
    <font>
      <i/>
      <sz val="8"/>
      <name val="Times New Roman"/>
      <family val="1"/>
      <charset val="186"/>
    </font>
    <font>
      <i/>
      <sz val="10"/>
      <name val="Times New Roman"/>
      <family val="1"/>
      <charset val="186"/>
    </font>
    <font>
      <b/>
      <i/>
      <sz val="12"/>
      <name val="Times New Roman"/>
      <family val="1"/>
      <charset val="186"/>
    </font>
    <font>
      <b/>
      <sz val="10"/>
      <color rgb="FFFF0000"/>
      <name val="Times New Roman"/>
      <family val="1"/>
      <charset val="186"/>
    </font>
    <font>
      <sz val="9"/>
      <color indexed="81"/>
      <name val="Tahoma"/>
      <family val="2"/>
      <charset val="186"/>
    </font>
    <font>
      <b/>
      <sz val="9"/>
      <color indexed="81"/>
      <name val="Tahoma"/>
      <family val="2"/>
      <charset val="186"/>
    </font>
    <font>
      <sz val="9"/>
      <color rgb="FFFF0000"/>
      <name val="Times New Roman"/>
      <family val="1"/>
      <charset val="186"/>
    </font>
  </fonts>
  <fills count="14">
    <fill>
      <patternFill patternType="none"/>
    </fill>
    <fill>
      <patternFill patternType="gray125"/>
    </fill>
    <fill>
      <patternFill patternType="solid">
        <fgColor indexed="22"/>
        <bgColor indexed="64"/>
      </patternFill>
    </fill>
    <fill>
      <patternFill patternType="solid">
        <fgColor indexed="13"/>
        <bgColor indexed="64"/>
      </patternFill>
    </fill>
    <fill>
      <patternFill patternType="solid">
        <fgColor indexed="42"/>
        <bgColor indexed="64"/>
      </patternFill>
    </fill>
    <fill>
      <patternFill patternType="solid">
        <fgColor indexed="44"/>
        <bgColor indexed="64"/>
      </patternFill>
    </fill>
    <fill>
      <patternFill patternType="solid">
        <fgColor indexed="9"/>
        <bgColor indexed="64"/>
      </patternFill>
    </fill>
    <fill>
      <patternFill patternType="solid">
        <fgColor theme="0"/>
        <bgColor indexed="64"/>
      </patternFill>
    </fill>
    <fill>
      <patternFill patternType="solid">
        <fgColor rgb="FFCCFFCC"/>
        <bgColor indexed="64"/>
      </patternFill>
    </fill>
    <fill>
      <patternFill patternType="solid">
        <fgColor theme="0" tint="-4.9989318521683403E-2"/>
        <bgColor indexed="64"/>
      </patternFill>
    </fill>
    <fill>
      <patternFill patternType="solid">
        <fgColor rgb="FFFFCCFF"/>
        <bgColor indexed="64"/>
      </patternFill>
    </fill>
    <fill>
      <patternFill patternType="solid">
        <fgColor rgb="FFFFFF99"/>
        <bgColor indexed="64"/>
      </patternFill>
    </fill>
    <fill>
      <patternFill patternType="solid">
        <fgColor theme="0" tint="-0.14999847407452621"/>
        <bgColor indexed="64"/>
      </patternFill>
    </fill>
    <fill>
      <patternFill patternType="solid">
        <fgColor rgb="FFCCCCFF"/>
        <bgColor indexed="64"/>
      </patternFill>
    </fill>
  </fills>
  <borders count="92">
    <border>
      <left/>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64"/>
      </left>
      <right/>
      <top/>
      <bottom/>
      <diagonal/>
    </border>
    <border>
      <left style="medium">
        <color indexed="64"/>
      </left>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right/>
      <top style="medium">
        <color indexed="64"/>
      </top>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diagonal/>
    </border>
    <border>
      <left style="thick">
        <color indexed="64"/>
      </left>
      <right/>
      <top style="medium">
        <color indexed="64"/>
      </top>
      <bottom style="thin">
        <color indexed="64"/>
      </bottom>
      <diagonal/>
    </border>
    <border>
      <left style="thick">
        <color indexed="64"/>
      </left>
      <right/>
      <top style="thin">
        <color indexed="64"/>
      </top>
      <bottom style="medium">
        <color indexed="64"/>
      </bottom>
      <diagonal/>
    </border>
    <border>
      <left style="thick">
        <color indexed="64"/>
      </left>
      <right style="thin">
        <color indexed="64"/>
      </right>
      <top style="thin">
        <color indexed="64"/>
      </top>
      <bottom style="medium">
        <color indexed="64"/>
      </bottom>
      <diagonal/>
    </border>
    <border>
      <left style="thick">
        <color indexed="64"/>
      </left>
      <right style="thin">
        <color indexed="64"/>
      </right>
      <top style="medium">
        <color indexed="64"/>
      </top>
      <bottom/>
      <diagonal/>
    </border>
    <border>
      <left style="thick">
        <color indexed="64"/>
      </left>
      <right style="thick">
        <color indexed="64"/>
      </right>
      <top style="medium">
        <color indexed="64"/>
      </top>
      <bottom/>
      <diagonal/>
    </border>
    <border>
      <left style="thick">
        <color indexed="64"/>
      </left>
      <right style="thin">
        <color indexed="64"/>
      </right>
      <top style="medium">
        <color indexed="64"/>
      </top>
      <bottom style="thin">
        <color indexed="64"/>
      </bottom>
      <diagonal/>
    </border>
    <border>
      <left style="thick">
        <color indexed="64"/>
      </left>
      <right/>
      <top/>
      <bottom/>
      <diagonal/>
    </border>
    <border>
      <left style="thick">
        <color indexed="64"/>
      </left>
      <right style="thin">
        <color indexed="64"/>
      </right>
      <top/>
      <bottom/>
      <diagonal/>
    </border>
    <border>
      <left style="thin">
        <color indexed="64"/>
      </left>
      <right style="thin">
        <color indexed="64"/>
      </right>
      <top/>
      <bottom/>
      <diagonal/>
    </border>
    <border>
      <left style="thick">
        <color indexed="64"/>
      </left>
      <right style="thick">
        <color indexed="64"/>
      </right>
      <top/>
      <bottom/>
      <diagonal/>
    </border>
    <border>
      <left style="medium">
        <color indexed="64"/>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style="medium">
        <color indexed="64"/>
      </right>
      <top/>
      <bottom/>
      <diagonal/>
    </border>
    <border>
      <left style="thin">
        <color indexed="64"/>
      </left>
      <right style="medium">
        <color indexed="64"/>
      </right>
      <top style="thin">
        <color indexed="64"/>
      </top>
      <bottom/>
      <diagonal/>
    </border>
    <border>
      <left/>
      <right style="medium">
        <color indexed="64"/>
      </right>
      <top/>
      <bottom/>
      <diagonal/>
    </border>
    <border>
      <left style="medium">
        <color indexed="64"/>
      </left>
      <right style="medium">
        <color indexed="64"/>
      </right>
      <top style="thin">
        <color indexed="64"/>
      </top>
      <bottom/>
      <diagonal/>
    </border>
    <border>
      <left style="thin">
        <color indexed="64"/>
      </left>
      <right/>
      <top style="medium">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bottom/>
      <diagonal/>
    </border>
    <border>
      <left/>
      <right/>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top style="thin">
        <color indexed="64"/>
      </top>
      <bottom/>
      <diagonal/>
    </border>
    <border>
      <left/>
      <right style="medium">
        <color indexed="64"/>
      </right>
      <top style="thin">
        <color indexed="64"/>
      </top>
      <bottom/>
      <diagonal/>
    </border>
    <border>
      <left/>
      <right style="thin">
        <color indexed="64"/>
      </right>
      <top style="thin">
        <color indexed="64"/>
      </top>
      <bottom/>
      <diagonal/>
    </border>
    <border>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right style="thin">
        <color indexed="64"/>
      </right>
      <top/>
      <bottom style="medium">
        <color indexed="64"/>
      </bottom>
      <diagonal/>
    </border>
    <border>
      <left style="medium">
        <color indexed="64"/>
      </left>
      <right style="thick">
        <color indexed="64"/>
      </right>
      <top style="medium">
        <color indexed="64"/>
      </top>
      <bottom/>
      <diagonal/>
    </border>
    <border>
      <left style="medium">
        <color indexed="64"/>
      </left>
      <right style="thick">
        <color indexed="64"/>
      </right>
      <top/>
      <bottom style="medium">
        <color indexed="64"/>
      </bottom>
      <diagonal/>
    </border>
    <border>
      <left/>
      <right style="thin">
        <color indexed="64"/>
      </right>
      <top style="medium">
        <color indexed="64"/>
      </top>
      <bottom/>
      <diagonal/>
    </border>
    <border>
      <left/>
      <right style="thin">
        <color indexed="64"/>
      </right>
      <top style="medium">
        <color indexed="64"/>
      </top>
      <bottom style="medium">
        <color indexed="64"/>
      </bottom>
      <diagonal/>
    </border>
  </borders>
  <cellStyleXfs count="7">
    <xf numFmtId="0" fontId="0" fillId="0" borderId="0"/>
    <xf numFmtId="0" fontId="27" fillId="0" borderId="0"/>
    <xf numFmtId="0" fontId="15" fillId="0" borderId="0"/>
    <xf numFmtId="0" fontId="13" fillId="0" borderId="0"/>
    <xf numFmtId="43" fontId="1" fillId="0" borderId="0" applyFont="0" applyFill="0" applyBorder="0" applyAlignment="0" applyProtection="0"/>
    <xf numFmtId="0" fontId="26" fillId="0" borderId="0"/>
    <xf numFmtId="0" fontId="14" fillId="0" borderId="0"/>
  </cellStyleXfs>
  <cellXfs count="1345">
    <xf numFmtId="0" fontId="0" fillId="0" borderId="0" xfId="0"/>
    <xf numFmtId="0" fontId="10" fillId="0" borderId="0" xfId="0" applyFont="1" applyAlignment="1">
      <alignment vertical="top"/>
    </xf>
    <xf numFmtId="0" fontId="12" fillId="0" borderId="0" xfId="0" applyFont="1" applyBorder="1" applyAlignment="1">
      <alignment vertical="top"/>
    </xf>
    <xf numFmtId="0" fontId="10" fillId="0" borderId="0" xfId="0" applyFont="1" applyFill="1" applyAlignment="1">
      <alignment vertical="top"/>
    </xf>
    <xf numFmtId="0" fontId="9" fillId="0" borderId="0" xfId="0" applyFont="1" applyAlignment="1">
      <alignment vertical="top"/>
    </xf>
    <xf numFmtId="49" fontId="11" fillId="0" borderId="0" xfId="0" applyNumberFormat="1" applyFont="1" applyFill="1" applyBorder="1" applyAlignment="1">
      <alignment horizontal="right" vertical="top"/>
    </xf>
    <xf numFmtId="0" fontId="10" fillId="0" borderId="0" xfId="1" applyFont="1" applyAlignment="1">
      <alignment vertical="top"/>
    </xf>
    <xf numFmtId="0" fontId="9" fillId="0" borderId="0" xfId="1" applyFont="1" applyAlignment="1">
      <alignment vertical="top"/>
    </xf>
    <xf numFmtId="0" fontId="12" fillId="0" borderId="16" xfId="1" applyFont="1" applyBorder="1" applyAlignment="1">
      <alignment horizontal="center" vertical="center" textRotation="90" wrapText="1"/>
    </xf>
    <xf numFmtId="49" fontId="6" fillId="4" borderId="17" xfId="1" applyNumberFormat="1" applyFont="1" applyFill="1" applyBorder="1" applyAlignment="1">
      <alignment horizontal="center" vertical="top"/>
    </xf>
    <xf numFmtId="49" fontId="6" fillId="4" borderId="18" xfId="1" applyNumberFormat="1" applyFont="1" applyFill="1" applyBorder="1" applyAlignment="1">
      <alignment horizontal="center" vertical="top"/>
    </xf>
    <xf numFmtId="0" fontId="15" fillId="0" borderId="19" xfId="1" applyFont="1" applyBorder="1" applyAlignment="1">
      <alignment vertical="top" wrapText="1"/>
    </xf>
    <xf numFmtId="49" fontId="6" fillId="5" borderId="20" xfId="1" applyNumberFormat="1" applyFont="1" applyFill="1" applyBorder="1" applyAlignment="1">
      <alignment horizontal="center" vertical="top"/>
    </xf>
    <xf numFmtId="49" fontId="6" fillId="5" borderId="21" xfId="1" applyNumberFormat="1" applyFont="1" applyFill="1" applyBorder="1" applyAlignment="1">
      <alignment horizontal="center" vertical="top"/>
    </xf>
    <xf numFmtId="49" fontId="7" fillId="0" borderId="22" xfId="1" applyNumberFormat="1" applyFont="1" applyBorder="1" applyAlignment="1">
      <alignment horizontal="center" vertical="top"/>
    </xf>
    <xf numFmtId="0" fontId="15" fillId="0" borderId="23" xfId="1" applyFont="1" applyBorder="1" applyAlignment="1">
      <alignment horizontal="center" vertical="top"/>
    </xf>
    <xf numFmtId="49" fontId="7" fillId="0" borderId="15" xfId="1" applyNumberFormat="1" applyFont="1" applyBorder="1" applyAlignment="1">
      <alignment horizontal="center" vertical="top"/>
    </xf>
    <xf numFmtId="0" fontId="15" fillId="0" borderId="10" xfId="1" applyFont="1" applyBorder="1" applyAlignment="1">
      <alignment horizontal="center" vertical="top" wrapText="1"/>
    </xf>
    <xf numFmtId="164" fontId="6" fillId="2" borderId="18" xfId="1" applyNumberFormat="1" applyFont="1" applyFill="1" applyBorder="1" applyAlignment="1">
      <alignment horizontal="center" vertical="top"/>
    </xf>
    <xf numFmtId="164" fontId="3" fillId="0" borderId="20" xfId="1" applyNumberFormat="1" applyFont="1" applyFill="1" applyBorder="1" applyAlignment="1">
      <alignment horizontal="center" vertical="top"/>
    </xf>
    <xf numFmtId="164" fontId="6" fillId="2" borderId="24" xfId="1" applyNumberFormat="1" applyFont="1" applyFill="1" applyBorder="1" applyAlignment="1">
      <alignment horizontal="center" vertical="top"/>
    </xf>
    <xf numFmtId="0" fontId="6" fillId="2" borderId="3" xfId="1" applyFont="1" applyFill="1" applyBorder="1" applyAlignment="1">
      <alignment horizontal="right" vertical="top" wrapText="1"/>
    </xf>
    <xf numFmtId="0" fontId="12" fillId="0" borderId="16" xfId="1" applyFont="1" applyFill="1" applyBorder="1" applyAlignment="1">
      <alignment horizontal="center" vertical="center" textRotation="90" wrapText="1"/>
    </xf>
    <xf numFmtId="164" fontId="3" fillId="0" borderId="25" xfId="1" applyNumberFormat="1" applyFont="1" applyFill="1" applyBorder="1" applyAlignment="1">
      <alignment horizontal="center" vertical="top"/>
    </xf>
    <xf numFmtId="164" fontId="3" fillId="0" borderId="26" xfId="1" applyNumberFormat="1" applyFont="1" applyFill="1" applyBorder="1" applyAlignment="1">
      <alignment horizontal="center" vertical="top"/>
    </xf>
    <xf numFmtId="164" fontId="7" fillId="0" borderId="27" xfId="1" applyNumberFormat="1" applyFont="1" applyFill="1" applyBorder="1" applyAlignment="1">
      <alignment horizontal="center" vertical="top"/>
    </xf>
    <xf numFmtId="49" fontId="6" fillId="5" borderId="28" xfId="1" applyNumberFormat="1" applyFont="1" applyFill="1" applyBorder="1" applyAlignment="1">
      <alignment horizontal="center" vertical="top"/>
    </xf>
    <xf numFmtId="49" fontId="6" fillId="5" borderId="21" xfId="1" applyNumberFormat="1" applyFont="1" applyFill="1" applyBorder="1" applyAlignment="1">
      <alignment vertical="top"/>
    </xf>
    <xf numFmtId="0" fontId="18" fillId="0" borderId="10" xfId="1" applyFont="1" applyBorder="1" applyAlignment="1">
      <alignment horizontal="center" vertical="top"/>
    </xf>
    <xf numFmtId="164" fontId="6" fillId="2" borderId="29" xfId="1" applyNumberFormat="1" applyFont="1" applyFill="1" applyBorder="1" applyAlignment="1">
      <alignment horizontal="center" vertical="top"/>
    </xf>
    <xf numFmtId="164" fontId="6" fillId="2" borderId="30" xfId="1" applyNumberFormat="1" applyFont="1" applyFill="1" applyBorder="1" applyAlignment="1">
      <alignment horizontal="center" vertical="top"/>
    </xf>
    <xf numFmtId="164" fontId="6" fillId="2" borderId="21" xfId="1" applyNumberFormat="1" applyFont="1" applyFill="1" applyBorder="1" applyAlignment="1">
      <alignment horizontal="center" vertical="top"/>
    </xf>
    <xf numFmtId="0" fontId="6" fillId="2" borderId="10" xfId="1" applyFont="1" applyFill="1" applyBorder="1" applyAlignment="1">
      <alignment horizontal="right" vertical="top" wrapText="1"/>
    </xf>
    <xf numFmtId="164" fontId="6" fillId="2" borderId="31" xfId="1" applyNumberFormat="1" applyFont="1" applyFill="1" applyBorder="1" applyAlignment="1">
      <alignment horizontal="center" vertical="top"/>
    </xf>
    <xf numFmtId="164" fontId="6" fillId="2" borderId="32" xfId="1" applyNumberFormat="1" applyFont="1" applyFill="1" applyBorder="1" applyAlignment="1">
      <alignment horizontal="center" vertical="top"/>
    </xf>
    <xf numFmtId="0" fontId="7" fillId="0" borderId="1" xfId="1" applyFont="1" applyFill="1" applyBorder="1" applyAlignment="1">
      <alignment horizontal="center" vertical="top" wrapText="1"/>
    </xf>
    <xf numFmtId="164" fontId="7" fillId="0" borderId="33" xfId="1" applyNumberFormat="1" applyFont="1" applyFill="1" applyBorder="1" applyAlignment="1">
      <alignment horizontal="center" vertical="top"/>
    </xf>
    <xf numFmtId="164" fontId="7" fillId="0" borderId="34" xfId="1" applyNumberFormat="1" applyFont="1" applyFill="1" applyBorder="1" applyAlignment="1">
      <alignment horizontal="center" vertical="top"/>
    </xf>
    <xf numFmtId="164" fontId="7" fillId="0" borderId="35" xfId="1" applyNumberFormat="1" applyFont="1" applyFill="1" applyBorder="1" applyAlignment="1">
      <alignment horizontal="center" vertical="top"/>
    </xf>
    <xf numFmtId="0" fontId="6" fillId="2" borderId="5" xfId="1" applyFont="1" applyFill="1" applyBorder="1" applyAlignment="1">
      <alignment horizontal="right" vertical="top" wrapText="1"/>
    </xf>
    <xf numFmtId="164" fontId="7" fillId="2" borderId="36" xfId="1" applyNumberFormat="1" applyFont="1" applyFill="1" applyBorder="1" applyAlignment="1">
      <alignment horizontal="center" vertical="top"/>
    </xf>
    <xf numFmtId="49" fontId="11" fillId="0" borderId="37" xfId="1" applyNumberFormat="1" applyFont="1" applyBorder="1" applyAlignment="1">
      <alignment horizontal="center" vertical="top"/>
    </xf>
    <xf numFmtId="0" fontId="7" fillId="0" borderId="1" xfId="1" applyFont="1" applyBorder="1" applyAlignment="1">
      <alignment horizontal="center" vertical="top"/>
    </xf>
    <xf numFmtId="164" fontId="3" fillId="0" borderId="38" xfId="1" applyNumberFormat="1" applyFont="1" applyFill="1" applyBorder="1" applyAlignment="1">
      <alignment horizontal="center" vertical="top"/>
    </xf>
    <xf numFmtId="164" fontId="7" fillId="0" borderId="35" xfId="1" applyNumberFormat="1" applyFont="1" applyBorder="1" applyAlignment="1">
      <alignment horizontal="center" vertical="top"/>
    </xf>
    <xf numFmtId="49" fontId="11" fillId="0" borderId="7" xfId="1" applyNumberFormat="1" applyFont="1" applyBorder="1" applyAlignment="1">
      <alignment horizontal="center" vertical="top"/>
    </xf>
    <xf numFmtId="49" fontId="17" fillId="0" borderId="13" xfId="1" applyNumberFormat="1" applyFont="1" applyBorder="1" applyAlignment="1">
      <alignment horizontal="center" vertical="top"/>
    </xf>
    <xf numFmtId="164" fontId="7" fillId="0" borderId="29" xfId="1" applyNumberFormat="1" applyFont="1" applyFill="1" applyBorder="1" applyAlignment="1">
      <alignment horizontal="center" vertical="top"/>
    </xf>
    <xf numFmtId="164" fontId="7" fillId="0" borderId="36" xfId="1" applyNumberFormat="1" applyFont="1" applyFill="1" applyBorder="1" applyAlignment="1">
      <alignment horizontal="center" vertical="top"/>
    </xf>
    <xf numFmtId="0" fontId="15" fillId="0" borderId="18" xfId="1" applyFont="1" applyBorder="1" applyAlignment="1">
      <alignment vertical="top" wrapText="1"/>
    </xf>
    <xf numFmtId="49" fontId="17" fillId="0" borderId="15" xfId="1" applyNumberFormat="1" applyFont="1" applyBorder="1" applyAlignment="1">
      <alignment horizontal="center" vertical="top"/>
    </xf>
    <xf numFmtId="164" fontId="3" fillId="0" borderId="39" xfId="1" applyNumberFormat="1" applyFont="1" applyFill="1" applyBorder="1" applyAlignment="1">
      <alignment horizontal="center" vertical="top"/>
    </xf>
    <xf numFmtId="164" fontId="3" fillId="0" borderId="30" xfId="1" applyNumberFormat="1" applyFont="1" applyFill="1" applyBorder="1" applyAlignment="1">
      <alignment horizontal="center" vertical="top"/>
    </xf>
    <xf numFmtId="164" fontId="7" fillId="0" borderId="40" xfId="1" applyNumberFormat="1" applyFont="1" applyFill="1" applyBorder="1" applyAlignment="1">
      <alignment horizontal="center" vertical="top"/>
    </xf>
    <xf numFmtId="164" fontId="7" fillId="0" borderId="41" xfId="1" applyNumberFormat="1" applyFont="1" applyFill="1" applyBorder="1" applyAlignment="1">
      <alignment horizontal="center" vertical="top"/>
    </xf>
    <xf numFmtId="164" fontId="7" fillId="6" borderId="26" xfId="1" applyNumberFormat="1" applyFont="1" applyFill="1" applyBorder="1" applyAlignment="1">
      <alignment horizontal="center" vertical="top"/>
    </xf>
    <xf numFmtId="164" fontId="7" fillId="6" borderId="34" xfId="1" applyNumberFormat="1" applyFont="1" applyFill="1" applyBorder="1" applyAlignment="1">
      <alignment horizontal="center" vertical="top"/>
    </xf>
    <xf numFmtId="164" fontId="7" fillId="6" borderId="29" xfId="1" applyNumberFormat="1" applyFont="1" applyFill="1" applyBorder="1" applyAlignment="1">
      <alignment horizontal="center" vertical="top"/>
    </xf>
    <xf numFmtId="164" fontId="9" fillId="6" borderId="34" xfId="1" applyNumberFormat="1" applyFont="1" applyFill="1" applyBorder="1" applyAlignment="1">
      <alignment horizontal="center" vertical="top"/>
    </xf>
    <xf numFmtId="164" fontId="9" fillId="6" borderId="38" xfId="1" applyNumberFormat="1" applyFont="1" applyFill="1" applyBorder="1" applyAlignment="1">
      <alignment horizontal="center" vertical="top"/>
    </xf>
    <xf numFmtId="49" fontId="7" fillId="0" borderId="0" xfId="1" applyNumberFormat="1" applyFont="1" applyBorder="1" applyAlignment="1">
      <alignment horizontal="center" vertical="top"/>
    </xf>
    <xf numFmtId="49" fontId="7" fillId="0" borderId="4" xfId="1" applyNumberFormat="1" applyFont="1" applyBorder="1" applyAlignment="1">
      <alignment horizontal="center" vertical="top"/>
    </xf>
    <xf numFmtId="164" fontId="6" fillId="2" borderId="3" xfId="1" applyNumberFormat="1" applyFont="1" applyFill="1" applyBorder="1" applyAlignment="1">
      <alignment horizontal="center" vertical="top"/>
    </xf>
    <xf numFmtId="164" fontId="9" fillId="0" borderId="33" xfId="1" applyNumberFormat="1" applyFont="1" applyFill="1" applyBorder="1" applyAlignment="1">
      <alignment horizontal="center" vertical="top"/>
    </xf>
    <xf numFmtId="164" fontId="9" fillId="0" borderId="39" xfId="1" applyNumberFormat="1" applyFont="1" applyFill="1" applyBorder="1" applyAlignment="1">
      <alignment horizontal="center" vertical="top"/>
    </xf>
    <xf numFmtId="0" fontId="16" fillId="2" borderId="5" xfId="0" applyFont="1" applyFill="1" applyBorder="1" applyAlignment="1">
      <alignment horizontal="center" vertical="top"/>
    </xf>
    <xf numFmtId="164" fontId="3" fillId="0" borderId="20" xfId="0" applyNumberFormat="1" applyFont="1" applyFill="1" applyBorder="1" applyAlignment="1">
      <alignment horizontal="center" vertical="top" wrapText="1"/>
    </xf>
    <xf numFmtId="164" fontId="3" fillId="0" borderId="41" xfId="0" applyNumberFormat="1" applyFont="1" applyFill="1" applyBorder="1" applyAlignment="1">
      <alignment horizontal="center" vertical="top" wrapText="1"/>
    </xf>
    <xf numFmtId="164" fontId="3" fillId="0" borderId="17" xfId="0" applyNumberFormat="1" applyFont="1" applyFill="1" applyBorder="1" applyAlignment="1">
      <alignment horizontal="center" vertical="top" wrapText="1"/>
    </xf>
    <xf numFmtId="0" fontId="7" fillId="0" borderId="15" xfId="1" applyFont="1" applyBorder="1" applyAlignment="1">
      <alignment horizontal="center" vertical="top"/>
    </xf>
    <xf numFmtId="0" fontId="3" fillId="0" borderId="15" xfId="0" applyFont="1" applyBorder="1" applyAlignment="1">
      <alignment horizontal="center" vertical="top" wrapText="1"/>
    </xf>
    <xf numFmtId="49" fontId="11" fillId="5" borderId="24" xfId="0" applyNumberFormat="1" applyFont="1" applyFill="1" applyBorder="1" applyAlignment="1">
      <alignment horizontal="center" vertical="top"/>
    </xf>
    <xf numFmtId="49" fontId="11" fillId="4" borderId="42" xfId="0" applyNumberFormat="1" applyFont="1" applyFill="1" applyBorder="1" applyAlignment="1">
      <alignment horizontal="center" vertical="top"/>
    </xf>
    <xf numFmtId="0" fontId="9" fillId="0" borderId="12" xfId="0" applyFont="1" applyBorder="1" applyAlignment="1">
      <alignment horizontal="center" vertical="top"/>
    </xf>
    <xf numFmtId="0" fontId="9" fillId="0" borderId="0" xfId="0" applyFont="1" applyBorder="1" applyAlignment="1">
      <alignment vertical="top"/>
    </xf>
    <xf numFmtId="0" fontId="9" fillId="0" borderId="1" xfId="0" applyFont="1" applyBorder="1" applyAlignment="1">
      <alignment horizontal="center" vertical="top"/>
    </xf>
    <xf numFmtId="164" fontId="11" fillId="4" borderId="42" xfId="0" applyNumberFormat="1" applyFont="1" applyFill="1" applyBorder="1" applyAlignment="1">
      <alignment horizontal="center" vertical="top"/>
    </xf>
    <xf numFmtId="164" fontId="11" fillId="4" borderId="43" xfId="0" applyNumberFormat="1" applyFont="1" applyFill="1" applyBorder="1" applyAlignment="1">
      <alignment horizontal="center" vertical="top"/>
    </xf>
    <xf numFmtId="164" fontId="11" fillId="4" borderId="24" xfId="0" applyNumberFormat="1" applyFont="1" applyFill="1" applyBorder="1" applyAlignment="1">
      <alignment horizontal="center" vertical="top"/>
    </xf>
    <xf numFmtId="164" fontId="11" fillId="4" borderId="21" xfId="0" applyNumberFormat="1" applyFont="1" applyFill="1" applyBorder="1" applyAlignment="1">
      <alignment horizontal="center" vertical="top"/>
    </xf>
    <xf numFmtId="164" fontId="11" fillId="4" borderId="31" xfId="0" applyNumberFormat="1" applyFont="1" applyFill="1" applyBorder="1" applyAlignment="1">
      <alignment horizontal="center" vertical="top"/>
    </xf>
    <xf numFmtId="0" fontId="9" fillId="0" borderId="2" xfId="0" applyFont="1" applyBorder="1" applyAlignment="1">
      <alignment horizontal="center" vertical="top"/>
    </xf>
    <xf numFmtId="0" fontId="9" fillId="0" borderId="44" xfId="0" applyFont="1" applyBorder="1" applyAlignment="1">
      <alignment horizontal="center" vertical="top"/>
    </xf>
    <xf numFmtId="49" fontId="11" fillId="3" borderId="24" xfId="0" applyNumberFormat="1" applyFont="1" applyFill="1" applyBorder="1" applyAlignment="1">
      <alignment horizontal="center" vertical="top"/>
    </xf>
    <xf numFmtId="164" fontId="11" fillId="0" borderId="0" xfId="0" applyNumberFormat="1" applyFont="1" applyFill="1" applyBorder="1" applyAlignment="1">
      <alignment horizontal="center" vertical="top"/>
    </xf>
    <xf numFmtId="164" fontId="9" fillId="0" borderId="0" xfId="0" applyNumberFormat="1" applyFont="1" applyAlignment="1">
      <alignment vertical="top"/>
    </xf>
    <xf numFmtId="0" fontId="3" fillId="0" borderId="45" xfId="0" applyFont="1" applyBorder="1" applyAlignment="1">
      <alignment horizontal="center" vertical="top"/>
    </xf>
    <xf numFmtId="0" fontId="16" fillId="2" borderId="46" xfId="0" applyFont="1" applyFill="1" applyBorder="1" applyAlignment="1">
      <alignment horizontal="center" vertical="top"/>
    </xf>
    <xf numFmtId="164" fontId="2" fillId="2" borderId="47" xfId="0" applyNumberFormat="1" applyFont="1" applyFill="1" applyBorder="1" applyAlignment="1">
      <alignment horizontal="center" vertical="top"/>
    </xf>
    <xf numFmtId="164" fontId="2" fillId="2" borderId="29" xfId="0" applyNumberFormat="1" applyFont="1" applyFill="1" applyBorder="1" applyAlignment="1">
      <alignment horizontal="center" vertical="top"/>
    </xf>
    <xf numFmtId="164" fontId="3" fillId="0" borderId="40" xfId="0" applyNumberFormat="1" applyFont="1" applyFill="1" applyBorder="1" applyAlignment="1">
      <alignment horizontal="center" vertical="top" wrapText="1"/>
    </xf>
    <xf numFmtId="164" fontId="3" fillId="0" borderId="48" xfId="0" applyNumberFormat="1" applyFont="1" applyFill="1" applyBorder="1" applyAlignment="1">
      <alignment horizontal="center" vertical="top" wrapText="1"/>
    </xf>
    <xf numFmtId="0" fontId="3" fillId="0" borderId="49" xfId="0" applyFont="1" applyBorder="1" applyAlignment="1">
      <alignment horizontal="center" vertical="top" wrapText="1"/>
    </xf>
    <xf numFmtId="164" fontId="3" fillId="0" borderId="50" xfId="0" applyNumberFormat="1" applyFont="1" applyBorder="1" applyAlignment="1">
      <alignment horizontal="center" vertical="center"/>
    </xf>
    <xf numFmtId="164" fontId="3" fillId="0" borderId="26" xfId="0" applyNumberFormat="1" applyFont="1" applyBorder="1" applyAlignment="1">
      <alignment horizontal="center" vertical="center"/>
    </xf>
    <xf numFmtId="164" fontId="2" fillId="2" borderId="47" xfId="0" applyNumberFormat="1" applyFont="1" applyFill="1" applyBorder="1" applyAlignment="1">
      <alignment horizontal="center" vertical="center"/>
    </xf>
    <xf numFmtId="164" fontId="2" fillId="2" borderId="29" xfId="0" applyNumberFormat="1" applyFont="1" applyFill="1" applyBorder="1" applyAlignment="1">
      <alignment horizontal="center" vertical="center"/>
    </xf>
    <xf numFmtId="0" fontId="3" fillId="0" borderId="51" xfId="0" applyFont="1" applyBorder="1" applyAlignment="1">
      <alignment horizontal="center" vertical="top"/>
    </xf>
    <xf numFmtId="164" fontId="3" fillId="0" borderId="52" xfId="0" applyNumberFormat="1" applyFont="1" applyBorder="1" applyAlignment="1">
      <alignment horizontal="center" vertical="center"/>
    </xf>
    <xf numFmtId="164" fontId="3" fillId="0" borderId="53" xfId="0" applyNumberFormat="1" applyFont="1" applyBorder="1" applyAlignment="1">
      <alignment horizontal="center" vertical="center"/>
    </xf>
    <xf numFmtId="0" fontId="3" fillId="0" borderId="0" xfId="0" applyFont="1" applyFill="1" applyAlignment="1">
      <alignment vertical="top"/>
    </xf>
    <xf numFmtId="0" fontId="2" fillId="0" borderId="49" xfId="0" applyFont="1" applyBorder="1" applyAlignment="1">
      <alignment horizontal="center" vertical="top" wrapText="1"/>
    </xf>
    <xf numFmtId="0" fontId="16" fillId="6" borderId="51" xfId="0" applyFont="1" applyFill="1" applyBorder="1" applyAlignment="1">
      <alignment horizontal="center" vertical="top"/>
    </xf>
    <xf numFmtId="164" fontId="2" fillId="6" borderId="53" xfId="0" applyNumberFormat="1" applyFont="1" applyFill="1" applyBorder="1" applyAlignment="1">
      <alignment horizontal="center" vertical="top"/>
    </xf>
    <xf numFmtId="164" fontId="7" fillId="6" borderId="52" xfId="0" applyNumberFormat="1" applyFont="1" applyFill="1" applyBorder="1" applyAlignment="1">
      <alignment horizontal="center" vertical="top"/>
    </xf>
    <xf numFmtId="0" fontId="3" fillId="0" borderId="54" xfId="0" applyFont="1" applyBorder="1" applyAlignment="1">
      <alignment horizontal="center" vertical="top" wrapText="1"/>
    </xf>
    <xf numFmtId="164" fontId="3" fillId="0" borderId="52" xfId="0" applyNumberFormat="1" applyFont="1" applyFill="1" applyBorder="1" applyAlignment="1">
      <alignment horizontal="center" vertical="top" wrapText="1"/>
    </xf>
    <xf numFmtId="164" fontId="3" fillId="0" borderId="53" xfId="0" applyNumberFormat="1" applyFont="1" applyFill="1" applyBorder="1" applyAlignment="1">
      <alignment horizontal="center" vertical="top" wrapText="1"/>
    </xf>
    <xf numFmtId="164" fontId="2" fillId="0" borderId="53" xfId="0" applyNumberFormat="1" applyFont="1" applyFill="1" applyBorder="1" applyAlignment="1">
      <alignment horizontal="center" vertical="top" wrapText="1"/>
    </xf>
    <xf numFmtId="0" fontId="16" fillId="2" borderId="15" xfId="0" applyFont="1" applyFill="1" applyBorder="1" applyAlignment="1">
      <alignment horizontal="center" vertical="top"/>
    </xf>
    <xf numFmtId="164" fontId="2" fillId="2" borderId="55" xfId="0" applyNumberFormat="1" applyFont="1" applyFill="1" applyBorder="1" applyAlignment="1">
      <alignment horizontal="center" vertical="top"/>
    </xf>
    <xf numFmtId="164" fontId="2" fillId="2" borderId="16" xfId="0" applyNumberFormat="1" applyFont="1" applyFill="1" applyBorder="1" applyAlignment="1">
      <alignment horizontal="center" vertical="top"/>
    </xf>
    <xf numFmtId="164" fontId="7" fillId="6" borderId="53" xfId="0" applyNumberFormat="1" applyFont="1" applyFill="1" applyBorder="1" applyAlignment="1">
      <alignment horizontal="center" vertical="top"/>
    </xf>
    <xf numFmtId="164" fontId="7" fillId="0" borderId="40" xfId="0" applyNumberFormat="1" applyFont="1" applyFill="1" applyBorder="1" applyAlignment="1">
      <alignment horizontal="center" vertical="top" wrapText="1"/>
    </xf>
    <xf numFmtId="0" fontId="16" fillId="2" borderId="10" xfId="0" applyFont="1" applyFill="1" applyBorder="1" applyAlignment="1">
      <alignment horizontal="center" vertical="top"/>
    </xf>
    <xf numFmtId="0" fontId="16" fillId="6" borderId="56" xfId="0" applyFont="1" applyFill="1" applyBorder="1" applyAlignment="1">
      <alignment vertical="top"/>
    </xf>
    <xf numFmtId="0" fontId="16" fillId="6" borderId="34" xfId="0" applyFont="1" applyFill="1" applyBorder="1" applyAlignment="1">
      <alignment vertical="top"/>
    </xf>
    <xf numFmtId="164" fontId="2" fillId="2" borderId="30" xfId="0" applyNumberFormat="1" applyFont="1" applyFill="1" applyBorder="1" applyAlignment="1">
      <alignment horizontal="center" vertical="top"/>
    </xf>
    <xf numFmtId="164" fontId="2" fillId="2" borderId="57" xfId="0" applyNumberFormat="1" applyFont="1" applyFill="1" applyBorder="1" applyAlignment="1">
      <alignment horizontal="center" vertical="top"/>
    </xf>
    <xf numFmtId="164" fontId="2" fillId="2" borderId="36" xfId="0" applyNumberFormat="1" applyFont="1" applyFill="1" applyBorder="1" applyAlignment="1">
      <alignment horizontal="center" vertical="top"/>
    </xf>
    <xf numFmtId="0" fontId="16" fillId="6" borderId="58" xfId="0" applyFont="1" applyFill="1" applyBorder="1" applyAlignment="1">
      <alignment vertical="top"/>
    </xf>
    <xf numFmtId="0" fontId="16" fillId="2" borderId="59" xfId="0" applyFont="1" applyFill="1" applyBorder="1" applyAlignment="1">
      <alignment vertical="top"/>
    </xf>
    <xf numFmtId="0" fontId="16" fillId="6" borderId="26" xfId="0" applyFont="1" applyFill="1" applyBorder="1" applyAlignment="1">
      <alignment vertical="top"/>
    </xf>
    <xf numFmtId="0" fontId="16" fillId="6" borderId="27" xfId="0" applyFont="1" applyFill="1" applyBorder="1" applyAlignment="1">
      <alignment vertical="top"/>
    </xf>
    <xf numFmtId="164" fontId="3" fillId="0" borderId="60" xfId="1" applyNumberFormat="1" applyFont="1" applyFill="1" applyBorder="1" applyAlignment="1">
      <alignment horizontal="center" vertical="top"/>
    </xf>
    <xf numFmtId="164" fontId="3" fillId="0" borderId="61" xfId="1" applyNumberFormat="1" applyFont="1" applyFill="1" applyBorder="1" applyAlignment="1">
      <alignment horizontal="center" vertical="top"/>
    </xf>
    <xf numFmtId="164" fontId="7" fillId="0" borderId="57" xfId="1" applyNumberFormat="1" applyFont="1" applyFill="1" applyBorder="1" applyAlignment="1">
      <alignment horizontal="center" vertical="top"/>
    </xf>
    <xf numFmtId="164" fontId="7" fillId="0" borderId="17" xfId="1" applyNumberFormat="1" applyFont="1" applyFill="1" applyBorder="1" applyAlignment="1">
      <alignment horizontal="center" vertical="top"/>
    </xf>
    <xf numFmtId="164" fontId="6" fillId="2" borderId="9" xfId="1" applyNumberFormat="1" applyFont="1" applyFill="1" applyBorder="1" applyAlignment="1">
      <alignment horizontal="center" vertical="top"/>
    </xf>
    <xf numFmtId="164" fontId="7" fillId="0" borderId="62" xfId="1" applyNumberFormat="1" applyFont="1" applyFill="1" applyBorder="1" applyAlignment="1">
      <alignment horizontal="center" vertical="top"/>
    </xf>
    <xf numFmtId="164" fontId="7" fillId="2" borderId="57" xfId="1" applyNumberFormat="1" applyFont="1" applyFill="1" applyBorder="1" applyAlignment="1">
      <alignment horizontal="center" vertical="top"/>
    </xf>
    <xf numFmtId="164" fontId="3" fillId="0" borderId="60" xfId="0" applyNumberFormat="1" applyFont="1" applyBorder="1" applyAlignment="1">
      <alignment horizontal="center" vertical="center"/>
    </xf>
    <xf numFmtId="164" fontId="2" fillId="2" borderId="57" xfId="0" applyNumberFormat="1" applyFont="1" applyFill="1" applyBorder="1" applyAlignment="1">
      <alignment horizontal="center" vertical="center"/>
    </xf>
    <xf numFmtId="164" fontId="7" fillId="6" borderId="19" xfId="0" applyNumberFormat="1" applyFont="1" applyFill="1" applyBorder="1" applyAlignment="1">
      <alignment horizontal="center" vertical="top"/>
    </xf>
    <xf numFmtId="164" fontId="2" fillId="2" borderId="63" xfId="0" applyNumberFormat="1" applyFont="1" applyFill="1" applyBorder="1" applyAlignment="1">
      <alignment horizontal="center" vertical="top"/>
    </xf>
    <xf numFmtId="164" fontId="3" fillId="0" borderId="19" xfId="0" applyNumberFormat="1" applyFont="1" applyFill="1" applyBorder="1" applyAlignment="1">
      <alignment horizontal="center" vertical="top" wrapText="1"/>
    </xf>
    <xf numFmtId="164" fontId="3" fillId="0" borderId="19" xfId="0" applyNumberFormat="1" applyFont="1" applyBorder="1" applyAlignment="1">
      <alignment horizontal="center" vertical="center"/>
    </xf>
    <xf numFmtId="166" fontId="3" fillId="0" borderId="25" xfId="0" applyNumberFormat="1" applyFont="1" applyBorder="1" applyAlignment="1">
      <alignment horizontal="center" vertical="center"/>
    </xf>
    <xf numFmtId="164" fontId="3" fillId="0" borderId="27" xfId="0" applyNumberFormat="1" applyFont="1" applyBorder="1" applyAlignment="1">
      <alignment horizontal="center" vertical="center"/>
    </xf>
    <xf numFmtId="164" fontId="2" fillId="2" borderId="30" xfId="0" applyNumberFormat="1" applyFont="1" applyFill="1" applyBorder="1" applyAlignment="1">
      <alignment horizontal="center" vertical="center"/>
    </xf>
    <xf numFmtId="164" fontId="2" fillId="2" borderId="36" xfId="0" applyNumberFormat="1" applyFont="1" applyFill="1" applyBorder="1" applyAlignment="1">
      <alignment horizontal="center" vertical="center"/>
    </xf>
    <xf numFmtId="164" fontId="3" fillId="0" borderId="25" xfId="0" applyNumberFormat="1" applyFont="1" applyBorder="1" applyAlignment="1">
      <alignment horizontal="center" vertical="center"/>
    </xf>
    <xf numFmtId="164" fontId="7" fillId="0" borderId="20" xfId="0" applyNumberFormat="1" applyFont="1" applyFill="1" applyBorder="1" applyAlignment="1">
      <alignment horizontal="center" vertical="top" wrapText="1"/>
    </xf>
    <xf numFmtId="164" fontId="2" fillId="6" borderId="64" xfId="0" applyNumberFormat="1" applyFont="1" applyFill="1" applyBorder="1" applyAlignment="1">
      <alignment horizontal="center" vertical="top"/>
    </xf>
    <xf numFmtId="164" fontId="2" fillId="2" borderId="65" xfId="0" applyNumberFormat="1" applyFont="1" applyFill="1" applyBorder="1" applyAlignment="1">
      <alignment horizontal="center" vertical="top"/>
    </xf>
    <xf numFmtId="164" fontId="2" fillId="0" borderId="28" xfId="0" applyNumberFormat="1" applyFont="1" applyFill="1" applyBorder="1" applyAlignment="1">
      <alignment horizontal="center" vertical="top" wrapText="1"/>
    </xf>
    <xf numFmtId="164" fontId="3" fillId="0" borderId="64" xfId="0" applyNumberFormat="1" applyFont="1" applyFill="1" applyBorder="1" applyAlignment="1">
      <alignment horizontal="center" vertical="top" wrapText="1"/>
    </xf>
    <xf numFmtId="164" fontId="3" fillId="0" borderId="28" xfId="0" applyNumberFormat="1" applyFont="1" applyBorder="1" applyAlignment="1">
      <alignment horizontal="center" vertical="center"/>
    </xf>
    <xf numFmtId="164" fontId="3" fillId="0" borderId="64" xfId="0" applyNumberFormat="1" applyFont="1" applyBorder="1" applyAlignment="1">
      <alignment horizontal="center" vertical="center"/>
    </xf>
    <xf numFmtId="0" fontId="11" fillId="6" borderId="66" xfId="0" applyFont="1" applyFill="1" applyBorder="1" applyAlignment="1">
      <alignment horizontal="left" vertical="top" wrapText="1"/>
    </xf>
    <xf numFmtId="0" fontId="18" fillId="6" borderId="66" xfId="0" applyFont="1" applyFill="1" applyBorder="1" applyAlignment="1">
      <alignment horizontal="left" vertical="top" wrapText="1"/>
    </xf>
    <xf numFmtId="49" fontId="11" fillId="3" borderId="42" xfId="0" applyNumberFormat="1" applyFont="1" applyFill="1" applyBorder="1" applyAlignment="1">
      <alignment horizontal="center" vertical="top"/>
    </xf>
    <xf numFmtId="164" fontId="11" fillId="3" borderId="21" xfId="0" applyNumberFormat="1" applyFont="1" applyFill="1" applyBorder="1" applyAlignment="1">
      <alignment horizontal="center" vertical="top"/>
    </xf>
    <xf numFmtId="164" fontId="11" fillId="3" borderId="31" xfId="0" applyNumberFormat="1" applyFont="1" applyFill="1" applyBorder="1" applyAlignment="1">
      <alignment horizontal="center" vertical="top"/>
    </xf>
    <xf numFmtId="164" fontId="7" fillId="6" borderId="28" xfId="0" applyNumberFormat="1" applyFont="1" applyFill="1" applyBorder="1" applyAlignment="1">
      <alignment horizontal="center" vertical="top"/>
    </xf>
    <xf numFmtId="0" fontId="9" fillId="3" borderId="66" xfId="0" applyFont="1" applyFill="1" applyBorder="1" applyAlignment="1">
      <alignment horizontal="left" vertical="top" wrapText="1"/>
    </xf>
    <xf numFmtId="0" fontId="13" fillId="3" borderId="66" xfId="0" applyFont="1" applyFill="1" applyBorder="1" applyAlignment="1">
      <alignment horizontal="left" vertical="top" wrapText="1"/>
    </xf>
    <xf numFmtId="0" fontId="7" fillId="0" borderId="49" xfId="0" applyFont="1" applyBorder="1" applyAlignment="1">
      <alignment horizontal="center" vertical="top" wrapText="1"/>
    </xf>
    <xf numFmtId="164" fontId="7" fillId="0" borderId="28" xfId="0" applyNumberFormat="1" applyFont="1" applyFill="1" applyBorder="1" applyAlignment="1">
      <alignment horizontal="center" vertical="top" wrapText="1"/>
    </xf>
    <xf numFmtId="164" fontId="7" fillId="0" borderId="53" xfId="0" applyNumberFormat="1" applyFont="1" applyFill="1" applyBorder="1" applyAlignment="1">
      <alignment horizontal="center" vertical="top" wrapText="1"/>
    </xf>
    <xf numFmtId="164" fontId="7" fillId="0" borderId="25" xfId="0" applyNumberFormat="1" applyFont="1" applyFill="1" applyBorder="1" applyAlignment="1">
      <alignment horizontal="center" vertical="top" wrapText="1"/>
    </xf>
    <xf numFmtId="164" fontId="7" fillId="0" borderId="26" xfId="0" applyNumberFormat="1" applyFont="1" applyFill="1" applyBorder="1" applyAlignment="1">
      <alignment horizontal="center" vertical="top" wrapText="1"/>
    </xf>
    <xf numFmtId="0" fontId="10" fillId="6" borderId="4" xfId="0" applyFont="1" applyFill="1" applyBorder="1" applyAlignment="1">
      <alignment horizontal="center" vertical="top"/>
    </xf>
    <xf numFmtId="164" fontId="9" fillId="0" borderId="0" xfId="0" applyNumberFormat="1" applyFont="1" applyBorder="1" applyAlignment="1">
      <alignment vertical="top"/>
    </xf>
    <xf numFmtId="0" fontId="9" fillId="0" borderId="12" xfId="0" applyFont="1" applyFill="1" applyBorder="1" applyAlignment="1">
      <alignment horizontal="center" vertical="top" wrapText="1"/>
    </xf>
    <xf numFmtId="0" fontId="9" fillId="0" borderId="6" xfId="0" applyFont="1" applyBorder="1" applyAlignment="1">
      <alignment horizontal="center" vertical="top"/>
    </xf>
    <xf numFmtId="0" fontId="9" fillId="0" borderId="4" xfId="0" applyFont="1" applyBorder="1" applyAlignment="1">
      <alignment horizontal="center" vertical="top"/>
    </xf>
    <xf numFmtId="0" fontId="9" fillId="0" borderId="67" xfId="0" applyFont="1" applyBorder="1" applyAlignment="1">
      <alignment horizontal="center" vertical="top"/>
    </xf>
    <xf numFmtId="0" fontId="10" fillId="0" borderId="0" xfId="0" applyFont="1" applyBorder="1" applyAlignment="1">
      <alignment vertical="top"/>
    </xf>
    <xf numFmtId="49" fontId="11" fillId="4" borderId="68" xfId="0" applyNumberFormat="1" applyFont="1" applyFill="1" applyBorder="1" applyAlignment="1">
      <alignment horizontal="center" vertical="top"/>
    </xf>
    <xf numFmtId="49" fontId="9" fillId="0" borderId="0" xfId="0" applyNumberFormat="1" applyFont="1" applyFill="1" applyBorder="1" applyAlignment="1">
      <alignment horizontal="right" vertical="top"/>
    </xf>
    <xf numFmtId="0" fontId="9" fillId="0" borderId="16" xfId="0" applyFont="1" applyFill="1" applyBorder="1" applyAlignment="1">
      <alignment horizontal="center" vertical="center" textRotation="90" wrapText="1"/>
    </xf>
    <xf numFmtId="49" fontId="9" fillId="0" borderId="0" xfId="0" applyNumberFormat="1" applyFont="1" applyFill="1" applyBorder="1" applyAlignment="1">
      <alignment vertical="top"/>
    </xf>
    <xf numFmtId="0" fontId="6" fillId="0" borderId="0" xfId="0" applyFont="1" applyFill="1" applyBorder="1" applyAlignment="1">
      <alignment horizontal="left" vertical="top" wrapText="1"/>
    </xf>
    <xf numFmtId="164" fontId="7" fillId="0" borderId="0" xfId="0" applyNumberFormat="1" applyFont="1" applyBorder="1" applyAlignment="1">
      <alignment horizontal="center" vertical="top" wrapText="1"/>
    </xf>
    <xf numFmtId="164" fontId="7" fillId="0" borderId="0" xfId="0" applyNumberFormat="1" applyFont="1" applyFill="1" applyBorder="1" applyAlignment="1">
      <alignment horizontal="center" vertical="top" wrapText="1"/>
    </xf>
    <xf numFmtId="0" fontId="7" fillId="0" borderId="0" xfId="0" applyFont="1" applyAlignment="1">
      <alignment vertical="top"/>
    </xf>
    <xf numFmtId="49" fontId="7" fillId="0" borderId="0" xfId="0" applyNumberFormat="1" applyFont="1" applyFill="1" applyBorder="1" applyAlignment="1">
      <alignment horizontal="right" vertical="top"/>
    </xf>
    <xf numFmtId="0" fontId="9" fillId="0" borderId="25" xfId="0" applyFont="1" applyBorder="1" applyAlignment="1">
      <alignment vertical="top"/>
    </xf>
    <xf numFmtId="0" fontId="9" fillId="0" borderId="39" xfId="0" applyFont="1" applyBorder="1" applyAlignment="1">
      <alignment vertical="top"/>
    </xf>
    <xf numFmtId="0" fontId="9" fillId="0" borderId="25" xfId="0" applyFont="1" applyBorder="1" applyAlignment="1">
      <alignment vertical="top" wrapText="1"/>
    </xf>
    <xf numFmtId="0" fontId="9" fillId="0" borderId="21" xfId="0" applyFont="1" applyBorder="1" applyAlignment="1">
      <alignment vertical="top"/>
    </xf>
    <xf numFmtId="0" fontId="8" fillId="0" borderId="3" xfId="0" applyFont="1" applyBorder="1" applyAlignment="1">
      <alignment horizontal="center" vertical="center" wrapText="1"/>
    </xf>
    <xf numFmtId="164" fontId="9" fillId="0" borderId="2" xfId="0" applyNumberFormat="1" applyFont="1" applyFill="1" applyBorder="1" applyAlignment="1">
      <alignment horizontal="center" vertical="top" wrapText="1"/>
    </xf>
    <xf numFmtId="0" fontId="10" fillId="0" borderId="0" xfId="0" applyNumberFormat="1" applyFont="1" applyAlignment="1">
      <alignment horizontal="center" vertical="top"/>
    </xf>
    <xf numFmtId="0" fontId="9" fillId="0" borderId="0" xfId="0" applyNumberFormat="1" applyFont="1" applyAlignment="1">
      <alignment horizontal="center" vertical="top"/>
    </xf>
    <xf numFmtId="0" fontId="9" fillId="0" borderId="26" xfId="0" applyNumberFormat="1" applyFont="1" applyBorder="1" applyAlignment="1">
      <alignment horizontal="center" vertical="top"/>
    </xf>
    <xf numFmtId="0" fontId="9" fillId="0" borderId="27" xfId="0" applyNumberFormat="1" applyFont="1" applyBorder="1" applyAlignment="1">
      <alignment horizontal="center" vertical="top"/>
    </xf>
    <xf numFmtId="0" fontId="9" fillId="0" borderId="38" xfId="0" applyNumberFormat="1" applyFont="1" applyBorder="1" applyAlignment="1">
      <alignment horizontal="center" vertical="top"/>
    </xf>
    <xf numFmtId="0" fontId="9" fillId="0" borderId="72" xfId="0" applyNumberFormat="1" applyFont="1" applyBorder="1" applyAlignment="1">
      <alignment horizontal="center" vertical="top"/>
    </xf>
    <xf numFmtId="0" fontId="9" fillId="0" borderId="29" xfId="0" applyNumberFormat="1" applyFont="1" applyBorder="1" applyAlignment="1">
      <alignment horizontal="center" vertical="top"/>
    </xf>
    <xf numFmtId="0" fontId="9" fillId="0" borderId="36" xfId="0" applyNumberFormat="1" applyFont="1" applyBorder="1" applyAlignment="1">
      <alignment horizontal="center" vertical="top"/>
    </xf>
    <xf numFmtId="0" fontId="9" fillId="7" borderId="29" xfId="0" applyNumberFormat="1" applyFont="1" applyFill="1" applyBorder="1" applyAlignment="1">
      <alignment horizontal="center" vertical="top"/>
    </xf>
    <xf numFmtId="0" fontId="9" fillId="7" borderId="36" xfId="0" applyNumberFormat="1" applyFont="1" applyFill="1" applyBorder="1" applyAlignment="1">
      <alignment horizontal="center" vertical="top"/>
    </xf>
    <xf numFmtId="0" fontId="9" fillId="0" borderId="26" xfId="0" applyNumberFormat="1" applyFont="1" applyBorder="1" applyAlignment="1">
      <alignment horizontal="center" vertical="top" wrapText="1"/>
    </xf>
    <xf numFmtId="0" fontId="9" fillId="0" borderId="27" xfId="0" applyNumberFormat="1" applyFont="1" applyBorder="1" applyAlignment="1">
      <alignment horizontal="center" vertical="top" wrapText="1"/>
    </xf>
    <xf numFmtId="0" fontId="9" fillId="0" borderId="0" xfId="0" applyNumberFormat="1" applyFont="1" applyBorder="1" applyAlignment="1">
      <alignment horizontal="center" vertical="top"/>
    </xf>
    <xf numFmtId="49" fontId="11" fillId="4" borderId="53" xfId="0" applyNumberFormat="1" applyFont="1" applyFill="1" applyBorder="1" applyAlignment="1">
      <alignment vertical="top"/>
    </xf>
    <xf numFmtId="0" fontId="9" fillId="0" borderId="55" xfId="0" applyFont="1" applyBorder="1" applyAlignment="1">
      <alignment vertical="top"/>
    </xf>
    <xf numFmtId="0" fontId="9" fillId="0" borderId="0" xfId="0" applyFont="1" applyAlignment="1">
      <alignment horizontal="center" vertical="top"/>
    </xf>
    <xf numFmtId="49" fontId="9" fillId="0" borderId="0" xfId="0" applyNumberFormat="1" applyFont="1" applyFill="1" applyBorder="1" applyAlignment="1">
      <alignment horizontal="center" vertical="top"/>
    </xf>
    <xf numFmtId="0" fontId="9" fillId="7" borderId="6" xfId="0" applyFont="1" applyFill="1" applyBorder="1" applyAlignment="1">
      <alignment horizontal="center" vertical="top"/>
    </xf>
    <xf numFmtId="0" fontId="9" fillId="7" borderId="25" xfId="0" applyFont="1" applyFill="1" applyBorder="1" applyAlignment="1">
      <alignment vertical="top" wrapText="1"/>
    </xf>
    <xf numFmtId="0" fontId="9" fillId="7" borderId="30" xfId="0" applyFont="1" applyFill="1" applyBorder="1" applyAlignment="1">
      <alignment vertical="top"/>
    </xf>
    <xf numFmtId="0" fontId="7" fillId="0" borderId="53" xfId="0" applyFont="1" applyFill="1" applyBorder="1" applyAlignment="1">
      <alignment vertical="top" wrapText="1"/>
    </xf>
    <xf numFmtId="49" fontId="9" fillId="0" borderId="53" xfId="0" applyNumberFormat="1" applyFont="1" applyBorder="1" applyAlignment="1">
      <alignment vertical="top"/>
    </xf>
    <xf numFmtId="49" fontId="11" fillId="11" borderId="24" xfId="0" applyNumberFormat="1" applyFont="1" applyFill="1" applyBorder="1" applyAlignment="1">
      <alignment horizontal="center" vertical="top"/>
    </xf>
    <xf numFmtId="0" fontId="23" fillId="0" borderId="0" xfId="0" applyFont="1"/>
    <xf numFmtId="0" fontId="23" fillId="0" borderId="38" xfId="0" applyFont="1" applyBorder="1" applyAlignment="1">
      <alignment horizontal="center" vertical="top" wrapText="1"/>
    </xf>
    <xf numFmtId="0" fontId="23" fillId="0" borderId="38" xfId="0" applyFont="1" applyBorder="1" applyAlignment="1">
      <alignment vertical="top" wrapText="1"/>
    </xf>
    <xf numFmtId="0" fontId="9" fillId="0" borderId="35" xfId="0" applyNumberFormat="1" applyFont="1" applyBorder="1" applyAlignment="1">
      <alignment horizontal="center" vertical="top"/>
    </xf>
    <xf numFmtId="0" fontId="9" fillId="0" borderId="34" xfId="0" applyNumberFormat="1" applyFont="1" applyBorder="1" applyAlignment="1">
      <alignment horizontal="center" vertical="top"/>
    </xf>
    <xf numFmtId="0" fontId="9" fillId="6" borderId="0" xfId="0" applyFont="1" applyFill="1" applyAlignment="1">
      <alignment vertical="top"/>
    </xf>
    <xf numFmtId="164" fontId="9" fillId="9" borderId="2" xfId="0" applyNumberFormat="1" applyFont="1" applyFill="1" applyBorder="1" applyAlignment="1">
      <alignment horizontal="center" vertical="top" wrapText="1"/>
    </xf>
    <xf numFmtId="164" fontId="11" fillId="11" borderId="4" xfId="0" applyNumberFormat="1" applyFont="1" applyFill="1" applyBorder="1" applyAlignment="1">
      <alignment horizontal="center" vertical="top" wrapText="1"/>
    </xf>
    <xf numFmtId="0" fontId="9" fillId="7" borderId="1" xfId="0" applyFont="1" applyFill="1" applyBorder="1" applyAlignment="1">
      <alignment horizontal="center" vertical="top"/>
    </xf>
    <xf numFmtId="0" fontId="9" fillId="0" borderId="70" xfId="0" applyFont="1" applyBorder="1" applyAlignment="1">
      <alignment vertical="top" wrapText="1"/>
    </xf>
    <xf numFmtId="0" fontId="9" fillId="7" borderId="12" xfId="0" applyFont="1" applyFill="1" applyBorder="1" applyAlignment="1">
      <alignment horizontal="center" vertical="top"/>
    </xf>
    <xf numFmtId="0" fontId="9" fillId="0" borderId="34" xfId="0" applyNumberFormat="1" applyFont="1" applyBorder="1" applyAlignment="1">
      <alignment horizontal="center" vertical="top" wrapText="1"/>
    </xf>
    <xf numFmtId="0" fontId="9" fillId="0" borderId="35" xfId="0" applyNumberFormat="1" applyFont="1" applyBorder="1" applyAlignment="1">
      <alignment horizontal="center" vertical="top" wrapText="1"/>
    </xf>
    <xf numFmtId="164" fontId="9" fillId="0" borderId="12" xfId="0" applyNumberFormat="1" applyFont="1" applyBorder="1" applyAlignment="1">
      <alignment horizontal="center" vertical="top"/>
    </xf>
    <xf numFmtId="0" fontId="9" fillId="0" borderId="33" xfId="0" applyFont="1" applyBorder="1" applyAlignment="1">
      <alignment vertical="top"/>
    </xf>
    <xf numFmtId="0" fontId="3" fillId="0" borderId="12" xfId="0" applyFont="1" applyFill="1" applyBorder="1" applyAlignment="1">
      <alignment horizontal="center" vertical="top" wrapText="1"/>
    </xf>
    <xf numFmtId="0" fontId="9" fillId="7" borderId="38" xfId="0" applyNumberFormat="1" applyFont="1" applyFill="1" applyBorder="1" applyAlignment="1">
      <alignment horizontal="center" vertical="top"/>
    </xf>
    <xf numFmtId="0" fontId="9" fillId="0" borderId="29" xfId="0" applyFont="1" applyBorder="1" applyAlignment="1">
      <alignment horizontal="center" vertical="center" textRotation="90"/>
    </xf>
    <xf numFmtId="0" fontId="9" fillId="0" borderId="36" xfId="0" applyFont="1" applyBorder="1" applyAlignment="1">
      <alignment horizontal="center" vertical="center" textRotation="90"/>
    </xf>
    <xf numFmtId="0" fontId="9" fillId="7" borderId="26" xfId="0" applyNumberFormat="1" applyFont="1" applyFill="1" applyBorder="1" applyAlignment="1">
      <alignment horizontal="center" vertical="top"/>
    </xf>
    <xf numFmtId="0" fontId="9" fillId="0" borderId="18" xfId="0" applyNumberFormat="1" applyFont="1" applyBorder="1" applyAlignment="1">
      <alignment horizontal="center" vertical="top"/>
    </xf>
    <xf numFmtId="164" fontId="11" fillId="11" borderId="15" xfId="0" applyNumberFormat="1" applyFont="1" applyFill="1" applyBorder="1" applyAlignment="1">
      <alignment horizontal="center" vertical="top" wrapText="1"/>
    </xf>
    <xf numFmtId="0" fontId="9" fillId="0" borderId="25" xfId="0" applyFont="1" applyBorder="1" applyAlignment="1">
      <alignment horizontal="left" vertical="top" wrapText="1"/>
    </xf>
    <xf numFmtId="0" fontId="9" fillId="7" borderId="11" xfId="0" applyFont="1" applyFill="1" applyBorder="1" applyAlignment="1">
      <alignment horizontal="center" vertical="top"/>
    </xf>
    <xf numFmtId="0" fontId="9" fillId="0" borderId="11" xfId="0" applyFont="1" applyBorder="1" applyAlignment="1">
      <alignment horizontal="center" vertical="top"/>
    </xf>
    <xf numFmtId="164" fontId="3" fillId="7" borderId="34" xfId="0" applyNumberFormat="1" applyFont="1" applyFill="1" applyBorder="1" applyAlignment="1">
      <alignment horizontal="center" vertical="top"/>
    </xf>
    <xf numFmtId="0" fontId="3" fillId="0" borderId="1" xfId="0" applyFont="1" applyFill="1" applyBorder="1" applyAlignment="1">
      <alignment horizontal="center" vertical="top" wrapText="1"/>
    </xf>
    <xf numFmtId="164" fontId="3" fillId="0" borderId="1" xfId="0" applyNumberFormat="1" applyFont="1" applyFill="1" applyBorder="1" applyAlignment="1">
      <alignment horizontal="center" vertical="top" wrapText="1"/>
    </xf>
    <xf numFmtId="164" fontId="3" fillId="0" borderId="1" xfId="0" applyNumberFormat="1" applyFont="1" applyFill="1" applyBorder="1" applyAlignment="1">
      <alignment horizontal="center" vertical="top"/>
    </xf>
    <xf numFmtId="49" fontId="9" fillId="0" borderId="15" xfId="0" applyNumberFormat="1" applyFont="1" applyFill="1" applyBorder="1" applyAlignment="1">
      <alignment horizontal="center" vertical="top"/>
    </xf>
    <xf numFmtId="0" fontId="7" fillId="0" borderId="0" xfId="0" applyFont="1" applyFill="1" applyBorder="1" applyAlignment="1">
      <alignment horizontal="left" vertical="top" wrapText="1"/>
    </xf>
    <xf numFmtId="0" fontId="9" fillId="7" borderId="27" xfId="0" applyNumberFormat="1" applyFont="1" applyFill="1" applyBorder="1" applyAlignment="1">
      <alignment horizontal="center" vertical="top"/>
    </xf>
    <xf numFmtId="0" fontId="9" fillId="7" borderId="21" xfId="0" applyFont="1" applyFill="1" applyBorder="1" applyAlignment="1">
      <alignment vertical="top"/>
    </xf>
    <xf numFmtId="49" fontId="11" fillId="7" borderId="18" xfId="0" applyNumberFormat="1" applyFont="1" applyFill="1" applyBorder="1" applyAlignment="1">
      <alignment vertical="top"/>
    </xf>
    <xf numFmtId="49" fontId="11" fillId="7" borderId="31" xfId="0" applyNumberFormat="1" applyFont="1" applyFill="1" applyBorder="1" applyAlignment="1">
      <alignment vertical="top"/>
    </xf>
    <xf numFmtId="0" fontId="5" fillId="0" borderId="25" xfId="0" applyFont="1" applyFill="1" applyBorder="1" applyAlignment="1">
      <alignment horizontal="left" vertical="top" wrapText="1"/>
    </xf>
    <xf numFmtId="0" fontId="9" fillId="7" borderId="4" xfId="0" applyFont="1" applyFill="1" applyBorder="1" applyAlignment="1">
      <alignment horizontal="center" vertical="top"/>
    </xf>
    <xf numFmtId="164" fontId="3" fillId="7" borderId="35" xfId="0" applyNumberFormat="1" applyFont="1" applyFill="1" applyBorder="1" applyAlignment="1">
      <alignment horizontal="center" vertical="top"/>
    </xf>
    <xf numFmtId="164" fontId="3" fillId="7" borderId="1" xfId="0" applyNumberFormat="1" applyFont="1" applyFill="1" applyBorder="1" applyAlignment="1">
      <alignment horizontal="center" vertical="top" wrapText="1"/>
    </xf>
    <xf numFmtId="0" fontId="9" fillId="7" borderId="72" xfId="0" applyNumberFormat="1" applyFont="1" applyFill="1" applyBorder="1" applyAlignment="1">
      <alignment horizontal="center" vertical="top"/>
    </xf>
    <xf numFmtId="164" fontId="7" fillId="0" borderId="12" xfId="0" applyNumberFormat="1" applyFont="1" applyFill="1" applyBorder="1" applyAlignment="1">
      <alignment horizontal="center" vertical="top"/>
    </xf>
    <xf numFmtId="0" fontId="9" fillId="0" borderId="16" xfId="0" applyNumberFormat="1" applyFont="1" applyBorder="1" applyAlignment="1">
      <alignment horizontal="center" vertical="top"/>
    </xf>
    <xf numFmtId="0" fontId="9" fillId="0" borderId="65" xfId="0" applyNumberFormat="1" applyFont="1" applyBorder="1" applyAlignment="1">
      <alignment horizontal="center" vertical="top"/>
    </xf>
    <xf numFmtId="164" fontId="3" fillId="7" borderId="26" xfId="0" applyNumberFormat="1" applyFont="1" applyFill="1" applyBorder="1" applyAlignment="1">
      <alignment horizontal="center" vertical="top"/>
    </xf>
    <xf numFmtId="164" fontId="3" fillId="7" borderId="27" xfId="0" applyNumberFormat="1" applyFont="1" applyFill="1" applyBorder="1" applyAlignment="1">
      <alignment horizontal="center" vertical="top"/>
    </xf>
    <xf numFmtId="164" fontId="3" fillId="7" borderId="12" xfId="0" applyNumberFormat="1" applyFont="1" applyFill="1" applyBorder="1" applyAlignment="1">
      <alignment horizontal="center" vertical="top" wrapText="1"/>
    </xf>
    <xf numFmtId="164" fontId="3" fillId="0" borderId="12" xfId="0" applyNumberFormat="1" applyFont="1" applyFill="1" applyBorder="1" applyAlignment="1">
      <alignment horizontal="center" vertical="top"/>
    </xf>
    <xf numFmtId="0" fontId="9" fillId="0" borderId="17" xfId="0" applyNumberFormat="1" applyFont="1" applyBorder="1" applyAlignment="1">
      <alignment horizontal="center" vertical="top"/>
    </xf>
    <xf numFmtId="0" fontId="9" fillId="0" borderId="19" xfId="0" applyNumberFormat="1" applyFont="1" applyBorder="1" applyAlignment="1">
      <alignment horizontal="center" vertical="top"/>
    </xf>
    <xf numFmtId="0" fontId="9" fillId="0" borderId="53" xfId="0" applyNumberFormat="1" applyFont="1" applyBorder="1" applyAlignment="1">
      <alignment horizontal="center" vertical="top"/>
    </xf>
    <xf numFmtId="0" fontId="9" fillId="0" borderId="64" xfId="0" applyNumberFormat="1" applyFont="1" applyBorder="1" applyAlignment="1">
      <alignment horizontal="center" vertical="top"/>
    </xf>
    <xf numFmtId="49" fontId="9" fillId="0" borderId="17" xfId="0" applyNumberFormat="1" applyFont="1" applyBorder="1" applyAlignment="1">
      <alignment horizontal="center" vertical="top"/>
    </xf>
    <xf numFmtId="49" fontId="11" fillId="4" borderId="76" xfId="0" applyNumberFormat="1" applyFont="1" applyFill="1" applyBorder="1" applyAlignment="1">
      <alignment horizontal="center" vertical="top"/>
    </xf>
    <xf numFmtId="49" fontId="11" fillId="4" borderId="90" xfId="0" applyNumberFormat="1" applyFont="1" applyFill="1" applyBorder="1" applyAlignment="1">
      <alignment horizontal="center" vertical="top"/>
    </xf>
    <xf numFmtId="49" fontId="11" fillId="4" borderId="87" xfId="0" applyNumberFormat="1" applyFont="1" applyFill="1" applyBorder="1" applyAlignment="1">
      <alignment horizontal="center" vertical="top"/>
    </xf>
    <xf numFmtId="49" fontId="9" fillId="7" borderId="53" xfId="0" applyNumberFormat="1" applyFont="1" applyFill="1" applyBorder="1" applyAlignment="1">
      <alignment horizontal="center" vertical="top"/>
    </xf>
    <xf numFmtId="49" fontId="11" fillId="7" borderId="23" xfId="0" applyNumberFormat="1" applyFont="1" applyFill="1" applyBorder="1" applyAlignment="1">
      <alignment vertical="top"/>
    </xf>
    <xf numFmtId="0" fontId="9" fillId="0" borderId="75" xfId="0" applyFont="1" applyBorder="1" applyAlignment="1">
      <alignment vertical="top" wrapText="1"/>
    </xf>
    <xf numFmtId="0" fontId="9" fillId="0" borderId="80" xfId="0" applyNumberFormat="1" applyFont="1" applyBorder="1" applyAlignment="1">
      <alignment horizontal="center" vertical="top"/>
    </xf>
    <xf numFmtId="0" fontId="9" fillId="0" borderId="81" xfId="0" applyNumberFormat="1" applyFont="1" applyBorder="1" applyAlignment="1">
      <alignment horizontal="center" vertical="top"/>
    </xf>
    <xf numFmtId="164" fontId="3" fillId="0" borderId="6" xfId="0" applyNumberFormat="1" applyFont="1" applyFill="1" applyBorder="1" applyAlignment="1">
      <alignment horizontal="center" vertical="top"/>
    </xf>
    <xf numFmtId="0" fontId="5" fillId="0" borderId="38" xfId="0" applyFont="1" applyFill="1" applyBorder="1" applyAlignment="1">
      <alignment horizontal="center" vertical="top" wrapText="1"/>
    </xf>
    <xf numFmtId="0" fontId="12" fillId="0" borderId="38" xfId="0" applyFont="1" applyFill="1" applyBorder="1" applyAlignment="1">
      <alignment horizontal="center" vertical="top" wrapText="1"/>
    </xf>
    <xf numFmtId="0" fontId="5" fillId="0" borderId="39" xfId="0" applyFont="1" applyFill="1" applyBorder="1" applyAlignment="1">
      <alignment horizontal="left" vertical="top" wrapText="1"/>
    </xf>
    <xf numFmtId="0" fontId="12" fillId="0" borderId="72" xfId="0" applyFont="1" applyFill="1" applyBorder="1" applyAlignment="1">
      <alignment horizontal="center" vertical="top" wrapText="1"/>
    </xf>
    <xf numFmtId="0" fontId="12" fillId="0" borderId="29" xfId="0" applyFont="1" applyFill="1" applyBorder="1" applyAlignment="1">
      <alignment horizontal="center" vertical="top" wrapText="1"/>
    </xf>
    <xf numFmtId="0" fontId="12" fillId="0" borderId="36" xfId="0" applyFont="1" applyFill="1" applyBorder="1" applyAlignment="1">
      <alignment horizontal="center" vertical="top" wrapText="1"/>
    </xf>
    <xf numFmtId="49" fontId="9" fillId="0" borderId="19" xfId="0" applyNumberFormat="1" applyFont="1" applyBorder="1" applyAlignment="1">
      <alignment vertical="top"/>
    </xf>
    <xf numFmtId="49" fontId="11" fillId="4" borderId="90" xfId="0" applyNumberFormat="1" applyFont="1" applyFill="1" applyBorder="1" applyAlignment="1">
      <alignment vertical="top"/>
    </xf>
    <xf numFmtId="49" fontId="11" fillId="4" borderId="76" xfId="0" applyNumberFormat="1" applyFont="1" applyFill="1" applyBorder="1" applyAlignment="1">
      <alignment vertical="top"/>
    </xf>
    <xf numFmtId="49" fontId="11" fillId="4" borderId="19" xfId="0" applyNumberFormat="1" applyFont="1" applyFill="1" applyBorder="1" applyAlignment="1">
      <alignment vertical="top"/>
    </xf>
    <xf numFmtId="49" fontId="11" fillId="4" borderId="18" xfId="0" applyNumberFormat="1" applyFont="1" applyFill="1" applyBorder="1" applyAlignment="1">
      <alignment vertical="top"/>
    </xf>
    <xf numFmtId="49" fontId="9" fillId="0" borderId="17" xfId="0" applyNumberFormat="1" applyFont="1" applyBorder="1" applyAlignment="1">
      <alignment vertical="top"/>
    </xf>
    <xf numFmtId="0" fontId="12" fillId="7" borderId="0" xfId="0" applyFont="1" applyFill="1" applyBorder="1" applyAlignment="1">
      <alignment horizontal="center" vertical="top" wrapText="1"/>
    </xf>
    <xf numFmtId="49" fontId="11" fillId="7" borderId="0" xfId="0" applyNumberFormat="1" applyFont="1" applyFill="1" applyBorder="1" applyAlignment="1">
      <alignment vertical="top"/>
    </xf>
    <xf numFmtId="164" fontId="9" fillId="0" borderId="11" xfId="0" applyNumberFormat="1" applyFont="1" applyBorder="1" applyAlignment="1">
      <alignment horizontal="center" vertical="top"/>
    </xf>
    <xf numFmtId="0" fontId="3" fillId="0" borderId="21" xfId="0" applyFont="1" applyFill="1" applyBorder="1" applyAlignment="1">
      <alignment horizontal="left" vertical="top" wrapText="1"/>
    </xf>
    <xf numFmtId="0" fontId="12" fillId="0" borderId="31" xfId="0" applyNumberFormat="1" applyFont="1" applyFill="1" applyBorder="1" applyAlignment="1">
      <alignment horizontal="center" vertical="top"/>
    </xf>
    <xf numFmtId="0" fontId="12" fillId="0" borderId="32" xfId="0" applyNumberFormat="1" applyFont="1" applyFill="1" applyBorder="1" applyAlignment="1">
      <alignment horizontal="center" vertical="top"/>
    </xf>
    <xf numFmtId="49" fontId="11" fillId="7" borderId="22" xfId="0" applyNumberFormat="1" applyFont="1" applyFill="1" applyBorder="1" applyAlignment="1">
      <alignment vertical="top"/>
    </xf>
    <xf numFmtId="0" fontId="9" fillId="7" borderId="38" xfId="0" applyFont="1" applyFill="1" applyBorder="1" applyAlignment="1">
      <alignment horizontal="center" vertical="top"/>
    </xf>
    <xf numFmtId="0" fontId="9" fillId="7" borderId="72" xfId="0" applyFont="1" applyFill="1" applyBorder="1" applyAlignment="1">
      <alignment horizontal="center" vertical="top"/>
    </xf>
    <xf numFmtId="0" fontId="3" fillId="0" borderId="4" xfId="0" applyFont="1" applyBorder="1" applyAlignment="1">
      <alignment horizontal="center" vertical="top"/>
    </xf>
    <xf numFmtId="0" fontId="11" fillId="7" borderId="0" xfId="0" applyFont="1" applyFill="1" applyBorder="1" applyAlignment="1">
      <alignment horizontal="left" vertical="top" wrapText="1"/>
    </xf>
    <xf numFmtId="164" fontId="29" fillId="0" borderId="31" xfId="0" applyNumberFormat="1" applyFont="1" applyBorder="1" applyAlignment="1">
      <alignment horizontal="center" vertical="top"/>
    </xf>
    <xf numFmtId="0" fontId="11" fillId="7" borderId="19" xfId="4" applyNumberFormat="1" applyFont="1" applyFill="1" applyBorder="1" applyAlignment="1">
      <alignment horizontal="center" vertical="top"/>
    </xf>
    <xf numFmtId="0" fontId="9" fillId="0" borderId="70" xfId="0" applyFont="1" applyBorder="1" applyAlignment="1">
      <alignment vertical="top"/>
    </xf>
    <xf numFmtId="0" fontId="9" fillId="0" borderId="70" xfId="0" applyNumberFormat="1" applyFont="1" applyBorder="1" applyAlignment="1">
      <alignment vertical="top" wrapText="1"/>
    </xf>
    <xf numFmtId="0" fontId="9" fillId="7" borderId="70" xfId="0" applyFont="1" applyFill="1" applyBorder="1" applyAlignment="1">
      <alignment vertical="top" wrapText="1"/>
    </xf>
    <xf numFmtId="0" fontId="9" fillId="0" borderId="11" xfId="0" applyFont="1" applyFill="1" applyBorder="1" applyAlignment="1">
      <alignment horizontal="center" vertical="top"/>
    </xf>
    <xf numFmtId="164" fontId="3" fillId="12" borderId="19" xfId="0" applyNumberFormat="1" applyFont="1" applyFill="1" applyBorder="1" applyAlignment="1">
      <alignment horizontal="center" vertical="center"/>
    </xf>
    <xf numFmtId="164" fontId="3" fillId="12" borderId="56" xfId="0" applyNumberFormat="1" applyFont="1" applyFill="1" applyBorder="1" applyAlignment="1">
      <alignment horizontal="center" vertical="top"/>
    </xf>
    <xf numFmtId="164" fontId="3" fillId="12" borderId="34" xfId="0" applyNumberFormat="1" applyFont="1" applyFill="1" applyBorder="1" applyAlignment="1">
      <alignment horizontal="center" vertical="top"/>
    </xf>
    <xf numFmtId="164" fontId="3" fillId="12" borderId="35" xfId="0" applyNumberFormat="1" applyFont="1" applyFill="1" applyBorder="1" applyAlignment="1">
      <alignment horizontal="center" vertical="top"/>
    </xf>
    <xf numFmtId="164" fontId="2" fillId="12" borderId="74" xfId="0" applyNumberFormat="1" applyFont="1" applyFill="1" applyBorder="1" applyAlignment="1">
      <alignment horizontal="center" vertical="center"/>
    </xf>
    <xf numFmtId="164" fontId="2" fillId="12" borderId="29" xfId="0" applyNumberFormat="1" applyFont="1" applyFill="1" applyBorder="1" applyAlignment="1">
      <alignment horizontal="center" vertical="center"/>
    </xf>
    <xf numFmtId="164" fontId="2" fillId="12" borderId="36" xfId="0" applyNumberFormat="1" applyFont="1" applyFill="1" applyBorder="1" applyAlignment="1">
      <alignment horizontal="center" vertical="center"/>
    </xf>
    <xf numFmtId="164" fontId="3" fillId="12" borderId="75" xfId="0" applyNumberFormat="1" applyFont="1" applyFill="1" applyBorder="1" applyAlignment="1">
      <alignment horizontal="center" vertical="top"/>
    </xf>
    <xf numFmtId="164" fontId="3" fillId="12" borderId="26" xfId="0" applyNumberFormat="1" applyFont="1" applyFill="1" applyBorder="1" applyAlignment="1">
      <alignment horizontal="center" vertical="top"/>
    </xf>
    <xf numFmtId="164" fontId="3" fillId="12" borderId="27" xfId="0" applyNumberFormat="1" applyFont="1" applyFill="1" applyBorder="1" applyAlignment="1">
      <alignment horizontal="center" vertical="top"/>
    </xf>
    <xf numFmtId="0" fontId="11" fillId="12" borderId="5" xfId="0" applyFont="1" applyFill="1" applyBorder="1" applyAlignment="1">
      <alignment horizontal="right" vertical="top" wrapText="1"/>
    </xf>
    <xf numFmtId="0" fontId="11" fillId="12" borderId="10" xfId="0" applyFont="1" applyFill="1" applyBorder="1" applyAlignment="1">
      <alignment horizontal="right" vertical="top" wrapText="1"/>
    </xf>
    <xf numFmtId="164" fontId="11" fillId="12" borderId="10" xfId="0" applyNumberFormat="1" applyFont="1" applyFill="1" applyBorder="1" applyAlignment="1">
      <alignment horizontal="center" vertical="top"/>
    </xf>
    <xf numFmtId="164" fontId="11" fillId="12" borderId="5" xfId="0" applyNumberFormat="1" applyFont="1" applyFill="1" applyBorder="1" applyAlignment="1">
      <alignment horizontal="center" vertical="top"/>
    </xf>
    <xf numFmtId="164" fontId="11" fillId="12" borderId="67" xfId="0" applyNumberFormat="1" applyFont="1" applyFill="1" applyBorder="1" applyAlignment="1">
      <alignment horizontal="center" vertical="top"/>
    </xf>
    <xf numFmtId="164" fontId="11" fillId="12" borderId="13" xfId="0" applyNumberFormat="1" applyFont="1" applyFill="1" applyBorder="1" applyAlignment="1">
      <alignment horizontal="center" vertical="top"/>
    </xf>
    <xf numFmtId="0" fontId="11" fillId="12" borderId="5" xfId="0" applyFont="1" applyFill="1" applyBorder="1" applyAlignment="1">
      <alignment horizontal="center" vertical="top" wrapText="1"/>
    </xf>
    <xf numFmtId="0" fontId="11" fillId="12" borderId="67" xfId="0" applyFont="1" applyFill="1" applyBorder="1" applyAlignment="1">
      <alignment horizontal="center" vertical="top" wrapText="1"/>
    </xf>
    <xf numFmtId="0" fontId="11" fillId="12" borderId="14" xfId="0" applyFont="1" applyFill="1" applyBorder="1" applyAlignment="1">
      <alignment horizontal="center" vertical="top"/>
    </xf>
    <xf numFmtId="0" fontId="16" fillId="12" borderId="5" xfId="0" applyFont="1" applyFill="1" applyBorder="1" applyAlignment="1">
      <alignment horizontal="center" vertical="top"/>
    </xf>
    <xf numFmtId="164" fontId="2" fillId="12" borderId="5" xfId="0" applyNumberFormat="1" applyFont="1" applyFill="1" applyBorder="1" applyAlignment="1">
      <alignment horizontal="center" vertical="center" wrapText="1"/>
    </xf>
    <xf numFmtId="164" fontId="2" fillId="12" borderId="5" xfId="0" applyNumberFormat="1" applyFont="1" applyFill="1" applyBorder="1" applyAlignment="1">
      <alignment horizontal="center" vertical="center"/>
    </xf>
    <xf numFmtId="0" fontId="7" fillId="0" borderId="22" xfId="0" applyFont="1" applyFill="1" applyBorder="1" applyAlignment="1">
      <alignment vertical="top" wrapText="1"/>
    </xf>
    <xf numFmtId="0" fontId="7" fillId="0" borderId="0" xfId="0" applyFont="1" applyFill="1" applyBorder="1" applyAlignment="1">
      <alignment vertical="top" wrapText="1"/>
    </xf>
    <xf numFmtId="0" fontId="9" fillId="0" borderId="31" xfId="0" applyFont="1" applyFill="1" applyBorder="1" applyAlignment="1">
      <alignment horizontal="left" vertical="top" wrapText="1"/>
    </xf>
    <xf numFmtId="49" fontId="11" fillId="7" borderId="17" xfId="0" applyNumberFormat="1" applyFont="1" applyFill="1" applyBorder="1" applyAlignment="1">
      <alignment horizontal="center" vertical="top" wrapText="1"/>
    </xf>
    <xf numFmtId="49" fontId="11" fillId="7" borderId="19" xfId="0" applyNumberFormat="1" applyFont="1" applyFill="1" applyBorder="1" applyAlignment="1">
      <alignment horizontal="center" vertical="top" wrapText="1"/>
    </xf>
    <xf numFmtId="49" fontId="11" fillId="7" borderId="18" xfId="0" applyNumberFormat="1" applyFont="1" applyFill="1" applyBorder="1" applyAlignment="1">
      <alignment horizontal="center" vertical="top" wrapText="1"/>
    </xf>
    <xf numFmtId="0" fontId="9" fillId="7" borderId="20" xfId="0" applyFont="1" applyFill="1" applyBorder="1" applyAlignment="1">
      <alignment vertical="top" wrapText="1"/>
    </xf>
    <xf numFmtId="0" fontId="1" fillId="0" borderId="28" xfId="0" applyFont="1" applyBorder="1" applyAlignment="1">
      <alignment vertical="top" wrapText="1"/>
    </xf>
    <xf numFmtId="49" fontId="9" fillId="7" borderId="38" xfId="0" applyNumberFormat="1" applyFont="1" applyFill="1" applyBorder="1" applyAlignment="1">
      <alignment horizontal="center" vertical="top"/>
    </xf>
    <xf numFmtId="49" fontId="11" fillId="0" borderId="71" xfId="0" applyNumberFormat="1" applyFont="1" applyFill="1" applyBorder="1" applyAlignment="1">
      <alignment horizontal="center" vertical="top"/>
    </xf>
    <xf numFmtId="0" fontId="6" fillId="7" borderId="38" xfId="0" applyFont="1" applyFill="1" applyBorder="1" applyAlignment="1">
      <alignment horizontal="center" vertical="center" textRotation="90"/>
    </xf>
    <xf numFmtId="0" fontId="9" fillId="0" borderId="74" xfId="0" applyFont="1" applyBorder="1" applyAlignment="1">
      <alignment vertical="top" wrapText="1"/>
    </xf>
    <xf numFmtId="49" fontId="11" fillId="7" borderId="19" xfId="0" applyNumberFormat="1" applyFont="1" applyFill="1" applyBorder="1" applyAlignment="1">
      <alignment vertical="top"/>
    </xf>
    <xf numFmtId="0" fontId="9" fillId="0" borderId="20" xfId="0" applyFont="1" applyBorder="1" applyAlignment="1">
      <alignment vertical="top"/>
    </xf>
    <xf numFmtId="0" fontId="9" fillId="7" borderId="21" xfId="0" applyFont="1" applyFill="1" applyBorder="1" applyAlignment="1">
      <alignment vertical="top" wrapText="1"/>
    </xf>
    <xf numFmtId="0" fontId="10" fillId="0" borderId="31" xfId="0" applyNumberFormat="1" applyFont="1" applyBorder="1" applyAlignment="1">
      <alignment horizontal="center" vertical="top"/>
    </xf>
    <xf numFmtId="0" fontId="10" fillId="0" borderId="32" xfId="0" applyNumberFormat="1" applyFont="1" applyBorder="1" applyAlignment="1">
      <alignment horizontal="center" vertical="top"/>
    </xf>
    <xf numFmtId="0" fontId="9" fillId="8" borderId="21" xfId="0" applyFont="1" applyFill="1" applyBorder="1" applyAlignment="1">
      <alignment vertical="top"/>
    </xf>
    <xf numFmtId="0" fontId="9" fillId="8" borderId="31" xfId="0" applyNumberFormat="1" applyFont="1" applyFill="1" applyBorder="1" applyAlignment="1">
      <alignment horizontal="center" vertical="top"/>
    </xf>
    <xf numFmtId="0" fontId="9" fillId="8" borderId="32" xfId="0" applyNumberFormat="1" applyFont="1" applyFill="1" applyBorder="1" applyAlignment="1">
      <alignment horizontal="center" vertical="top"/>
    </xf>
    <xf numFmtId="0" fontId="9" fillId="8" borderId="78" xfId="0" applyNumberFormat="1" applyFont="1" applyFill="1" applyBorder="1" applyAlignment="1">
      <alignment horizontal="center" vertical="top"/>
    </xf>
    <xf numFmtId="49" fontId="11" fillId="8" borderId="31" xfId="0" applyNumberFormat="1" applyFont="1" applyFill="1" applyBorder="1" applyAlignment="1">
      <alignment horizontal="center" vertical="top"/>
    </xf>
    <xf numFmtId="164" fontId="9" fillId="12" borderId="2" xfId="0" applyNumberFormat="1" applyFont="1" applyFill="1" applyBorder="1" applyAlignment="1">
      <alignment horizontal="center" vertical="top" wrapText="1"/>
    </xf>
    <xf numFmtId="164" fontId="11" fillId="12" borderId="10" xfId="0" applyNumberFormat="1" applyFont="1" applyFill="1" applyBorder="1" applyAlignment="1">
      <alignment horizontal="center" vertical="top" wrapText="1"/>
    </xf>
    <xf numFmtId="0" fontId="11" fillId="12" borderId="14" xfId="0" applyFont="1" applyFill="1" applyBorder="1" applyAlignment="1">
      <alignment horizontal="right" vertical="top" wrapText="1"/>
    </xf>
    <xf numFmtId="0" fontId="11" fillId="12" borderId="10" xfId="0" applyFont="1" applyFill="1" applyBorder="1" applyAlignment="1">
      <alignment horizontal="center" vertical="top" wrapText="1"/>
    </xf>
    <xf numFmtId="0" fontId="11" fillId="12" borderId="5" xfId="0" applyFont="1" applyFill="1" applyBorder="1" applyAlignment="1">
      <alignment horizontal="center" vertical="top"/>
    </xf>
    <xf numFmtId="49" fontId="11" fillId="13" borderId="8" xfId="0" applyNumberFormat="1" applyFont="1" applyFill="1" applyBorder="1" applyAlignment="1">
      <alignment horizontal="left" vertical="top" wrapText="1"/>
    </xf>
    <xf numFmtId="49" fontId="11" fillId="13" borderId="7" xfId="0" applyNumberFormat="1" applyFont="1" applyFill="1" applyBorder="1" applyAlignment="1">
      <alignment vertical="top"/>
    </xf>
    <xf numFmtId="49" fontId="11" fillId="13" borderId="13" xfId="0" applyNumberFormat="1" applyFont="1" applyFill="1" applyBorder="1" applyAlignment="1">
      <alignment vertical="top"/>
    </xf>
    <xf numFmtId="49" fontId="11" fillId="13" borderId="20" xfId="0" applyNumberFormat="1" applyFont="1" applyFill="1" applyBorder="1" applyAlignment="1">
      <alignment vertical="top"/>
    </xf>
    <xf numFmtId="49" fontId="11" fillId="13" borderId="28" xfId="0" applyNumberFormat="1" applyFont="1" applyFill="1" applyBorder="1" applyAlignment="1">
      <alignment vertical="top"/>
    </xf>
    <xf numFmtId="49" fontId="11" fillId="13" borderId="21" xfId="0" applyNumberFormat="1" applyFont="1" applyFill="1" applyBorder="1" applyAlignment="1">
      <alignment vertical="top"/>
    </xf>
    <xf numFmtId="49" fontId="11" fillId="13" borderId="24" xfId="0" applyNumberFormat="1" applyFont="1" applyFill="1" applyBorder="1" applyAlignment="1">
      <alignment horizontal="center" vertical="top"/>
    </xf>
    <xf numFmtId="0" fontId="11" fillId="7" borderId="22" xfId="0" applyFont="1" applyFill="1" applyBorder="1" applyAlignment="1">
      <alignment horizontal="left" vertical="top" wrapText="1"/>
    </xf>
    <xf numFmtId="164" fontId="3" fillId="12" borderId="53" xfId="0" applyNumberFormat="1" applyFont="1" applyFill="1" applyBorder="1" applyAlignment="1">
      <alignment horizontal="center" vertical="center"/>
    </xf>
    <xf numFmtId="164" fontId="3" fillId="12" borderId="28" xfId="0" applyNumberFormat="1" applyFont="1" applyFill="1" applyBorder="1" applyAlignment="1">
      <alignment horizontal="center" vertical="center"/>
    </xf>
    <xf numFmtId="0" fontId="5" fillId="6" borderId="20" xfId="0" applyFont="1" applyFill="1" applyBorder="1" applyAlignment="1">
      <alignment horizontal="left" vertical="top" wrapText="1"/>
    </xf>
    <xf numFmtId="0" fontId="9" fillId="7" borderId="61" xfId="0" applyFont="1" applyFill="1" applyBorder="1" applyAlignment="1">
      <alignment vertical="top" wrapText="1"/>
    </xf>
    <xf numFmtId="49" fontId="9" fillId="0" borderId="18" xfId="0" applyNumberFormat="1" applyFont="1" applyBorder="1" applyAlignment="1">
      <alignment horizontal="center" vertical="top"/>
    </xf>
    <xf numFmtId="0" fontId="9" fillId="0" borderId="7" xfId="0" applyFont="1" applyFill="1" applyBorder="1" applyAlignment="1">
      <alignment horizontal="center" vertical="top"/>
    </xf>
    <xf numFmtId="0" fontId="9" fillId="7" borderId="7" xfId="0" applyFont="1" applyFill="1" applyBorder="1" applyAlignment="1">
      <alignment horizontal="center" vertical="top"/>
    </xf>
    <xf numFmtId="0" fontId="11" fillId="0" borderId="40" xfId="0" applyFont="1" applyFill="1" applyBorder="1" applyAlignment="1">
      <alignment vertical="top" wrapText="1"/>
    </xf>
    <xf numFmtId="0" fontId="9" fillId="0" borderId="53" xfId="0" applyFont="1" applyFill="1" applyBorder="1" applyAlignment="1">
      <alignment vertical="top" wrapText="1"/>
    </xf>
    <xf numFmtId="0" fontId="9" fillId="8" borderId="9" xfId="0" applyFont="1" applyFill="1" applyBorder="1" applyAlignment="1">
      <alignment vertical="top"/>
    </xf>
    <xf numFmtId="0" fontId="9" fillId="8" borderId="79" xfId="0" applyNumberFormat="1" applyFont="1" applyFill="1" applyBorder="1" applyAlignment="1">
      <alignment horizontal="center" vertical="top"/>
    </xf>
    <xf numFmtId="0" fontId="9" fillId="0" borderId="60" xfId="0" applyNumberFormat="1" applyFont="1" applyBorder="1" applyAlignment="1">
      <alignment vertical="top"/>
    </xf>
    <xf numFmtId="0" fontId="9" fillId="0" borderId="26" xfId="0" applyNumberFormat="1" applyFont="1" applyBorder="1" applyAlignment="1">
      <alignment vertical="top"/>
    </xf>
    <xf numFmtId="0" fontId="9" fillId="0" borderId="27" xfId="0" applyNumberFormat="1" applyFont="1" applyBorder="1" applyAlignment="1">
      <alignment vertical="top"/>
    </xf>
    <xf numFmtId="0" fontId="9" fillId="7" borderId="75" xfId="0" applyFont="1" applyFill="1" applyBorder="1" applyAlignment="1">
      <alignment vertical="top" wrapText="1"/>
    </xf>
    <xf numFmtId="49" fontId="11" fillId="7" borderId="76" xfId="0" applyNumberFormat="1" applyFont="1" applyFill="1" applyBorder="1" applyAlignment="1">
      <alignment horizontal="center" vertical="top"/>
    </xf>
    <xf numFmtId="49" fontId="11" fillId="7" borderId="90" xfId="0" applyNumberFormat="1" applyFont="1" applyFill="1" applyBorder="1" applyAlignment="1">
      <alignment horizontal="center" vertical="top"/>
    </xf>
    <xf numFmtId="49" fontId="11" fillId="7" borderId="87" xfId="0" applyNumberFormat="1" applyFont="1" applyFill="1" applyBorder="1" applyAlignment="1">
      <alignment horizontal="center" vertical="top"/>
    </xf>
    <xf numFmtId="0" fontId="11" fillId="7" borderId="58" xfId="0" applyFont="1" applyFill="1" applyBorder="1" applyAlignment="1">
      <alignment vertical="top" wrapText="1"/>
    </xf>
    <xf numFmtId="49" fontId="9" fillId="0" borderId="19" xfId="0" applyNumberFormat="1" applyFont="1" applyBorder="1" applyAlignment="1">
      <alignment horizontal="center" vertical="top"/>
    </xf>
    <xf numFmtId="0" fontId="6" fillId="0" borderId="37" xfId="0" applyFont="1" applyFill="1" applyBorder="1" applyAlignment="1">
      <alignment horizontal="center" vertical="top"/>
    </xf>
    <xf numFmtId="0" fontId="6" fillId="0" borderId="7" xfId="0" applyFont="1" applyFill="1" applyBorder="1" applyAlignment="1">
      <alignment horizontal="center" vertical="top"/>
    </xf>
    <xf numFmtId="0" fontId="6" fillId="0" borderId="13" xfId="0" applyFont="1" applyFill="1" applyBorder="1" applyAlignment="1">
      <alignment horizontal="center" vertical="top"/>
    </xf>
    <xf numFmtId="0" fontId="9" fillId="0" borderId="7" xfId="0" applyFont="1" applyBorder="1" applyAlignment="1">
      <alignment horizontal="center" vertical="top"/>
    </xf>
    <xf numFmtId="0" fontId="5" fillId="6" borderId="39" xfId="0" applyFont="1" applyFill="1" applyBorder="1" applyAlignment="1">
      <alignment horizontal="left" vertical="top" wrapText="1"/>
    </xf>
    <xf numFmtId="0" fontId="5" fillId="6" borderId="38" xfId="0" applyFont="1" applyFill="1" applyBorder="1" applyAlignment="1">
      <alignment horizontal="center" vertical="top"/>
    </xf>
    <xf numFmtId="49" fontId="11" fillId="0" borderId="41" xfId="0" applyNumberFormat="1" applyFont="1" applyFill="1" applyBorder="1" applyAlignment="1">
      <alignment horizontal="center" vertical="top"/>
    </xf>
    <xf numFmtId="49" fontId="11" fillId="0" borderId="64" xfId="0" applyNumberFormat="1" applyFont="1" applyFill="1" applyBorder="1" applyAlignment="1">
      <alignment horizontal="center" vertical="top"/>
    </xf>
    <xf numFmtId="0" fontId="5" fillId="7" borderId="69" xfId="0" applyFont="1" applyFill="1" applyBorder="1" applyAlignment="1">
      <alignment vertical="top" wrapText="1"/>
    </xf>
    <xf numFmtId="0" fontId="9" fillId="0" borderId="15" xfId="0" applyFont="1" applyFill="1" applyBorder="1" applyAlignment="1">
      <alignment horizontal="center" vertical="top" wrapText="1"/>
    </xf>
    <xf numFmtId="0" fontId="9" fillId="7" borderId="87" xfId="0" applyFont="1" applyFill="1" applyBorder="1" applyAlignment="1">
      <alignment horizontal="center" vertical="top"/>
    </xf>
    <xf numFmtId="0" fontId="0" fillId="0" borderId="13" xfId="0" applyBorder="1" applyAlignment="1"/>
    <xf numFmtId="0" fontId="9" fillId="7" borderId="25" xfId="0" applyFont="1" applyFill="1" applyBorder="1" applyAlignment="1">
      <alignment vertical="top"/>
    </xf>
    <xf numFmtId="0" fontId="9" fillId="6" borderId="13" xfId="0" applyFont="1" applyFill="1" applyBorder="1" applyAlignment="1">
      <alignment horizontal="left" vertical="top" wrapText="1"/>
    </xf>
    <xf numFmtId="0" fontId="9" fillId="6" borderId="31" xfId="0" applyFont="1" applyFill="1" applyBorder="1" applyAlignment="1">
      <alignment horizontal="center" vertical="top"/>
    </xf>
    <xf numFmtId="0" fontId="9" fillId="6" borderId="32" xfId="0" applyFont="1" applyFill="1" applyBorder="1" applyAlignment="1">
      <alignment horizontal="center" vertical="top"/>
    </xf>
    <xf numFmtId="0" fontId="9" fillId="7" borderId="2" xfId="0" applyFont="1" applyFill="1" applyBorder="1" applyAlignment="1">
      <alignment horizontal="center" vertical="top"/>
    </xf>
    <xf numFmtId="0" fontId="11" fillId="0" borderId="19" xfId="4" applyNumberFormat="1" applyFont="1" applyBorder="1" applyAlignment="1">
      <alignment horizontal="center" vertical="top"/>
    </xf>
    <xf numFmtId="0" fontId="9" fillId="7" borderId="38" xfId="0" applyNumberFormat="1" applyFont="1" applyFill="1" applyBorder="1" applyAlignment="1">
      <alignment horizontal="center" vertical="top" textRotation="90"/>
    </xf>
    <xf numFmtId="0" fontId="9" fillId="7" borderId="72" xfId="0" applyNumberFormat="1" applyFont="1" applyFill="1" applyBorder="1" applyAlignment="1">
      <alignment horizontal="center" vertical="top" textRotation="90"/>
    </xf>
    <xf numFmtId="0" fontId="0" fillId="0" borderId="53" xfId="0" applyBorder="1" applyAlignment="1">
      <alignment vertical="top"/>
    </xf>
    <xf numFmtId="0" fontId="3" fillId="7" borderId="1" xfId="0" applyFont="1" applyFill="1" applyBorder="1" applyAlignment="1">
      <alignment horizontal="center" vertical="top" wrapText="1"/>
    </xf>
    <xf numFmtId="0" fontId="9" fillId="0" borderId="7" xfId="0" applyFont="1" applyFill="1" applyBorder="1" applyAlignment="1">
      <alignment horizontal="left" vertical="top" wrapText="1"/>
    </xf>
    <xf numFmtId="0" fontId="9" fillId="0" borderId="19" xfId="0" applyFont="1" applyFill="1" applyBorder="1" applyAlignment="1">
      <alignment horizontal="center" vertical="top"/>
    </xf>
    <xf numFmtId="0" fontId="9" fillId="0" borderId="64" xfId="0" applyFont="1" applyFill="1" applyBorder="1" applyAlignment="1">
      <alignment horizontal="center" vertical="top"/>
    </xf>
    <xf numFmtId="49" fontId="11" fillId="7" borderId="22" xfId="0" applyNumberFormat="1" applyFont="1" applyFill="1" applyBorder="1" applyAlignment="1">
      <alignment horizontal="center" vertical="top"/>
    </xf>
    <xf numFmtId="0" fontId="6" fillId="7" borderId="26" xfId="0" applyFont="1" applyFill="1" applyBorder="1" applyAlignment="1">
      <alignment horizontal="center" vertical="center" textRotation="90"/>
    </xf>
    <xf numFmtId="49" fontId="9" fillId="7" borderId="40" xfId="0" applyNumberFormat="1" applyFont="1" applyFill="1" applyBorder="1" applyAlignment="1">
      <alignment horizontal="center" vertical="top"/>
    </xf>
    <xf numFmtId="49" fontId="11" fillId="0" borderId="27" xfId="0" applyNumberFormat="1" applyFont="1" applyFill="1" applyBorder="1" applyAlignment="1">
      <alignment horizontal="center" vertical="top"/>
    </xf>
    <xf numFmtId="49" fontId="11" fillId="7" borderId="23" xfId="0" applyNumberFormat="1" applyFont="1" applyFill="1" applyBorder="1" applyAlignment="1">
      <alignment horizontal="center" vertical="top"/>
    </xf>
    <xf numFmtId="49" fontId="11" fillId="7" borderId="53" xfId="0" applyNumberFormat="1" applyFont="1" applyFill="1" applyBorder="1" applyAlignment="1">
      <alignment vertical="top"/>
    </xf>
    <xf numFmtId="0" fontId="9" fillId="7" borderId="0" xfId="0" applyFont="1" applyFill="1" applyBorder="1" applyAlignment="1">
      <alignment vertical="top" wrapText="1"/>
    </xf>
    <xf numFmtId="0" fontId="9" fillId="7" borderId="77" xfId="0" applyFont="1" applyFill="1" applyBorder="1" applyAlignment="1">
      <alignment vertical="top" wrapText="1"/>
    </xf>
    <xf numFmtId="0" fontId="7" fillId="7" borderId="53" xfId="0" applyFont="1" applyFill="1" applyBorder="1" applyAlignment="1">
      <alignment vertical="top" wrapText="1"/>
    </xf>
    <xf numFmtId="0" fontId="7" fillId="7" borderId="53" xfId="0" applyFont="1" applyFill="1" applyBorder="1" applyAlignment="1">
      <alignment horizontal="center" vertical="top" wrapText="1"/>
    </xf>
    <xf numFmtId="49" fontId="9" fillId="7" borderId="53" xfId="0" applyNumberFormat="1" applyFont="1" applyFill="1" applyBorder="1" applyAlignment="1">
      <alignment vertical="top"/>
    </xf>
    <xf numFmtId="0" fontId="9" fillId="0" borderId="87" xfId="0" applyFont="1" applyBorder="1" applyAlignment="1">
      <alignment vertical="top"/>
    </xf>
    <xf numFmtId="164" fontId="3" fillId="0" borderId="11" xfId="0" applyNumberFormat="1" applyFont="1" applyFill="1" applyBorder="1" applyAlignment="1">
      <alignment horizontal="center" vertical="top"/>
    </xf>
    <xf numFmtId="0" fontId="5" fillId="0" borderId="26" xfId="0" applyFont="1" applyFill="1" applyBorder="1" applyAlignment="1">
      <alignment horizontal="center" vertical="top" wrapText="1"/>
    </xf>
    <xf numFmtId="0" fontId="12" fillId="0" borderId="26" xfId="0" applyFont="1" applyFill="1" applyBorder="1" applyAlignment="1">
      <alignment horizontal="center" vertical="top" wrapText="1"/>
    </xf>
    <xf numFmtId="0" fontId="12" fillId="0" borderId="27" xfId="0" applyFont="1" applyFill="1" applyBorder="1" applyAlignment="1">
      <alignment horizontal="center" vertical="top" wrapText="1"/>
    </xf>
    <xf numFmtId="49" fontId="11" fillId="4" borderId="31" xfId="0" applyNumberFormat="1" applyFont="1" applyFill="1" applyBorder="1" applyAlignment="1">
      <alignment vertical="top"/>
    </xf>
    <xf numFmtId="0" fontId="9" fillId="7" borderId="0" xfId="0" applyFont="1" applyFill="1" applyAlignment="1">
      <alignment vertical="top"/>
    </xf>
    <xf numFmtId="49" fontId="11" fillId="13" borderId="55" xfId="0" applyNumberFormat="1" applyFont="1" applyFill="1" applyBorder="1" applyAlignment="1">
      <alignment horizontal="left" vertical="top"/>
    </xf>
    <xf numFmtId="49" fontId="11" fillId="4" borderId="63" xfId="0" applyNumberFormat="1" applyFont="1" applyFill="1" applyBorder="1" applyAlignment="1">
      <alignment horizontal="left" vertical="top"/>
    </xf>
    <xf numFmtId="49" fontId="11" fillId="13" borderId="37" xfId="0" applyNumberFormat="1" applyFont="1" applyFill="1" applyBorder="1" applyAlignment="1">
      <alignment vertical="top"/>
    </xf>
    <xf numFmtId="49" fontId="11" fillId="4" borderId="17" xfId="0" applyNumberFormat="1" applyFont="1" applyFill="1" applyBorder="1" applyAlignment="1">
      <alignment vertical="top"/>
    </xf>
    <xf numFmtId="49" fontId="11" fillId="7" borderId="17" xfId="0" applyNumberFormat="1" applyFont="1" applyFill="1" applyBorder="1" applyAlignment="1">
      <alignment vertical="top"/>
    </xf>
    <xf numFmtId="164" fontId="10" fillId="7" borderId="26" xfId="0" applyNumberFormat="1" applyFont="1" applyFill="1" applyBorder="1" applyAlignment="1">
      <alignment horizontal="center" vertical="center" textRotation="90"/>
    </xf>
    <xf numFmtId="164" fontId="10" fillId="7" borderId="27" xfId="0" applyNumberFormat="1" applyFont="1" applyFill="1" applyBorder="1" applyAlignment="1">
      <alignment horizontal="center" vertical="center" textRotation="90"/>
    </xf>
    <xf numFmtId="0" fontId="9" fillId="0" borderId="38" xfId="0" applyFont="1" applyBorder="1" applyAlignment="1">
      <alignment horizontal="center" vertical="center" wrapText="1"/>
    </xf>
    <xf numFmtId="0" fontId="9" fillId="0" borderId="38" xfId="0" applyNumberFormat="1" applyFont="1" applyBorder="1" applyAlignment="1">
      <alignment horizontal="center" vertical="center"/>
    </xf>
    <xf numFmtId="0" fontId="9" fillId="0" borderId="72" xfId="0" applyNumberFormat="1" applyFont="1" applyBorder="1" applyAlignment="1">
      <alignment horizontal="center" vertical="center"/>
    </xf>
    <xf numFmtId="0" fontId="10" fillId="0" borderId="38" xfId="0" applyNumberFormat="1" applyFont="1" applyBorder="1" applyAlignment="1">
      <alignment horizontal="center" vertical="center" textRotation="90"/>
    </xf>
    <xf numFmtId="0" fontId="10" fillId="0" borderId="38" xfId="0" applyFont="1" applyBorder="1" applyAlignment="1">
      <alignment horizontal="center" vertical="center" textRotation="90"/>
    </xf>
    <xf numFmtId="0" fontId="10" fillId="0" borderId="72" xfId="0" applyNumberFormat="1" applyFont="1" applyBorder="1" applyAlignment="1">
      <alignment horizontal="center" vertical="center" textRotation="90"/>
    </xf>
    <xf numFmtId="0" fontId="5" fillId="6" borderId="40" xfId="0" applyFont="1" applyFill="1" applyBorder="1" applyAlignment="1">
      <alignment horizontal="center" vertical="top"/>
    </xf>
    <xf numFmtId="0" fontId="5" fillId="0" borderId="21" xfId="0" applyFont="1" applyBorder="1" applyAlignment="1">
      <alignment vertical="top" wrapText="1"/>
    </xf>
    <xf numFmtId="0" fontId="9" fillId="0" borderId="31" xfId="6" applyFont="1" applyFill="1" applyBorder="1" applyAlignment="1">
      <alignment horizontal="center" vertical="top"/>
    </xf>
    <xf numFmtId="164" fontId="9" fillId="7" borderId="38" xfId="0" applyNumberFormat="1" applyFont="1" applyFill="1" applyBorder="1" applyAlignment="1">
      <alignment horizontal="center" vertical="center" textRotation="90"/>
    </xf>
    <xf numFmtId="164" fontId="9" fillId="7" borderId="72" xfId="0" applyNumberFormat="1" applyFont="1" applyFill="1" applyBorder="1" applyAlignment="1">
      <alignment horizontal="center" vertical="center" textRotation="90"/>
    </xf>
    <xf numFmtId="0" fontId="9" fillId="0" borderId="0" xfId="0" applyFont="1" applyFill="1" applyAlignment="1">
      <alignment vertical="top"/>
    </xf>
    <xf numFmtId="0" fontId="9" fillId="0" borderId="0" xfId="0" applyFont="1" applyFill="1" applyBorder="1" applyAlignment="1">
      <alignment vertical="top"/>
    </xf>
    <xf numFmtId="49" fontId="11" fillId="0" borderId="23" xfId="0" applyNumberFormat="1" applyFont="1" applyBorder="1" applyAlignment="1">
      <alignment horizontal="center" vertical="top"/>
    </xf>
    <xf numFmtId="164" fontId="9" fillId="0" borderId="32" xfId="0" applyNumberFormat="1" applyFont="1" applyBorder="1" applyAlignment="1">
      <alignment horizontal="center" vertical="top"/>
    </xf>
    <xf numFmtId="0" fontId="7" fillId="0" borderId="23" xfId="0" applyFont="1" applyFill="1" applyBorder="1" applyAlignment="1">
      <alignment horizontal="center" vertical="top" wrapText="1"/>
    </xf>
    <xf numFmtId="0" fontId="7" fillId="0" borderId="0" xfId="0" applyFont="1" applyFill="1" applyBorder="1" applyAlignment="1">
      <alignment horizontal="center" vertical="top" wrapText="1"/>
    </xf>
    <xf numFmtId="49" fontId="11" fillId="7" borderId="0" xfId="0" applyNumberFormat="1" applyFont="1" applyFill="1" applyBorder="1" applyAlignment="1">
      <alignment horizontal="center" vertical="top"/>
    </xf>
    <xf numFmtId="0" fontId="11" fillId="7" borderId="40" xfId="0" applyFont="1" applyFill="1" applyBorder="1" applyAlignment="1">
      <alignment horizontal="left" vertical="top" wrapText="1"/>
    </xf>
    <xf numFmtId="0" fontId="11" fillId="7" borderId="53" xfId="0" applyFont="1" applyFill="1" applyBorder="1" applyAlignment="1">
      <alignment horizontal="left" vertical="top" wrapText="1"/>
    </xf>
    <xf numFmtId="0" fontId="9" fillId="0" borderId="70" xfId="0" applyFont="1" applyBorder="1" applyAlignment="1">
      <alignment horizontal="left" vertical="top" wrapText="1"/>
    </xf>
    <xf numFmtId="0" fontId="5" fillId="0" borderId="21" xfId="0" applyFont="1" applyFill="1" applyBorder="1" applyAlignment="1">
      <alignment horizontal="left" vertical="top" wrapText="1"/>
    </xf>
    <xf numFmtId="0" fontId="5" fillId="0" borderId="31" xfId="0" applyFont="1" applyFill="1" applyBorder="1" applyAlignment="1">
      <alignment horizontal="center" vertical="top" wrapText="1"/>
    </xf>
    <xf numFmtId="0" fontId="12" fillId="0" borderId="31" xfId="0" applyFont="1" applyFill="1" applyBorder="1" applyAlignment="1">
      <alignment horizontal="center" vertical="top" wrapText="1"/>
    </xf>
    <xf numFmtId="0" fontId="12" fillId="0" borderId="32" xfId="0" applyFont="1" applyFill="1" applyBorder="1" applyAlignment="1">
      <alignment horizontal="center" vertical="top" wrapText="1"/>
    </xf>
    <xf numFmtId="164" fontId="3" fillId="7" borderId="28" xfId="0" applyNumberFormat="1" applyFont="1" applyFill="1" applyBorder="1" applyAlignment="1">
      <alignment horizontal="center" vertical="center"/>
    </xf>
    <xf numFmtId="164" fontId="3" fillId="7" borderId="53" xfId="0" applyNumberFormat="1" applyFont="1" applyFill="1" applyBorder="1" applyAlignment="1">
      <alignment horizontal="center" vertical="center"/>
    </xf>
    <xf numFmtId="164" fontId="3" fillId="7" borderId="19" xfId="0" applyNumberFormat="1" applyFont="1" applyFill="1" applyBorder="1" applyAlignment="1">
      <alignment horizontal="center" vertical="center"/>
    </xf>
    <xf numFmtId="164" fontId="3" fillId="7" borderId="75" xfId="0" applyNumberFormat="1" applyFont="1" applyFill="1" applyBorder="1" applyAlignment="1">
      <alignment horizontal="center" vertical="top"/>
    </xf>
    <xf numFmtId="164" fontId="3" fillId="7" borderId="56" xfId="0" applyNumberFormat="1" applyFont="1" applyFill="1" applyBorder="1" applyAlignment="1">
      <alignment horizontal="center" vertical="top"/>
    </xf>
    <xf numFmtId="0" fontId="9" fillId="0" borderId="29" xfId="0" applyFont="1" applyBorder="1" applyAlignment="1">
      <alignment horizontal="center" vertical="center" textRotation="90" wrapText="1"/>
    </xf>
    <xf numFmtId="0" fontId="9" fillId="0" borderId="29" xfId="0" applyFont="1" applyFill="1" applyBorder="1" applyAlignment="1">
      <alignment horizontal="center" vertical="center" textRotation="90" wrapText="1"/>
    </xf>
    <xf numFmtId="164" fontId="11" fillId="13" borderId="24" xfId="0" applyNumberFormat="1" applyFont="1" applyFill="1" applyBorder="1" applyAlignment="1">
      <alignment horizontal="center" vertical="top"/>
    </xf>
    <xf numFmtId="164" fontId="11" fillId="11" borderId="24" xfId="0" applyNumberFormat="1" applyFont="1" applyFill="1" applyBorder="1" applyAlignment="1">
      <alignment horizontal="center" vertical="top"/>
    </xf>
    <xf numFmtId="0" fontId="9" fillId="0" borderId="8" xfId="0" applyFont="1" applyBorder="1" applyAlignment="1">
      <alignment horizontal="center" vertical="top"/>
    </xf>
    <xf numFmtId="49" fontId="11" fillId="13" borderId="6" xfId="0" applyNumberFormat="1" applyFont="1" applyFill="1" applyBorder="1" applyAlignment="1">
      <alignment horizontal="left" vertical="top" wrapText="1"/>
    </xf>
    <xf numFmtId="0" fontId="9" fillId="0" borderId="0" xfId="0" applyNumberFormat="1" applyFont="1" applyFill="1" applyBorder="1" applyAlignment="1">
      <alignment horizontal="center" vertical="top"/>
    </xf>
    <xf numFmtId="0" fontId="11" fillId="0" borderId="0" xfId="0" applyNumberFormat="1" applyFont="1" applyFill="1" applyBorder="1" applyAlignment="1">
      <alignment horizontal="center" vertical="top"/>
    </xf>
    <xf numFmtId="164" fontId="9" fillId="0" borderId="0" xfId="0" applyNumberFormat="1" applyFont="1" applyFill="1" applyBorder="1" applyAlignment="1">
      <alignment vertical="top"/>
    </xf>
    <xf numFmtId="164" fontId="30" fillId="7" borderId="8" xfId="0" applyNumberFormat="1" applyFont="1" applyFill="1" applyBorder="1" applyAlignment="1">
      <alignment horizontal="center" vertical="top"/>
    </xf>
    <xf numFmtId="164" fontId="30" fillId="7" borderId="38" xfId="0" applyNumberFormat="1" applyFont="1" applyFill="1" applyBorder="1" applyAlignment="1">
      <alignment horizontal="center" vertical="top"/>
    </xf>
    <xf numFmtId="49" fontId="11" fillId="13" borderId="30" xfId="0" applyNumberFormat="1" applyFont="1" applyFill="1" applyBorder="1" applyAlignment="1">
      <alignment horizontal="left" vertical="top"/>
    </xf>
    <xf numFmtId="49" fontId="11" fillId="4" borderId="57" xfId="0" applyNumberFormat="1" applyFont="1" applyFill="1" applyBorder="1" applyAlignment="1">
      <alignment horizontal="left" vertical="top"/>
    </xf>
    <xf numFmtId="0" fontId="1" fillId="0" borderId="53" xfId="0" applyFont="1" applyBorder="1" applyAlignment="1">
      <alignment vertical="top"/>
    </xf>
    <xf numFmtId="0" fontId="1" fillId="0" borderId="13" xfId="0" applyFont="1" applyBorder="1" applyAlignment="1"/>
    <xf numFmtId="0" fontId="9" fillId="7" borderId="25" xfId="0" applyFont="1" applyFill="1" applyBorder="1" applyAlignment="1">
      <alignment horizontal="left" vertical="top" wrapText="1"/>
    </xf>
    <xf numFmtId="0" fontId="9" fillId="7" borderId="26" xfId="0" applyFont="1" applyFill="1" applyBorder="1" applyAlignment="1">
      <alignment horizontal="center" vertical="top"/>
    </xf>
    <xf numFmtId="164" fontId="9" fillId="7" borderId="0" xfId="0" applyNumberFormat="1" applyFont="1" applyFill="1" applyAlignment="1">
      <alignment vertical="top"/>
    </xf>
    <xf numFmtId="0" fontId="1" fillId="0" borderId="0" xfId="0" applyFont="1"/>
    <xf numFmtId="164" fontId="1" fillId="0" borderId="0" xfId="0" applyNumberFormat="1" applyFont="1"/>
    <xf numFmtId="164" fontId="9" fillId="12" borderId="39" xfId="0" applyNumberFormat="1" applyFont="1" applyFill="1" applyBorder="1" applyAlignment="1">
      <alignment horizontal="center" vertical="top"/>
    </xf>
    <xf numFmtId="164" fontId="9" fillId="12" borderId="38" xfId="0" applyNumberFormat="1" applyFont="1" applyFill="1" applyBorder="1" applyAlignment="1">
      <alignment horizontal="center" vertical="top"/>
    </xf>
    <xf numFmtId="164" fontId="9" fillId="7" borderId="39" xfId="0" applyNumberFormat="1" applyFont="1" applyFill="1" applyBorder="1" applyAlignment="1">
      <alignment horizontal="center" vertical="top"/>
    </xf>
    <xf numFmtId="164" fontId="9" fillId="7" borderId="38" xfId="0" applyNumberFormat="1" applyFont="1" applyFill="1" applyBorder="1" applyAlignment="1">
      <alignment horizontal="center" vertical="top"/>
    </xf>
    <xf numFmtId="0" fontId="0" fillId="0" borderId="0" xfId="0" applyAlignment="1">
      <alignment horizontal="center"/>
    </xf>
    <xf numFmtId="164" fontId="9" fillId="12" borderId="25" xfId="0" applyNumberFormat="1" applyFont="1" applyFill="1" applyBorder="1" applyAlignment="1">
      <alignment horizontal="center" vertical="top"/>
    </xf>
    <xf numFmtId="164" fontId="9" fillId="12" borderId="26" xfId="0" applyNumberFormat="1" applyFont="1" applyFill="1" applyBorder="1" applyAlignment="1">
      <alignment horizontal="center" vertical="top"/>
    </xf>
    <xf numFmtId="164" fontId="9" fillId="12" borderId="27" xfId="0" applyNumberFormat="1" applyFont="1" applyFill="1" applyBorder="1" applyAlignment="1">
      <alignment horizontal="center" vertical="top"/>
    </xf>
    <xf numFmtId="164" fontId="9" fillId="7" borderId="25" xfId="0" applyNumberFormat="1" applyFont="1" applyFill="1" applyBorder="1" applyAlignment="1">
      <alignment horizontal="center" vertical="top"/>
    </xf>
    <xf numFmtId="164" fontId="9" fillId="7" borderId="26" xfId="0" applyNumberFormat="1" applyFont="1" applyFill="1" applyBorder="1" applyAlignment="1">
      <alignment horizontal="center" vertical="top"/>
    </xf>
    <xf numFmtId="164" fontId="9" fillId="7" borderId="27" xfId="0" applyNumberFormat="1" applyFont="1" applyFill="1" applyBorder="1" applyAlignment="1">
      <alignment horizontal="center" vertical="top"/>
    </xf>
    <xf numFmtId="164" fontId="9" fillId="7" borderId="12" xfId="0" applyNumberFormat="1" applyFont="1" applyFill="1" applyBorder="1" applyAlignment="1">
      <alignment horizontal="center" vertical="top"/>
    </xf>
    <xf numFmtId="164" fontId="9" fillId="12" borderId="33" xfId="0" applyNumberFormat="1" applyFont="1" applyFill="1" applyBorder="1" applyAlignment="1">
      <alignment horizontal="center" vertical="top"/>
    </xf>
    <xf numFmtId="164" fontId="9" fillId="12" borderId="34" xfId="0" applyNumberFormat="1" applyFont="1" applyFill="1" applyBorder="1" applyAlignment="1">
      <alignment horizontal="center" vertical="top"/>
    </xf>
    <xf numFmtId="164" fontId="9" fillId="12" borderId="35" xfId="0" applyNumberFormat="1" applyFont="1" applyFill="1" applyBorder="1" applyAlignment="1">
      <alignment horizontal="center" vertical="top"/>
    </xf>
    <xf numFmtId="164" fontId="9" fillId="7" borderId="33" xfId="0" applyNumberFormat="1" applyFont="1" applyFill="1" applyBorder="1" applyAlignment="1">
      <alignment horizontal="center" vertical="top"/>
    </xf>
    <xf numFmtId="164" fontId="9" fillId="7" borderId="34" xfId="0" applyNumberFormat="1" applyFont="1" applyFill="1" applyBorder="1" applyAlignment="1">
      <alignment horizontal="center" vertical="top"/>
    </xf>
    <xf numFmtId="164" fontId="9" fillId="7" borderId="35" xfId="0" applyNumberFormat="1" applyFont="1" applyFill="1" applyBorder="1" applyAlignment="1">
      <alignment horizontal="center" vertical="top"/>
    </xf>
    <xf numFmtId="164" fontId="9" fillId="7" borderId="1" xfId="0" applyNumberFormat="1" applyFont="1" applyFill="1" applyBorder="1" applyAlignment="1">
      <alignment horizontal="center" vertical="top"/>
    </xf>
    <xf numFmtId="164" fontId="9" fillId="12" borderId="72" xfId="0" applyNumberFormat="1" applyFont="1" applyFill="1" applyBorder="1" applyAlignment="1">
      <alignment horizontal="center" vertical="top"/>
    </xf>
    <xf numFmtId="164" fontId="9" fillId="7" borderId="72" xfId="0" applyNumberFormat="1" applyFont="1" applyFill="1" applyBorder="1" applyAlignment="1">
      <alignment horizontal="center" vertical="top"/>
    </xf>
    <xf numFmtId="164" fontId="9" fillId="7" borderId="2" xfId="0" applyNumberFormat="1" applyFont="1" applyFill="1" applyBorder="1" applyAlignment="1">
      <alignment horizontal="center" vertical="top"/>
    </xf>
    <xf numFmtId="164" fontId="9" fillId="12" borderId="28" xfId="0" applyNumberFormat="1" applyFont="1" applyFill="1" applyBorder="1" applyAlignment="1">
      <alignment horizontal="center" vertical="top"/>
    </xf>
    <xf numFmtId="164" fontId="9" fillId="12" borderId="53" xfId="0" applyNumberFormat="1" applyFont="1" applyFill="1" applyBorder="1" applyAlignment="1">
      <alignment horizontal="center" vertical="top"/>
    </xf>
    <xf numFmtId="164" fontId="9" fillId="12" borderId="64" xfId="0" applyNumberFormat="1" applyFont="1" applyFill="1" applyBorder="1" applyAlignment="1">
      <alignment horizontal="center" vertical="top"/>
    </xf>
    <xf numFmtId="164" fontId="9" fillId="7" borderId="28" xfId="0" applyNumberFormat="1" applyFont="1" applyFill="1" applyBorder="1" applyAlignment="1">
      <alignment horizontal="center" vertical="top"/>
    </xf>
    <xf numFmtId="164" fontId="9" fillId="7" borderId="53" xfId="0" applyNumberFormat="1" applyFont="1" applyFill="1" applyBorder="1" applyAlignment="1">
      <alignment horizontal="center" vertical="top"/>
    </xf>
    <xf numFmtId="164" fontId="9" fillId="7" borderId="4" xfId="0" applyNumberFormat="1" applyFont="1" applyFill="1" applyBorder="1" applyAlignment="1">
      <alignment horizontal="center" vertical="top"/>
    </xf>
    <xf numFmtId="164" fontId="11" fillId="12" borderId="30" xfId="0" applyNumberFormat="1" applyFont="1" applyFill="1" applyBorder="1" applyAlignment="1">
      <alignment horizontal="center" vertical="top"/>
    </xf>
    <xf numFmtId="164" fontId="11" fillId="12" borderId="29" xfId="0" applyNumberFormat="1" applyFont="1" applyFill="1" applyBorder="1" applyAlignment="1">
      <alignment horizontal="center" vertical="top"/>
    </xf>
    <xf numFmtId="164" fontId="11" fillId="12" borderId="36" xfId="0" applyNumberFormat="1" applyFont="1" applyFill="1" applyBorder="1" applyAlignment="1">
      <alignment horizontal="center" vertical="top"/>
    </xf>
    <xf numFmtId="164" fontId="11" fillId="12" borderId="21" xfId="0" applyNumberFormat="1" applyFont="1" applyFill="1" applyBorder="1" applyAlignment="1">
      <alignment horizontal="center" vertical="top"/>
    </xf>
    <xf numFmtId="164" fontId="11" fillId="12" borderId="31" xfId="0" applyNumberFormat="1" applyFont="1" applyFill="1" applyBorder="1" applyAlignment="1">
      <alignment horizontal="center" vertical="top"/>
    </xf>
    <xf numFmtId="164" fontId="11" fillId="12" borderId="32" xfId="0" applyNumberFormat="1" applyFont="1" applyFill="1" applyBorder="1" applyAlignment="1">
      <alignment horizontal="center" vertical="top"/>
    </xf>
    <xf numFmtId="164" fontId="9" fillId="0" borderId="2" xfId="0" applyNumberFormat="1" applyFont="1" applyBorder="1" applyAlignment="1">
      <alignment horizontal="center" vertical="top"/>
    </xf>
    <xf numFmtId="164" fontId="3" fillId="12" borderId="6" xfId="0" applyNumberFormat="1" applyFont="1" applyFill="1" applyBorder="1" applyAlignment="1">
      <alignment horizontal="center" vertical="top"/>
    </xf>
    <xf numFmtId="164" fontId="3" fillId="12" borderId="62" xfId="0" applyNumberFormat="1" applyFont="1" applyFill="1" applyBorder="1" applyAlignment="1">
      <alignment horizontal="center" vertical="top"/>
    </xf>
    <xf numFmtId="164" fontId="3" fillId="7" borderId="6" xfId="0" applyNumberFormat="1" applyFont="1" applyFill="1" applyBorder="1" applyAlignment="1">
      <alignment horizontal="center" vertical="top"/>
    </xf>
    <xf numFmtId="164" fontId="3" fillId="7" borderId="62" xfId="0" applyNumberFormat="1" applyFont="1" applyFill="1" applyBorder="1" applyAlignment="1">
      <alignment horizontal="center" vertical="top"/>
    </xf>
    <xf numFmtId="164" fontId="9" fillId="12" borderId="90" xfId="0" applyNumberFormat="1" applyFont="1" applyFill="1" applyBorder="1" applyAlignment="1">
      <alignment horizontal="center" vertical="top"/>
    </xf>
    <xf numFmtId="164" fontId="9" fillId="12" borderId="40" xfId="0" applyNumberFormat="1" applyFont="1" applyFill="1" applyBorder="1" applyAlignment="1">
      <alignment horizontal="center" vertical="top"/>
    </xf>
    <xf numFmtId="164" fontId="9" fillId="12" borderId="41" xfId="0" applyNumberFormat="1" applyFont="1" applyFill="1" applyBorder="1" applyAlignment="1">
      <alignment horizontal="center" vertical="top"/>
    </xf>
    <xf numFmtId="164" fontId="9" fillId="7" borderId="40" xfId="0" applyNumberFormat="1" applyFont="1" applyFill="1" applyBorder="1" applyAlignment="1">
      <alignment horizontal="center" vertical="top"/>
    </xf>
    <xf numFmtId="164" fontId="9" fillId="7" borderId="41" xfId="0" applyNumberFormat="1" applyFont="1" applyFill="1" applyBorder="1" applyAlignment="1">
      <alignment horizontal="center" vertical="top"/>
    </xf>
    <xf numFmtId="164" fontId="9" fillId="9" borderId="15" xfId="0" applyNumberFormat="1" applyFont="1" applyFill="1" applyBorder="1" applyAlignment="1">
      <alignment horizontal="center" vertical="top"/>
    </xf>
    <xf numFmtId="164" fontId="11" fillId="12" borderId="84" xfId="0" applyNumberFormat="1" applyFont="1" applyFill="1" applyBorder="1" applyAlignment="1">
      <alignment horizontal="center" vertical="top"/>
    </xf>
    <xf numFmtId="164" fontId="11" fillId="12" borderId="16" xfId="0" applyNumberFormat="1" applyFont="1" applyFill="1" applyBorder="1" applyAlignment="1">
      <alignment horizontal="center" vertical="top"/>
    </xf>
    <xf numFmtId="164" fontId="11" fillId="12" borderId="65" xfId="0" applyNumberFormat="1" applyFont="1" applyFill="1" applyBorder="1" applyAlignment="1">
      <alignment horizontal="center" vertical="top"/>
    </xf>
    <xf numFmtId="164" fontId="9" fillId="12" borderId="20" xfId="0" applyNumberFormat="1" applyFont="1" applyFill="1" applyBorder="1" applyAlignment="1">
      <alignment horizontal="center" vertical="top"/>
    </xf>
    <xf numFmtId="164" fontId="9" fillId="7" borderId="20" xfId="0" applyNumberFormat="1" applyFont="1" applyFill="1" applyBorder="1" applyAlignment="1">
      <alignment horizontal="center" vertical="top"/>
    </xf>
    <xf numFmtId="164" fontId="9" fillId="0" borderId="4" xfId="0" applyNumberFormat="1" applyFont="1" applyFill="1" applyBorder="1" applyAlignment="1">
      <alignment horizontal="center" vertical="top"/>
    </xf>
    <xf numFmtId="164" fontId="9" fillId="0" borderId="86" xfId="0" applyNumberFormat="1" applyFont="1" applyFill="1" applyBorder="1" applyAlignment="1">
      <alignment horizontal="center" vertical="top"/>
    </xf>
    <xf numFmtId="164" fontId="9" fillId="12" borderId="55" xfId="0" applyNumberFormat="1" applyFont="1" applyFill="1" applyBorder="1" applyAlignment="1">
      <alignment horizontal="center" vertical="top"/>
    </xf>
    <xf numFmtId="164" fontId="9" fillId="12" borderId="16" xfId="0" applyNumberFormat="1" applyFont="1" applyFill="1" applyBorder="1" applyAlignment="1">
      <alignment horizontal="center" vertical="top"/>
    </xf>
    <xf numFmtId="164" fontId="9" fillId="12" borderId="65" xfId="0" applyNumberFormat="1" applyFont="1" applyFill="1" applyBorder="1" applyAlignment="1">
      <alignment horizontal="center" vertical="top"/>
    </xf>
    <xf numFmtId="164" fontId="9" fillId="7" borderId="55" xfId="0" applyNumberFormat="1" applyFont="1" applyFill="1" applyBorder="1" applyAlignment="1">
      <alignment horizontal="center" vertical="top"/>
    </xf>
    <xf numFmtId="164" fontId="9" fillId="7" borderId="16" xfId="0" applyNumberFormat="1" applyFont="1" applyFill="1" applyBorder="1" applyAlignment="1">
      <alignment horizontal="center" vertical="top"/>
    </xf>
    <xf numFmtId="164" fontId="9" fillId="7" borderId="65" xfId="0" applyNumberFormat="1" applyFont="1" applyFill="1" applyBorder="1" applyAlignment="1">
      <alignment horizontal="center" vertical="top"/>
    </xf>
    <xf numFmtId="164" fontId="9" fillId="12" borderId="8" xfId="0" applyNumberFormat="1" applyFont="1" applyFill="1" applyBorder="1" applyAlignment="1">
      <alignment horizontal="center" vertical="top"/>
    </xf>
    <xf numFmtId="164" fontId="9" fillId="12" borderId="61" xfId="0" applyNumberFormat="1" applyFont="1" applyFill="1" applyBorder="1" applyAlignment="1">
      <alignment horizontal="center" vertical="top"/>
    </xf>
    <xf numFmtId="164" fontId="9" fillId="7" borderId="8" xfId="0" applyNumberFormat="1" applyFont="1" applyFill="1" applyBorder="1" applyAlignment="1">
      <alignment horizontal="center" vertical="top"/>
    </xf>
    <xf numFmtId="164" fontId="9" fillId="7" borderId="61" xfId="0" applyNumberFormat="1" applyFont="1" applyFill="1" applyBorder="1" applyAlignment="1">
      <alignment horizontal="center" vertical="top"/>
    </xf>
    <xf numFmtId="164" fontId="30" fillId="7" borderId="61" xfId="0" applyNumberFormat="1" applyFont="1" applyFill="1" applyBorder="1" applyAlignment="1">
      <alignment horizontal="center" vertical="top"/>
    </xf>
    <xf numFmtId="164" fontId="9" fillId="12" borderId="7" xfId="0" applyNumberFormat="1" applyFont="1" applyFill="1" applyBorder="1" applyAlignment="1">
      <alignment horizontal="center" vertical="top"/>
    </xf>
    <xf numFmtId="164" fontId="9" fillId="12" borderId="19" xfId="0" applyNumberFormat="1" applyFont="1" applyFill="1" applyBorder="1" applyAlignment="1">
      <alignment horizontal="center" vertical="top"/>
    </xf>
    <xf numFmtId="164" fontId="9" fillId="7" borderId="7" xfId="0" applyNumberFormat="1" applyFont="1" applyFill="1" applyBorder="1" applyAlignment="1">
      <alignment horizontal="center" vertical="top"/>
    </xf>
    <xf numFmtId="164" fontId="9" fillId="7" borderId="19" xfId="0" applyNumberFormat="1" applyFont="1" applyFill="1" applyBorder="1" applyAlignment="1">
      <alignment horizontal="center" vertical="top"/>
    </xf>
    <xf numFmtId="164" fontId="9" fillId="0" borderId="1" xfId="0" applyNumberFormat="1" applyFont="1" applyFill="1" applyBorder="1" applyAlignment="1">
      <alignment horizontal="center" vertical="top"/>
    </xf>
    <xf numFmtId="164" fontId="9" fillId="12" borderId="60" xfId="0" applyNumberFormat="1" applyFont="1" applyFill="1" applyBorder="1" applyAlignment="1">
      <alignment horizontal="center" vertical="top"/>
    </xf>
    <xf numFmtId="164" fontId="9" fillId="7" borderId="60" xfId="0" applyNumberFormat="1" applyFont="1" applyFill="1" applyBorder="1" applyAlignment="1">
      <alignment horizontal="center" vertical="top"/>
    </xf>
    <xf numFmtId="164" fontId="9" fillId="0" borderId="11" xfId="0" applyNumberFormat="1" applyFont="1" applyFill="1" applyBorder="1" applyAlignment="1">
      <alignment horizontal="center" vertical="top"/>
    </xf>
    <xf numFmtId="164" fontId="11" fillId="12" borderId="57" xfId="0" applyNumberFormat="1" applyFont="1" applyFill="1" applyBorder="1" applyAlignment="1">
      <alignment horizontal="center" vertical="top"/>
    </xf>
    <xf numFmtId="164" fontId="11" fillId="12" borderId="14" xfId="0" applyNumberFormat="1" applyFont="1" applyFill="1" applyBorder="1" applyAlignment="1">
      <alignment horizontal="center" vertical="top"/>
    </xf>
    <xf numFmtId="165" fontId="9" fillId="12" borderId="25" xfId="0" applyNumberFormat="1" applyFont="1" applyFill="1" applyBorder="1" applyAlignment="1">
      <alignment horizontal="center" vertical="top"/>
    </xf>
    <xf numFmtId="165" fontId="9" fillId="12" borderId="26" xfId="0" applyNumberFormat="1" applyFont="1" applyFill="1" applyBorder="1" applyAlignment="1">
      <alignment horizontal="center" vertical="top"/>
    </xf>
    <xf numFmtId="165" fontId="9" fillId="12" borderId="60" xfId="0" applyNumberFormat="1" applyFont="1" applyFill="1" applyBorder="1" applyAlignment="1">
      <alignment horizontal="center" vertical="top"/>
    </xf>
    <xf numFmtId="165" fontId="9" fillId="7" borderId="25" xfId="0" applyNumberFormat="1" applyFont="1" applyFill="1" applyBorder="1" applyAlignment="1">
      <alignment horizontal="center" vertical="top"/>
    </xf>
    <xf numFmtId="165" fontId="9" fillId="7" borderId="26" xfId="0" applyNumberFormat="1" applyFont="1" applyFill="1" applyBorder="1" applyAlignment="1">
      <alignment horizontal="center" vertical="top"/>
    </xf>
    <xf numFmtId="165" fontId="9" fillId="7" borderId="60" xfId="0" applyNumberFormat="1" applyFont="1" applyFill="1" applyBorder="1" applyAlignment="1">
      <alignment horizontal="center" vertical="top"/>
    </xf>
    <xf numFmtId="165" fontId="9" fillId="0" borderId="11" xfId="0" applyNumberFormat="1" applyFont="1" applyFill="1" applyBorder="1" applyAlignment="1">
      <alignment horizontal="center" vertical="top"/>
    </xf>
    <xf numFmtId="165" fontId="9" fillId="12" borderId="28" xfId="0" applyNumberFormat="1" applyFont="1" applyFill="1" applyBorder="1" applyAlignment="1">
      <alignment horizontal="center" vertical="top"/>
    </xf>
    <xf numFmtId="165" fontId="9" fillId="12" borderId="53" xfId="0" applyNumberFormat="1" applyFont="1" applyFill="1" applyBorder="1" applyAlignment="1">
      <alignment horizontal="center" vertical="top"/>
    </xf>
    <xf numFmtId="165" fontId="9" fillId="12" borderId="19" xfId="0" applyNumberFormat="1" applyFont="1" applyFill="1" applyBorder="1" applyAlignment="1">
      <alignment horizontal="center" vertical="top"/>
    </xf>
    <xf numFmtId="165" fontId="9" fillId="7" borderId="28" xfId="0" applyNumberFormat="1" applyFont="1" applyFill="1" applyBorder="1" applyAlignment="1">
      <alignment horizontal="center" vertical="top"/>
    </xf>
    <xf numFmtId="165" fontId="9" fillId="7" borderId="53" xfId="0" applyNumberFormat="1" applyFont="1" applyFill="1" applyBorder="1" applyAlignment="1">
      <alignment horizontal="center" vertical="top"/>
    </xf>
    <xf numFmtId="165" fontId="9" fillId="7" borderId="19" xfId="0" applyNumberFormat="1" applyFont="1" applyFill="1" applyBorder="1" applyAlignment="1">
      <alignment horizontal="center" vertical="top"/>
    </xf>
    <xf numFmtId="165" fontId="9" fillId="0" borderId="7" xfId="0" applyNumberFormat="1" applyFont="1" applyFill="1" applyBorder="1" applyAlignment="1">
      <alignment horizontal="center" vertical="top"/>
    </xf>
    <xf numFmtId="165" fontId="11" fillId="12" borderId="30" xfId="0" applyNumberFormat="1" applyFont="1" applyFill="1" applyBorder="1" applyAlignment="1">
      <alignment horizontal="center" vertical="top"/>
    </xf>
    <xf numFmtId="165" fontId="11" fillId="12" borderId="29" xfId="0" applyNumberFormat="1" applyFont="1" applyFill="1" applyBorder="1" applyAlignment="1">
      <alignment horizontal="center" vertical="top"/>
    </xf>
    <xf numFmtId="165" fontId="11" fillId="12" borderId="57" xfId="0" applyNumberFormat="1" applyFont="1" applyFill="1" applyBorder="1" applyAlignment="1">
      <alignment horizontal="center" vertical="top"/>
    </xf>
    <xf numFmtId="165" fontId="11" fillId="12" borderId="14" xfId="0" applyNumberFormat="1" applyFont="1" applyFill="1" applyBorder="1" applyAlignment="1">
      <alignment horizontal="center" vertical="top"/>
    </xf>
    <xf numFmtId="164" fontId="11" fillId="4" borderId="91" xfId="0" applyNumberFormat="1" applyFont="1" applyFill="1" applyBorder="1" applyAlignment="1">
      <alignment horizontal="center" vertical="top"/>
    </xf>
    <xf numFmtId="164" fontId="9" fillId="7" borderId="15" xfId="0" applyNumberFormat="1" applyFont="1" applyFill="1" applyBorder="1" applyAlignment="1">
      <alignment horizontal="center" vertical="top"/>
    </xf>
    <xf numFmtId="164" fontId="7" fillId="6" borderId="4" xfId="0" applyNumberFormat="1" applyFont="1" applyFill="1" applyBorder="1" applyAlignment="1">
      <alignment horizontal="center" vertical="center" wrapText="1"/>
    </xf>
    <xf numFmtId="164" fontId="7" fillId="7" borderId="4" xfId="0" applyNumberFormat="1" applyFont="1" applyFill="1" applyBorder="1" applyAlignment="1">
      <alignment horizontal="center" vertical="center" wrapText="1"/>
    </xf>
    <xf numFmtId="164" fontId="11" fillId="12" borderId="18" xfId="0" applyNumberFormat="1" applyFont="1" applyFill="1" applyBorder="1" applyAlignment="1">
      <alignment horizontal="center" vertical="top"/>
    </xf>
    <xf numFmtId="164" fontId="11" fillId="12" borderId="73" xfId="0" applyNumberFormat="1" applyFont="1" applyFill="1" applyBorder="1" applyAlignment="1">
      <alignment horizontal="center" vertical="top"/>
    </xf>
    <xf numFmtId="164" fontId="11" fillId="8" borderId="21" xfId="0" applyNumberFormat="1" applyFont="1" applyFill="1" applyBorder="1" applyAlignment="1">
      <alignment horizontal="center" vertical="top"/>
    </xf>
    <xf numFmtId="164" fontId="9" fillId="12" borderId="25" xfId="0" applyNumberFormat="1" applyFont="1" applyFill="1" applyBorder="1" applyAlignment="1">
      <alignment horizontal="center" vertical="center"/>
    </xf>
    <xf numFmtId="164" fontId="9" fillId="12" borderId="75" xfId="0" applyNumberFormat="1" applyFont="1" applyFill="1" applyBorder="1" applyAlignment="1">
      <alignment horizontal="center" vertical="center"/>
    </xf>
    <xf numFmtId="164" fontId="9" fillId="12" borderId="86" xfId="0" applyNumberFormat="1" applyFont="1" applyFill="1" applyBorder="1" applyAlignment="1">
      <alignment horizontal="center" vertical="center"/>
    </xf>
    <xf numFmtId="164" fontId="9" fillId="7" borderId="25" xfId="0" applyNumberFormat="1" applyFont="1" applyFill="1" applyBorder="1" applyAlignment="1">
      <alignment horizontal="center" vertical="center"/>
    </xf>
    <xf numFmtId="164" fontId="9" fillId="7" borderId="75" xfId="0" applyNumberFormat="1" applyFont="1" applyFill="1" applyBorder="1" applyAlignment="1">
      <alignment horizontal="center" vertical="center"/>
    </xf>
    <xf numFmtId="164" fontId="9" fillId="7" borderId="86" xfId="0" applyNumberFormat="1" applyFont="1" applyFill="1" applyBorder="1" applyAlignment="1">
      <alignment horizontal="center" vertical="center"/>
    </xf>
    <xf numFmtId="164" fontId="9" fillId="0" borderId="11" xfId="0" applyNumberFormat="1" applyFont="1" applyFill="1" applyBorder="1" applyAlignment="1">
      <alignment horizontal="center" vertical="center"/>
    </xf>
    <xf numFmtId="164" fontId="9" fillId="12" borderId="28" xfId="0" applyNumberFormat="1" applyFont="1" applyFill="1" applyBorder="1" applyAlignment="1">
      <alignment horizontal="center" vertical="center"/>
    </xf>
    <xf numFmtId="164" fontId="9" fillId="12" borderId="76" xfId="0" applyNumberFormat="1" applyFont="1" applyFill="1" applyBorder="1" applyAlignment="1">
      <alignment horizontal="center" vertical="center"/>
    </xf>
    <xf numFmtId="164" fontId="9" fillId="12" borderId="66" xfId="0" applyNumberFormat="1" applyFont="1" applyFill="1" applyBorder="1" applyAlignment="1">
      <alignment horizontal="center" vertical="center"/>
    </xf>
    <xf numFmtId="164" fontId="9" fillId="7" borderId="28" xfId="0" applyNumberFormat="1" applyFont="1" applyFill="1" applyBorder="1" applyAlignment="1">
      <alignment horizontal="center" vertical="center"/>
    </xf>
    <xf numFmtId="164" fontId="9" fillId="7" borderId="76" xfId="0" applyNumberFormat="1" applyFont="1" applyFill="1" applyBorder="1" applyAlignment="1">
      <alignment horizontal="center" vertical="center"/>
    </xf>
    <xf numFmtId="164" fontId="9" fillId="7" borderId="66" xfId="0" applyNumberFormat="1" applyFont="1" applyFill="1" applyBorder="1" applyAlignment="1">
      <alignment horizontal="center" vertical="center"/>
    </xf>
    <xf numFmtId="164" fontId="9" fillId="0" borderId="7" xfId="0" applyNumberFormat="1" applyFont="1" applyFill="1" applyBorder="1" applyAlignment="1">
      <alignment horizontal="center" vertical="center"/>
    </xf>
    <xf numFmtId="0" fontId="9" fillId="12" borderId="16" xfId="0" applyFont="1" applyFill="1" applyBorder="1" applyAlignment="1">
      <alignment horizontal="center" vertical="top"/>
    </xf>
    <xf numFmtId="164" fontId="9" fillId="0" borderId="44" xfId="0" applyNumberFormat="1" applyFont="1" applyBorder="1" applyAlignment="1">
      <alignment horizontal="center" vertical="top"/>
    </xf>
    <xf numFmtId="164" fontId="9" fillId="0" borderId="71" xfId="0" applyNumberFormat="1" applyFont="1" applyFill="1" applyBorder="1" applyAlignment="1">
      <alignment horizontal="center" vertical="top"/>
    </xf>
    <xf numFmtId="164" fontId="11" fillId="12" borderId="74" xfId="0" applyNumberFormat="1" applyFont="1" applyFill="1" applyBorder="1" applyAlignment="1">
      <alignment horizontal="center" vertical="top"/>
    </xf>
    <xf numFmtId="164" fontId="9" fillId="12" borderId="37" xfId="0" applyNumberFormat="1" applyFont="1" applyFill="1" applyBorder="1" applyAlignment="1">
      <alignment horizontal="center" vertical="top"/>
    </xf>
    <xf numFmtId="164" fontId="9" fillId="12" borderId="17" xfId="0" applyNumberFormat="1" applyFont="1" applyFill="1" applyBorder="1" applyAlignment="1">
      <alignment horizontal="center" vertical="top"/>
    </xf>
    <xf numFmtId="164" fontId="9" fillId="7" borderId="37" xfId="0" applyNumberFormat="1" applyFont="1" applyFill="1" applyBorder="1" applyAlignment="1">
      <alignment horizontal="center" vertical="top"/>
    </xf>
    <xf numFmtId="164" fontId="9" fillId="7" borderId="17" xfId="0" applyNumberFormat="1" applyFont="1" applyFill="1" applyBorder="1" applyAlignment="1">
      <alignment horizontal="center" vertical="top"/>
    </xf>
    <xf numFmtId="164" fontId="9" fillId="12" borderId="6" xfId="0" applyNumberFormat="1" applyFont="1" applyFill="1" applyBorder="1" applyAlignment="1">
      <alignment horizontal="center" vertical="top"/>
    </xf>
    <xf numFmtId="164" fontId="9" fillId="12" borderId="62" xfId="0" applyNumberFormat="1" applyFont="1" applyFill="1" applyBorder="1" applyAlignment="1">
      <alignment horizontal="center" vertical="top"/>
    </xf>
    <xf numFmtId="164" fontId="9" fillId="7" borderId="6" xfId="0" applyNumberFormat="1" applyFont="1" applyFill="1" applyBorder="1" applyAlignment="1">
      <alignment horizontal="center" vertical="top"/>
    </xf>
    <xf numFmtId="164" fontId="9" fillId="7" borderId="62" xfId="0" applyNumberFormat="1" applyFont="1" applyFill="1" applyBorder="1" applyAlignment="1">
      <alignment horizontal="center" vertical="top"/>
    </xf>
    <xf numFmtId="164" fontId="9" fillId="0" borderId="12" xfId="0" applyNumberFormat="1" applyFont="1" applyFill="1" applyBorder="1" applyAlignment="1">
      <alignment horizontal="center" vertical="top"/>
    </xf>
    <xf numFmtId="164" fontId="30" fillId="12" borderId="8" xfId="0" applyNumberFormat="1" applyFont="1" applyFill="1" applyBorder="1" applyAlignment="1">
      <alignment horizontal="center" vertical="top"/>
    </xf>
    <xf numFmtId="164" fontId="30" fillId="12" borderId="61" xfId="0" applyNumberFormat="1" applyFont="1" applyFill="1" applyBorder="1" applyAlignment="1">
      <alignment horizontal="center" vertical="top"/>
    </xf>
    <xf numFmtId="164" fontId="11" fillId="8" borderId="13" xfId="0" applyNumberFormat="1" applyFont="1" applyFill="1" applyBorder="1" applyAlignment="1">
      <alignment horizontal="center" vertical="top"/>
    </xf>
    <xf numFmtId="164" fontId="11" fillId="8" borderId="42" xfId="0" applyNumberFormat="1" applyFont="1" applyFill="1" applyBorder="1" applyAlignment="1">
      <alignment horizontal="center" vertical="top"/>
    </xf>
    <xf numFmtId="164" fontId="11" fillId="13" borderId="42" xfId="0" applyNumberFormat="1" applyFont="1" applyFill="1" applyBorder="1" applyAlignment="1">
      <alignment horizontal="center" vertical="top"/>
    </xf>
    <xf numFmtId="164" fontId="11" fillId="11" borderId="42" xfId="0" applyNumberFormat="1" applyFont="1" applyFill="1" applyBorder="1" applyAlignment="1">
      <alignment horizontal="center" vertical="top"/>
    </xf>
    <xf numFmtId="0" fontId="11" fillId="7" borderId="22" xfId="0" applyFont="1" applyFill="1" applyBorder="1" applyAlignment="1">
      <alignment horizontal="center" vertical="top" wrapText="1"/>
    </xf>
    <xf numFmtId="0" fontId="11" fillId="7" borderId="0" xfId="0" applyFont="1" applyFill="1" applyBorder="1" applyAlignment="1">
      <alignment horizontal="center" vertical="top" wrapText="1"/>
    </xf>
    <xf numFmtId="0" fontId="0" fillId="0" borderId="64" xfId="0" applyBorder="1" applyAlignment="1">
      <alignment horizontal="center" vertical="top"/>
    </xf>
    <xf numFmtId="49" fontId="11" fillId="7" borderId="32" xfId="0" applyNumberFormat="1" applyFont="1" applyFill="1" applyBorder="1" applyAlignment="1">
      <alignment horizontal="center" vertical="top"/>
    </xf>
    <xf numFmtId="0" fontId="6" fillId="7" borderId="0" xfId="0" applyFont="1" applyFill="1" applyBorder="1" applyAlignment="1">
      <alignment horizontal="center" vertical="center" textRotation="90"/>
    </xf>
    <xf numFmtId="49" fontId="9" fillId="7" borderId="16" xfId="0" applyNumberFormat="1" applyFont="1" applyFill="1" applyBorder="1" applyAlignment="1">
      <alignment vertical="top"/>
    </xf>
    <xf numFmtId="49" fontId="11" fillId="0" borderId="65" xfId="0" applyNumberFormat="1" applyFont="1" applyFill="1" applyBorder="1" applyAlignment="1">
      <alignment horizontal="center" vertical="top"/>
    </xf>
    <xf numFmtId="0" fontId="9" fillId="7" borderId="44" xfId="0" applyFont="1" applyFill="1" applyBorder="1" applyAlignment="1">
      <alignment horizontal="center" vertical="top"/>
    </xf>
    <xf numFmtId="164" fontId="9" fillId="12" borderId="44" xfId="0" applyNumberFormat="1" applyFont="1" applyFill="1" applyBorder="1" applyAlignment="1">
      <alignment horizontal="center" vertical="top"/>
    </xf>
    <xf numFmtId="164" fontId="9" fillId="12" borderId="63" xfId="0" applyNumberFormat="1" applyFont="1" applyFill="1" applyBorder="1" applyAlignment="1">
      <alignment horizontal="center" vertical="top"/>
    </xf>
    <xf numFmtId="164" fontId="9" fillId="7" borderId="44" xfId="0" applyNumberFormat="1" applyFont="1" applyFill="1" applyBorder="1" applyAlignment="1">
      <alignment horizontal="center" vertical="top"/>
    </xf>
    <xf numFmtId="164" fontId="9" fillId="7" borderId="63" xfId="0" applyNumberFormat="1" applyFont="1" applyFill="1" applyBorder="1" applyAlignment="1">
      <alignment horizontal="center" vertical="top"/>
    </xf>
    <xf numFmtId="164" fontId="30" fillId="7" borderId="16" xfId="0" applyNumberFormat="1" applyFont="1" applyFill="1" applyBorder="1" applyAlignment="1">
      <alignment horizontal="center" vertical="top"/>
    </xf>
    <xf numFmtId="0" fontId="9" fillId="7" borderId="38" xfId="0" applyFont="1" applyFill="1" applyBorder="1" applyAlignment="1">
      <alignment vertical="top" wrapText="1"/>
    </xf>
    <xf numFmtId="0" fontId="9" fillId="0" borderId="31" xfId="0" applyFont="1" applyFill="1" applyBorder="1" applyAlignment="1">
      <alignment vertical="top" wrapText="1"/>
    </xf>
    <xf numFmtId="0" fontId="3" fillId="0" borderId="1" xfId="0" applyFont="1" applyBorder="1" applyAlignment="1">
      <alignment horizontal="center" vertical="top"/>
    </xf>
    <xf numFmtId="164" fontId="3" fillId="12" borderId="33" xfId="0" applyNumberFormat="1" applyFont="1" applyFill="1" applyBorder="1" applyAlignment="1">
      <alignment horizontal="center" vertical="center"/>
    </xf>
    <xf numFmtId="164" fontId="3" fillId="12" borderId="34" xfId="0" applyNumberFormat="1" applyFont="1" applyFill="1" applyBorder="1" applyAlignment="1">
      <alignment horizontal="center" vertical="center"/>
    </xf>
    <xf numFmtId="164" fontId="3" fillId="12" borderId="62" xfId="0" applyNumberFormat="1" applyFont="1" applyFill="1" applyBorder="1" applyAlignment="1">
      <alignment horizontal="center" vertical="center"/>
    </xf>
    <xf numFmtId="164" fontId="3" fillId="7" borderId="33" xfId="0" applyNumberFormat="1" applyFont="1" applyFill="1" applyBorder="1" applyAlignment="1">
      <alignment horizontal="center" vertical="center"/>
    </xf>
    <xf numFmtId="164" fontId="3" fillId="7" borderId="34" xfId="0" applyNumberFormat="1" applyFont="1" applyFill="1" applyBorder="1" applyAlignment="1">
      <alignment horizontal="center" vertical="center"/>
    </xf>
    <xf numFmtId="164" fontId="3" fillId="7" borderId="62" xfId="0" applyNumberFormat="1" applyFont="1" applyFill="1" applyBorder="1" applyAlignment="1">
      <alignment horizontal="center" vertical="center"/>
    </xf>
    <xf numFmtId="0" fontId="0" fillId="0" borderId="7" xfId="0" applyBorder="1" applyAlignment="1">
      <alignment horizontal="center" vertical="center" textRotation="90" wrapText="1"/>
    </xf>
    <xf numFmtId="0" fontId="5" fillId="7" borderId="82" xfId="0" applyFont="1" applyFill="1" applyBorder="1" applyAlignment="1">
      <alignment vertical="top" wrapText="1"/>
    </xf>
    <xf numFmtId="164" fontId="9" fillId="0" borderId="8" xfId="0" applyNumberFormat="1" applyFont="1" applyBorder="1" applyAlignment="1">
      <alignment horizontal="center" vertical="top"/>
    </xf>
    <xf numFmtId="164" fontId="9" fillId="0" borderId="37" xfId="0" applyNumberFormat="1" applyFont="1" applyFill="1" applyBorder="1" applyAlignment="1">
      <alignment horizontal="center" vertical="top"/>
    </xf>
    <xf numFmtId="164" fontId="9" fillId="0" borderId="7" xfId="0" applyNumberFormat="1" applyFont="1" applyFill="1" applyBorder="1" applyAlignment="1">
      <alignment horizontal="center" vertical="top"/>
    </xf>
    <xf numFmtId="164" fontId="11" fillId="12" borderId="44" xfId="0" applyNumberFormat="1" applyFont="1" applyFill="1" applyBorder="1" applyAlignment="1">
      <alignment horizontal="center" vertical="top"/>
    </xf>
    <xf numFmtId="164" fontId="9" fillId="0" borderId="4" xfId="0" applyNumberFormat="1" applyFont="1" applyBorder="1" applyAlignment="1">
      <alignment horizontal="center" vertical="top"/>
    </xf>
    <xf numFmtId="164" fontId="9" fillId="0" borderId="1" xfId="0" applyNumberFormat="1" applyFont="1" applyBorder="1" applyAlignment="1">
      <alignment horizontal="center" vertical="top"/>
    </xf>
    <xf numFmtId="164" fontId="7" fillId="6" borderId="7" xfId="0" applyNumberFormat="1" applyFont="1" applyFill="1" applyBorder="1" applyAlignment="1">
      <alignment horizontal="center" vertical="center" wrapText="1"/>
    </xf>
    <xf numFmtId="164" fontId="7" fillId="7" borderId="7" xfId="0" applyNumberFormat="1" applyFont="1" applyFill="1" applyBorder="1" applyAlignment="1">
      <alignment horizontal="center" vertical="center" wrapText="1"/>
    </xf>
    <xf numFmtId="164" fontId="11" fillId="8" borderId="87" xfId="0" applyNumberFormat="1" applyFont="1" applyFill="1" applyBorder="1" applyAlignment="1">
      <alignment horizontal="center" vertical="top"/>
    </xf>
    <xf numFmtId="164" fontId="9" fillId="0" borderId="6" xfId="0" applyNumberFormat="1" applyFont="1" applyBorder="1" applyAlignment="1">
      <alignment horizontal="center" vertical="top"/>
    </xf>
    <xf numFmtId="164" fontId="9" fillId="0" borderId="7" xfId="0" applyNumberFormat="1" applyFont="1" applyBorder="1" applyAlignment="1">
      <alignment horizontal="center" vertical="top"/>
    </xf>
    <xf numFmtId="0" fontId="1" fillId="0" borderId="0" xfId="0" applyFont="1" applyAlignment="1">
      <alignment horizontal="center"/>
    </xf>
    <xf numFmtId="164" fontId="1" fillId="0" borderId="0" xfId="0" applyNumberFormat="1" applyFont="1" applyAlignment="1">
      <alignment horizontal="center"/>
    </xf>
    <xf numFmtId="0" fontId="1" fillId="0" borderId="64" xfId="0" applyFont="1" applyBorder="1" applyAlignment="1">
      <alignment horizontal="center" vertical="top"/>
    </xf>
    <xf numFmtId="164" fontId="9" fillId="0" borderId="67" xfId="0" applyNumberFormat="1" applyFont="1" applyBorder="1" applyAlignment="1">
      <alignment horizontal="center" vertical="top"/>
    </xf>
    <xf numFmtId="0" fontId="9" fillId="0" borderId="55" xfId="0" applyFont="1" applyFill="1" applyBorder="1" applyAlignment="1">
      <alignment horizontal="left" vertical="top" wrapText="1"/>
    </xf>
    <xf numFmtId="0" fontId="9" fillId="0" borderId="16" xfId="0" applyFont="1" applyFill="1" applyBorder="1" applyAlignment="1">
      <alignment horizontal="center" vertical="top"/>
    </xf>
    <xf numFmtId="0" fontId="9" fillId="0" borderId="65" xfId="0" applyFont="1" applyFill="1" applyBorder="1" applyAlignment="1">
      <alignment horizontal="center" vertical="top"/>
    </xf>
    <xf numFmtId="0" fontId="1" fillId="0" borderId="87" xfId="0" applyFont="1" applyBorder="1" applyAlignment="1">
      <alignment vertical="top" wrapText="1"/>
    </xf>
    <xf numFmtId="164" fontId="2" fillId="12" borderId="74" xfId="0" applyNumberFormat="1" applyFont="1" applyFill="1" applyBorder="1" applyAlignment="1">
      <alignment horizontal="center" vertical="top"/>
    </xf>
    <xf numFmtId="164" fontId="2" fillId="12" borderId="29" xfId="0" applyNumberFormat="1" applyFont="1" applyFill="1" applyBorder="1" applyAlignment="1">
      <alignment horizontal="center" vertical="top"/>
    </xf>
    <xf numFmtId="164" fontId="2" fillId="12" borderId="36" xfId="0" applyNumberFormat="1" applyFont="1" applyFill="1" applyBorder="1" applyAlignment="1">
      <alignment horizontal="center" vertical="top"/>
    </xf>
    <xf numFmtId="164" fontId="2" fillId="12" borderId="5" xfId="0" applyNumberFormat="1" applyFont="1" applyFill="1" applyBorder="1" applyAlignment="1">
      <alignment horizontal="center" vertical="top" wrapText="1"/>
    </xf>
    <xf numFmtId="164" fontId="2" fillId="12" borderId="14" xfId="0" applyNumberFormat="1" applyFont="1" applyFill="1" applyBorder="1" applyAlignment="1">
      <alignment horizontal="center" vertical="top"/>
    </xf>
    <xf numFmtId="0" fontId="5" fillId="7" borderId="20" xfId="0" applyFont="1" applyFill="1" applyBorder="1" applyAlignment="1">
      <alignment horizontal="left" vertical="top" wrapText="1"/>
    </xf>
    <xf numFmtId="0" fontId="5" fillId="7" borderId="40" xfId="0" applyFont="1" applyFill="1" applyBorder="1" applyAlignment="1">
      <alignment horizontal="center" vertical="top" wrapText="1"/>
    </xf>
    <xf numFmtId="0" fontId="12" fillId="7" borderId="41" xfId="0" applyFont="1" applyFill="1" applyBorder="1" applyAlignment="1">
      <alignment horizontal="center" vertical="top" wrapText="1"/>
    </xf>
    <xf numFmtId="0" fontId="5" fillId="0" borderId="28" xfId="0" applyFont="1" applyFill="1" applyBorder="1" applyAlignment="1">
      <alignment horizontal="left" vertical="top" wrapText="1"/>
    </xf>
    <xf numFmtId="0" fontId="5" fillId="0" borderId="53" xfId="0" applyFont="1" applyFill="1" applyBorder="1" applyAlignment="1">
      <alignment horizontal="center" vertical="top" wrapText="1"/>
    </xf>
    <xf numFmtId="0" fontId="12" fillId="0" borderId="53" xfId="0" applyFont="1" applyFill="1" applyBorder="1" applyAlignment="1">
      <alignment horizontal="center" vertical="top" wrapText="1"/>
    </xf>
    <xf numFmtId="0" fontId="12" fillId="0" borderId="64" xfId="0" applyFont="1" applyFill="1" applyBorder="1" applyAlignment="1">
      <alignment horizontal="center" vertical="top" wrapText="1"/>
    </xf>
    <xf numFmtId="164" fontId="9" fillId="0" borderId="2" xfId="0" applyNumberFormat="1" applyFont="1" applyFill="1" applyBorder="1" applyAlignment="1">
      <alignment horizontal="center" vertical="top"/>
    </xf>
    <xf numFmtId="0" fontId="9" fillId="0" borderId="84" xfId="0" applyFont="1" applyBorder="1" applyAlignment="1">
      <alignment vertical="top" wrapText="1"/>
    </xf>
    <xf numFmtId="0" fontId="9" fillId="0" borderId="16" xfId="0" applyNumberFormat="1" applyFont="1" applyBorder="1" applyAlignment="1">
      <alignment horizontal="center" vertical="center"/>
    </xf>
    <xf numFmtId="0" fontId="9" fillId="0" borderId="16" xfId="0" applyFont="1" applyBorder="1" applyAlignment="1">
      <alignment horizontal="center" vertical="center" wrapText="1"/>
    </xf>
    <xf numFmtId="0" fontId="9" fillId="0" borderId="65" xfId="0" applyNumberFormat="1" applyFont="1" applyBorder="1" applyAlignment="1">
      <alignment horizontal="center" vertical="center"/>
    </xf>
    <xf numFmtId="164" fontId="7" fillId="7" borderId="1" xfId="0" applyNumberFormat="1" applyFont="1" applyFill="1" applyBorder="1" applyAlignment="1">
      <alignment horizontal="center" vertical="center" wrapText="1"/>
    </xf>
    <xf numFmtId="164" fontId="7" fillId="7" borderId="6" xfId="0" applyNumberFormat="1" applyFont="1" applyFill="1" applyBorder="1" applyAlignment="1">
      <alignment horizontal="center" vertical="center" wrapText="1"/>
    </xf>
    <xf numFmtId="0" fontId="1" fillId="0" borderId="7" xfId="0" applyFont="1" applyBorder="1" applyAlignment="1">
      <alignment horizontal="center" vertical="center" textRotation="90" wrapText="1"/>
    </xf>
    <xf numFmtId="0" fontId="9" fillId="7" borderId="65" xfId="0" applyFont="1" applyFill="1" applyBorder="1" applyAlignment="1">
      <alignment horizontal="center" vertical="top"/>
    </xf>
    <xf numFmtId="0" fontId="9" fillId="7" borderId="44" xfId="0" applyFont="1" applyFill="1" applyBorder="1" applyAlignment="1">
      <alignment horizontal="left" vertical="top" wrapText="1"/>
    </xf>
    <xf numFmtId="0" fontId="9" fillId="0" borderId="56" xfId="0" applyFont="1" applyBorder="1" applyAlignment="1">
      <alignment vertical="top"/>
    </xf>
    <xf numFmtId="0" fontId="9" fillId="0" borderId="34" xfId="0" applyNumberFormat="1" applyFont="1" applyBorder="1" applyAlignment="1">
      <alignment horizontal="center" vertical="center"/>
    </xf>
    <xf numFmtId="0" fontId="9" fillId="0" borderId="34" xfId="0" applyFont="1" applyBorder="1" applyAlignment="1">
      <alignment horizontal="center" vertical="center"/>
    </xf>
    <xf numFmtId="0" fontId="9" fillId="0" borderId="35" xfId="0" applyNumberFormat="1" applyFont="1" applyBorder="1" applyAlignment="1">
      <alignment horizontal="center" vertical="center"/>
    </xf>
    <xf numFmtId="49" fontId="11" fillId="13" borderId="33" xfId="0" applyNumberFormat="1" applyFont="1" applyFill="1" applyBorder="1" applyAlignment="1">
      <alignment vertical="top"/>
    </xf>
    <xf numFmtId="0" fontId="11" fillId="0" borderId="62" xfId="4" applyNumberFormat="1" applyFont="1" applyBorder="1" applyAlignment="1">
      <alignment horizontal="center" vertical="top"/>
    </xf>
    <xf numFmtId="49" fontId="11" fillId="4" borderId="34" xfId="0" applyNumberFormat="1" applyFont="1" applyFill="1" applyBorder="1" applyAlignment="1">
      <alignment vertical="top"/>
    </xf>
    <xf numFmtId="49" fontId="11" fillId="7" borderId="34" xfId="0" applyNumberFormat="1" applyFont="1" applyFill="1" applyBorder="1" applyAlignment="1">
      <alignment vertical="top"/>
    </xf>
    <xf numFmtId="0" fontId="7" fillId="0" borderId="34" xfId="0" applyFont="1" applyFill="1" applyBorder="1" applyAlignment="1">
      <alignment vertical="top" wrapText="1"/>
    </xf>
    <xf numFmtId="49" fontId="9" fillId="0" borderId="34" xfId="0" applyNumberFormat="1" applyFont="1" applyBorder="1" applyAlignment="1">
      <alignment vertical="top"/>
    </xf>
    <xf numFmtId="49" fontId="11" fillId="4" borderId="56" xfId="0" applyNumberFormat="1" applyFont="1" applyFill="1" applyBorder="1" applyAlignment="1">
      <alignment horizontal="center" vertical="top"/>
    </xf>
    <xf numFmtId="49" fontId="11" fillId="7" borderId="56" xfId="0" applyNumberFormat="1" applyFont="1" applyFill="1" applyBorder="1" applyAlignment="1">
      <alignment horizontal="center" vertical="top"/>
    </xf>
    <xf numFmtId="49" fontId="9" fillId="0" borderId="34" xfId="0" applyNumberFormat="1" applyFont="1" applyFill="1" applyBorder="1" applyAlignment="1">
      <alignment horizontal="center" vertical="top"/>
    </xf>
    <xf numFmtId="49" fontId="11" fillId="0" borderId="35" xfId="0" applyNumberFormat="1" applyFont="1" applyFill="1" applyBorder="1" applyAlignment="1">
      <alignment horizontal="center" vertical="top"/>
    </xf>
    <xf numFmtId="49" fontId="11" fillId="7" borderId="76" xfId="0" applyNumberFormat="1" applyFont="1" applyFill="1" applyBorder="1" applyAlignment="1">
      <alignment vertical="top"/>
    </xf>
    <xf numFmtId="0" fontId="7" fillId="0" borderId="19" xfId="0" applyFont="1" applyFill="1" applyBorder="1" applyAlignment="1">
      <alignment vertical="top" wrapText="1"/>
    </xf>
    <xf numFmtId="0" fontId="11" fillId="0" borderId="64" xfId="4" applyNumberFormat="1" applyFont="1" applyBorder="1" applyAlignment="1">
      <alignment horizontal="center" vertical="top"/>
    </xf>
    <xf numFmtId="0" fontId="9" fillId="0" borderId="56" xfId="0" applyFont="1" applyBorder="1" applyAlignment="1">
      <alignment horizontal="left" vertical="top" wrapText="1"/>
    </xf>
    <xf numFmtId="0" fontId="9" fillId="0" borderId="34" xfId="0" applyFont="1" applyBorder="1" applyAlignment="1">
      <alignment horizontal="center" vertical="center" wrapText="1"/>
    </xf>
    <xf numFmtId="0" fontId="9" fillId="0" borderId="35" xfId="0" applyFont="1" applyBorder="1" applyAlignment="1">
      <alignment horizontal="center" vertical="center"/>
    </xf>
    <xf numFmtId="0" fontId="7" fillId="0" borderId="58" xfId="0" applyFont="1" applyFill="1" applyBorder="1" applyAlignment="1">
      <alignment vertical="top" wrapText="1"/>
    </xf>
    <xf numFmtId="49" fontId="9" fillId="0" borderId="60" xfId="0" applyNumberFormat="1" applyFont="1" applyBorder="1" applyAlignment="1">
      <alignment vertical="top"/>
    </xf>
    <xf numFmtId="0" fontId="11" fillId="0" borderId="60" xfId="4" applyNumberFormat="1" applyFont="1" applyBorder="1" applyAlignment="1">
      <alignment horizontal="center" vertical="top"/>
    </xf>
    <xf numFmtId="164" fontId="9" fillId="12" borderId="11" xfId="0" applyNumberFormat="1" applyFont="1" applyFill="1" applyBorder="1" applyAlignment="1">
      <alignment horizontal="center" vertical="top"/>
    </xf>
    <xf numFmtId="164" fontId="11" fillId="12" borderId="82" xfId="0" applyNumberFormat="1" applyFont="1" applyFill="1" applyBorder="1" applyAlignment="1">
      <alignment horizontal="center" vertical="top"/>
    </xf>
    <xf numFmtId="165" fontId="9" fillId="12" borderId="11" xfId="0" applyNumberFormat="1" applyFont="1" applyFill="1" applyBorder="1" applyAlignment="1">
      <alignment horizontal="center" vertical="top"/>
    </xf>
    <xf numFmtId="165" fontId="9" fillId="12" borderId="7" xfId="0" applyNumberFormat="1" applyFont="1" applyFill="1" applyBorder="1" applyAlignment="1">
      <alignment horizontal="center" vertical="top"/>
    </xf>
    <xf numFmtId="164" fontId="11" fillId="12" borderId="87" xfId="0" applyNumberFormat="1" applyFont="1" applyFill="1" applyBorder="1" applyAlignment="1">
      <alignment horizontal="center" vertical="top"/>
    </xf>
    <xf numFmtId="164" fontId="9" fillId="12" borderId="86" xfId="0" applyNumberFormat="1" applyFont="1" applyFill="1" applyBorder="1" applyAlignment="1">
      <alignment horizontal="center" vertical="top"/>
    </xf>
    <xf numFmtId="164" fontId="11" fillId="12" borderId="81" xfId="0" applyNumberFormat="1" applyFont="1" applyFill="1" applyBorder="1" applyAlignment="1">
      <alignment horizontal="center" vertical="top"/>
    </xf>
    <xf numFmtId="164" fontId="9" fillId="12" borderId="71" xfId="0" applyNumberFormat="1" applyFont="1" applyFill="1" applyBorder="1" applyAlignment="1">
      <alignment horizontal="center" vertical="top"/>
    </xf>
    <xf numFmtId="164" fontId="9" fillId="12" borderId="85" xfId="0" applyNumberFormat="1" applyFont="1" applyFill="1" applyBorder="1" applyAlignment="1">
      <alignment horizontal="center" vertical="top"/>
    </xf>
    <xf numFmtId="164" fontId="9" fillId="12" borderId="83" xfId="0" applyNumberFormat="1" applyFont="1" applyFill="1" applyBorder="1" applyAlignment="1">
      <alignment horizontal="center" vertical="top"/>
    </xf>
    <xf numFmtId="164" fontId="3" fillId="12" borderId="71" xfId="0" applyNumberFormat="1" applyFont="1" applyFill="1" applyBorder="1" applyAlignment="1">
      <alignment horizontal="center" vertical="top"/>
    </xf>
    <xf numFmtId="164" fontId="9" fillId="12" borderId="80" xfId="0" applyNumberFormat="1" applyFont="1" applyFill="1" applyBorder="1" applyAlignment="1">
      <alignment horizontal="center" vertical="top"/>
    </xf>
    <xf numFmtId="164" fontId="11" fillId="12" borderId="83" xfId="0" applyNumberFormat="1" applyFont="1" applyFill="1" applyBorder="1" applyAlignment="1">
      <alignment horizontal="center" vertical="top"/>
    </xf>
    <xf numFmtId="164" fontId="9" fillId="12" borderId="58" xfId="0" applyNumberFormat="1" applyFont="1" applyFill="1" applyBorder="1" applyAlignment="1">
      <alignment horizontal="center" vertical="top"/>
    </xf>
    <xf numFmtId="164" fontId="11" fillId="12" borderId="59" xfId="0" applyNumberFormat="1" applyFont="1" applyFill="1" applyBorder="1" applyAlignment="1">
      <alignment horizontal="center" vertical="top"/>
    </xf>
    <xf numFmtId="165" fontId="9" fillId="12" borderId="58" xfId="0" applyNumberFormat="1" applyFont="1" applyFill="1" applyBorder="1" applyAlignment="1">
      <alignment horizontal="center" vertical="top"/>
    </xf>
    <xf numFmtId="165" fontId="9" fillId="12" borderId="0" xfId="0" applyNumberFormat="1" applyFont="1" applyFill="1" applyBorder="1" applyAlignment="1">
      <alignment horizontal="center" vertical="top"/>
    </xf>
    <xf numFmtId="165" fontId="11" fillId="12" borderId="59" xfId="0" applyNumberFormat="1" applyFont="1" applyFill="1" applyBorder="1" applyAlignment="1">
      <alignment horizontal="center" vertical="top"/>
    </xf>
    <xf numFmtId="164" fontId="11" fillId="13" borderId="43" xfId="0" applyNumberFormat="1" applyFont="1" applyFill="1" applyBorder="1" applyAlignment="1">
      <alignment horizontal="center" vertical="top"/>
    </xf>
    <xf numFmtId="164" fontId="11" fillId="11" borderId="43" xfId="0" applyNumberFormat="1" applyFont="1" applyFill="1" applyBorder="1" applyAlignment="1">
      <alignment horizontal="center" vertical="top"/>
    </xf>
    <xf numFmtId="0" fontId="9" fillId="7" borderId="55" xfId="0" applyFont="1" applyFill="1" applyBorder="1" applyAlignment="1">
      <alignment horizontal="left" vertical="top" wrapText="1"/>
    </xf>
    <xf numFmtId="0" fontId="9" fillId="0" borderId="16" xfId="0" applyFont="1" applyBorder="1" applyAlignment="1">
      <alignment horizontal="center" vertical="center" textRotation="90" wrapText="1"/>
    </xf>
    <xf numFmtId="0" fontId="9" fillId="0" borderId="40" xfId="0" applyNumberFormat="1" applyFont="1" applyBorder="1" applyAlignment="1">
      <alignment horizontal="center" vertical="top"/>
    </xf>
    <xf numFmtId="0" fontId="9" fillId="0" borderId="31" xfId="0" applyNumberFormat="1" applyFont="1" applyBorder="1" applyAlignment="1">
      <alignment horizontal="center" vertical="top"/>
    </xf>
    <xf numFmtId="0" fontId="9" fillId="0" borderId="41" xfId="0" applyNumberFormat="1" applyFont="1" applyBorder="1" applyAlignment="1">
      <alignment horizontal="center" vertical="top"/>
    </xf>
    <xf numFmtId="0" fontId="9" fillId="0" borderId="32" xfId="0" applyNumberFormat="1" applyFont="1" applyBorder="1" applyAlignment="1">
      <alignment horizontal="center" vertical="top"/>
    </xf>
    <xf numFmtId="49" fontId="11" fillId="13" borderId="28" xfId="0" applyNumberFormat="1" applyFont="1" applyFill="1" applyBorder="1" applyAlignment="1">
      <alignment horizontal="center" vertical="top"/>
    </xf>
    <xf numFmtId="49" fontId="11" fillId="13" borderId="21" xfId="0" applyNumberFormat="1" applyFont="1" applyFill="1" applyBorder="1" applyAlignment="1">
      <alignment horizontal="center" vertical="top"/>
    </xf>
    <xf numFmtId="49" fontId="11" fillId="7" borderId="18" xfId="0" applyNumberFormat="1" applyFont="1" applyFill="1" applyBorder="1" applyAlignment="1">
      <alignment horizontal="center" vertical="top"/>
    </xf>
    <xf numFmtId="0" fontId="9" fillId="7" borderId="53" xfId="0" applyFont="1" applyFill="1" applyBorder="1" applyAlignment="1">
      <alignment horizontal="left" vertical="top" wrapText="1"/>
    </xf>
    <xf numFmtId="49" fontId="11" fillId="13" borderId="20" xfId="0" applyNumberFormat="1" applyFont="1" applyFill="1" applyBorder="1" applyAlignment="1">
      <alignment horizontal="center" vertical="top"/>
    </xf>
    <xf numFmtId="49" fontId="11" fillId="4" borderId="17" xfId="0" applyNumberFormat="1" applyFont="1" applyFill="1" applyBorder="1" applyAlignment="1">
      <alignment horizontal="center" vertical="top"/>
    </xf>
    <xf numFmtId="0" fontId="9" fillId="7" borderId="40" xfId="0" applyFont="1" applyFill="1" applyBorder="1" applyAlignment="1">
      <alignment horizontal="left" vertical="top" wrapText="1"/>
    </xf>
    <xf numFmtId="49" fontId="9" fillId="0" borderId="31" xfId="0" applyNumberFormat="1" applyFont="1" applyBorder="1" applyAlignment="1">
      <alignment horizontal="center" vertical="top"/>
    </xf>
    <xf numFmtId="0" fontId="9" fillId="0" borderId="20" xfId="0" applyFont="1" applyBorder="1" applyAlignment="1">
      <alignment vertical="top" wrapText="1"/>
    </xf>
    <xf numFmtId="0" fontId="9" fillId="7" borderId="40" xfId="0" applyNumberFormat="1" applyFont="1" applyFill="1" applyBorder="1" applyAlignment="1">
      <alignment horizontal="center" vertical="top"/>
    </xf>
    <xf numFmtId="0" fontId="9" fillId="7" borderId="31" xfId="0" applyNumberFormat="1" applyFont="1" applyFill="1" applyBorder="1" applyAlignment="1">
      <alignment horizontal="center" vertical="top"/>
    </xf>
    <xf numFmtId="0" fontId="9" fillId="7" borderId="41" xfId="0" applyNumberFormat="1" applyFont="1" applyFill="1" applyBorder="1" applyAlignment="1">
      <alignment horizontal="center" vertical="top"/>
    </xf>
    <xf numFmtId="0" fontId="9" fillId="7" borderId="32" xfId="0" applyNumberFormat="1" applyFont="1" applyFill="1" applyBorder="1" applyAlignment="1">
      <alignment horizontal="center" vertical="top"/>
    </xf>
    <xf numFmtId="49" fontId="11" fillId="4" borderId="40" xfId="0" applyNumberFormat="1" applyFont="1" applyFill="1" applyBorder="1" applyAlignment="1">
      <alignment horizontal="center" vertical="top"/>
    </xf>
    <xf numFmtId="49" fontId="11" fillId="4" borderId="31" xfId="0" applyNumberFormat="1" applyFont="1" applyFill="1" applyBorder="1" applyAlignment="1">
      <alignment horizontal="center" vertical="top"/>
    </xf>
    <xf numFmtId="49" fontId="9" fillId="0" borderId="40" xfId="0" applyNumberFormat="1" applyFont="1" applyFill="1" applyBorder="1" applyAlignment="1">
      <alignment horizontal="center" vertical="top"/>
    </xf>
    <xf numFmtId="49" fontId="11" fillId="4" borderId="53" xfId="0" applyNumberFormat="1" applyFont="1" applyFill="1" applyBorder="1" applyAlignment="1">
      <alignment horizontal="center" vertical="top"/>
    </xf>
    <xf numFmtId="49" fontId="9" fillId="0" borderId="53" xfId="0" applyNumberFormat="1" applyFont="1" applyFill="1" applyBorder="1" applyAlignment="1">
      <alignment horizontal="center" vertical="top"/>
    </xf>
    <xf numFmtId="49" fontId="11" fillId="0" borderId="41" xfId="0" applyNumberFormat="1" applyFont="1" applyBorder="1" applyAlignment="1">
      <alignment horizontal="center" vertical="top"/>
    </xf>
    <xf numFmtId="49" fontId="11" fillId="0" borderId="64" xfId="0" applyNumberFormat="1" applyFont="1" applyBorder="1" applyAlignment="1">
      <alignment horizontal="center" vertical="top"/>
    </xf>
    <xf numFmtId="0" fontId="9" fillId="7" borderId="39" xfId="0" applyFont="1" applyFill="1" applyBorder="1" applyAlignment="1">
      <alignment horizontal="left" vertical="top" wrapText="1"/>
    </xf>
    <xf numFmtId="0" fontId="9" fillId="7" borderId="16" xfId="0" applyFont="1" applyFill="1" applyBorder="1" applyAlignment="1">
      <alignment horizontal="center" vertical="top"/>
    </xf>
    <xf numFmtId="0" fontId="9" fillId="7" borderId="16" xfId="0" applyNumberFormat="1" applyFont="1" applyFill="1" applyBorder="1" applyAlignment="1">
      <alignment horizontal="center" vertical="top"/>
    </xf>
    <xf numFmtId="0" fontId="9" fillId="7" borderId="65" xfId="0" applyNumberFormat="1" applyFont="1" applyFill="1" applyBorder="1" applyAlignment="1">
      <alignment horizontal="center" vertical="top"/>
    </xf>
    <xf numFmtId="164" fontId="11" fillId="4" borderId="13" xfId="0" applyNumberFormat="1" applyFont="1" applyFill="1" applyBorder="1" applyAlignment="1">
      <alignment horizontal="center" vertical="top"/>
    </xf>
    <xf numFmtId="164" fontId="11" fillId="4" borderId="23" xfId="0" applyNumberFormat="1" applyFont="1" applyFill="1" applyBorder="1" applyAlignment="1">
      <alignment horizontal="center" vertical="top"/>
    </xf>
    <xf numFmtId="164" fontId="11" fillId="13" borderId="9" xfId="0" applyNumberFormat="1" applyFont="1" applyFill="1" applyBorder="1" applyAlignment="1">
      <alignment horizontal="center" vertical="top"/>
    </xf>
    <xf numFmtId="164" fontId="11" fillId="13" borderId="78" xfId="0" applyNumberFormat="1" applyFont="1" applyFill="1" applyBorder="1" applyAlignment="1">
      <alignment horizontal="center" vertical="top"/>
    </xf>
    <xf numFmtId="164" fontId="11" fillId="11" borderId="9" xfId="0" applyNumberFormat="1" applyFont="1" applyFill="1" applyBorder="1" applyAlignment="1">
      <alignment horizontal="center" vertical="top"/>
    </xf>
    <xf numFmtId="164" fontId="11" fillId="11" borderId="78" xfId="0" applyNumberFormat="1" applyFont="1" applyFill="1" applyBorder="1" applyAlignment="1">
      <alignment horizontal="center" vertical="top"/>
    </xf>
    <xf numFmtId="49" fontId="11" fillId="0" borderId="32" xfId="0" applyNumberFormat="1" applyFont="1" applyBorder="1" applyAlignment="1">
      <alignment horizontal="center" vertical="top"/>
    </xf>
    <xf numFmtId="0" fontId="6" fillId="0" borderId="21" xfId="0" applyFont="1" applyFill="1" applyBorder="1" applyAlignment="1">
      <alignment horizontal="center" vertical="top"/>
    </xf>
    <xf numFmtId="164" fontId="11" fillId="11" borderId="37" xfId="0" applyNumberFormat="1" applyFont="1" applyFill="1" applyBorder="1" applyAlignment="1">
      <alignment horizontal="center" vertical="top" wrapText="1"/>
    </xf>
    <xf numFmtId="164" fontId="9" fillId="9" borderId="8" xfId="0" applyNumberFormat="1" applyFont="1" applyFill="1" applyBorder="1" applyAlignment="1">
      <alignment horizontal="center" vertical="top" wrapText="1"/>
    </xf>
    <xf numFmtId="0" fontId="9" fillId="0" borderId="33" xfId="0" applyFont="1" applyBorder="1" applyAlignment="1">
      <alignment horizontal="left" vertical="top" wrapText="1"/>
    </xf>
    <xf numFmtId="0" fontId="11" fillId="12" borderId="13" xfId="0" applyFont="1" applyFill="1" applyBorder="1" applyAlignment="1">
      <alignment horizontal="right" vertical="top" wrapText="1"/>
    </xf>
    <xf numFmtId="164" fontId="11" fillId="12" borderId="13" xfId="0" applyNumberFormat="1" applyFont="1" applyFill="1" applyBorder="1" applyAlignment="1">
      <alignment horizontal="center" vertical="top" wrapText="1"/>
    </xf>
    <xf numFmtId="164" fontId="11" fillId="11" borderId="7" xfId="0" applyNumberFormat="1" applyFont="1" applyFill="1" applyBorder="1" applyAlignment="1">
      <alignment horizontal="center" vertical="top" wrapText="1"/>
    </xf>
    <xf numFmtId="164" fontId="9" fillId="0" borderId="8" xfId="0" applyNumberFormat="1" applyFont="1" applyFill="1" applyBorder="1" applyAlignment="1">
      <alignment horizontal="center" vertical="top" wrapText="1"/>
    </xf>
    <xf numFmtId="164" fontId="9" fillId="12" borderId="8" xfId="0" applyNumberFormat="1" applyFont="1" applyFill="1" applyBorder="1" applyAlignment="1">
      <alignment horizontal="center" vertical="top" wrapText="1"/>
    </xf>
    <xf numFmtId="0" fontId="9" fillId="0" borderId="39" xfId="0" applyFont="1" applyBorder="1" applyAlignment="1">
      <alignment vertical="top" wrapText="1"/>
    </xf>
    <xf numFmtId="0" fontId="9" fillId="7" borderId="38" xfId="0" applyFont="1" applyFill="1" applyBorder="1" applyAlignment="1">
      <alignment horizontal="left" vertical="top" wrapText="1"/>
    </xf>
    <xf numFmtId="0" fontId="9" fillId="7" borderId="16" xfId="0" applyFont="1" applyFill="1" applyBorder="1" applyAlignment="1">
      <alignment vertical="top" wrapText="1"/>
    </xf>
    <xf numFmtId="0" fontId="9" fillId="0" borderId="38" xfId="0" applyNumberFormat="1" applyFont="1" applyBorder="1" applyAlignment="1">
      <alignment horizontal="center" vertical="center" textRotation="90"/>
    </xf>
    <xf numFmtId="0" fontId="9" fillId="0" borderId="72" xfId="0" applyNumberFormat="1" applyFont="1" applyBorder="1" applyAlignment="1">
      <alignment horizontal="center" vertical="center" textRotation="90"/>
    </xf>
    <xf numFmtId="164" fontId="9" fillId="7" borderId="90" xfId="0" applyNumberFormat="1" applyFont="1" applyFill="1" applyBorder="1" applyAlignment="1">
      <alignment horizontal="center" vertical="top"/>
    </xf>
    <xf numFmtId="164" fontId="11" fillId="12" borderId="63" xfId="0" applyNumberFormat="1" applyFont="1" applyFill="1" applyBorder="1" applyAlignment="1">
      <alignment horizontal="center" vertical="top"/>
    </xf>
    <xf numFmtId="164" fontId="11" fillId="4" borderId="68" xfId="0" applyNumberFormat="1" applyFont="1" applyFill="1" applyBorder="1" applyAlignment="1">
      <alignment horizontal="center" vertical="top"/>
    </xf>
    <xf numFmtId="164" fontId="11" fillId="13" borderId="68" xfId="0" applyNumberFormat="1" applyFont="1" applyFill="1" applyBorder="1" applyAlignment="1">
      <alignment horizontal="center" vertical="top"/>
    </xf>
    <xf numFmtId="164" fontId="11" fillId="11" borderId="68" xfId="0" applyNumberFormat="1" applyFont="1" applyFill="1" applyBorder="1" applyAlignment="1">
      <alignment horizontal="center" vertical="top"/>
    </xf>
    <xf numFmtId="49" fontId="11" fillId="8" borderId="42" xfId="0" applyNumberFormat="1" applyFont="1" applyFill="1" applyBorder="1" applyAlignment="1">
      <alignment horizontal="center" vertical="top"/>
    </xf>
    <xf numFmtId="164" fontId="11" fillId="8" borderId="24" xfId="0" applyNumberFormat="1" applyFont="1" applyFill="1" applyBorder="1" applyAlignment="1">
      <alignment horizontal="center" vertical="top"/>
    </xf>
    <xf numFmtId="164" fontId="11" fillId="8" borderId="43" xfId="0" applyNumberFormat="1" applyFont="1" applyFill="1" applyBorder="1" applyAlignment="1">
      <alignment horizontal="center" vertical="top"/>
    </xf>
    <xf numFmtId="0" fontId="11" fillId="7" borderId="60" xfId="0" applyFont="1" applyFill="1" applyBorder="1" applyAlignment="1">
      <alignment vertical="top" wrapText="1"/>
    </xf>
    <xf numFmtId="0" fontId="6" fillId="0" borderId="11" xfId="0" applyFont="1" applyFill="1" applyBorder="1" applyAlignment="1">
      <alignment horizontal="center" vertical="top"/>
    </xf>
    <xf numFmtId="49" fontId="9" fillId="0" borderId="60" xfId="0" applyNumberFormat="1" applyFont="1" applyBorder="1" applyAlignment="1">
      <alignment horizontal="center" vertical="top"/>
    </xf>
    <xf numFmtId="164" fontId="9" fillId="7" borderId="11" xfId="0" applyNumberFormat="1" applyFont="1" applyFill="1" applyBorder="1" applyAlignment="1">
      <alignment horizontal="center" vertical="top"/>
    </xf>
    <xf numFmtId="164" fontId="30" fillId="7" borderId="11" xfId="0" applyNumberFormat="1" applyFont="1" applyFill="1" applyBorder="1" applyAlignment="1">
      <alignment horizontal="center" vertical="top"/>
    </xf>
    <xf numFmtId="164" fontId="30" fillId="7" borderId="25" xfId="0" applyNumberFormat="1" applyFont="1" applyFill="1" applyBorder="1" applyAlignment="1">
      <alignment horizontal="center" vertical="top"/>
    </xf>
    <xf numFmtId="164" fontId="30" fillId="7" borderId="33" xfId="0" applyNumberFormat="1" applyFont="1" applyFill="1" applyBorder="1" applyAlignment="1">
      <alignment horizontal="center" vertical="top"/>
    </xf>
    <xf numFmtId="164" fontId="30" fillId="7" borderId="34" xfId="0" applyNumberFormat="1" applyFont="1" applyFill="1" applyBorder="1" applyAlignment="1">
      <alignment horizontal="center" vertical="top"/>
    </xf>
    <xf numFmtId="164" fontId="30" fillId="7" borderId="39" xfId="0" applyNumberFormat="1" applyFont="1" applyFill="1" applyBorder="1" applyAlignment="1">
      <alignment horizontal="center" vertical="top"/>
    </xf>
    <xf numFmtId="164" fontId="30" fillId="7" borderId="72" xfId="0" applyNumberFormat="1" applyFont="1" applyFill="1" applyBorder="1" applyAlignment="1">
      <alignment horizontal="center" vertical="top"/>
    </xf>
    <xf numFmtId="164" fontId="35" fillId="12" borderId="30" xfId="0" applyNumberFormat="1" applyFont="1" applyFill="1" applyBorder="1" applyAlignment="1">
      <alignment horizontal="center" vertical="top"/>
    </xf>
    <xf numFmtId="164" fontId="30" fillId="7" borderId="53" xfId="0" applyNumberFormat="1" applyFont="1" applyFill="1" applyBorder="1" applyAlignment="1">
      <alignment horizontal="center" vertical="top"/>
    </xf>
    <xf numFmtId="164" fontId="30" fillId="7" borderId="55" xfId="0" applyNumberFormat="1" applyFont="1" applyFill="1" applyBorder="1" applyAlignment="1">
      <alignment horizontal="center" vertical="top"/>
    </xf>
    <xf numFmtId="164" fontId="30" fillId="7" borderId="63" xfId="0" applyNumberFormat="1" applyFont="1" applyFill="1" applyBorder="1" applyAlignment="1">
      <alignment horizontal="center" vertical="top"/>
    </xf>
    <xf numFmtId="164" fontId="30" fillId="7" borderId="19" xfId="0" applyNumberFormat="1" applyFont="1" applyFill="1" applyBorder="1" applyAlignment="1">
      <alignment horizontal="center" vertical="top"/>
    </xf>
    <xf numFmtId="164" fontId="30" fillId="7" borderId="28" xfId="0" applyNumberFormat="1" applyFont="1" applyFill="1" applyBorder="1" applyAlignment="1">
      <alignment horizontal="center" vertical="top"/>
    </xf>
    <xf numFmtId="164" fontId="35" fillId="12" borderId="21" xfId="0" applyNumberFormat="1" applyFont="1" applyFill="1" applyBorder="1" applyAlignment="1">
      <alignment horizontal="center" vertical="top"/>
    </xf>
    <xf numFmtId="164" fontId="0" fillId="0" borderId="0" xfId="0" applyNumberFormat="1" applyAlignment="1">
      <alignment horizontal="center"/>
    </xf>
    <xf numFmtId="164" fontId="30" fillId="7" borderId="26" xfId="0" applyNumberFormat="1" applyFont="1" applyFill="1" applyBorder="1" applyAlignment="1">
      <alignment horizontal="center" vertical="top"/>
    </xf>
    <xf numFmtId="164" fontId="35" fillId="13" borderId="9" xfId="0" applyNumberFormat="1" applyFont="1" applyFill="1" applyBorder="1" applyAlignment="1">
      <alignment horizontal="center" vertical="top"/>
    </xf>
    <xf numFmtId="164" fontId="35" fillId="13" borderId="68" xfId="0" applyNumberFormat="1" applyFont="1" applyFill="1" applyBorder="1" applyAlignment="1">
      <alignment horizontal="center" vertical="top"/>
    </xf>
    <xf numFmtId="164" fontId="35" fillId="13" borderId="43" xfId="0" applyNumberFormat="1" applyFont="1" applyFill="1" applyBorder="1" applyAlignment="1">
      <alignment horizontal="center" vertical="top"/>
    </xf>
    <xf numFmtId="164" fontId="35" fillId="11" borderId="9" xfId="0" applyNumberFormat="1" applyFont="1" applyFill="1" applyBorder="1" applyAlignment="1">
      <alignment horizontal="center" vertical="top"/>
    </xf>
    <xf numFmtId="164" fontId="35" fillId="11" borderId="68" xfId="0" applyNumberFormat="1" applyFont="1" applyFill="1" applyBorder="1" applyAlignment="1">
      <alignment horizontal="center" vertical="top"/>
    </xf>
    <xf numFmtId="164" fontId="35" fillId="11" borderId="43" xfId="0" applyNumberFormat="1" applyFont="1" applyFill="1" applyBorder="1" applyAlignment="1">
      <alignment horizontal="center" vertical="top"/>
    </xf>
    <xf numFmtId="0" fontId="9" fillId="0" borderId="56" xfId="0" applyFont="1" applyBorder="1" applyAlignment="1">
      <alignment vertical="top" wrapText="1"/>
    </xf>
    <xf numFmtId="0" fontId="9" fillId="0" borderId="34" xfId="0" applyNumberFormat="1" applyFont="1" applyBorder="1" applyAlignment="1">
      <alignment horizontal="center" vertical="center" textRotation="90"/>
    </xf>
    <xf numFmtId="0" fontId="9" fillId="0" borderId="34" xfId="0" applyFont="1" applyBorder="1" applyAlignment="1">
      <alignment horizontal="center" vertical="center" textRotation="90" wrapText="1"/>
    </xf>
    <xf numFmtId="0" fontId="9" fillId="0" borderId="35" xfId="0" applyNumberFormat="1" applyFont="1" applyBorder="1" applyAlignment="1">
      <alignment horizontal="center" vertical="center" textRotation="90"/>
    </xf>
    <xf numFmtId="49" fontId="11" fillId="7" borderId="90" xfId="0" applyNumberFormat="1" applyFont="1" applyFill="1" applyBorder="1" applyAlignment="1">
      <alignment vertical="top"/>
    </xf>
    <xf numFmtId="0" fontId="7" fillId="0" borderId="77" xfId="0" applyFont="1" applyFill="1" applyBorder="1" applyAlignment="1">
      <alignment vertical="top" wrapText="1"/>
    </xf>
    <xf numFmtId="49" fontId="9" fillId="0" borderId="62" xfId="0" applyNumberFormat="1" applyFont="1" applyBorder="1" applyAlignment="1">
      <alignment vertical="top"/>
    </xf>
    <xf numFmtId="0" fontId="9" fillId="0" borderId="53" xfId="0" applyNumberFormat="1" applyFont="1" applyBorder="1" applyAlignment="1">
      <alignment horizontal="center" vertical="center" textRotation="90"/>
    </xf>
    <xf numFmtId="0" fontId="9" fillId="0" borderId="53" xfId="0" applyFont="1" applyBorder="1" applyAlignment="1">
      <alignment horizontal="center" vertical="center" textRotation="90" wrapText="1"/>
    </xf>
    <xf numFmtId="0" fontId="9" fillId="0" borderId="64" xfId="0" applyNumberFormat="1" applyFont="1" applyBorder="1" applyAlignment="1">
      <alignment horizontal="center" vertical="center" textRotation="90"/>
    </xf>
    <xf numFmtId="164" fontId="35" fillId="12" borderId="29" xfId="0" applyNumberFormat="1" applyFont="1" applyFill="1" applyBorder="1" applyAlignment="1">
      <alignment horizontal="center" vertical="top"/>
    </xf>
    <xf numFmtId="164" fontId="30" fillId="7" borderId="27" xfId="0" applyNumberFormat="1" applyFont="1" applyFill="1" applyBorder="1" applyAlignment="1">
      <alignment horizontal="center" vertical="top"/>
    </xf>
    <xf numFmtId="164" fontId="35" fillId="12" borderId="36" xfId="0" applyNumberFormat="1" applyFont="1" applyFill="1" applyBorder="1" applyAlignment="1">
      <alignment horizontal="center" vertical="top"/>
    </xf>
    <xf numFmtId="164" fontId="11" fillId="12" borderId="55" xfId="0" applyNumberFormat="1" applyFont="1" applyFill="1" applyBorder="1" applyAlignment="1">
      <alignment horizontal="center" vertical="top"/>
    </xf>
    <xf numFmtId="0" fontId="9" fillId="0" borderId="40" xfId="0" applyFont="1" applyBorder="1" applyAlignment="1">
      <alignment horizontal="center" vertical="center" wrapText="1"/>
    </xf>
    <xf numFmtId="0" fontId="9" fillId="0" borderId="76" xfId="0" applyFont="1" applyBorder="1" applyAlignment="1">
      <alignment vertical="top" wrapText="1"/>
    </xf>
    <xf numFmtId="0" fontId="9" fillId="7" borderId="84" xfId="0" applyFont="1" applyFill="1" applyBorder="1" applyAlignment="1">
      <alignment vertical="top" wrapText="1"/>
    </xf>
    <xf numFmtId="0" fontId="9" fillId="0" borderId="40" xfId="0" applyNumberFormat="1" applyFont="1" applyBorder="1" applyAlignment="1">
      <alignment horizontal="center" vertical="center"/>
    </xf>
    <xf numFmtId="0" fontId="9" fillId="0" borderId="41" xfId="0" applyNumberFormat="1" applyFont="1" applyBorder="1" applyAlignment="1">
      <alignment horizontal="center" vertical="center"/>
    </xf>
    <xf numFmtId="0" fontId="9" fillId="7" borderId="62" xfId="0" applyFont="1" applyFill="1" applyBorder="1" applyAlignment="1">
      <alignment vertical="top" wrapText="1"/>
    </xf>
    <xf numFmtId="164" fontId="38" fillId="7" borderId="6" xfId="0" applyNumberFormat="1" applyFont="1" applyFill="1" applyBorder="1" applyAlignment="1">
      <alignment horizontal="center" vertical="top"/>
    </xf>
    <xf numFmtId="164" fontId="38" fillId="7" borderId="62" xfId="0" applyNumberFormat="1" applyFont="1" applyFill="1" applyBorder="1" applyAlignment="1">
      <alignment horizontal="center" vertical="top"/>
    </xf>
    <xf numFmtId="164" fontId="30" fillId="7" borderId="20" xfId="0" applyNumberFormat="1" applyFont="1" applyFill="1" applyBorder="1" applyAlignment="1">
      <alignment horizontal="center" vertical="top"/>
    </xf>
    <xf numFmtId="164" fontId="38" fillId="7" borderId="28" xfId="0" applyNumberFormat="1" applyFont="1" applyFill="1" applyBorder="1" applyAlignment="1">
      <alignment horizontal="center" vertical="center"/>
    </xf>
    <xf numFmtId="164" fontId="38" fillId="7" borderId="53" xfId="0" applyNumberFormat="1" applyFont="1" applyFill="1" applyBorder="1" applyAlignment="1">
      <alignment horizontal="center" vertical="center"/>
    </xf>
    <xf numFmtId="164" fontId="38" fillId="7" borderId="33" xfId="0" applyNumberFormat="1" applyFont="1" applyFill="1" applyBorder="1" applyAlignment="1">
      <alignment horizontal="center" vertical="center"/>
    </xf>
    <xf numFmtId="164" fontId="38" fillId="7" borderId="34" xfId="0" applyNumberFormat="1" applyFont="1" applyFill="1" applyBorder="1" applyAlignment="1">
      <alignment horizontal="center" vertical="center"/>
    </xf>
    <xf numFmtId="164" fontId="35" fillId="12" borderId="18" xfId="0" applyNumberFormat="1" applyFont="1" applyFill="1" applyBorder="1" applyAlignment="1">
      <alignment horizontal="center" vertical="top"/>
    </xf>
    <xf numFmtId="164" fontId="30" fillId="7" borderId="65" xfId="0" applyNumberFormat="1" applyFont="1" applyFill="1" applyBorder="1" applyAlignment="1">
      <alignment horizontal="center" vertical="top"/>
    </xf>
    <xf numFmtId="164" fontId="30" fillId="7" borderId="64" xfId="0" applyNumberFormat="1" applyFont="1" applyFill="1" applyBorder="1" applyAlignment="1">
      <alignment horizontal="center" vertical="top"/>
    </xf>
    <xf numFmtId="164" fontId="30" fillId="7" borderId="35" xfId="0" applyNumberFormat="1" applyFont="1" applyFill="1" applyBorder="1" applyAlignment="1">
      <alignment horizontal="center" vertical="top"/>
    </xf>
    <xf numFmtId="164" fontId="30" fillId="7" borderId="66" xfId="0" applyNumberFormat="1" applyFont="1" applyFill="1" applyBorder="1" applyAlignment="1">
      <alignment horizontal="center" vertical="top"/>
    </xf>
    <xf numFmtId="164" fontId="30" fillId="7" borderId="71" xfId="0" applyNumberFormat="1" applyFont="1" applyFill="1" applyBorder="1" applyAlignment="1">
      <alignment horizontal="center" vertical="top"/>
    </xf>
    <xf numFmtId="164" fontId="9" fillId="12" borderId="0" xfId="0" applyNumberFormat="1" applyFont="1" applyFill="1" applyBorder="1" applyAlignment="1">
      <alignment horizontal="center" vertical="top"/>
    </xf>
    <xf numFmtId="164" fontId="9" fillId="12" borderId="69" xfId="0" applyNumberFormat="1" applyFont="1" applyFill="1" applyBorder="1" applyAlignment="1">
      <alignment horizontal="center" vertical="top"/>
    </xf>
    <xf numFmtId="164" fontId="9" fillId="12" borderId="77" xfId="0" applyNumberFormat="1" applyFont="1" applyFill="1" applyBorder="1" applyAlignment="1">
      <alignment horizontal="center" vertical="top"/>
    </xf>
    <xf numFmtId="164" fontId="35" fillId="12" borderId="28" xfId="0" applyNumberFormat="1" applyFont="1" applyFill="1" applyBorder="1" applyAlignment="1">
      <alignment horizontal="center" vertical="top"/>
    </xf>
    <xf numFmtId="164" fontId="35" fillId="12" borderId="53" xfId="0" applyNumberFormat="1" applyFont="1" applyFill="1" applyBorder="1" applyAlignment="1">
      <alignment horizontal="center" vertical="top"/>
    </xf>
    <xf numFmtId="164" fontId="11" fillId="12" borderId="53" xfId="0" applyNumberFormat="1" applyFont="1" applyFill="1" applyBorder="1" applyAlignment="1">
      <alignment horizontal="center" vertical="top"/>
    </xf>
    <xf numFmtId="164" fontId="30" fillId="7" borderId="75" xfId="0" applyNumberFormat="1" applyFont="1" applyFill="1" applyBorder="1" applyAlignment="1">
      <alignment horizontal="center" vertical="top"/>
    </xf>
    <xf numFmtId="164" fontId="35" fillId="12" borderId="14" xfId="0" applyNumberFormat="1" applyFont="1" applyFill="1" applyBorder="1" applyAlignment="1">
      <alignment horizontal="center" vertical="top"/>
    </xf>
    <xf numFmtId="164" fontId="35" fillId="12" borderId="74" xfId="0" applyNumberFormat="1" applyFont="1" applyFill="1" applyBorder="1" applyAlignment="1">
      <alignment horizontal="center" vertical="top"/>
    </xf>
    <xf numFmtId="0" fontId="11" fillId="12" borderId="13" xfId="0" applyFont="1" applyFill="1" applyBorder="1" applyAlignment="1">
      <alignment horizontal="right" vertical="top" wrapText="1"/>
    </xf>
    <xf numFmtId="164" fontId="11" fillId="4" borderId="13" xfId="0" applyNumberFormat="1" applyFont="1" applyFill="1" applyBorder="1" applyAlignment="1">
      <alignment horizontal="center" vertical="top"/>
    </xf>
    <xf numFmtId="164" fontId="11" fillId="4" borderId="23" xfId="0" applyNumberFormat="1" applyFont="1" applyFill="1" applyBorder="1" applyAlignment="1">
      <alignment horizontal="center" vertical="top"/>
    </xf>
    <xf numFmtId="164" fontId="11" fillId="13" borderId="9" xfId="0" applyNumberFormat="1" applyFont="1" applyFill="1" applyBorder="1" applyAlignment="1">
      <alignment horizontal="center" vertical="top"/>
    </xf>
    <xf numFmtId="164" fontId="11" fillId="13" borderId="78" xfId="0" applyNumberFormat="1" applyFont="1" applyFill="1" applyBorder="1" applyAlignment="1">
      <alignment horizontal="center" vertical="top"/>
    </xf>
    <xf numFmtId="164" fontId="11" fillId="11" borderId="9" xfId="0" applyNumberFormat="1" applyFont="1" applyFill="1" applyBorder="1" applyAlignment="1">
      <alignment horizontal="center" vertical="top"/>
    </xf>
    <xf numFmtId="164" fontId="11" fillId="11" borderId="78" xfId="0" applyNumberFormat="1" applyFont="1" applyFill="1" applyBorder="1" applyAlignment="1">
      <alignment horizontal="center" vertical="top"/>
    </xf>
    <xf numFmtId="49" fontId="11" fillId="0" borderId="64" xfId="0" applyNumberFormat="1" applyFont="1" applyBorder="1" applyAlignment="1">
      <alignment horizontal="center" vertical="top"/>
    </xf>
    <xf numFmtId="49" fontId="11" fillId="0" borderId="32" xfId="0" applyNumberFormat="1" applyFont="1" applyBorder="1" applyAlignment="1">
      <alignment horizontal="center" vertical="top"/>
    </xf>
    <xf numFmtId="49" fontId="11" fillId="13" borderId="20" xfId="0" applyNumberFormat="1" applyFont="1" applyFill="1" applyBorder="1" applyAlignment="1">
      <alignment horizontal="center" vertical="top"/>
    </xf>
    <xf numFmtId="49" fontId="11" fillId="13" borderId="21" xfId="0" applyNumberFormat="1" applyFont="1" applyFill="1" applyBorder="1" applyAlignment="1">
      <alignment horizontal="center" vertical="top"/>
    </xf>
    <xf numFmtId="49" fontId="11" fillId="4" borderId="40" xfId="0" applyNumberFormat="1" applyFont="1" applyFill="1" applyBorder="1" applyAlignment="1">
      <alignment horizontal="center" vertical="top"/>
    </xf>
    <xf numFmtId="49" fontId="11" fillId="4" borderId="31" xfId="0" applyNumberFormat="1" applyFont="1" applyFill="1" applyBorder="1" applyAlignment="1">
      <alignment horizontal="center" vertical="top"/>
    </xf>
    <xf numFmtId="49" fontId="11" fillId="7" borderId="18" xfId="0" applyNumberFormat="1" applyFont="1" applyFill="1" applyBorder="1" applyAlignment="1">
      <alignment horizontal="center" vertical="top"/>
    </xf>
    <xf numFmtId="0" fontId="6" fillId="0" borderId="21" xfId="0" applyFont="1" applyFill="1" applyBorder="1" applyAlignment="1">
      <alignment horizontal="center" vertical="top"/>
    </xf>
    <xf numFmtId="49" fontId="9" fillId="0" borderId="31" xfId="0" applyNumberFormat="1" applyFont="1" applyBorder="1" applyAlignment="1">
      <alignment horizontal="center" vertical="top"/>
    </xf>
    <xf numFmtId="49" fontId="11" fillId="13" borderId="28" xfId="0" applyNumberFormat="1" applyFont="1" applyFill="1" applyBorder="1" applyAlignment="1">
      <alignment horizontal="center" vertical="top"/>
    </xf>
    <xf numFmtId="49" fontId="11" fillId="4" borderId="53" xfId="0" applyNumberFormat="1" applyFont="1" applyFill="1" applyBorder="1" applyAlignment="1">
      <alignment horizontal="center" vertical="top"/>
    </xf>
    <xf numFmtId="0" fontId="9" fillId="7" borderId="16" xfId="0" applyFont="1" applyFill="1" applyBorder="1" applyAlignment="1">
      <alignment horizontal="center" vertical="top"/>
    </xf>
    <xf numFmtId="164" fontId="11" fillId="4" borderId="9" xfId="0" applyNumberFormat="1" applyFont="1" applyFill="1" applyBorder="1" applyAlignment="1">
      <alignment horizontal="center" vertical="top"/>
    </xf>
    <xf numFmtId="49" fontId="11" fillId="0" borderId="27" xfId="0" applyNumberFormat="1" applyFont="1" applyBorder="1" applyAlignment="1">
      <alignment horizontal="center" vertical="top"/>
    </xf>
    <xf numFmtId="49" fontId="11" fillId="13" borderId="33" xfId="0" applyNumberFormat="1" applyFont="1" applyFill="1" applyBorder="1" applyAlignment="1">
      <alignment horizontal="center" vertical="top"/>
    </xf>
    <xf numFmtId="49" fontId="9" fillId="0" borderId="40" xfId="0" applyNumberFormat="1" applyFont="1" applyFill="1" applyBorder="1" applyAlignment="1">
      <alignment horizontal="center" vertical="top"/>
    </xf>
    <xf numFmtId="49" fontId="9" fillId="0" borderId="53" xfId="0" applyNumberFormat="1" applyFont="1" applyFill="1" applyBorder="1" applyAlignment="1">
      <alignment horizontal="center" vertical="top"/>
    </xf>
    <xf numFmtId="0" fontId="11" fillId="0" borderId="17" xfId="4" applyNumberFormat="1" applyFont="1" applyBorder="1" applyAlignment="1">
      <alignment horizontal="center" vertical="top"/>
    </xf>
    <xf numFmtId="0" fontId="9" fillId="7" borderId="53" xfId="0" applyFont="1" applyFill="1" applyBorder="1" applyAlignment="1">
      <alignment horizontal="left" vertical="top" wrapText="1"/>
    </xf>
    <xf numFmtId="0" fontId="9" fillId="7" borderId="40" xfId="0" applyFont="1" applyFill="1" applyBorder="1" applyAlignment="1">
      <alignment horizontal="left" vertical="top" wrapText="1"/>
    </xf>
    <xf numFmtId="0" fontId="9" fillId="0" borderId="16" xfId="0" applyFont="1" applyBorder="1" applyAlignment="1">
      <alignment horizontal="center" vertical="center" textRotation="90" wrapText="1"/>
    </xf>
    <xf numFmtId="0" fontId="9" fillId="7" borderId="16" xfId="0" applyFont="1" applyFill="1" applyBorder="1" applyAlignment="1">
      <alignment vertical="top" wrapText="1"/>
    </xf>
    <xf numFmtId="0" fontId="9" fillId="7" borderId="38" xfId="0" applyFont="1" applyFill="1" applyBorder="1" applyAlignment="1">
      <alignment horizontal="left" vertical="top" wrapText="1"/>
    </xf>
    <xf numFmtId="164" fontId="11" fillId="12" borderId="64" xfId="0" applyNumberFormat="1" applyFont="1" applyFill="1" applyBorder="1" applyAlignment="1">
      <alignment horizontal="center" vertical="top"/>
    </xf>
    <xf numFmtId="164" fontId="9" fillId="7" borderId="64" xfId="0" applyNumberFormat="1" applyFont="1" applyFill="1" applyBorder="1" applyAlignment="1">
      <alignment horizontal="center" vertical="top"/>
    </xf>
    <xf numFmtId="164" fontId="35" fillId="12" borderId="10" xfId="0" applyNumberFormat="1" applyFont="1" applyFill="1" applyBorder="1" applyAlignment="1">
      <alignment horizontal="center" vertical="top"/>
    </xf>
    <xf numFmtId="165" fontId="9" fillId="7" borderId="27" xfId="0" applyNumberFormat="1" applyFont="1" applyFill="1" applyBorder="1" applyAlignment="1">
      <alignment horizontal="center" vertical="top"/>
    </xf>
    <xf numFmtId="165" fontId="9" fillId="7" borderId="64" xfId="0" applyNumberFormat="1" applyFont="1" applyFill="1" applyBorder="1" applyAlignment="1">
      <alignment horizontal="center" vertical="top"/>
    </xf>
    <xf numFmtId="165" fontId="11" fillId="12" borderId="36" xfId="0" applyNumberFormat="1" applyFont="1" applyFill="1" applyBorder="1" applyAlignment="1">
      <alignment horizontal="center" vertical="top"/>
    </xf>
    <xf numFmtId="164" fontId="11" fillId="4" borderId="3" xfId="0" applyNumberFormat="1" applyFont="1" applyFill="1" applyBorder="1" applyAlignment="1">
      <alignment horizontal="center" vertical="top"/>
    </xf>
    <xf numFmtId="164" fontId="30" fillId="7" borderId="15" xfId="0" applyNumberFormat="1" applyFont="1" applyFill="1" applyBorder="1" applyAlignment="1">
      <alignment horizontal="center" vertical="top"/>
    </xf>
    <xf numFmtId="164" fontId="38" fillId="7" borderId="64" xfId="0" applyNumberFormat="1" applyFont="1" applyFill="1" applyBorder="1" applyAlignment="1">
      <alignment horizontal="center" vertical="center"/>
    </xf>
    <xf numFmtId="164" fontId="38" fillId="7" borderId="35" xfId="0" applyNumberFormat="1" applyFont="1" applyFill="1" applyBorder="1" applyAlignment="1">
      <alignment horizontal="center" vertical="center"/>
    </xf>
    <xf numFmtId="164" fontId="35" fillId="12" borderId="32" xfId="0" applyNumberFormat="1" applyFont="1" applyFill="1" applyBorder="1" applyAlignment="1">
      <alignment horizontal="center" vertical="top"/>
    </xf>
    <xf numFmtId="164" fontId="11" fillId="8" borderId="3" xfId="0" applyNumberFormat="1" applyFont="1" applyFill="1" applyBorder="1" applyAlignment="1">
      <alignment horizontal="center" vertical="top"/>
    </xf>
    <xf numFmtId="0" fontId="10" fillId="0" borderId="22" xfId="0" applyNumberFormat="1" applyFont="1" applyBorder="1" applyAlignment="1">
      <alignment vertical="top" wrapText="1"/>
    </xf>
    <xf numFmtId="0" fontId="9" fillId="0" borderId="8" xfId="0" applyFont="1" applyBorder="1" applyAlignment="1">
      <alignment horizontal="left" vertical="top" wrapText="1"/>
    </xf>
    <xf numFmtId="0" fontId="9" fillId="0" borderId="69" xfId="0" applyFont="1" applyBorder="1" applyAlignment="1">
      <alignment horizontal="left" vertical="top" wrapText="1"/>
    </xf>
    <xf numFmtId="0" fontId="9" fillId="0" borderId="85" xfId="0" applyFont="1" applyBorder="1" applyAlignment="1">
      <alignment horizontal="left" vertical="top" wrapText="1"/>
    </xf>
    <xf numFmtId="164" fontId="9" fillId="0" borderId="8" xfId="0" applyNumberFormat="1" applyFont="1" applyBorder="1" applyAlignment="1">
      <alignment horizontal="center" vertical="top" wrapText="1"/>
    </xf>
    <xf numFmtId="164" fontId="9" fillId="0" borderId="69" xfId="0" applyNumberFormat="1" applyFont="1" applyBorder="1" applyAlignment="1">
      <alignment horizontal="center" vertical="top" wrapText="1"/>
    </xf>
    <xf numFmtId="0" fontId="11" fillId="12" borderId="13" xfId="0" applyFont="1" applyFill="1" applyBorder="1" applyAlignment="1">
      <alignment horizontal="right" vertical="top" wrapText="1"/>
    </xf>
    <xf numFmtId="0" fontId="11" fillId="12" borderId="23" xfId="0" applyFont="1" applyFill="1" applyBorder="1" applyAlignment="1">
      <alignment horizontal="right" vertical="top" wrapText="1"/>
    </xf>
    <xf numFmtId="0" fontId="11" fillId="12" borderId="81" xfId="0" applyFont="1" applyFill="1" applyBorder="1" applyAlignment="1">
      <alignment horizontal="right" vertical="top" wrapText="1"/>
    </xf>
    <xf numFmtId="164" fontId="11" fillId="12" borderId="13" xfId="0" applyNumberFormat="1" applyFont="1" applyFill="1" applyBorder="1" applyAlignment="1">
      <alignment horizontal="center" vertical="top" wrapText="1"/>
    </xf>
    <xf numFmtId="164" fontId="11" fillId="12" borderId="23" xfId="0" applyNumberFormat="1" applyFont="1" applyFill="1" applyBorder="1" applyAlignment="1">
      <alignment horizontal="center" vertical="top" wrapText="1"/>
    </xf>
    <xf numFmtId="0" fontId="11" fillId="11" borderId="28" xfId="0" applyFont="1" applyFill="1" applyBorder="1" applyAlignment="1">
      <alignment horizontal="right" vertical="top" wrapText="1"/>
    </xf>
    <xf numFmtId="0" fontId="9" fillId="11" borderId="53" xfId="0" applyFont="1" applyFill="1" applyBorder="1" applyAlignment="1">
      <alignment vertical="top" wrapText="1"/>
    </xf>
    <xf numFmtId="0" fontId="9" fillId="11" borderId="19" xfId="0" applyFont="1" applyFill="1" applyBorder="1" applyAlignment="1">
      <alignment vertical="top" wrapText="1"/>
    </xf>
    <xf numFmtId="164" fontId="11" fillId="11" borderId="7" xfId="0" applyNumberFormat="1" applyFont="1" applyFill="1" applyBorder="1" applyAlignment="1">
      <alignment horizontal="center" vertical="top" wrapText="1"/>
    </xf>
    <xf numFmtId="164" fontId="11" fillId="11" borderId="0" xfId="0" applyNumberFormat="1" applyFont="1" applyFill="1" applyBorder="1" applyAlignment="1">
      <alignment horizontal="center" vertical="top" wrapText="1"/>
    </xf>
    <xf numFmtId="0" fontId="9" fillId="6" borderId="8" xfId="0" applyFont="1" applyFill="1" applyBorder="1" applyAlignment="1">
      <alignment horizontal="left" vertical="top" wrapText="1"/>
    </xf>
    <xf numFmtId="0" fontId="9" fillId="6" borderId="69" xfId="0" applyFont="1" applyFill="1" applyBorder="1" applyAlignment="1">
      <alignment horizontal="left" vertical="top" wrapText="1"/>
    </xf>
    <xf numFmtId="164" fontId="9" fillId="0" borderId="8" xfId="0" applyNumberFormat="1" applyFont="1" applyFill="1" applyBorder="1" applyAlignment="1">
      <alignment horizontal="center" vertical="top" wrapText="1"/>
    </xf>
    <xf numFmtId="164" fontId="9" fillId="0" borderId="69" xfId="0" applyNumberFormat="1" applyFont="1" applyFill="1" applyBorder="1" applyAlignment="1">
      <alignment horizontal="center" vertical="top" wrapText="1"/>
    </xf>
    <xf numFmtId="0" fontId="9" fillId="0" borderId="33" xfId="0" applyFont="1" applyBorder="1" applyAlignment="1">
      <alignment horizontal="left" vertical="top" wrapText="1"/>
    </xf>
    <xf numFmtId="0" fontId="9" fillId="0" borderId="34" xfId="0" applyFont="1" applyBorder="1" applyAlignment="1">
      <alignment vertical="top" wrapText="1"/>
    </xf>
    <xf numFmtId="0" fontId="9" fillId="0" borderId="62" xfId="0" applyFont="1" applyBorder="1" applyAlignment="1">
      <alignment vertical="top" wrapText="1"/>
    </xf>
    <xf numFmtId="164" fontId="9" fillId="0" borderId="6" xfId="0" applyNumberFormat="1" applyFont="1" applyBorder="1" applyAlignment="1">
      <alignment horizontal="center" vertical="top" wrapText="1"/>
    </xf>
    <xf numFmtId="164" fontId="9" fillId="0" borderId="77" xfId="0" applyNumberFormat="1" applyFont="1" applyBorder="1" applyAlignment="1">
      <alignment horizontal="center" vertical="top" wrapText="1"/>
    </xf>
    <xf numFmtId="0" fontId="9" fillId="0" borderId="39" xfId="0" applyFont="1" applyBorder="1" applyAlignment="1">
      <alignment horizontal="left" vertical="top" wrapText="1"/>
    </xf>
    <xf numFmtId="0" fontId="9" fillId="0" borderId="38" xfId="0" applyFont="1" applyBorder="1" applyAlignment="1">
      <alignment vertical="top" wrapText="1"/>
    </xf>
    <xf numFmtId="0" fontId="9" fillId="0" borderId="61" xfId="0" applyFont="1" applyBorder="1" applyAlignment="1">
      <alignment vertical="top" wrapText="1"/>
    </xf>
    <xf numFmtId="0" fontId="11" fillId="12" borderId="6" xfId="0" applyFont="1" applyFill="1" applyBorder="1" applyAlignment="1">
      <alignment vertical="top" wrapText="1"/>
    </xf>
    <xf numFmtId="0" fontId="11" fillId="12" borderId="77" xfId="0" applyFont="1" applyFill="1" applyBorder="1" applyAlignment="1">
      <alignment vertical="top" wrapText="1"/>
    </xf>
    <xf numFmtId="164" fontId="9" fillId="12" borderId="8" xfId="0" applyNumberFormat="1" applyFont="1" applyFill="1" applyBorder="1" applyAlignment="1">
      <alignment horizontal="center" vertical="top" wrapText="1"/>
    </xf>
    <xf numFmtId="164" fontId="9" fillId="12" borderId="69" xfId="0" applyNumberFormat="1" applyFont="1" applyFill="1" applyBorder="1" applyAlignment="1">
      <alignment horizontal="center" vertical="top" wrapText="1"/>
    </xf>
    <xf numFmtId="0" fontId="9" fillId="7" borderId="8" xfId="0" applyFont="1" applyFill="1" applyBorder="1" applyAlignment="1">
      <alignment horizontal="left" vertical="top" wrapText="1"/>
    </xf>
    <xf numFmtId="0" fontId="9" fillId="7" borderId="69" xfId="0" applyFont="1" applyFill="1" applyBorder="1" applyAlignment="1">
      <alignment horizontal="left" vertical="top" wrapText="1"/>
    </xf>
    <xf numFmtId="0" fontId="9" fillId="7" borderId="85" xfId="0" applyFont="1" applyFill="1" applyBorder="1" applyAlignment="1">
      <alignment horizontal="left" vertical="top" wrapText="1"/>
    </xf>
    <xf numFmtId="164" fontId="9" fillId="0" borderId="71" xfId="0" applyNumberFormat="1" applyFont="1" applyBorder="1" applyAlignment="1">
      <alignment horizontal="center" vertical="top" wrapText="1"/>
    </xf>
    <xf numFmtId="164" fontId="9" fillId="0" borderId="85" xfId="0" applyNumberFormat="1" applyFont="1" applyBorder="1" applyAlignment="1">
      <alignment horizontal="center" vertical="top" wrapText="1"/>
    </xf>
    <xf numFmtId="0" fontId="11" fillId="11" borderId="20" xfId="0" applyFont="1" applyFill="1" applyBorder="1" applyAlignment="1">
      <alignment horizontal="right" vertical="top" wrapText="1"/>
    </xf>
    <xf numFmtId="0" fontId="9" fillId="11" borderId="40" xfId="0" applyFont="1" applyFill="1" applyBorder="1" applyAlignment="1">
      <alignment vertical="top" wrapText="1"/>
    </xf>
    <xf numFmtId="0" fontId="9" fillId="11" borderId="17" xfId="0" applyFont="1" applyFill="1" applyBorder="1" applyAlignment="1">
      <alignment vertical="top" wrapText="1"/>
    </xf>
    <xf numFmtId="164" fontId="11" fillId="11" borderId="37" xfId="0" applyNumberFormat="1" applyFont="1" applyFill="1" applyBorder="1" applyAlignment="1">
      <alignment horizontal="center" vertical="top" wrapText="1"/>
    </xf>
    <xf numFmtId="164" fontId="11" fillId="11" borderId="22" xfId="0" applyNumberFormat="1" applyFont="1" applyFill="1" applyBorder="1" applyAlignment="1">
      <alignment horizontal="center" vertical="top" wrapText="1"/>
    </xf>
    <xf numFmtId="0" fontId="11" fillId="9" borderId="39" xfId="0" applyFont="1" applyFill="1" applyBorder="1" applyAlignment="1">
      <alignment horizontal="left" vertical="top" wrapText="1"/>
    </xf>
    <xf numFmtId="0" fontId="11" fillId="9" borderId="38" xfId="0" applyFont="1" applyFill="1" applyBorder="1" applyAlignment="1">
      <alignment vertical="top" wrapText="1"/>
    </xf>
    <xf numFmtId="0" fontId="11" fillId="9" borderId="61" xfId="0" applyFont="1" applyFill="1" applyBorder="1" applyAlignment="1">
      <alignment vertical="top" wrapText="1"/>
    </xf>
    <xf numFmtId="164" fontId="9" fillId="9" borderId="8" xfId="0" applyNumberFormat="1" applyFont="1" applyFill="1" applyBorder="1" applyAlignment="1">
      <alignment horizontal="center" vertical="top" wrapText="1"/>
    </xf>
    <xf numFmtId="164" fontId="9" fillId="9" borderId="69" xfId="0" applyNumberFormat="1" applyFont="1" applyFill="1" applyBorder="1" applyAlignment="1">
      <alignment horizontal="center" vertical="top" wrapText="1"/>
    </xf>
    <xf numFmtId="164" fontId="9" fillId="9" borderId="85" xfId="0" applyNumberFormat="1" applyFont="1" applyFill="1" applyBorder="1" applyAlignment="1">
      <alignment horizontal="center" vertical="top" wrapText="1"/>
    </xf>
    <xf numFmtId="49" fontId="11" fillId="0" borderId="0" xfId="0" applyNumberFormat="1" applyFont="1" applyFill="1" applyBorder="1" applyAlignment="1">
      <alignment horizontal="center" vertical="top" wrapText="1"/>
    </xf>
    <xf numFmtId="164" fontId="9" fillId="0" borderId="23" xfId="0" applyNumberFormat="1" applyFont="1" applyFill="1" applyBorder="1" applyAlignment="1">
      <alignment horizontal="center" vertical="top" wrapText="1"/>
    </xf>
    <xf numFmtId="0" fontId="11" fillId="0" borderId="9" xfId="0" applyFont="1" applyBorder="1" applyAlignment="1">
      <alignment horizontal="center" vertical="center" wrapText="1"/>
    </xf>
    <xf numFmtId="0" fontId="9" fillId="0" borderId="78" xfId="0" applyFont="1" applyBorder="1" applyAlignment="1">
      <alignment vertical="center" wrapText="1"/>
    </xf>
    <xf numFmtId="0" fontId="9" fillId="0" borderId="79" xfId="0" applyFont="1" applyBorder="1" applyAlignment="1">
      <alignment vertical="center" wrapText="1"/>
    </xf>
    <xf numFmtId="0" fontId="11" fillId="0" borderId="11" xfId="0" applyFont="1" applyBorder="1" applyAlignment="1">
      <alignment horizontal="center" vertical="center" wrapText="1"/>
    </xf>
    <xf numFmtId="0" fontId="11" fillId="0" borderId="58" xfId="0" applyFont="1" applyBorder="1" applyAlignment="1">
      <alignment horizontal="center" vertical="center" wrapText="1"/>
    </xf>
    <xf numFmtId="0" fontId="11" fillId="0" borderId="86" xfId="0" applyFont="1" applyBorder="1" applyAlignment="1">
      <alignment horizontal="center" vertical="center" wrapText="1"/>
    </xf>
    <xf numFmtId="49" fontId="11" fillId="4" borderId="18" xfId="0" applyNumberFormat="1" applyFont="1" applyFill="1" applyBorder="1" applyAlignment="1">
      <alignment horizontal="right" vertical="top"/>
    </xf>
    <xf numFmtId="49" fontId="11" fillId="4" borderId="23" xfId="0" applyNumberFormat="1" applyFont="1" applyFill="1" applyBorder="1" applyAlignment="1">
      <alignment horizontal="right" vertical="top"/>
    </xf>
    <xf numFmtId="164" fontId="11" fillId="4" borderId="13" xfId="0" applyNumberFormat="1" applyFont="1" applyFill="1" applyBorder="1" applyAlignment="1">
      <alignment horizontal="center" vertical="top"/>
    </xf>
    <xf numFmtId="164" fontId="11" fillId="4" borderId="23" xfId="0" applyNumberFormat="1" applyFont="1" applyFill="1" applyBorder="1" applyAlignment="1">
      <alignment horizontal="center" vertical="top"/>
    </xf>
    <xf numFmtId="164" fontId="11" fillId="4" borderId="81" xfId="0" applyNumberFormat="1" applyFont="1" applyFill="1" applyBorder="1" applyAlignment="1">
      <alignment horizontal="center" vertical="top"/>
    </xf>
    <xf numFmtId="49" fontId="11" fillId="13" borderId="68" xfId="0" applyNumberFormat="1" applyFont="1" applyFill="1" applyBorder="1" applyAlignment="1">
      <alignment horizontal="right" vertical="top"/>
    </xf>
    <xf numFmtId="0" fontId="9" fillId="13" borderId="78" xfId="0" applyFont="1" applyFill="1" applyBorder="1" applyAlignment="1">
      <alignment horizontal="right" vertical="top"/>
    </xf>
    <xf numFmtId="0" fontId="9" fillId="13" borderId="79" xfId="0" applyFont="1" applyFill="1" applyBorder="1" applyAlignment="1">
      <alignment horizontal="right" vertical="top"/>
    </xf>
    <xf numFmtId="164" fontId="11" fillId="13" borderId="9" xfId="0" applyNumberFormat="1" applyFont="1" applyFill="1" applyBorder="1" applyAlignment="1">
      <alignment horizontal="center" vertical="top"/>
    </xf>
    <xf numFmtId="164" fontId="11" fillId="13" borderId="78" xfId="0" applyNumberFormat="1" applyFont="1" applyFill="1" applyBorder="1" applyAlignment="1">
      <alignment horizontal="center" vertical="top"/>
    </xf>
    <xf numFmtId="164" fontId="11" fillId="13" borderId="79" xfId="0" applyNumberFormat="1" applyFont="1" applyFill="1" applyBorder="1" applyAlignment="1">
      <alignment horizontal="center" vertical="top"/>
    </xf>
    <xf numFmtId="49" fontId="11" fillId="11" borderId="78" xfId="0" applyNumberFormat="1" applyFont="1" applyFill="1" applyBorder="1" applyAlignment="1">
      <alignment horizontal="right" vertical="top"/>
    </xf>
    <xf numFmtId="49" fontId="11" fillId="11" borderId="79" xfId="0" applyNumberFormat="1" applyFont="1" applyFill="1" applyBorder="1" applyAlignment="1">
      <alignment horizontal="right" vertical="top"/>
    </xf>
    <xf numFmtId="164" fontId="11" fillId="11" borderId="9" xfId="0" applyNumberFormat="1" applyFont="1" applyFill="1" applyBorder="1" applyAlignment="1">
      <alignment horizontal="center" vertical="top"/>
    </xf>
    <xf numFmtId="164" fontId="11" fillId="11" borderId="78" xfId="0" applyNumberFormat="1" applyFont="1" applyFill="1" applyBorder="1" applyAlignment="1">
      <alignment horizontal="center" vertical="top"/>
    </xf>
    <xf numFmtId="164" fontId="11" fillId="11" borderId="79" xfId="0" applyNumberFormat="1" applyFont="1" applyFill="1" applyBorder="1" applyAlignment="1">
      <alignment horizontal="center" vertical="top"/>
    </xf>
    <xf numFmtId="49" fontId="11" fillId="0" borderId="41" xfId="0" applyNumberFormat="1" applyFont="1" applyBorder="1" applyAlignment="1">
      <alignment horizontal="center" vertical="top"/>
    </xf>
    <xf numFmtId="49" fontId="11" fillId="0" borderId="64" xfId="0" applyNumberFormat="1" applyFont="1" applyBorder="1" applyAlignment="1">
      <alignment horizontal="center" vertical="top"/>
    </xf>
    <xf numFmtId="49" fontId="11" fillId="0" borderId="32" xfId="0" applyNumberFormat="1" applyFont="1" applyBorder="1" applyAlignment="1">
      <alignment horizontal="center" vertical="top"/>
    </xf>
    <xf numFmtId="0" fontId="9" fillId="7" borderId="20" xfId="0" applyFont="1" applyFill="1" applyBorder="1" applyAlignment="1">
      <alignment horizontal="left" vertical="top" wrapText="1"/>
    </xf>
    <xf numFmtId="0" fontId="9" fillId="7" borderId="28" xfId="0" applyFont="1" applyFill="1" applyBorder="1" applyAlignment="1">
      <alignment horizontal="left" vertical="top" wrapText="1"/>
    </xf>
    <xf numFmtId="49" fontId="11" fillId="13" borderId="20" xfId="0" applyNumberFormat="1" applyFont="1" applyFill="1" applyBorder="1" applyAlignment="1">
      <alignment horizontal="center" vertical="top"/>
    </xf>
    <xf numFmtId="49" fontId="11" fillId="13" borderId="21" xfId="0" applyNumberFormat="1" applyFont="1" applyFill="1" applyBorder="1" applyAlignment="1">
      <alignment horizontal="center" vertical="top"/>
    </xf>
    <xf numFmtId="49" fontId="11" fillId="4" borderId="40" xfId="0" applyNumberFormat="1" applyFont="1" applyFill="1" applyBorder="1" applyAlignment="1">
      <alignment horizontal="center" vertical="top"/>
    </xf>
    <xf numFmtId="49" fontId="11" fillId="4" borderId="31" xfId="0" applyNumberFormat="1" applyFont="1" applyFill="1" applyBorder="1" applyAlignment="1">
      <alignment horizontal="center" vertical="top"/>
    </xf>
    <xf numFmtId="49" fontId="11" fillId="7" borderId="17" xfId="0" applyNumberFormat="1" applyFont="1" applyFill="1" applyBorder="1" applyAlignment="1">
      <alignment horizontal="center" vertical="top"/>
    </xf>
    <xf numFmtId="49" fontId="11" fillId="7" borderId="18" xfId="0" applyNumberFormat="1" applyFont="1" applyFill="1" applyBorder="1" applyAlignment="1">
      <alignment horizontal="center" vertical="top"/>
    </xf>
    <xf numFmtId="0" fontId="11" fillId="7" borderId="17" xfId="0" applyFont="1" applyFill="1" applyBorder="1" applyAlignment="1">
      <alignment horizontal="left" vertical="top" wrapText="1"/>
    </xf>
    <xf numFmtId="0" fontId="11" fillId="7" borderId="18" xfId="0" applyFont="1" applyFill="1" applyBorder="1" applyAlignment="1">
      <alignment horizontal="left" vertical="top" wrapText="1"/>
    </xf>
    <xf numFmtId="0" fontId="6" fillId="0" borderId="20" xfId="0" applyFont="1" applyFill="1" applyBorder="1" applyAlignment="1">
      <alignment horizontal="center" vertical="top"/>
    </xf>
    <xf numFmtId="0" fontId="6" fillId="0" borderId="21" xfId="0" applyFont="1" applyFill="1" applyBorder="1" applyAlignment="1">
      <alignment horizontal="center" vertical="top"/>
    </xf>
    <xf numFmtId="49" fontId="9" fillId="0" borderId="40" xfId="0" applyNumberFormat="1" applyFont="1" applyBorder="1" applyAlignment="1">
      <alignment horizontal="center" vertical="top"/>
    </xf>
    <xf numFmtId="49" fontId="9" fillId="0" borderId="31" xfId="0" applyNumberFormat="1" applyFont="1" applyBorder="1" applyAlignment="1">
      <alignment horizontal="center" vertical="top"/>
    </xf>
    <xf numFmtId="49" fontId="11" fillId="13" borderId="28" xfId="0" applyNumberFormat="1" applyFont="1" applyFill="1" applyBorder="1" applyAlignment="1">
      <alignment horizontal="center" vertical="top"/>
    </xf>
    <xf numFmtId="49" fontId="11" fillId="4" borderId="53" xfId="0" applyNumberFormat="1" applyFont="1" applyFill="1" applyBorder="1" applyAlignment="1">
      <alignment horizontal="center" vertical="top"/>
    </xf>
    <xf numFmtId="49" fontId="11" fillId="7" borderId="19" xfId="0" applyNumberFormat="1" applyFont="1" applyFill="1" applyBorder="1" applyAlignment="1">
      <alignment horizontal="center" vertical="top"/>
    </xf>
    <xf numFmtId="0" fontId="11" fillId="7" borderId="19" xfId="0" applyFont="1" applyFill="1" applyBorder="1" applyAlignment="1">
      <alignment horizontal="left" vertical="top" wrapText="1"/>
    </xf>
    <xf numFmtId="0" fontId="6" fillId="0" borderId="28" xfId="0" applyFont="1" applyFill="1" applyBorder="1" applyAlignment="1">
      <alignment horizontal="center" vertical="top"/>
    </xf>
    <xf numFmtId="49" fontId="9" fillId="0" borderId="53" xfId="0" applyNumberFormat="1" applyFont="1" applyBorder="1" applyAlignment="1">
      <alignment horizontal="center" vertical="top"/>
    </xf>
    <xf numFmtId="0" fontId="9" fillId="7" borderId="61" xfId="0" applyFont="1" applyFill="1" applyBorder="1" applyAlignment="1">
      <alignment horizontal="left" vertical="top" wrapText="1"/>
    </xf>
    <xf numFmtId="0" fontId="9" fillId="7" borderId="57" xfId="0" applyFont="1" applyFill="1" applyBorder="1" applyAlignment="1">
      <alignment horizontal="left" vertical="top" wrapText="1"/>
    </xf>
    <xf numFmtId="0" fontId="9" fillId="7" borderId="39" xfId="0" applyFont="1" applyFill="1" applyBorder="1" applyAlignment="1">
      <alignment horizontal="left" vertical="top" wrapText="1"/>
    </xf>
    <xf numFmtId="0" fontId="1" fillId="7" borderId="30" xfId="0" applyFont="1" applyFill="1" applyBorder="1" applyAlignment="1">
      <alignment vertical="top" wrapText="1"/>
    </xf>
    <xf numFmtId="0" fontId="9" fillId="7" borderId="16" xfId="0" applyFont="1" applyFill="1" applyBorder="1" applyAlignment="1">
      <alignment horizontal="center" vertical="top"/>
    </xf>
    <xf numFmtId="0" fontId="9" fillId="7" borderId="31" xfId="0" applyFont="1" applyFill="1" applyBorder="1" applyAlignment="1">
      <alignment horizontal="center" vertical="top"/>
    </xf>
    <xf numFmtId="0" fontId="9" fillId="7" borderId="16" xfId="0" applyNumberFormat="1" applyFont="1" applyFill="1" applyBorder="1" applyAlignment="1">
      <alignment horizontal="center" vertical="top"/>
    </xf>
    <xf numFmtId="0" fontId="9" fillId="7" borderId="31" xfId="0" applyNumberFormat="1" applyFont="1" applyFill="1" applyBorder="1" applyAlignment="1">
      <alignment horizontal="center" vertical="top"/>
    </xf>
    <xf numFmtId="0" fontId="9" fillId="7" borderId="65" xfId="0" applyNumberFormat="1" applyFont="1" applyFill="1" applyBorder="1" applyAlignment="1">
      <alignment horizontal="center" vertical="top"/>
    </xf>
    <xf numFmtId="0" fontId="9" fillId="7" borderId="32" xfId="0" applyNumberFormat="1" applyFont="1" applyFill="1" applyBorder="1" applyAlignment="1">
      <alignment horizontal="center" vertical="top"/>
    </xf>
    <xf numFmtId="0" fontId="9" fillId="0" borderId="20" xfId="0" applyFont="1" applyBorder="1" applyAlignment="1">
      <alignment vertical="top" wrapText="1"/>
    </xf>
    <xf numFmtId="0" fontId="1" fillId="0" borderId="28" xfId="0" applyFont="1" applyBorder="1" applyAlignment="1">
      <alignment vertical="top"/>
    </xf>
    <xf numFmtId="49" fontId="11" fillId="4" borderId="68" xfId="0" applyNumberFormat="1" applyFont="1" applyFill="1" applyBorder="1" applyAlignment="1">
      <alignment horizontal="right" vertical="top"/>
    </xf>
    <xf numFmtId="49" fontId="11" fillId="4" borderId="78" xfId="0" applyNumberFormat="1" applyFont="1" applyFill="1" applyBorder="1" applyAlignment="1">
      <alignment horizontal="right" vertical="top"/>
    </xf>
    <xf numFmtId="164" fontId="11" fillId="4" borderId="9" xfId="0" applyNumberFormat="1" applyFont="1" applyFill="1" applyBorder="1" applyAlignment="1">
      <alignment horizontal="center" vertical="top"/>
    </xf>
    <xf numFmtId="164" fontId="11" fillId="4" borderId="78" xfId="0" applyNumberFormat="1" applyFont="1" applyFill="1" applyBorder="1" applyAlignment="1">
      <alignment horizontal="center" vertical="top"/>
    </xf>
    <xf numFmtId="164" fontId="11" fillId="4" borderId="79" xfId="0" applyNumberFormat="1" applyFont="1" applyFill="1" applyBorder="1" applyAlignment="1">
      <alignment horizontal="center" vertical="top"/>
    </xf>
    <xf numFmtId="49" fontId="11" fillId="4" borderId="68" xfId="0" applyNumberFormat="1" applyFont="1" applyFill="1" applyBorder="1" applyAlignment="1">
      <alignment horizontal="left" vertical="top"/>
    </xf>
    <xf numFmtId="49" fontId="11" fillId="4" borderId="78" xfId="0" applyNumberFormat="1" applyFont="1" applyFill="1" applyBorder="1" applyAlignment="1">
      <alignment horizontal="left" vertical="top"/>
    </xf>
    <xf numFmtId="49" fontId="11" fillId="4" borderId="79" xfId="0" applyNumberFormat="1" applyFont="1" applyFill="1" applyBorder="1" applyAlignment="1">
      <alignment horizontal="left" vertical="top"/>
    </xf>
    <xf numFmtId="49" fontId="11" fillId="0" borderId="27" xfId="0" applyNumberFormat="1" applyFont="1" applyBorder="1" applyAlignment="1">
      <alignment horizontal="center" vertical="top"/>
    </xf>
    <xf numFmtId="49" fontId="11" fillId="0" borderId="72" xfId="0" applyNumberFormat="1" applyFont="1" applyBorder="1" applyAlignment="1">
      <alignment horizontal="center" vertical="top"/>
    </xf>
    <xf numFmtId="49" fontId="11" fillId="0" borderId="36" xfId="0" applyNumberFormat="1" applyFont="1" applyBorder="1" applyAlignment="1">
      <alignment horizontal="center" vertical="top"/>
    </xf>
    <xf numFmtId="0" fontId="11" fillId="0" borderId="60" xfId="0" applyFont="1" applyFill="1" applyBorder="1" applyAlignment="1">
      <alignment horizontal="left" vertical="top" wrapText="1"/>
    </xf>
    <xf numFmtId="0" fontId="11" fillId="0" borderId="61" xfId="0" applyFont="1" applyFill="1" applyBorder="1" applyAlignment="1">
      <alignment horizontal="left" vertical="top" wrapText="1"/>
    </xf>
    <xf numFmtId="0" fontId="11" fillId="0" borderId="57" xfId="0" applyFont="1" applyFill="1" applyBorder="1" applyAlignment="1">
      <alignment horizontal="left" vertical="top" wrapText="1"/>
    </xf>
    <xf numFmtId="0" fontId="7" fillId="0" borderId="25" xfId="0" applyFont="1" applyFill="1" applyBorder="1" applyAlignment="1">
      <alignment horizontal="center" vertical="center" textRotation="90" wrapText="1"/>
    </xf>
    <xf numFmtId="0" fontId="7" fillId="0" borderId="39" xfId="0" applyFont="1" applyFill="1" applyBorder="1" applyAlignment="1">
      <alignment horizontal="center" vertical="center" textRotation="90" wrapText="1"/>
    </xf>
    <xf numFmtId="0" fontId="7" fillId="0" borderId="30" xfId="0" applyFont="1" applyFill="1" applyBorder="1" applyAlignment="1">
      <alignment horizontal="center" vertical="center" textRotation="90" wrapText="1"/>
    </xf>
    <xf numFmtId="49" fontId="9" fillId="0" borderId="26" xfId="0" applyNumberFormat="1" applyFont="1" applyBorder="1" applyAlignment="1">
      <alignment horizontal="center" vertical="top"/>
    </xf>
    <xf numFmtId="49" fontId="9" fillId="0" borderId="38" xfId="0" applyNumberFormat="1" applyFont="1" applyBorder="1" applyAlignment="1">
      <alignment horizontal="center" vertical="top"/>
    </xf>
    <xf numFmtId="49" fontId="9" fillId="0" borderId="29" xfId="0" applyNumberFormat="1" applyFont="1" applyBorder="1" applyAlignment="1">
      <alignment horizontal="center" vertical="top"/>
    </xf>
    <xf numFmtId="49" fontId="11" fillId="0" borderId="35" xfId="0" applyNumberFormat="1" applyFont="1" applyBorder="1" applyAlignment="1">
      <alignment horizontal="center" vertical="top"/>
    </xf>
    <xf numFmtId="49" fontId="11" fillId="8" borderId="18" xfId="0" applyNumberFormat="1" applyFont="1" applyFill="1" applyBorder="1" applyAlignment="1">
      <alignment horizontal="right" vertical="top"/>
    </xf>
    <xf numFmtId="49" fontId="11" fillId="8" borderId="23" xfId="0" applyNumberFormat="1" applyFont="1" applyFill="1" applyBorder="1" applyAlignment="1">
      <alignment horizontal="right" vertical="top"/>
    </xf>
    <xf numFmtId="0" fontId="11" fillId="7" borderId="60" xfId="0" applyFont="1" applyFill="1" applyBorder="1" applyAlignment="1">
      <alignment horizontal="left" vertical="top" wrapText="1"/>
    </xf>
    <xf numFmtId="0" fontId="11" fillId="7" borderId="61" xfId="0" applyFont="1" applyFill="1" applyBorder="1" applyAlignment="1">
      <alignment horizontal="left" vertical="top" wrapText="1"/>
    </xf>
    <xf numFmtId="0" fontId="11" fillId="7" borderId="57" xfId="0" applyFont="1" applyFill="1" applyBorder="1" applyAlignment="1">
      <alignment horizontal="left" vertical="top" wrapText="1"/>
    </xf>
    <xf numFmtId="0" fontId="7" fillId="0" borderId="20" xfId="0" applyFont="1" applyFill="1" applyBorder="1" applyAlignment="1">
      <alignment horizontal="center" vertical="top" textRotation="90" wrapText="1"/>
    </xf>
    <xf numFmtId="0" fontId="7" fillId="0" borderId="28" xfId="0" applyFont="1" applyFill="1" applyBorder="1" applyAlignment="1">
      <alignment horizontal="center" vertical="top" textRotation="90" wrapText="1"/>
    </xf>
    <xf numFmtId="0" fontId="7" fillId="0" borderId="21" xfId="0" applyFont="1" applyFill="1" applyBorder="1" applyAlignment="1">
      <alignment horizontal="center" vertical="top" textRotation="90" wrapText="1"/>
    </xf>
    <xf numFmtId="49" fontId="9" fillId="0" borderId="26" xfId="0" applyNumberFormat="1" applyFont="1" applyBorder="1" applyAlignment="1">
      <alignment horizontal="center" vertical="top" wrapText="1"/>
    </xf>
    <xf numFmtId="49" fontId="9" fillId="0" borderId="38" xfId="0" applyNumberFormat="1" applyFont="1" applyBorder="1" applyAlignment="1">
      <alignment horizontal="center" vertical="top" wrapText="1"/>
    </xf>
    <xf numFmtId="49" fontId="9" fillId="0" borderId="29" xfId="0" applyNumberFormat="1" applyFont="1" applyBorder="1" applyAlignment="1">
      <alignment horizontal="center" vertical="top" wrapText="1"/>
    </xf>
    <xf numFmtId="49" fontId="11" fillId="13" borderId="25" xfId="0" applyNumberFormat="1" applyFont="1" applyFill="1" applyBorder="1" applyAlignment="1">
      <alignment horizontal="center" vertical="top"/>
    </xf>
    <xf numFmtId="49" fontId="11" fillId="13" borderId="33" xfId="0" applyNumberFormat="1" applyFont="1" applyFill="1" applyBorder="1" applyAlignment="1">
      <alignment horizontal="center" vertical="top"/>
    </xf>
    <xf numFmtId="49" fontId="11" fillId="13" borderId="30" xfId="0" applyNumberFormat="1" applyFont="1" applyFill="1" applyBorder="1" applyAlignment="1">
      <alignment horizontal="center" vertical="top"/>
    </xf>
    <xf numFmtId="49" fontId="11" fillId="4" borderId="26" xfId="0" applyNumberFormat="1" applyFont="1" applyFill="1" applyBorder="1" applyAlignment="1">
      <alignment horizontal="center" vertical="top"/>
    </xf>
    <xf numFmtId="49" fontId="11" fillId="4" borderId="34" xfId="0" applyNumberFormat="1" applyFont="1" applyFill="1" applyBorder="1" applyAlignment="1">
      <alignment horizontal="center" vertical="top"/>
    </xf>
    <xf numFmtId="49" fontId="11" fillId="4" borderId="29" xfId="0" applyNumberFormat="1" applyFont="1" applyFill="1" applyBorder="1" applyAlignment="1">
      <alignment horizontal="center" vertical="top"/>
    </xf>
    <xf numFmtId="49" fontId="11" fillId="7" borderId="60" xfId="0" applyNumberFormat="1" applyFont="1" applyFill="1" applyBorder="1" applyAlignment="1">
      <alignment horizontal="center" vertical="top"/>
    </xf>
    <xf numFmtId="49" fontId="11" fillId="7" borderId="62" xfId="0" applyNumberFormat="1" applyFont="1" applyFill="1" applyBorder="1" applyAlignment="1">
      <alignment horizontal="center" vertical="top"/>
    </xf>
    <xf numFmtId="49" fontId="11" fillId="7" borderId="57" xfId="0" applyNumberFormat="1" applyFont="1" applyFill="1" applyBorder="1" applyAlignment="1">
      <alignment horizontal="center" vertical="top"/>
    </xf>
    <xf numFmtId="0" fontId="11" fillId="7" borderId="62" xfId="0" applyFont="1" applyFill="1" applyBorder="1" applyAlignment="1">
      <alignment horizontal="left" vertical="top" wrapText="1"/>
    </xf>
    <xf numFmtId="49" fontId="7" fillId="0" borderId="20" xfId="0" applyNumberFormat="1" applyFont="1" applyFill="1" applyBorder="1" applyAlignment="1">
      <alignment horizontal="center" vertical="center" textRotation="90" wrapText="1"/>
    </xf>
    <xf numFmtId="49" fontId="7" fillId="0" borderId="28" xfId="0" applyNumberFormat="1" applyFont="1" applyFill="1" applyBorder="1" applyAlignment="1">
      <alignment horizontal="center" vertical="center" textRotation="90" wrapText="1"/>
    </xf>
    <xf numFmtId="0" fontId="7" fillId="0" borderId="21" xfId="0" applyFont="1" applyBorder="1" applyAlignment="1">
      <alignment horizontal="center" vertical="center" textRotation="90" wrapText="1"/>
    </xf>
    <xf numFmtId="49" fontId="9" fillId="0" borderId="34" xfId="0" applyNumberFormat="1" applyFont="1" applyBorder="1" applyAlignment="1">
      <alignment horizontal="center" vertical="top"/>
    </xf>
    <xf numFmtId="49" fontId="5" fillId="0" borderId="20" xfId="0" applyNumberFormat="1" applyFont="1" applyFill="1" applyBorder="1" applyAlignment="1">
      <alignment horizontal="center" vertical="center" textRotation="90"/>
    </xf>
    <xf numFmtId="49" fontId="5" fillId="0" borderId="28" xfId="0" applyNumberFormat="1" applyFont="1" applyFill="1" applyBorder="1" applyAlignment="1">
      <alignment horizontal="center" vertical="center" textRotation="90"/>
    </xf>
    <xf numFmtId="49" fontId="5" fillId="0" borderId="21" xfId="0" applyNumberFormat="1" applyFont="1" applyFill="1" applyBorder="1" applyAlignment="1">
      <alignment horizontal="center" vertical="center" textRotation="90"/>
    </xf>
    <xf numFmtId="49" fontId="5" fillId="0" borderId="40" xfId="0" quotePrefix="1" applyNumberFormat="1" applyFont="1" applyBorder="1" applyAlignment="1">
      <alignment horizontal="center" vertical="top"/>
    </xf>
    <xf numFmtId="49" fontId="5" fillId="0" borderId="53" xfId="0" applyNumberFormat="1" applyFont="1" applyBorder="1" applyAlignment="1">
      <alignment horizontal="center" vertical="top"/>
    </xf>
    <xf numFmtId="49" fontId="5" fillId="0" borderId="31" xfId="0" applyNumberFormat="1" applyFont="1" applyBorder="1" applyAlignment="1">
      <alignment horizontal="center" vertical="top"/>
    </xf>
    <xf numFmtId="49" fontId="4" fillId="0" borderId="41" xfId="0" applyNumberFormat="1" applyFont="1" applyBorder="1" applyAlignment="1">
      <alignment horizontal="center" vertical="top"/>
    </xf>
    <xf numFmtId="49" fontId="4" fillId="0" borderId="64" xfId="0" applyNumberFormat="1" applyFont="1" applyBorder="1" applyAlignment="1">
      <alignment horizontal="center" vertical="top"/>
    </xf>
    <xf numFmtId="49" fontId="4" fillId="0" borderId="32" xfId="0" applyNumberFormat="1" applyFont="1" applyBorder="1" applyAlignment="1">
      <alignment horizontal="center" vertical="top"/>
    </xf>
    <xf numFmtId="49" fontId="11" fillId="4" borderId="17" xfId="0" applyNumberFormat="1" applyFont="1" applyFill="1" applyBorder="1" applyAlignment="1">
      <alignment horizontal="left" vertical="top"/>
    </xf>
    <xf numFmtId="49" fontId="11" fillId="4" borderId="22" xfId="0" applyNumberFormat="1" applyFont="1" applyFill="1" applyBorder="1" applyAlignment="1">
      <alignment horizontal="left" vertical="top"/>
    </xf>
    <xf numFmtId="49" fontId="11" fillId="4" borderId="0" xfId="0" applyNumberFormat="1" applyFont="1" applyFill="1" applyBorder="1" applyAlignment="1">
      <alignment horizontal="left" vertical="top"/>
    </xf>
    <xf numFmtId="49" fontId="11" fillId="4" borderId="80" xfId="0" applyNumberFormat="1" applyFont="1" applyFill="1" applyBorder="1" applyAlignment="1">
      <alignment horizontal="left" vertical="top"/>
    </xf>
    <xf numFmtId="0" fontId="11" fillId="7" borderId="22" xfId="0" applyFont="1" applyFill="1" applyBorder="1" applyAlignment="1">
      <alignment vertical="top" wrapText="1"/>
    </xf>
    <xf numFmtId="0" fontId="1" fillId="7" borderId="0" xfId="0" applyFont="1" applyFill="1" applyBorder="1" applyAlignment="1">
      <alignment vertical="top" wrapText="1"/>
    </xf>
    <xf numFmtId="0" fontId="7" fillId="0" borderId="37" xfId="0" applyFont="1" applyFill="1" applyBorder="1" applyAlignment="1">
      <alignment horizontal="center" vertical="center" textRotation="90" wrapText="1"/>
    </xf>
    <xf numFmtId="0" fontId="31" fillId="0" borderId="7" xfId="0" applyFont="1" applyBorder="1" applyAlignment="1">
      <alignment horizontal="center" vertical="center" textRotation="90" wrapText="1"/>
    </xf>
    <xf numFmtId="0" fontId="9" fillId="7" borderId="72" xfId="0" applyFont="1" applyFill="1" applyBorder="1" applyAlignment="1">
      <alignment horizontal="left" vertical="top" wrapText="1"/>
    </xf>
    <xf numFmtId="0" fontId="5" fillId="7" borderId="36" xfId="0" applyFont="1" applyFill="1" applyBorder="1" applyAlignment="1">
      <alignment horizontal="left" vertical="top" wrapText="1"/>
    </xf>
    <xf numFmtId="49" fontId="11" fillId="13" borderId="37" xfId="0" applyNumberFormat="1" applyFont="1" applyFill="1" applyBorder="1" applyAlignment="1">
      <alignment horizontal="center" vertical="top"/>
    </xf>
    <xf numFmtId="49" fontId="11" fillId="13" borderId="7" xfId="0" applyNumberFormat="1" applyFont="1" applyFill="1" applyBorder="1" applyAlignment="1">
      <alignment horizontal="center" vertical="top"/>
    </xf>
    <xf numFmtId="49" fontId="11" fillId="13" borderId="13" xfId="0" applyNumberFormat="1" applyFont="1" applyFill="1" applyBorder="1" applyAlignment="1">
      <alignment horizontal="center" vertical="top"/>
    </xf>
    <xf numFmtId="0" fontId="7" fillId="0" borderId="75" xfId="0" applyFont="1" applyFill="1" applyBorder="1" applyAlignment="1">
      <alignment horizontal="center" vertical="top" wrapText="1"/>
    </xf>
    <xf numFmtId="0" fontId="7" fillId="0" borderId="76" xfId="0" applyFont="1" applyFill="1" applyBorder="1" applyAlignment="1">
      <alignment horizontal="center" vertical="top" wrapText="1"/>
    </xf>
    <xf numFmtId="0" fontId="7" fillId="0" borderId="74" xfId="0" applyFont="1" applyFill="1" applyBorder="1" applyAlignment="1">
      <alignment horizontal="center" vertical="top" wrapText="1"/>
    </xf>
    <xf numFmtId="49" fontId="10" fillId="0" borderId="26" xfId="0" applyNumberFormat="1" applyFont="1" applyBorder="1" applyAlignment="1">
      <alignment horizontal="center" vertical="top" wrapText="1"/>
    </xf>
    <xf numFmtId="49" fontId="10" fillId="0" borderId="53" xfId="0" applyNumberFormat="1" applyFont="1" applyBorder="1" applyAlignment="1">
      <alignment horizontal="center" vertical="top" wrapText="1"/>
    </xf>
    <xf numFmtId="49" fontId="10" fillId="0" borderId="29" xfId="0" applyNumberFormat="1" applyFont="1" applyBorder="1" applyAlignment="1">
      <alignment horizontal="center" vertical="top" wrapText="1"/>
    </xf>
    <xf numFmtId="49" fontId="11" fillId="0" borderId="60" xfId="0" applyNumberFormat="1" applyFont="1" applyBorder="1" applyAlignment="1">
      <alignment horizontal="center" vertical="top"/>
    </xf>
    <xf numFmtId="49" fontId="11" fillId="0" borderId="19" xfId="0" applyNumberFormat="1" applyFont="1" applyBorder="1" applyAlignment="1">
      <alignment horizontal="center" vertical="top"/>
    </xf>
    <xf numFmtId="49" fontId="11" fillId="0" borderId="57" xfId="0" applyNumberFormat="1" applyFont="1" applyBorder="1" applyAlignment="1">
      <alignment horizontal="center" vertical="top"/>
    </xf>
    <xf numFmtId="49" fontId="5" fillId="0" borderId="53" xfId="0" quotePrefix="1" applyNumberFormat="1" applyFont="1" applyBorder="1" applyAlignment="1">
      <alignment horizontal="center" vertical="top"/>
    </xf>
    <xf numFmtId="0" fontId="9" fillId="7" borderId="53" xfId="0" applyFont="1" applyFill="1" applyBorder="1" applyAlignment="1">
      <alignment vertical="top" wrapText="1"/>
    </xf>
    <xf numFmtId="0" fontId="1" fillId="7" borderId="34" xfId="0" applyFont="1" applyFill="1" applyBorder="1" applyAlignment="1">
      <alignment vertical="top" wrapText="1"/>
    </xf>
    <xf numFmtId="0" fontId="9" fillId="7" borderId="0" xfId="0" applyFont="1" applyFill="1" applyBorder="1" applyAlignment="1">
      <alignment horizontal="left" vertical="top" wrapText="1"/>
    </xf>
    <xf numFmtId="0" fontId="9" fillId="7" borderId="77" xfId="0" applyFont="1" applyFill="1" applyBorder="1" applyAlignment="1">
      <alignment horizontal="left" vertical="top" wrapText="1"/>
    </xf>
    <xf numFmtId="0" fontId="9" fillId="7" borderId="82" xfId="0" applyFont="1" applyFill="1" applyBorder="1" applyAlignment="1">
      <alignment horizontal="left" vertical="top" wrapText="1"/>
    </xf>
    <xf numFmtId="0" fontId="9" fillId="7" borderId="23" xfId="0" applyFont="1" applyFill="1" applyBorder="1" applyAlignment="1">
      <alignment horizontal="left" vertical="top" wrapText="1"/>
    </xf>
    <xf numFmtId="0" fontId="11" fillId="7" borderId="40" xfId="0" applyFont="1" applyFill="1" applyBorder="1" applyAlignment="1">
      <alignment vertical="top" wrapText="1"/>
    </xf>
    <xf numFmtId="0" fontId="11" fillId="7" borderId="31" xfId="0" applyFont="1" applyFill="1" applyBorder="1" applyAlignment="1">
      <alignment vertical="top" wrapText="1"/>
    </xf>
    <xf numFmtId="0" fontId="9" fillId="0" borderId="37" xfId="0" applyFont="1" applyBorder="1" applyAlignment="1">
      <alignment vertical="top" wrapText="1"/>
    </xf>
    <xf numFmtId="0" fontId="1" fillId="0" borderId="13" xfId="0" applyFont="1" applyBorder="1" applyAlignment="1">
      <alignment vertical="top" wrapText="1"/>
    </xf>
    <xf numFmtId="49" fontId="11" fillId="7" borderId="40" xfId="0" applyNumberFormat="1" applyFont="1" applyFill="1" applyBorder="1" applyAlignment="1">
      <alignment horizontal="left" vertical="top" wrapText="1"/>
    </xf>
    <xf numFmtId="49" fontId="11" fillId="7" borderId="31" xfId="0" applyNumberFormat="1" applyFont="1" applyFill="1" applyBorder="1" applyAlignment="1">
      <alignment horizontal="left" vertical="top" wrapText="1"/>
    </xf>
    <xf numFmtId="49" fontId="7" fillId="0" borderId="76" xfId="0" applyNumberFormat="1" applyFont="1" applyFill="1" applyBorder="1" applyAlignment="1">
      <alignment horizontal="right" vertical="top"/>
    </xf>
    <xf numFmtId="49" fontId="9" fillId="0" borderId="40" xfId="0" applyNumberFormat="1" applyFont="1" applyFill="1" applyBorder="1" applyAlignment="1">
      <alignment horizontal="center" vertical="top"/>
    </xf>
    <xf numFmtId="49" fontId="9" fillId="0" borderId="53" xfId="0" applyNumberFormat="1" applyFont="1" applyFill="1" applyBorder="1" applyAlignment="1">
      <alignment horizontal="center" vertical="top"/>
    </xf>
    <xf numFmtId="49" fontId="11" fillId="0" borderId="17" xfId="0" applyNumberFormat="1" applyFont="1" applyFill="1" applyBorder="1" applyAlignment="1">
      <alignment horizontal="center" vertical="top"/>
    </xf>
    <xf numFmtId="49" fontId="11" fillId="0" borderId="19" xfId="0" applyNumberFormat="1" applyFont="1" applyFill="1" applyBorder="1" applyAlignment="1">
      <alignment horizontal="center" vertical="top"/>
    </xf>
    <xf numFmtId="0" fontId="7" fillId="0" borderId="90" xfId="0" applyFont="1" applyFill="1" applyBorder="1" applyAlignment="1">
      <alignment horizontal="center" vertical="top" wrapText="1"/>
    </xf>
    <xf numFmtId="0" fontId="7" fillId="0" borderId="87" xfId="0" applyFont="1" applyFill="1" applyBorder="1" applyAlignment="1">
      <alignment horizontal="center" vertical="top" wrapText="1"/>
    </xf>
    <xf numFmtId="0" fontId="11" fillId="0" borderId="17" xfId="4" applyNumberFormat="1" applyFont="1" applyBorder="1" applyAlignment="1">
      <alignment horizontal="center" vertical="top"/>
    </xf>
    <xf numFmtId="0" fontId="11" fillId="0" borderId="18" xfId="4" applyNumberFormat="1" applyFont="1" applyBorder="1" applyAlignment="1">
      <alignment horizontal="center" vertical="top"/>
    </xf>
    <xf numFmtId="0" fontId="0" fillId="0" borderId="53" xfId="0" applyBorder="1" applyAlignment="1">
      <alignment vertical="top" wrapText="1"/>
    </xf>
    <xf numFmtId="0" fontId="0" fillId="0" borderId="34" xfId="0" applyBorder="1" applyAlignment="1">
      <alignment vertical="top" wrapText="1"/>
    </xf>
    <xf numFmtId="0" fontId="9" fillId="0" borderId="90" xfId="0" applyFont="1" applyBorder="1" applyAlignment="1">
      <alignment vertical="top" wrapText="1"/>
    </xf>
    <xf numFmtId="0" fontId="0" fillId="0" borderId="76" xfId="0" applyBorder="1" applyAlignment="1">
      <alignment vertical="top" wrapText="1"/>
    </xf>
    <xf numFmtId="0" fontId="5" fillId="7" borderId="16" xfId="0" applyFont="1" applyFill="1" applyBorder="1" applyAlignment="1">
      <alignment horizontal="left" vertical="top" wrapText="1"/>
    </xf>
    <xf numFmtId="0" fontId="1" fillId="0" borderId="31" xfId="0" applyFont="1" applyBorder="1" applyAlignment="1">
      <alignment vertical="top"/>
    </xf>
    <xf numFmtId="49" fontId="7" fillId="0" borderId="90" xfId="0" applyNumberFormat="1" applyFont="1" applyFill="1" applyBorder="1" applyAlignment="1">
      <alignment horizontal="right" vertical="top"/>
    </xf>
    <xf numFmtId="49" fontId="7" fillId="0" borderId="87" xfId="0" applyNumberFormat="1" applyFont="1" applyFill="1" applyBorder="1" applyAlignment="1">
      <alignment horizontal="right" vertical="top"/>
    </xf>
    <xf numFmtId="49" fontId="9" fillId="0" borderId="31" xfId="0" applyNumberFormat="1" applyFont="1" applyFill="1" applyBorder="1" applyAlignment="1">
      <alignment horizontal="center" vertical="top"/>
    </xf>
    <xf numFmtId="49" fontId="11" fillId="0" borderId="18" xfId="0" applyNumberFormat="1" applyFont="1" applyFill="1" applyBorder="1" applyAlignment="1">
      <alignment horizontal="center" vertical="top"/>
    </xf>
    <xf numFmtId="0" fontId="9" fillId="7" borderId="53" xfId="0" applyFont="1" applyFill="1" applyBorder="1" applyAlignment="1">
      <alignment horizontal="left" vertical="top" wrapText="1"/>
    </xf>
    <xf numFmtId="0" fontId="9" fillId="7" borderId="34" xfId="0" applyFont="1" applyFill="1" applyBorder="1" applyAlignment="1">
      <alignment horizontal="left" vertical="top" wrapText="1"/>
    </xf>
    <xf numFmtId="0" fontId="9" fillId="7" borderId="40" xfId="0" applyNumberFormat="1" applyFont="1" applyFill="1" applyBorder="1" applyAlignment="1">
      <alignment horizontal="center" vertical="top"/>
    </xf>
    <xf numFmtId="0" fontId="9" fillId="7" borderId="41" xfId="0" applyNumberFormat="1" applyFont="1" applyFill="1" applyBorder="1" applyAlignment="1">
      <alignment horizontal="center" vertical="top"/>
    </xf>
    <xf numFmtId="0" fontId="9" fillId="7" borderId="40" xfId="0" applyFont="1" applyFill="1" applyBorder="1" applyAlignment="1">
      <alignment horizontal="left" vertical="top" wrapText="1"/>
    </xf>
    <xf numFmtId="0" fontId="9" fillId="7" borderId="31" xfId="0" applyFont="1" applyFill="1" applyBorder="1" applyAlignment="1">
      <alignment horizontal="left" vertical="top" wrapText="1"/>
    </xf>
    <xf numFmtId="49" fontId="11" fillId="0" borderId="17" xfId="0" applyNumberFormat="1" applyFont="1" applyBorder="1" applyAlignment="1">
      <alignment horizontal="center" vertical="top"/>
    </xf>
    <xf numFmtId="49" fontId="11" fillId="0" borderId="18" xfId="0" applyNumberFormat="1" applyFont="1" applyBorder="1" applyAlignment="1">
      <alignment horizontal="center" vertical="top"/>
    </xf>
    <xf numFmtId="0" fontId="9" fillId="0" borderId="20" xfId="0" applyFont="1" applyBorder="1" applyAlignment="1">
      <alignment horizontal="left" vertical="top" wrapText="1"/>
    </xf>
    <xf numFmtId="0" fontId="9" fillId="0" borderId="21" xfId="0" applyFont="1" applyBorder="1" applyAlignment="1">
      <alignment horizontal="left" vertical="top" wrapText="1"/>
    </xf>
    <xf numFmtId="0" fontId="10" fillId="0" borderId="63" xfId="0" applyFont="1" applyFill="1" applyBorder="1" applyAlignment="1">
      <alignment horizontal="center" vertical="center" textRotation="90" wrapText="1"/>
    </xf>
    <xf numFmtId="0" fontId="10" fillId="0" borderId="19" xfId="0" applyFont="1" applyFill="1" applyBorder="1" applyAlignment="1">
      <alignment horizontal="center" vertical="center" textRotation="90" wrapText="1"/>
    </xf>
    <xf numFmtId="0" fontId="5" fillId="0" borderId="55" xfId="0" applyFont="1" applyBorder="1" applyAlignment="1">
      <alignment horizontal="center" vertical="center" wrapText="1"/>
    </xf>
    <xf numFmtId="0" fontId="5" fillId="0" borderId="21" xfId="0" applyFont="1" applyBorder="1" applyAlignment="1">
      <alignment horizontal="center" vertical="center" wrapText="1"/>
    </xf>
    <xf numFmtId="0" fontId="12" fillId="0" borderId="34" xfId="0" applyNumberFormat="1" applyFont="1" applyBorder="1" applyAlignment="1">
      <alignment horizontal="center" vertical="center"/>
    </xf>
    <xf numFmtId="0" fontId="12" fillId="0" borderId="35" xfId="0" applyNumberFormat="1" applyFont="1" applyBorder="1" applyAlignment="1">
      <alignment horizontal="center" vertical="center"/>
    </xf>
    <xf numFmtId="0" fontId="9" fillId="0" borderId="40" xfId="0" applyNumberFormat="1" applyFont="1" applyBorder="1" applyAlignment="1">
      <alignment horizontal="center" vertical="top"/>
    </xf>
    <xf numFmtId="0" fontId="9" fillId="0" borderId="31" xfId="0" applyNumberFormat="1" applyFont="1" applyBorder="1" applyAlignment="1">
      <alignment horizontal="center" vertical="top"/>
    </xf>
    <xf numFmtId="0" fontId="9" fillId="0" borderId="41" xfId="0" applyNumberFormat="1" applyFont="1" applyBorder="1" applyAlignment="1">
      <alignment horizontal="center" vertical="top"/>
    </xf>
    <xf numFmtId="0" fontId="9" fillId="0" borderId="32" xfId="0" applyNumberFormat="1" applyFont="1" applyBorder="1" applyAlignment="1">
      <alignment horizontal="center" vertical="top"/>
    </xf>
    <xf numFmtId="49" fontId="11" fillId="4" borderId="19" xfId="0" applyNumberFormat="1" applyFont="1" applyFill="1" applyBorder="1" applyAlignment="1">
      <alignment horizontal="center" vertical="top"/>
    </xf>
    <xf numFmtId="49" fontId="11" fillId="4" borderId="18" xfId="0" applyNumberFormat="1" applyFont="1" applyFill="1" applyBorder="1" applyAlignment="1">
      <alignment horizontal="center" vertical="top"/>
    </xf>
    <xf numFmtId="49" fontId="11" fillId="4" borderId="17" xfId="0" applyNumberFormat="1" applyFont="1" applyFill="1" applyBorder="1" applyAlignment="1">
      <alignment horizontal="center" vertical="top"/>
    </xf>
    <xf numFmtId="0" fontId="1" fillId="0" borderId="21" xfId="0" applyFont="1" applyBorder="1" applyAlignment="1">
      <alignment vertical="top" wrapText="1"/>
    </xf>
    <xf numFmtId="0" fontId="9" fillId="7" borderId="55" xfId="0" applyFont="1" applyFill="1" applyBorder="1" applyAlignment="1">
      <alignment horizontal="left" vertical="top" wrapText="1"/>
    </xf>
    <xf numFmtId="0" fontId="9" fillId="7" borderId="21" xfId="0" applyFont="1" applyFill="1" applyBorder="1" applyAlignment="1">
      <alignment horizontal="left" vertical="top" wrapText="1"/>
    </xf>
    <xf numFmtId="0" fontId="25" fillId="0" borderId="0" xfId="0" applyFont="1" applyAlignment="1">
      <alignment horizontal="center" vertical="top" wrapText="1"/>
    </xf>
    <xf numFmtId="0" fontId="9" fillId="0" borderId="23" xfId="0" applyFont="1" applyBorder="1" applyAlignment="1">
      <alignment horizontal="right" vertical="top"/>
    </xf>
    <xf numFmtId="0" fontId="9" fillId="0" borderId="25" xfId="0" applyFont="1" applyBorder="1" applyAlignment="1">
      <alignment horizontal="center" vertical="center" textRotation="90" wrapText="1"/>
    </xf>
    <xf numFmtId="0" fontId="9" fillId="0" borderId="39" xfId="0" applyFont="1" applyBorder="1" applyAlignment="1">
      <alignment horizontal="center" vertical="center" textRotation="90" wrapText="1"/>
    </xf>
    <xf numFmtId="0" fontId="9" fillId="0" borderId="55" xfId="0" applyFont="1" applyBorder="1" applyAlignment="1">
      <alignment horizontal="center" vertical="center" textRotation="90" wrapText="1"/>
    </xf>
    <xf numFmtId="0" fontId="9" fillId="0" borderId="26" xfId="0" applyFont="1" applyBorder="1" applyAlignment="1">
      <alignment horizontal="center" vertical="center" textRotation="90" wrapText="1"/>
    </xf>
    <xf numFmtId="0" fontId="9" fillId="0" borderId="38" xfId="0" applyFont="1" applyBorder="1" applyAlignment="1">
      <alignment horizontal="center" vertical="center" textRotation="90" wrapText="1"/>
    </xf>
    <xf numFmtId="0" fontId="9" fillId="0" borderId="16" xfId="0" applyFont="1" applyBorder="1" applyAlignment="1">
      <alignment horizontal="center" vertical="center" textRotation="90" wrapText="1"/>
    </xf>
    <xf numFmtId="0" fontId="9" fillId="0" borderId="40" xfId="0" applyFont="1" applyBorder="1" applyAlignment="1">
      <alignment horizontal="center" vertical="center" wrapText="1"/>
    </xf>
    <xf numFmtId="0" fontId="9" fillId="0" borderId="53" xfId="0" applyFont="1" applyBorder="1" applyAlignment="1">
      <alignment horizontal="center" vertical="center" wrapText="1"/>
    </xf>
    <xf numFmtId="0" fontId="7" fillId="0" borderId="40" xfId="0" applyFont="1" applyBorder="1" applyAlignment="1">
      <alignment horizontal="center" vertical="center" textRotation="90" wrapText="1"/>
    </xf>
    <xf numFmtId="0" fontId="7" fillId="0" borderId="53" xfId="0" applyFont="1" applyBorder="1" applyAlignment="1">
      <alignment horizontal="center" vertical="center" textRotation="90" wrapText="1"/>
    </xf>
    <xf numFmtId="0" fontId="10" fillId="0" borderId="60" xfId="0" applyFont="1" applyBorder="1" applyAlignment="1">
      <alignment horizontal="center" vertical="center" textRotation="90" wrapText="1"/>
    </xf>
    <xf numFmtId="0" fontId="10" fillId="0" borderId="61" xfId="0" applyFont="1" applyBorder="1" applyAlignment="1">
      <alignment horizontal="center" vertical="center" textRotation="90" wrapText="1"/>
    </xf>
    <xf numFmtId="0" fontId="10" fillId="0" borderId="63" xfId="0" applyFont="1" applyBorder="1" applyAlignment="1">
      <alignment horizontal="center" vertical="center" textRotation="90" wrapText="1"/>
    </xf>
    <xf numFmtId="0" fontId="7" fillId="0" borderId="15" xfId="0" applyNumberFormat="1" applyFont="1" applyBorder="1" applyAlignment="1">
      <alignment horizontal="center" vertical="center" textRotation="90" wrapText="1"/>
    </xf>
    <xf numFmtId="0" fontId="7" fillId="0" borderId="4" xfId="0" applyNumberFormat="1" applyFont="1" applyBorder="1" applyAlignment="1">
      <alignment horizontal="center" vertical="center" textRotation="90" wrapText="1"/>
    </xf>
    <xf numFmtId="49" fontId="11" fillId="10" borderId="37" xfId="0" applyNumberFormat="1" applyFont="1" applyFill="1" applyBorder="1" applyAlignment="1">
      <alignment horizontal="left" vertical="top" wrapText="1"/>
    </xf>
    <xf numFmtId="49" fontId="11" fillId="10" borderId="22" xfId="0" applyNumberFormat="1" applyFont="1" applyFill="1" applyBorder="1" applyAlignment="1">
      <alignment horizontal="left" vertical="top" wrapText="1"/>
    </xf>
    <xf numFmtId="49" fontId="11" fillId="10" borderId="80" xfId="0" applyNumberFormat="1" applyFont="1" applyFill="1" applyBorder="1" applyAlignment="1">
      <alignment horizontal="left" vertical="top" wrapText="1"/>
    </xf>
    <xf numFmtId="0" fontId="20" fillId="11" borderId="8" xfId="0" applyFont="1" applyFill="1" applyBorder="1" applyAlignment="1">
      <alignment horizontal="left" vertical="top" wrapText="1"/>
    </xf>
    <xf numFmtId="0" fontId="20" fillId="11" borderId="69" xfId="0" applyFont="1" applyFill="1" applyBorder="1" applyAlignment="1">
      <alignment horizontal="left" vertical="top" wrapText="1"/>
    </xf>
    <xf numFmtId="0" fontId="20" fillId="11" borderId="85" xfId="0" applyFont="1" applyFill="1" applyBorder="1" applyAlignment="1">
      <alignment horizontal="left" vertical="top" wrapText="1"/>
    </xf>
    <xf numFmtId="0" fontId="11" fillId="13" borderId="69" xfId="0" applyFont="1" applyFill="1" applyBorder="1" applyAlignment="1">
      <alignment horizontal="left" vertical="top" wrapText="1"/>
    </xf>
    <xf numFmtId="0" fontId="11" fillId="13" borderId="85" xfId="0" applyFont="1" applyFill="1" applyBorder="1" applyAlignment="1">
      <alignment horizontal="left" vertical="top" wrapText="1"/>
    </xf>
    <xf numFmtId="0" fontId="11" fillId="4" borderId="63" xfId="0" applyFont="1" applyFill="1" applyBorder="1" applyAlignment="1">
      <alignment horizontal="left" vertical="top" wrapText="1"/>
    </xf>
    <xf numFmtId="0" fontId="11" fillId="4" borderId="82" xfId="0" applyFont="1" applyFill="1" applyBorder="1" applyAlignment="1">
      <alignment horizontal="left" vertical="top" wrapText="1"/>
    </xf>
    <xf numFmtId="0" fontId="11" fillId="4" borderId="83" xfId="0" applyFont="1" applyFill="1" applyBorder="1" applyAlignment="1">
      <alignment horizontal="left" vertical="top" wrapText="1"/>
    </xf>
    <xf numFmtId="0" fontId="9" fillId="0" borderId="55" xfId="0" applyFont="1" applyBorder="1" applyAlignment="1">
      <alignment vertical="top" wrapText="1"/>
    </xf>
    <xf numFmtId="0" fontId="9" fillId="0" borderId="15" xfId="0" applyFont="1" applyBorder="1" applyAlignment="1">
      <alignment horizontal="center" vertical="center" textRotation="90" wrapText="1"/>
    </xf>
    <xf numFmtId="0" fontId="9" fillId="0" borderId="4" xfId="0" applyFont="1" applyBorder="1" applyAlignment="1">
      <alignment horizontal="center" vertical="center" textRotation="90" wrapText="1"/>
    </xf>
    <xf numFmtId="0" fontId="7" fillId="0" borderId="15" xfId="0" applyFont="1" applyBorder="1" applyAlignment="1">
      <alignment horizontal="center" vertical="center" textRotation="90" wrapText="1"/>
    </xf>
    <xf numFmtId="0" fontId="7" fillId="0" borderId="4" xfId="0" applyFont="1" applyBorder="1" applyAlignment="1">
      <alignment horizontal="center" vertical="center" textRotation="90" wrapText="1"/>
    </xf>
    <xf numFmtId="0" fontId="7" fillId="0" borderId="10" xfId="0" applyFont="1" applyBorder="1" applyAlignment="1">
      <alignment horizontal="center" vertical="center" textRotation="90" wrapText="1"/>
    </xf>
    <xf numFmtId="0" fontId="2" fillId="0" borderId="11" xfId="0" applyFont="1" applyBorder="1" applyAlignment="1">
      <alignment horizontal="center" vertical="center"/>
    </xf>
    <xf numFmtId="0" fontId="2" fillId="0" borderId="58" xfId="0" applyFont="1" applyBorder="1" applyAlignment="1">
      <alignment horizontal="center" vertical="center"/>
    </xf>
    <xf numFmtId="0" fontId="2" fillId="0" borderId="86" xfId="0" applyFont="1" applyBorder="1" applyAlignment="1">
      <alignment horizontal="center" vertical="center"/>
    </xf>
    <xf numFmtId="0" fontId="9" fillId="0" borderId="84" xfId="0" applyFont="1" applyBorder="1" applyAlignment="1">
      <alignment horizontal="center" vertical="center" textRotation="90" wrapText="1"/>
    </xf>
    <xf numFmtId="0" fontId="9" fillId="0" borderId="76" xfId="0" applyFont="1" applyBorder="1" applyAlignment="1">
      <alignment horizontal="center" vertical="center" textRotation="90" wrapText="1"/>
    </xf>
    <xf numFmtId="0" fontId="9" fillId="0" borderId="38" xfId="0" applyFont="1" applyBorder="1" applyAlignment="1">
      <alignment horizontal="center" vertical="center"/>
    </xf>
    <xf numFmtId="0" fontId="2" fillId="0" borderId="25" xfId="1" applyFont="1" applyBorder="1" applyAlignment="1">
      <alignment horizontal="center" vertical="center" wrapText="1"/>
    </xf>
    <xf numFmtId="0" fontId="2" fillId="0" borderId="26" xfId="1" applyFont="1" applyBorder="1" applyAlignment="1">
      <alignment horizontal="center" vertical="center" wrapText="1"/>
    </xf>
    <xf numFmtId="0" fontId="2" fillId="0" borderId="27" xfId="1" applyFont="1" applyBorder="1" applyAlignment="1">
      <alignment horizontal="center" vertical="center" wrapText="1"/>
    </xf>
    <xf numFmtId="0" fontId="12" fillId="0" borderId="55" xfId="1" applyFont="1" applyBorder="1" applyAlignment="1">
      <alignment horizontal="center" vertical="center" textRotation="90" wrapText="1"/>
    </xf>
    <xf numFmtId="0" fontId="12" fillId="0" borderId="28" xfId="1" applyFont="1" applyBorder="1" applyAlignment="1">
      <alignment horizontal="center" vertical="center" textRotation="90" wrapText="1"/>
    </xf>
    <xf numFmtId="49" fontId="12" fillId="0" borderId="12" xfId="0" applyNumberFormat="1" applyFont="1" applyBorder="1" applyAlignment="1">
      <alignment horizontal="center" vertical="top" wrapText="1"/>
    </xf>
    <xf numFmtId="49" fontId="12" fillId="0" borderId="5" xfId="0" applyNumberFormat="1" applyFont="1" applyBorder="1" applyAlignment="1">
      <alignment horizontal="center" vertical="top" wrapText="1"/>
    </xf>
    <xf numFmtId="0" fontId="12" fillId="0" borderId="37" xfId="0" applyFont="1" applyFill="1" applyBorder="1" applyAlignment="1">
      <alignment horizontal="center" vertical="top" wrapText="1"/>
    </xf>
    <xf numFmtId="0" fontId="0" fillId="0" borderId="13" xfId="0" applyBorder="1" applyAlignment="1">
      <alignment horizontal="center" vertical="top" wrapText="1"/>
    </xf>
    <xf numFmtId="49" fontId="12" fillId="0" borderId="15" xfId="0" applyNumberFormat="1" applyFont="1" applyBorder="1" applyAlignment="1">
      <alignment horizontal="center" vertical="top" wrapText="1"/>
    </xf>
    <xf numFmtId="0" fontId="0" fillId="0" borderId="10" xfId="0" applyBorder="1" applyAlignment="1">
      <alignment horizontal="center" vertical="top" wrapText="1"/>
    </xf>
    <xf numFmtId="0" fontId="12" fillId="0" borderId="38" xfId="1" applyFont="1" applyBorder="1" applyAlignment="1">
      <alignment horizontal="center" vertical="center"/>
    </xf>
    <xf numFmtId="0" fontId="12" fillId="0" borderId="65" xfId="1" applyFont="1" applyFill="1" applyBorder="1" applyAlignment="1">
      <alignment horizontal="center" vertical="center" textRotation="90" wrapText="1"/>
    </xf>
    <xf numFmtId="0" fontId="12" fillId="0" borderId="64" xfId="1" applyFont="1" applyFill="1" applyBorder="1" applyAlignment="1">
      <alignment horizontal="center" vertical="center" textRotation="90" wrapText="1"/>
    </xf>
    <xf numFmtId="0" fontId="7" fillId="0" borderId="20" xfId="1" applyFont="1" applyFill="1" applyBorder="1" applyAlignment="1">
      <alignment horizontal="center" vertical="top" wrapText="1"/>
    </xf>
    <xf numFmtId="0" fontId="7" fillId="0" borderId="21" xfId="1" applyFont="1" applyFill="1" applyBorder="1" applyAlignment="1">
      <alignment horizontal="center" vertical="top" wrapText="1"/>
    </xf>
    <xf numFmtId="0" fontId="10" fillId="0" borderId="28" xfId="1" applyFont="1" applyFill="1" applyBorder="1" applyAlignment="1">
      <alignment horizontal="center" vertical="top" wrapText="1"/>
    </xf>
    <xf numFmtId="0" fontId="10" fillId="0" borderId="21" xfId="1" applyFont="1" applyFill="1" applyBorder="1" applyAlignment="1">
      <alignment horizontal="center" vertical="top" wrapText="1"/>
    </xf>
    <xf numFmtId="49" fontId="7" fillId="0" borderId="64" xfId="1" applyNumberFormat="1" applyFont="1" applyBorder="1" applyAlignment="1">
      <alignment horizontal="center" vertical="top"/>
    </xf>
    <xf numFmtId="49" fontId="7" fillId="0" borderId="32" xfId="1" applyNumberFormat="1" applyFont="1" applyBorder="1" applyAlignment="1">
      <alignment horizontal="center" vertical="top"/>
    </xf>
    <xf numFmtId="49" fontId="6" fillId="3" borderId="9" xfId="1" applyNumberFormat="1" applyFont="1" applyFill="1" applyBorder="1" applyAlignment="1">
      <alignment horizontal="left" vertical="top"/>
    </xf>
    <xf numFmtId="49" fontId="6" fillId="3" borderId="78" xfId="1" applyNumberFormat="1" applyFont="1" applyFill="1" applyBorder="1" applyAlignment="1">
      <alignment horizontal="left" vertical="top"/>
    </xf>
    <xf numFmtId="49" fontId="6" fillId="3" borderId="79" xfId="1" applyNumberFormat="1" applyFont="1" applyFill="1" applyBorder="1" applyAlignment="1">
      <alignment horizontal="left" vertical="top"/>
    </xf>
    <xf numFmtId="49" fontId="2" fillId="4" borderId="17" xfId="0" applyNumberFormat="1" applyFont="1" applyFill="1" applyBorder="1" applyAlignment="1">
      <alignment horizontal="center" vertical="top" wrapText="1"/>
    </xf>
    <xf numFmtId="0" fontId="0" fillId="0" borderId="18" xfId="0" applyBorder="1" applyAlignment="1">
      <alignment horizontal="center" vertical="top" wrapText="1"/>
    </xf>
    <xf numFmtId="49" fontId="2" fillId="0" borderId="40" xfId="0" applyNumberFormat="1" applyFont="1" applyBorder="1" applyAlignment="1">
      <alignment horizontal="center" vertical="top" wrapText="1"/>
    </xf>
    <xf numFmtId="0" fontId="0" fillId="0" borderId="31" xfId="0" applyBorder="1" applyAlignment="1">
      <alignment horizontal="center" vertical="top" wrapText="1"/>
    </xf>
    <xf numFmtId="0" fontId="5" fillId="6" borderId="17" xfId="0" applyFont="1" applyFill="1" applyBorder="1" applyAlignment="1">
      <alignment horizontal="left" vertical="top" wrapText="1"/>
    </xf>
    <xf numFmtId="0" fontId="0" fillId="6" borderId="18" xfId="0" applyFill="1" applyBorder="1" applyAlignment="1">
      <alignment horizontal="left" vertical="top" wrapText="1"/>
    </xf>
    <xf numFmtId="0" fontId="8" fillId="3" borderId="9" xfId="1" applyFont="1" applyFill="1" applyBorder="1" applyAlignment="1">
      <alignment horizontal="left" vertical="center" wrapText="1"/>
    </xf>
    <xf numFmtId="0" fontId="8" fillId="3" borderId="78" xfId="1" applyFont="1" applyFill="1" applyBorder="1" applyAlignment="1">
      <alignment horizontal="left" vertical="center" wrapText="1"/>
    </xf>
    <xf numFmtId="0" fontId="8" fillId="3" borderId="79" xfId="1" applyFont="1" applyFill="1" applyBorder="1" applyAlignment="1">
      <alignment horizontal="left" vertical="center" wrapText="1"/>
    </xf>
    <xf numFmtId="0" fontId="12" fillId="0" borderId="40" xfId="1" applyFont="1" applyBorder="1" applyAlignment="1">
      <alignment horizontal="center" vertical="center" textRotation="90" wrapText="1"/>
    </xf>
    <xf numFmtId="0" fontId="12" fillId="0" borderId="53" xfId="1" applyFont="1" applyBorder="1" applyAlignment="1">
      <alignment horizontal="center" vertical="center" textRotation="90" wrapText="1"/>
    </xf>
    <xf numFmtId="0" fontId="12" fillId="0" borderId="25" xfId="1" applyFont="1" applyBorder="1" applyAlignment="1">
      <alignment horizontal="center" vertical="center" textRotation="90" wrapText="1"/>
    </xf>
    <xf numFmtId="0" fontId="12" fillId="0" borderId="39" xfId="1" applyFont="1" applyBorder="1" applyAlignment="1">
      <alignment horizontal="center" vertical="center" textRotation="90" wrapText="1"/>
    </xf>
    <xf numFmtId="0" fontId="12" fillId="0" borderId="26" xfId="1" applyFont="1" applyBorder="1" applyAlignment="1">
      <alignment horizontal="center" vertical="center" textRotation="90" wrapText="1"/>
    </xf>
    <xf numFmtId="0" fontId="12" fillId="0" borderId="38" xfId="1" applyFont="1" applyBorder="1" applyAlignment="1">
      <alignment horizontal="center" vertical="center" textRotation="90" wrapText="1"/>
    </xf>
    <xf numFmtId="0" fontId="12" fillId="0" borderId="16" xfId="1" applyFont="1" applyBorder="1" applyAlignment="1">
      <alignment horizontal="center" vertical="center" textRotation="90" wrapText="1"/>
    </xf>
    <xf numFmtId="49" fontId="6" fillId="4" borderId="17" xfId="1" applyNumberFormat="1" applyFont="1" applyFill="1" applyBorder="1" applyAlignment="1">
      <alignment horizontal="center" vertical="top"/>
    </xf>
    <xf numFmtId="49" fontId="6" fillId="4" borderId="19" xfId="1" applyNumberFormat="1" applyFont="1" applyFill="1" applyBorder="1" applyAlignment="1">
      <alignment horizontal="center" vertical="top"/>
    </xf>
    <xf numFmtId="49" fontId="6" fillId="4" borderId="18" xfId="1" applyNumberFormat="1" applyFont="1" applyFill="1" applyBorder="1" applyAlignment="1">
      <alignment horizontal="center" vertical="top"/>
    </xf>
    <xf numFmtId="0" fontId="12" fillId="0" borderId="15" xfId="1" applyNumberFormat="1" applyFont="1" applyBorder="1" applyAlignment="1">
      <alignment horizontal="center" vertical="center" textRotation="90" wrapText="1"/>
    </xf>
    <xf numFmtId="0" fontId="12" fillId="0" borderId="4" xfId="1" applyNumberFormat="1" applyFont="1" applyBorder="1" applyAlignment="1">
      <alignment horizontal="center" vertical="center" textRotation="90" wrapText="1"/>
    </xf>
    <xf numFmtId="0" fontId="12" fillId="0" borderId="15" xfId="1" applyFont="1" applyBorder="1" applyAlignment="1">
      <alignment horizontal="center" vertical="center" textRotation="90" wrapText="1"/>
    </xf>
    <xf numFmtId="0" fontId="12" fillId="0" borderId="4" xfId="1" applyFont="1" applyBorder="1" applyAlignment="1">
      <alignment horizontal="center" vertical="center" textRotation="90" wrapText="1"/>
    </xf>
    <xf numFmtId="49" fontId="6" fillId="5" borderId="28" xfId="1" applyNumberFormat="1" applyFont="1" applyFill="1" applyBorder="1" applyAlignment="1">
      <alignment horizontal="center" vertical="top"/>
    </xf>
    <xf numFmtId="49" fontId="6" fillId="5" borderId="21" xfId="1" applyNumberFormat="1" applyFont="1" applyFill="1" applyBorder="1" applyAlignment="1">
      <alignment horizontal="center" vertical="top"/>
    </xf>
    <xf numFmtId="49" fontId="6" fillId="0" borderId="53" xfId="1" applyNumberFormat="1" applyFont="1" applyBorder="1" applyAlignment="1">
      <alignment horizontal="center" vertical="top"/>
    </xf>
    <xf numFmtId="49" fontId="6" fillId="0" borderId="31" xfId="1" applyNumberFormat="1" applyFont="1" applyBorder="1" applyAlignment="1">
      <alignment horizontal="center" vertical="top"/>
    </xf>
    <xf numFmtId="0" fontId="9" fillId="0" borderId="19" xfId="1" applyFont="1" applyFill="1" applyBorder="1" applyAlignment="1">
      <alignment horizontal="left" vertical="top" wrapText="1"/>
    </xf>
    <xf numFmtId="0" fontId="9" fillId="0" borderId="18" xfId="1" applyFont="1" applyFill="1" applyBorder="1" applyAlignment="1">
      <alignment horizontal="left" vertical="top" wrapText="1"/>
    </xf>
    <xf numFmtId="0" fontId="12" fillId="0" borderId="60" xfId="1" applyFont="1" applyBorder="1" applyAlignment="1">
      <alignment horizontal="center" vertical="center" textRotation="90" wrapText="1"/>
    </xf>
    <xf numFmtId="0" fontId="12" fillId="0" borderId="61" xfId="1" applyFont="1" applyBorder="1" applyAlignment="1">
      <alignment horizontal="center" vertical="center" textRotation="90" wrapText="1"/>
    </xf>
    <xf numFmtId="0" fontId="12" fillId="0" borderId="63" xfId="1" applyFont="1" applyBorder="1" applyAlignment="1">
      <alignment horizontal="center" vertical="center" textRotation="90" wrapText="1"/>
    </xf>
    <xf numFmtId="49" fontId="6" fillId="0" borderId="40" xfId="1" applyNumberFormat="1" applyFont="1" applyBorder="1" applyAlignment="1">
      <alignment horizontal="center" vertical="top"/>
    </xf>
    <xf numFmtId="0" fontId="9" fillId="0" borderId="17" xfId="1" applyFont="1" applyFill="1" applyBorder="1" applyAlignment="1">
      <alignment vertical="top" wrapText="1"/>
    </xf>
    <xf numFmtId="0" fontId="9" fillId="0" borderId="19" xfId="1" applyFont="1" applyFill="1" applyBorder="1" applyAlignment="1">
      <alignment vertical="top" wrapText="1"/>
    </xf>
    <xf numFmtId="0" fontId="15" fillId="0" borderId="19" xfId="1" applyFont="1" applyBorder="1" applyAlignment="1">
      <alignment vertical="top" wrapText="1"/>
    </xf>
    <xf numFmtId="49" fontId="7" fillId="0" borderId="41" xfId="1" applyNumberFormat="1" applyFont="1" applyBorder="1" applyAlignment="1">
      <alignment horizontal="center" vertical="top"/>
    </xf>
    <xf numFmtId="0" fontId="7" fillId="0" borderId="37" xfId="1" applyFont="1" applyBorder="1" applyAlignment="1">
      <alignment horizontal="center" vertical="top"/>
    </xf>
    <xf numFmtId="0" fontId="7" fillId="0" borderId="7" xfId="1" applyFont="1" applyBorder="1" applyAlignment="1">
      <alignment horizontal="center" vertical="top"/>
    </xf>
    <xf numFmtId="0" fontId="7" fillId="0" borderId="13" xfId="1" applyFont="1" applyBorder="1" applyAlignment="1">
      <alignment horizontal="center" vertical="top"/>
    </xf>
    <xf numFmtId="0" fontId="9" fillId="0" borderId="17" xfId="1" applyFont="1" applyFill="1" applyBorder="1" applyAlignment="1">
      <alignment horizontal="left" vertical="top" wrapText="1"/>
    </xf>
    <xf numFmtId="49" fontId="11" fillId="0" borderId="4" xfId="1" applyNumberFormat="1" applyFont="1" applyBorder="1" applyAlignment="1">
      <alignment horizontal="center" vertical="top"/>
    </xf>
    <xf numFmtId="49" fontId="11" fillId="0" borderId="10" xfId="1" applyNumberFormat="1" applyFont="1" applyBorder="1" applyAlignment="1">
      <alignment horizontal="center" vertical="top"/>
    </xf>
    <xf numFmtId="0" fontId="5" fillId="0" borderId="40" xfId="1" applyFont="1" applyBorder="1" applyAlignment="1">
      <alignment horizontal="center" vertical="center" wrapText="1"/>
    </xf>
    <xf numFmtId="0" fontId="5" fillId="0" borderId="53" xfId="1" applyFont="1" applyBorder="1" applyAlignment="1">
      <alignment horizontal="center" vertical="center" wrapText="1"/>
    </xf>
    <xf numFmtId="49" fontId="2" fillId="5" borderId="20" xfId="0" applyNumberFormat="1" applyFont="1" applyFill="1" applyBorder="1" applyAlignment="1">
      <alignment horizontal="center" vertical="top" wrapText="1"/>
    </xf>
    <xf numFmtId="0" fontId="0" fillId="0" borderId="21" xfId="0" applyBorder="1" applyAlignment="1">
      <alignment horizontal="center" vertical="top" wrapText="1"/>
    </xf>
    <xf numFmtId="49" fontId="11" fillId="0" borderId="15" xfId="1" applyNumberFormat="1" applyFont="1" applyBorder="1" applyAlignment="1">
      <alignment horizontal="center" vertical="top"/>
    </xf>
    <xf numFmtId="49" fontId="6" fillId="3" borderId="37" xfId="1" applyNumberFormat="1" applyFont="1" applyFill="1" applyBorder="1" applyAlignment="1">
      <alignment horizontal="left" vertical="top"/>
    </xf>
    <xf numFmtId="49" fontId="6" fillId="3" borderId="22" xfId="1" applyNumberFormat="1" applyFont="1" applyFill="1" applyBorder="1" applyAlignment="1">
      <alignment horizontal="left" vertical="top"/>
    </xf>
    <xf numFmtId="49" fontId="6" fillId="3" borderId="80" xfId="1" applyNumberFormat="1" applyFont="1" applyFill="1" applyBorder="1" applyAlignment="1">
      <alignment horizontal="left" vertical="top"/>
    </xf>
    <xf numFmtId="49" fontId="19" fillId="0" borderId="15" xfId="0" applyNumberFormat="1" applyFont="1" applyBorder="1" applyAlignment="1">
      <alignment horizontal="center" vertical="top" wrapText="1"/>
    </xf>
    <xf numFmtId="49" fontId="11" fillId="3" borderId="9" xfId="0" applyNumberFormat="1" applyFont="1" applyFill="1" applyBorder="1" applyAlignment="1">
      <alignment horizontal="left" vertical="top"/>
    </xf>
    <xf numFmtId="49" fontId="11" fillId="3" borderId="78" xfId="0" applyNumberFormat="1" applyFont="1" applyFill="1" applyBorder="1" applyAlignment="1">
      <alignment horizontal="left" vertical="top"/>
    </xf>
    <xf numFmtId="49" fontId="11" fillId="3" borderId="79" xfId="0" applyNumberFormat="1" applyFont="1" applyFill="1" applyBorder="1" applyAlignment="1">
      <alignment horizontal="left" vertical="top"/>
    </xf>
    <xf numFmtId="49" fontId="19" fillId="0" borderId="88" xfId="0" applyNumberFormat="1" applyFont="1" applyBorder="1" applyAlignment="1">
      <alignment horizontal="center" vertical="top" wrapText="1"/>
    </xf>
    <xf numFmtId="0" fontId="0" fillId="0" borderId="89" xfId="0" applyBorder="1" applyAlignment="1">
      <alignment horizontal="center" vertical="top" wrapText="1"/>
    </xf>
    <xf numFmtId="0" fontId="5" fillId="3" borderId="17" xfId="0" applyFont="1" applyFill="1" applyBorder="1" applyAlignment="1">
      <alignment horizontal="left" vertical="top" wrapText="1"/>
    </xf>
    <xf numFmtId="0" fontId="5" fillId="3" borderId="18" xfId="0" applyFont="1" applyFill="1" applyBorder="1" applyAlignment="1">
      <alignment horizontal="left" vertical="top" wrapText="1"/>
    </xf>
    <xf numFmtId="0" fontId="12" fillId="0" borderId="11" xfId="0" applyFont="1" applyFill="1" applyBorder="1" applyAlignment="1">
      <alignment horizontal="center" vertical="top" wrapText="1"/>
    </xf>
    <xf numFmtId="0" fontId="12" fillId="0" borderId="14" xfId="0" applyFont="1" applyFill="1" applyBorder="1" applyAlignment="1">
      <alignment horizontal="center" vertical="top" wrapText="1"/>
    </xf>
    <xf numFmtId="49" fontId="19" fillId="0" borderId="58" xfId="0" applyNumberFormat="1" applyFont="1" applyBorder="1" applyAlignment="1">
      <alignment horizontal="center" vertical="top"/>
    </xf>
    <xf numFmtId="49" fontId="12" fillId="0" borderId="59" xfId="0" applyNumberFormat="1" applyFont="1" applyBorder="1" applyAlignment="1">
      <alignment horizontal="center" vertical="top"/>
    </xf>
    <xf numFmtId="49" fontId="2" fillId="4" borderId="40" xfId="0" applyNumberFormat="1" applyFont="1" applyFill="1" applyBorder="1" applyAlignment="1">
      <alignment horizontal="center" vertical="top" wrapText="1"/>
    </xf>
    <xf numFmtId="49" fontId="2" fillId="5" borderId="25" xfId="0" applyNumberFormat="1" applyFont="1" applyFill="1" applyBorder="1" applyAlignment="1">
      <alignment horizontal="center" vertical="top"/>
    </xf>
    <xf numFmtId="49" fontId="2" fillId="5" borderId="30" xfId="0" applyNumberFormat="1" applyFont="1" applyFill="1" applyBorder="1" applyAlignment="1">
      <alignment horizontal="center" vertical="top"/>
    </xf>
    <xf numFmtId="49" fontId="2" fillId="4" borderId="26" xfId="0" applyNumberFormat="1" applyFont="1" applyFill="1" applyBorder="1" applyAlignment="1">
      <alignment horizontal="center" vertical="top"/>
    </xf>
    <xf numFmtId="49" fontId="2" fillId="4" borderId="29" xfId="0" applyNumberFormat="1" applyFont="1" applyFill="1" applyBorder="1" applyAlignment="1">
      <alignment horizontal="center" vertical="top"/>
    </xf>
    <xf numFmtId="49" fontId="2" fillId="0" borderId="26" xfId="0" applyNumberFormat="1" applyFont="1" applyBorder="1" applyAlignment="1">
      <alignment horizontal="center" vertical="top"/>
    </xf>
    <xf numFmtId="49" fontId="2" fillId="0" borderId="29" xfId="0" applyNumberFormat="1" applyFont="1" applyBorder="1" applyAlignment="1">
      <alignment horizontal="center" vertical="top"/>
    </xf>
    <xf numFmtId="0" fontId="5" fillId="6" borderId="41" xfId="0" applyFont="1" applyFill="1" applyBorder="1" applyAlignment="1">
      <alignment horizontal="left" vertical="top" wrapText="1"/>
    </xf>
    <xf numFmtId="0" fontId="13" fillId="6" borderId="32" xfId="0" applyFont="1" applyFill="1" applyBorder="1" applyAlignment="1">
      <alignment horizontal="left" vertical="top" wrapText="1"/>
    </xf>
    <xf numFmtId="0" fontId="5" fillId="3" borderId="41" xfId="0" applyFont="1" applyFill="1" applyBorder="1" applyAlignment="1">
      <alignment horizontal="left" vertical="top" wrapText="1"/>
    </xf>
    <xf numFmtId="0" fontId="13" fillId="3" borderId="32" xfId="0" applyFont="1" applyFill="1" applyBorder="1" applyAlignment="1">
      <alignment horizontal="left" vertical="top" wrapText="1"/>
    </xf>
    <xf numFmtId="0" fontId="4" fillId="6" borderId="41" xfId="0" applyFont="1" applyFill="1" applyBorder="1" applyAlignment="1">
      <alignment horizontal="left" vertical="top" wrapText="1"/>
    </xf>
    <xf numFmtId="0" fontId="18" fillId="6" borderId="32" xfId="0" applyFont="1" applyFill="1" applyBorder="1" applyAlignment="1">
      <alignment horizontal="left" vertical="top" wrapText="1"/>
    </xf>
    <xf numFmtId="49" fontId="2" fillId="5" borderId="28" xfId="0" applyNumberFormat="1" applyFont="1" applyFill="1" applyBorder="1" applyAlignment="1">
      <alignment horizontal="center" vertical="top"/>
    </xf>
    <xf numFmtId="49" fontId="2" fillId="4" borderId="53" xfId="0" applyNumberFormat="1" applyFont="1" applyFill="1" applyBorder="1" applyAlignment="1">
      <alignment horizontal="center" vertical="top"/>
    </xf>
    <xf numFmtId="49" fontId="2" fillId="0" borderId="53" xfId="0" applyNumberFormat="1" applyFont="1" applyBorder="1" applyAlignment="1">
      <alignment horizontal="center" vertical="top"/>
    </xf>
    <xf numFmtId="49" fontId="2" fillId="4" borderId="31" xfId="0" applyNumberFormat="1" applyFont="1" applyFill="1" applyBorder="1" applyAlignment="1">
      <alignment horizontal="center" vertical="top" wrapText="1"/>
    </xf>
    <xf numFmtId="0" fontId="11" fillId="0" borderId="17" xfId="0" applyFont="1" applyFill="1" applyBorder="1" applyAlignment="1">
      <alignment horizontal="left" vertical="top" wrapText="1"/>
    </xf>
    <xf numFmtId="0" fontId="11" fillId="0" borderId="18" xfId="0" applyFont="1" applyFill="1" applyBorder="1" applyAlignment="1">
      <alignment horizontal="left" vertical="top" wrapText="1"/>
    </xf>
    <xf numFmtId="49" fontId="11" fillId="3" borderId="68" xfId="0" applyNumberFormat="1" applyFont="1" applyFill="1" applyBorder="1" applyAlignment="1">
      <alignment horizontal="right" vertical="top"/>
    </xf>
    <xf numFmtId="49" fontId="11" fillId="3" borderId="78" xfId="0" applyNumberFormat="1" applyFont="1" applyFill="1" applyBorder="1" applyAlignment="1">
      <alignment horizontal="right" vertical="top"/>
    </xf>
    <xf numFmtId="49" fontId="11" fillId="3" borderId="79" xfId="0" applyNumberFormat="1" applyFont="1" applyFill="1" applyBorder="1" applyAlignment="1">
      <alignment horizontal="right" vertical="top"/>
    </xf>
    <xf numFmtId="0" fontId="21" fillId="6" borderId="41" xfId="0" applyFont="1" applyFill="1" applyBorder="1" applyAlignment="1">
      <alignment horizontal="left" vertical="top" wrapText="1"/>
    </xf>
    <xf numFmtId="0" fontId="22" fillId="6" borderId="32" xfId="0" applyFont="1" applyFill="1" applyBorder="1" applyAlignment="1">
      <alignment horizontal="left" vertical="top" wrapText="1"/>
    </xf>
    <xf numFmtId="49" fontId="12" fillId="0" borderId="4" xfId="0" applyNumberFormat="1" applyFont="1" applyBorder="1" applyAlignment="1">
      <alignment horizontal="center" vertical="top" wrapText="1"/>
    </xf>
    <xf numFmtId="0" fontId="5" fillId="0" borderId="17" xfId="0" applyFont="1" applyFill="1" applyBorder="1" applyAlignment="1">
      <alignment horizontal="left" vertical="top" wrapText="1"/>
    </xf>
    <xf numFmtId="0" fontId="5" fillId="0" borderId="19" xfId="0" applyFont="1" applyFill="1" applyBorder="1" applyAlignment="1">
      <alignment horizontal="left" vertical="top" wrapText="1"/>
    </xf>
    <xf numFmtId="0" fontId="5" fillId="0" borderId="18" xfId="0" applyFont="1" applyFill="1" applyBorder="1" applyAlignment="1">
      <alignment horizontal="left" vertical="top" wrapText="1"/>
    </xf>
    <xf numFmtId="49" fontId="11" fillId="4" borderId="79" xfId="0" applyNumberFormat="1" applyFont="1" applyFill="1" applyBorder="1" applyAlignment="1">
      <alignment horizontal="right" vertical="top"/>
    </xf>
    <xf numFmtId="49" fontId="2" fillId="0" borderId="31" xfId="0" applyNumberFormat="1" applyFont="1" applyBorder="1" applyAlignment="1">
      <alignment horizontal="center" vertical="top" wrapText="1"/>
    </xf>
    <xf numFmtId="0" fontId="0" fillId="0" borderId="53" xfId="0" applyBorder="1" applyAlignment="1">
      <alignment horizontal="center" vertical="top" wrapText="1"/>
    </xf>
    <xf numFmtId="0" fontId="0" fillId="0" borderId="15" xfId="0" applyBorder="1" applyAlignment="1">
      <alignment horizontal="center" vertical="top" wrapText="1"/>
    </xf>
    <xf numFmtId="0" fontId="0" fillId="0" borderId="88" xfId="0" applyBorder="1" applyAlignment="1">
      <alignment horizontal="center" vertical="top" wrapText="1"/>
    </xf>
    <xf numFmtId="49" fontId="2" fillId="5" borderId="37" xfId="0" applyNumberFormat="1" applyFont="1" applyFill="1" applyBorder="1" applyAlignment="1">
      <alignment horizontal="center" vertical="top" wrapText="1"/>
    </xf>
    <xf numFmtId="0" fontId="12" fillId="0" borderId="7" xfId="0" applyFont="1" applyFill="1" applyBorder="1" applyAlignment="1">
      <alignment horizontal="center" vertical="top" wrapText="1"/>
    </xf>
    <xf numFmtId="49" fontId="19" fillId="0" borderId="0" xfId="0" applyNumberFormat="1" applyFont="1" applyBorder="1" applyAlignment="1">
      <alignment horizontal="center" vertical="top"/>
    </xf>
    <xf numFmtId="49" fontId="2" fillId="5" borderId="21" xfId="0" applyNumberFormat="1" applyFont="1" applyFill="1" applyBorder="1" applyAlignment="1">
      <alignment horizontal="center" vertical="top" wrapText="1"/>
    </xf>
    <xf numFmtId="0" fontId="4" fillId="6" borderId="32" xfId="0" applyFont="1" applyFill="1" applyBorder="1" applyAlignment="1">
      <alignment horizontal="left" vertical="top" wrapText="1"/>
    </xf>
    <xf numFmtId="0" fontId="12" fillId="0" borderId="15" xfId="0" applyFont="1" applyFill="1" applyBorder="1" applyAlignment="1">
      <alignment horizontal="center" vertical="top" wrapText="1"/>
    </xf>
    <xf numFmtId="0" fontId="12" fillId="0" borderId="10" xfId="0" applyFont="1" applyFill="1" applyBorder="1" applyAlignment="1">
      <alignment horizontal="center" vertical="top" wrapText="1"/>
    </xf>
    <xf numFmtId="49" fontId="19" fillId="0" borderId="89" xfId="0" applyNumberFormat="1" applyFont="1" applyBorder="1" applyAlignment="1">
      <alignment horizontal="center" vertical="top" wrapText="1"/>
    </xf>
    <xf numFmtId="49" fontId="12" fillId="0" borderId="10" xfId="0" applyNumberFormat="1" applyFont="1" applyBorder="1" applyAlignment="1">
      <alignment horizontal="center" vertical="top" wrapText="1"/>
    </xf>
    <xf numFmtId="0" fontId="23" fillId="0" borderId="38" xfId="0" applyFont="1" applyBorder="1" applyAlignment="1">
      <alignment horizontal="center" vertical="center"/>
    </xf>
    <xf numFmtId="0" fontId="9" fillId="0" borderId="0" xfId="0" applyFont="1" applyFill="1" applyBorder="1" applyAlignment="1">
      <alignment horizontal="left" vertical="top" wrapText="1"/>
    </xf>
    <xf numFmtId="164" fontId="11" fillId="12" borderId="81" xfId="0" applyNumberFormat="1" applyFont="1" applyFill="1" applyBorder="1" applyAlignment="1">
      <alignment horizontal="center" vertical="top" wrapText="1"/>
    </xf>
    <xf numFmtId="0" fontId="0" fillId="0" borderId="58" xfId="0" applyBorder="1" applyAlignment="1">
      <alignment horizontal="center" vertical="center" wrapText="1"/>
    </xf>
    <xf numFmtId="0" fontId="0" fillId="0" borderId="86" xfId="0" applyBorder="1" applyAlignment="1">
      <alignment horizontal="center" vertical="center" wrapText="1"/>
    </xf>
    <xf numFmtId="0" fontId="9" fillId="0" borderId="65" xfId="0" applyFont="1" applyFill="1" applyBorder="1" applyAlignment="1">
      <alignment horizontal="center" vertical="center" textRotation="90" wrapText="1"/>
    </xf>
    <xf numFmtId="0" fontId="9" fillId="0" borderId="32" xfId="0" applyFont="1" applyFill="1" applyBorder="1" applyAlignment="1">
      <alignment horizontal="center" vertical="center" textRotation="90" wrapText="1"/>
    </xf>
    <xf numFmtId="164" fontId="11" fillId="11" borderId="80" xfId="0" applyNumberFormat="1" applyFont="1" applyFill="1" applyBorder="1" applyAlignment="1">
      <alignment horizontal="center" vertical="top" wrapText="1"/>
    </xf>
    <xf numFmtId="0" fontId="11" fillId="13" borderId="77" xfId="0" applyFont="1" applyFill="1" applyBorder="1" applyAlignment="1">
      <alignment horizontal="left" vertical="top" wrapText="1"/>
    </xf>
    <xf numFmtId="0" fontId="11" fillId="13" borderId="71" xfId="0" applyFont="1" applyFill="1" applyBorder="1" applyAlignment="1">
      <alignment horizontal="left" vertical="top" wrapText="1"/>
    </xf>
    <xf numFmtId="0" fontId="11" fillId="8" borderId="57" xfId="0" applyFont="1" applyFill="1" applyBorder="1" applyAlignment="1">
      <alignment horizontal="left" vertical="top" wrapText="1"/>
    </xf>
    <xf numFmtId="0" fontId="11" fillId="8" borderId="59" xfId="0" applyFont="1" applyFill="1" applyBorder="1" applyAlignment="1">
      <alignment horizontal="left" vertical="top" wrapText="1"/>
    </xf>
    <xf numFmtId="0" fontId="11" fillId="8" borderId="82" xfId="0" applyFont="1" applyFill="1" applyBorder="1" applyAlignment="1">
      <alignment horizontal="left" vertical="top" wrapText="1"/>
    </xf>
    <xf numFmtId="0" fontId="11" fillId="8" borderId="83" xfId="0" applyFont="1" applyFill="1" applyBorder="1" applyAlignment="1">
      <alignment horizontal="left" vertical="top" wrapText="1"/>
    </xf>
    <xf numFmtId="0" fontId="9" fillId="0" borderId="21" xfId="0" applyFont="1" applyBorder="1" applyAlignment="1">
      <alignment horizontal="center" vertical="center" textRotation="90" wrapText="1"/>
    </xf>
    <xf numFmtId="0" fontId="9" fillId="0" borderId="61" xfId="0" applyFont="1" applyBorder="1" applyAlignment="1">
      <alignment horizontal="center" vertical="center"/>
    </xf>
    <xf numFmtId="0" fontId="9" fillId="0" borderId="70" xfId="0" applyFont="1" applyBorder="1" applyAlignment="1">
      <alignment horizontal="center" vertical="center"/>
    </xf>
    <xf numFmtId="164" fontId="9" fillId="0" borderId="85" xfId="0" applyNumberFormat="1" applyFont="1" applyFill="1" applyBorder="1" applyAlignment="1">
      <alignment horizontal="center" vertical="top" wrapText="1"/>
    </xf>
    <xf numFmtId="164" fontId="11" fillId="11" borderId="66" xfId="0" applyNumberFormat="1" applyFont="1" applyFill="1" applyBorder="1" applyAlignment="1">
      <alignment horizontal="center" vertical="top" wrapText="1"/>
    </xf>
    <xf numFmtId="0" fontId="9" fillId="0" borderId="39" xfId="0" applyFont="1" applyBorder="1" applyAlignment="1">
      <alignment vertical="top" wrapText="1"/>
    </xf>
    <xf numFmtId="0" fontId="9" fillId="0" borderId="72" xfId="0" applyFont="1" applyBorder="1" applyAlignment="1">
      <alignment vertical="top" wrapText="1"/>
    </xf>
    <xf numFmtId="0" fontId="31" fillId="0" borderId="6" xfId="0" applyFont="1" applyBorder="1" applyAlignment="1">
      <alignment horizontal="center" vertical="center" textRotation="90" wrapText="1"/>
    </xf>
    <xf numFmtId="0" fontId="0" fillId="0" borderId="31" xfId="0" applyBorder="1" applyAlignment="1">
      <alignment vertical="top"/>
    </xf>
    <xf numFmtId="0" fontId="34" fillId="0" borderId="0" xfId="0" applyFont="1" applyAlignment="1">
      <alignment horizontal="right" wrapText="1"/>
    </xf>
    <xf numFmtId="0" fontId="5" fillId="7" borderId="59" xfId="0" applyFont="1" applyFill="1" applyBorder="1" applyAlignment="1">
      <alignment horizontal="left" vertical="top" wrapText="1"/>
    </xf>
    <xf numFmtId="0" fontId="9" fillId="7" borderId="16" xfId="0" applyFont="1" applyFill="1" applyBorder="1" applyAlignment="1">
      <alignment horizontal="left" vertical="top" wrapText="1"/>
    </xf>
    <xf numFmtId="0" fontId="9" fillId="7" borderId="16" xfId="0" applyFont="1" applyFill="1" applyBorder="1" applyAlignment="1">
      <alignment vertical="top" wrapText="1"/>
    </xf>
    <xf numFmtId="49" fontId="11" fillId="8" borderId="68" xfId="0" applyNumberFormat="1" applyFont="1" applyFill="1" applyBorder="1" applyAlignment="1">
      <alignment horizontal="right" vertical="top"/>
    </xf>
    <xf numFmtId="49" fontId="11" fillId="8" borderId="78" xfId="0" applyNumberFormat="1" applyFont="1" applyFill="1" applyBorder="1" applyAlignment="1">
      <alignment horizontal="right" vertical="top"/>
    </xf>
    <xf numFmtId="0" fontId="11" fillId="12" borderId="8" xfId="0" applyFont="1" applyFill="1" applyBorder="1" applyAlignment="1">
      <alignment horizontal="left" vertical="top" wrapText="1"/>
    </xf>
    <xf numFmtId="0" fontId="11" fillId="12" borderId="69" xfId="0" applyFont="1" applyFill="1" applyBorder="1" applyAlignment="1">
      <alignment horizontal="left" vertical="top" wrapText="1"/>
    </xf>
    <xf numFmtId="0" fontId="11" fillId="12" borderId="85" xfId="0" applyFont="1" applyFill="1" applyBorder="1" applyAlignment="1">
      <alignment horizontal="left" vertical="top" wrapText="1"/>
    </xf>
    <xf numFmtId="0" fontId="11" fillId="11" borderId="39" xfId="0" applyFont="1" applyFill="1" applyBorder="1" applyAlignment="1">
      <alignment horizontal="right" vertical="top" wrapText="1"/>
    </xf>
    <xf numFmtId="0" fontId="11" fillId="11" borderId="38" xfId="0" applyFont="1" applyFill="1" applyBorder="1" applyAlignment="1">
      <alignment horizontal="right" vertical="top" wrapText="1"/>
    </xf>
    <xf numFmtId="0" fontId="11" fillId="11" borderId="72" xfId="0" applyFont="1" applyFill="1" applyBorder="1" applyAlignment="1">
      <alignment horizontal="right" vertical="top" wrapText="1"/>
    </xf>
    <xf numFmtId="0" fontId="9" fillId="6" borderId="39" xfId="0" applyFont="1" applyFill="1" applyBorder="1" applyAlignment="1">
      <alignment vertical="top" wrapText="1"/>
    </xf>
    <xf numFmtId="0" fontId="9" fillId="6" borderId="38" xfId="0" applyFont="1" applyFill="1" applyBorder="1" applyAlignment="1">
      <alignment vertical="top" wrapText="1"/>
    </xf>
    <xf numFmtId="0" fontId="9" fillId="6" borderId="72" xfId="0" applyFont="1" applyFill="1" applyBorder="1" applyAlignment="1">
      <alignment vertical="top" wrapText="1"/>
    </xf>
    <xf numFmtId="0" fontId="11" fillId="12" borderId="30" xfId="0" applyFont="1" applyFill="1" applyBorder="1" applyAlignment="1">
      <alignment horizontal="right" vertical="top" wrapText="1"/>
    </xf>
    <xf numFmtId="0" fontId="11" fillId="12" borderId="29" xfId="0" applyFont="1" applyFill="1" applyBorder="1" applyAlignment="1">
      <alignment horizontal="right" vertical="top" wrapText="1"/>
    </xf>
    <xf numFmtId="0" fontId="11" fillId="12" borderId="36" xfId="0" applyFont="1" applyFill="1" applyBorder="1" applyAlignment="1">
      <alignment horizontal="right" vertical="top" wrapText="1"/>
    </xf>
    <xf numFmtId="0" fontId="9" fillId="0" borderId="38" xfId="0" applyFont="1" applyBorder="1" applyAlignment="1">
      <alignment horizontal="left" vertical="top" wrapText="1"/>
    </xf>
    <xf numFmtId="0" fontId="9" fillId="0" borderId="72" xfId="0" applyFont="1" applyBorder="1" applyAlignment="1">
      <alignment horizontal="left" vertical="top" wrapText="1"/>
    </xf>
    <xf numFmtId="0" fontId="9" fillId="7" borderId="38" xfId="0" applyFont="1" applyFill="1" applyBorder="1" applyAlignment="1">
      <alignment horizontal="left" vertical="top" wrapText="1"/>
    </xf>
    <xf numFmtId="0" fontId="11" fillId="9" borderId="8" xfId="0" applyFont="1" applyFill="1" applyBorder="1" applyAlignment="1">
      <alignment horizontal="right" vertical="top" wrapText="1"/>
    </xf>
    <xf numFmtId="0" fontId="11" fillId="9" borderId="69" xfId="0" applyFont="1" applyFill="1" applyBorder="1" applyAlignment="1">
      <alignment horizontal="right" vertical="top" wrapText="1"/>
    </xf>
    <xf numFmtId="0" fontId="11" fillId="9" borderId="85" xfId="0" applyFont="1" applyFill="1" applyBorder="1" applyAlignment="1">
      <alignment horizontal="right" vertical="top" wrapText="1"/>
    </xf>
    <xf numFmtId="0" fontId="11" fillId="11" borderId="33" xfId="0" applyFont="1" applyFill="1" applyBorder="1" applyAlignment="1">
      <alignment horizontal="right" vertical="top" wrapText="1"/>
    </xf>
    <xf numFmtId="0" fontId="11" fillId="11" borderId="34" xfId="0" applyFont="1" applyFill="1" applyBorder="1" applyAlignment="1">
      <alignment horizontal="right" vertical="top" wrapText="1"/>
    </xf>
    <xf numFmtId="0" fontId="11" fillId="11" borderId="35" xfId="0" applyFont="1" applyFill="1" applyBorder="1" applyAlignment="1">
      <alignment horizontal="right" vertical="top" wrapText="1"/>
    </xf>
    <xf numFmtId="0" fontId="11" fillId="0" borderId="24" xfId="0" applyFont="1" applyBorder="1" applyAlignment="1">
      <alignment horizontal="center" vertical="center" wrapText="1"/>
    </xf>
    <xf numFmtId="0" fontId="11" fillId="0" borderId="42" xfId="0" applyFont="1" applyBorder="1" applyAlignment="1">
      <alignment horizontal="center" vertical="center" wrapText="1"/>
    </xf>
    <xf numFmtId="0" fontId="11" fillId="0" borderId="43" xfId="0" applyFont="1" applyBorder="1" applyAlignment="1">
      <alignment horizontal="center" vertical="center" wrapText="1"/>
    </xf>
    <xf numFmtId="164" fontId="9" fillId="12" borderId="85" xfId="0" applyNumberFormat="1" applyFont="1" applyFill="1" applyBorder="1" applyAlignment="1">
      <alignment horizontal="center" vertical="top" wrapText="1"/>
    </xf>
  </cellXfs>
  <cellStyles count="7">
    <cellStyle name="Įprastas" xfId="0" builtinId="0"/>
    <cellStyle name="Įprastas 2" xfId="1"/>
    <cellStyle name="Įprastas 3" xfId="2"/>
    <cellStyle name="Įprastas 4" xfId="3"/>
    <cellStyle name="Kablelis" xfId="4" builtinId="3"/>
    <cellStyle name="Normal 2" xfId="5"/>
    <cellStyle name="Normal_biudz uz 2001 atskaitomybe3" xfId="6"/>
  </cellStyles>
  <dxfs count="4">
    <dxf>
      <font>
        <condense val="0"/>
        <extend val="0"/>
        <color indexed="18"/>
      </font>
    </dxf>
    <dxf>
      <font>
        <condense val="0"/>
        <extend val="0"/>
        <color indexed="18"/>
      </font>
    </dxf>
    <dxf>
      <font>
        <condense val="0"/>
        <extend val="0"/>
        <color indexed="18"/>
      </font>
    </dxf>
    <dxf>
      <font>
        <condense val="0"/>
        <extend val="0"/>
        <color indexed="18"/>
      </font>
    </dxf>
  </dxfs>
  <tableStyles count="0" defaultTableStyle="TableStyleMedium9" defaultPivotStyle="PivotStyleLight16"/>
  <colors>
    <mruColors>
      <color rgb="FFFFFF99"/>
      <color rgb="FFCCCCFF"/>
      <color rgb="FFCCFFCC"/>
      <color rgb="FFFFCCFF"/>
      <color rgb="FF000000"/>
      <color rgb="FF99CC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ema">
  <a:themeElements>
    <a:clrScheme name="Pasirinktinis 1">
      <a:dk1>
        <a:srgbClr val="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31"/>
  <sheetViews>
    <sheetView tabSelected="1" zoomScaleNormal="100" zoomScaleSheetLayoutView="100" workbookViewId="0">
      <selection activeCell="X6" sqref="X6"/>
    </sheetView>
  </sheetViews>
  <sheetFormatPr defaultRowHeight="12.75"/>
  <cols>
    <col min="1" max="1" width="2.7109375" style="472" customWidth="1"/>
    <col min="2" max="2" width="2.5703125" style="472" customWidth="1"/>
    <col min="3" max="3" width="3.5703125" style="472" customWidth="1"/>
    <col min="4" max="4" width="28.85546875" style="472" customWidth="1"/>
    <col min="5" max="5" width="3.140625" style="472" customWidth="1"/>
    <col min="6" max="6" width="3.7109375" style="472" customWidth="1"/>
    <col min="7" max="7" width="3.85546875" style="640" customWidth="1"/>
    <col min="8" max="8" width="7.7109375" style="472" customWidth="1"/>
    <col min="9" max="9" width="7.85546875" style="640" customWidth="1"/>
    <col min="10" max="10" width="8.7109375" style="640" customWidth="1"/>
    <col min="11" max="11" width="8.28515625" style="640" customWidth="1"/>
    <col min="12" max="12" width="8.5703125" style="640" customWidth="1"/>
    <col min="13" max="14" width="8.28515625" style="640" customWidth="1"/>
    <col min="15" max="15" width="26.28515625" style="472" customWidth="1"/>
    <col min="16" max="16" width="5.7109375" style="472" customWidth="1"/>
    <col min="17" max="18" width="4.42578125" style="472" customWidth="1"/>
    <col min="19" max="16384" width="9.140625" style="472"/>
  </cols>
  <sheetData>
    <row r="1" spans="1:20" s="4" customFormat="1" ht="33.75" customHeight="1">
      <c r="A1" s="1123" t="s">
        <v>258</v>
      </c>
      <c r="B1" s="1123"/>
      <c r="C1" s="1123"/>
      <c r="D1" s="1123"/>
      <c r="E1" s="1123"/>
      <c r="F1" s="1123"/>
      <c r="G1" s="1123"/>
      <c r="H1" s="1123"/>
      <c r="I1" s="1123"/>
      <c r="J1" s="1123"/>
      <c r="K1" s="1123"/>
      <c r="L1" s="1123"/>
      <c r="M1" s="1123"/>
      <c r="N1" s="1123"/>
      <c r="O1" s="1123"/>
      <c r="P1" s="1123"/>
      <c r="Q1" s="1123"/>
      <c r="R1" s="1123"/>
    </row>
    <row r="2" spans="1:20" s="4" customFormat="1" ht="15">
      <c r="A2" s="1123" t="s">
        <v>161</v>
      </c>
      <c r="B2" s="1123"/>
      <c r="C2" s="1123"/>
      <c r="D2" s="1123"/>
      <c r="E2" s="1123"/>
      <c r="F2" s="1123"/>
      <c r="G2" s="1123"/>
      <c r="H2" s="1123"/>
      <c r="I2" s="1123"/>
      <c r="J2" s="1123"/>
      <c r="K2" s="1123"/>
      <c r="L2" s="1123"/>
      <c r="M2" s="1123"/>
      <c r="N2" s="1123"/>
      <c r="O2" s="1123"/>
      <c r="P2" s="1123"/>
      <c r="Q2" s="1123"/>
      <c r="R2" s="1123"/>
    </row>
    <row r="3" spans="1:20" s="4" customFormat="1" ht="13.5" thickBot="1">
      <c r="E3" s="176"/>
      <c r="G3" s="199"/>
      <c r="I3" s="199"/>
      <c r="J3" s="199"/>
      <c r="K3" s="199"/>
      <c r="L3" s="199"/>
      <c r="M3" s="199"/>
      <c r="N3" s="1124" t="s">
        <v>0</v>
      </c>
      <c r="O3" s="1124"/>
      <c r="P3" s="1124"/>
      <c r="Q3" s="1124"/>
      <c r="R3" s="1124"/>
    </row>
    <row r="4" spans="1:20" s="74" customFormat="1" ht="18.75" customHeight="1">
      <c r="A4" s="1125" t="s">
        <v>1</v>
      </c>
      <c r="B4" s="1128" t="s">
        <v>2</v>
      </c>
      <c r="C4" s="1128" t="s">
        <v>3</v>
      </c>
      <c r="D4" s="1131" t="s">
        <v>21</v>
      </c>
      <c r="E4" s="1133" t="s">
        <v>4</v>
      </c>
      <c r="F4" s="1135" t="s">
        <v>273</v>
      </c>
      <c r="G4" s="1138" t="s">
        <v>5</v>
      </c>
      <c r="H4" s="1152" t="s">
        <v>6</v>
      </c>
      <c r="I4" s="934" t="s">
        <v>183</v>
      </c>
      <c r="J4" s="935"/>
      <c r="K4" s="935"/>
      <c r="L4" s="936"/>
      <c r="M4" s="1154" t="s">
        <v>294</v>
      </c>
      <c r="N4" s="1154" t="s">
        <v>295</v>
      </c>
      <c r="O4" s="1157" t="s">
        <v>171</v>
      </c>
      <c r="P4" s="1158"/>
      <c r="Q4" s="1158"/>
      <c r="R4" s="1159"/>
    </row>
    <row r="5" spans="1:20" s="74" customFormat="1">
      <c r="A5" s="1126"/>
      <c r="B5" s="1129"/>
      <c r="C5" s="1129"/>
      <c r="D5" s="1132"/>
      <c r="E5" s="1134"/>
      <c r="F5" s="1136"/>
      <c r="G5" s="1139"/>
      <c r="H5" s="1153"/>
      <c r="I5" s="1160" t="s">
        <v>7</v>
      </c>
      <c r="J5" s="1162" t="s">
        <v>8</v>
      </c>
      <c r="K5" s="1162"/>
      <c r="L5" s="1107" t="s">
        <v>27</v>
      </c>
      <c r="M5" s="1155"/>
      <c r="N5" s="1155"/>
      <c r="O5" s="1109" t="s">
        <v>21</v>
      </c>
      <c r="P5" s="1111" t="s">
        <v>172</v>
      </c>
      <c r="Q5" s="1111"/>
      <c r="R5" s="1112"/>
    </row>
    <row r="6" spans="1:20" s="74" customFormat="1" ht="84" customHeight="1" thickBot="1">
      <c r="A6" s="1127"/>
      <c r="B6" s="1130"/>
      <c r="C6" s="1130"/>
      <c r="D6" s="1132"/>
      <c r="E6" s="1134"/>
      <c r="F6" s="1137"/>
      <c r="G6" s="1139"/>
      <c r="H6" s="1153"/>
      <c r="I6" s="1161"/>
      <c r="J6" s="714" t="s">
        <v>7</v>
      </c>
      <c r="K6" s="171" t="s">
        <v>22</v>
      </c>
      <c r="L6" s="1108"/>
      <c r="M6" s="1156"/>
      <c r="N6" s="1156"/>
      <c r="O6" s="1110"/>
      <c r="P6" s="224" t="s">
        <v>173</v>
      </c>
      <c r="Q6" s="224" t="s">
        <v>174</v>
      </c>
      <c r="R6" s="225" t="s">
        <v>208</v>
      </c>
    </row>
    <row r="7" spans="1:20" s="4" customFormat="1">
      <c r="A7" s="1140" t="s">
        <v>30</v>
      </c>
      <c r="B7" s="1141"/>
      <c r="C7" s="1141"/>
      <c r="D7" s="1141"/>
      <c r="E7" s="1141"/>
      <c r="F7" s="1141"/>
      <c r="G7" s="1141"/>
      <c r="H7" s="1141"/>
      <c r="I7" s="1141"/>
      <c r="J7" s="1141"/>
      <c r="K7" s="1141"/>
      <c r="L7" s="1141"/>
      <c r="M7" s="1141"/>
      <c r="N7" s="1141"/>
      <c r="O7" s="1141"/>
      <c r="P7" s="1141"/>
      <c r="Q7" s="1141"/>
      <c r="R7" s="1142"/>
    </row>
    <row r="8" spans="1:20" s="4" customFormat="1">
      <c r="A8" s="1143" t="s">
        <v>164</v>
      </c>
      <c r="B8" s="1144"/>
      <c r="C8" s="1144"/>
      <c r="D8" s="1144"/>
      <c r="E8" s="1144"/>
      <c r="F8" s="1144"/>
      <c r="G8" s="1144"/>
      <c r="H8" s="1144"/>
      <c r="I8" s="1144"/>
      <c r="J8" s="1144"/>
      <c r="K8" s="1144"/>
      <c r="L8" s="1144"/>
      <c r="M8" s="1144"/>
      <c r="N8" s="1144"/>
      <c r="O8" s="1144"/>
      <c r="P8" s="1144"/>
      <c r="Q8" s="1144"/>
      <c r="R8" s="1145"/>
    </row>
    <row r="9" spans="1:20" s="4" customFormat="1" ht="14.25" customHeight="1">
      <c r="A9" s="346" t="s">
        <v>9</v>
      </c>
      <c r="B9" s="1146" t="s">
        <v>151</v>
      </c>
      <c r="C9" s="1146"/>
      <c r="D9" s="1146"/>
      <c r="E9" s="1146"/>
      <c r="F9" s="1146"/>
      <c r="G9" s="1146"/>
      <c r="H9" s="1146"/>
      <c r="I9" s="1146"/>
      <c r="J9" s="1146"/>
      <c r="K9" s="1146"/>
      <c r="L9" s="1146"/>
      <c r="M9" s="1146"/>
      <c r="N9" s="1146"/>
      <c r="O9" s="1146"/>
      <c r="P9" s="1146"/>
      <c r="Q9" s="1146"/>
      <c r="R9" s="1147"/>
    </row>
    <row r="10" spans="1:20" s="4" customFormat="1" ht="18" customHeight="1" thickBot="1">
      <c r="A10" s="417" t="s">
        <v>9</v>
      </c>
      <c r="B10" s="418" t="s">
        <v>9</v>
      </c>
      <c r="C10" s="1148" t="s">
        <v>153</v>
      </c>
      <c r="D10" s="1149"/>
      <c r="E10" s="1149"/>
      <c r="F10" s="1149"/>
      <c r="G10" s="1149"/>
      <c r="H10" s="1149"/>
      <c r="I10" s="1149"/>
      <c r="J10" s="1149"/>
      <c r="K10" s="1149"/>
      <c r="L10" s="1149"/>
      <c r="M10" s="1149"/>
      <c r="N10" s="1149"/>
      <c r="O10" s="1149"/>
      <c r="P10" s="1149"/>
      <c r="Q10" s="1149"/>
      <c r="R10" s="1150"/>
    </row>
    <row r="11" spans="1:20" s="74" customFormat="1" ht="25.5">
      <c r="A11" s="419" t="s">
        <v>9</v>
      </c>
      <c r="B11" s="420" t="s">
        <v>9</v>
      </c>
      <c r="C11" s="421" t="s">
        <v>9</v>
      </c>
      <c r="D11" s="725" t="s">
        <v>241</v>
      </c>
      <c r="E11" s="353"/>
      <c r="F11" s="968" t="s">
        <v>9</v>
      </c>
      <c r="G11" s="605">
        <v>1</v>
      </c>
      <c r="H11" s="217" t="s">
        <v>13</v>
      </c>
      <c r="I11" s="479">
        <f>J11+L11</f>
        <v>17389.5</v>
      </c>
      <c r="J11" s="480">
        <v>17337</v>
      </c>
      <c r="K11" s="480">
        <v>11313.9</v>
      </c>
      <c r="L11" s="542">
        <f>69.7+3.5-20.7</f>
        <v>52.5</v>
      </c>
      <c r="M11" s="485">
        <v>17918.7</v>
      </c>
      <c r="N11" s="485">
        <v>17841.7</v>
      </c>
      <c r="O11" s="368" t="s">
        <v>240</v>
      </c>
      <c r="P11" s="422">
        <v>439.5</v>
      </c>
      <c r="Q11" s="422">
        <v>439.5</v>
      </c>
      <c r="R11" s="423">
        <v>439.5</v>
      </c>
    </row>
    <row r="12" spans="1:20" s="74" customFormat="1" ht="28.5">
      <c r="A12" s="347"/>
      <c r="B12" s="277"/>
      <c r="C12" s="331"/>
      <c r="D12" s="722"/>
      <c r="E12" s="290"/>
      <c r="F12" s="975"/>
      <c r="G12" s="606"/>
      <c r="H12" s="215" t="s">
        <v>163</v>
      </c>
      <c r="I12" s="486">
        <f>J12+L12</f>
        <v>40.5</v>
      </c>
      <c r="J12" s="487">
        <v>40.5</v>
      </c>
      <c r="K12" s="487"/>
      <c r="L12" s="595"/>
      <c r="M12" s="492">
        <v>40.5</v>
      </c>
      <c r="N12" s="492">
        <v>40.5</v>
      </c>
      <c r="O12" s="295" t="s">
        <v>249</v>
      </c>
      <c r="P12" s="433">
        <v>18</v>
      </c>
      <c r="Q12" s="433">
        <v>18.5</v>
      </c>
      <c r="R12" s="434">
        <v>19</v>
      </c>
    </row>
    <row r="13" spans="1:20" s="74" customFormat="1" ht="25.5">
      <c r="A13" s="347"/>
      <c r="B13" s="277"/>
      <c r="C13" s="331"/>
      <c r="D13" s="722"/>
      <c r="E13" s="290"/>
      <c r="F13" s="443"/>
      <c r="G13" s="606"/>
      <c r="H13" s="215" t="s">
        <v>222</v>
      </c>
      <c r="I13" s="486">
        <f>J13+L13</f>
        <v>93.1</v>
      </c>
      <c r="J13" s="487">
        <f>81+12.1</f>
        <v>93.1</v>
      </c>
      <c r="K13" s="487"/>
      <c r="L13" s="595"/>
      <c r="M13" s="492">
        <v>81</v>
      </c>
      <c r="N13" s="492">
        <v>81</v>
      </c>
      <c r="O13" s="216" t="s">
        <v>242</v>
      </c>
      <c r="P13" s="188">
        <v>9</v>
      </c>
      <c r="Q13" s="188">
        <v>9</v>
      </c>
      <c r="R13" s="189">
        <v>10</v>
      </c>
    </row>
    <row r="14" spans="1:20" s="74" customFormat="1">
      <c r="A14" s="347"/>
      <c r="B14" s="277"/>
      <c r="C14" s="331"/>
      <c r="D14" s="722"/>
      <c r="E14" s="290"/>
      <c r="F14" s="443"/>
      <c r="G14" s="606"/>
      <c r="H14" s="390" t="s">
        <v>148</v>
      </c>
      <c r="I14" s="474">
        <f>J14+L14</f>
        <v>2564.5</v>
      </c>
      <c r="J14" s="475">
        <f>2524.9+23.6</f>
        <v>2548.5</v>
      </c>
      <c r="K14" s="475">
        <f>1573.6+13</f>
        <v>1586.6</v>
      </c>
      <c r="L14" s="533">
        <v>16</v>
      </c>
      <c r="M14" s="495">
        <v>3488.5</v>
      </c>
      <c r="N14" s="495">
        <v>3488.5</v>
      </c>
      <c r="O14" s="295" t="s">
        <v>243</v>
      </c>
      <c r="P14" s="223">
        <v>2</v>
      </c>
      <c r="Q14" s="223">
        <v>2</v>
      </c>
      <c r="R14" s="246">
        <v>2</v>
      </c>
    </row>
    <row r="15" spans="1:20" s="74" customFormat="1" ht="25.5">
      <c r="A15" s="347"/>
      <c r="B15" s="277"/>
      <c r="C15" s="331"/>
      <c r="D15" s="722"/>
      <c r="E15" s="290"/>
      <c r="F15" s="443"/>
      <c r="G15" s="606"/>
      <c r="H15" s="390" t="s">
        <v>300</v>
      </c>
      <c r="I15" s="474">
        <f>J15</f>
        <v>3.4</v>
      </c>
      <c r="J15" s="475">
        <v>3.4</v>
      </c>
      <c r="K15" s="475"/>
      <c r="L15" s="493"/>
      <c r="M15" s="495"/>
      <c r="N15" s="495"/>
      <c r="O15" s="295" t="s">
        <v>244</v>
      </c>
      <c r="P15" s="392">
        <v>150</v>
      </c>
      <c r="Q15" s="392">
        <v>150</v>
      </c>
      <c r="R15" s="393">
        <v>150</v>
      </c>
      <c r="T15" s="163"/>
    </row>
    <row r="16" spans="1:20" s="74" customFormat="1" ht="25.5">
      <c r="A16" s="347"/>
      <c r="B16" s="277"/>
      <c r="C16" s="331"/>
      <c r="D16" s="722"/>
      <c r="E16" s="290"/>
      <c r="F16" s="443"/>
      <c r="G16" s="606"/>
      <c r="H16" s="243" t="s">
        <v>301</v>
      </c>
      <c r="I16" s="496">
        <f>J16</f>
        <v>116</v>
      </c>
      <c r="J16" s="497">
        <v>116</v>
      </c>
      <c r="K16" s="497"/>
      <c r="L16" s="498"/>
      <c r="M16" s="501"/>
      <c r="N16" s="501"/>
      <c r="O16" s="295" t="s">
        <v>245</v>
      </c>
      <c r="P16" s="223">
        <v>18</v>
      </c>
      <c r="Q16" s="223">
        <v>20</v>
      </c>
      <c r="R16" s="246">
        <v>20</v>
      </c>
    </row>
    <row r="17" spans="1:23" s="74" customFormat="1" ht="38.25">
      <c r="A17" s="347"/>
      <c r="B17" s="277"/>
      <c r="C17" s="331"/>
      <c r="D17" s="722"/>
      <c r="E17" s="290"/>
      <c r="F17" s="443"/>
      <c r="G17" s="606"/>
      <c r="H17" s="243"/>
      <c r="I17" s="496"/>
      <c r="J17" s="497"/>
      <c r="K17" s="497"/>
      <c r="L17" s="498"/>
      <c r="M17" s="501"/>
      <c r="N17" s="501"/>
      <c r="O17" s="216" t="s">
        <v>246</v>
      </c>
      <c r="P17" s="762">
        <v>130</v>
      </c>
      <c r="Q17" s="762">
        <v>130</v>
      </c>
      <c r="R17" s="763">
        <v>130</v>
      </c>
    </row>
    <row r="18" spans="1:23" s="74" customFormat="1" ht="25.5">
      <c r="A18" s="347"/>
      <c r="B18" s="277"/>
      <c r="C18" s="331"/>
      <c r="D18" s="722"/>
      <c r="E18" s="290"/>
      <c r="F18" s="443"/>
      <c r="G18" s="606"/>
      <c r="H18" s="243"/>
      <c r="I18" s="496"/>
      <c r="J18" s="497"/>
      <c r="K18" s="497"/>
      <c r="L18" s="498"/>
      <c r="M18" s="501"/>
      <c r="N18" s="501"/>
      <c r="O18" s="216" t="s">
        <v>247</v>
      </c>
      <c r="P18" s="188">
        <v>18</v>
      </c>
      <c r="Q18" s="188">
        <v>18</v>
      </c>
      <c r="R18" s="189">
        <v>18</v>
      </c>
    </row>
    <row r="19" spans="1:23" s="74" customFormat="1" ht="41.25" customHeight="1">
      <c r="A19" s="347"/>
      <c r="B19" s="277"/>
      <c r="C19" s="331"/>
      <c r="D19" s="722"/>
      <c r="E19" s="290"/>
      <c r="F19" s="443"/>
      <c r="G19" s="606"/>
      <c r="H19" s="243"/>
      <c r="I19" s="496"/>
      <c r="J19" s="497"/>
      <c r="K19" s="497"/>
      <c r="L19" s="498"/>
      <c r="M19" s="501"/>
      <c r="N19" s="501"/>
      <c r="O19" s="1151" t="s">
        <v>248</v>
      </c>
      <c r="P19" s="248">
        <v>40</v>
      </c>
      <c r="Q19" s="248">
        <v>40</v>
      </c>
      <c r="R19" s="249">
        <v>40</v>
      </c>
    </row>
    <row r="20" spans="1:23" s="4" customFormat="1" ht="13.5" thickBot="1">
      <c r="A20" s="348"/>
      <c r="B20" s="278"/>
      <c r="C20" s="240"/>
      <c r="D20" s="321"/>
      <c r="E20" s="439"/>
      <c r="F20" s="726"/>
      <c r="G20" s="437"/>
      <c r="H20" s="307" t="s">
        <v>16</v>
      </c>
      <c r="I20" s="546">
        <f>I16+I15+I14+I13+I12+I11</f>
        <v>20207</v>
      </c>
      <c r="J20" s="503">
        <f>J16+J15+J14+J13+J12+J11</f>
        <v>20138.5</v>
      </c>
      <c r="K20" s="503">
        <f>K16+K15+K14+K13+K12+K11</f>
        <v>12900.5</v>
      </c>
      <c r="L20" s="589">
        <f>L16+L15+L14+L13+L12+L11</f>
        <v>68.5</v>
      </c>
      <c r="M20" s="310">
        <f>M11+M12+M13+M14</f>
        <v>21528.7</v>
      </c>
      <c r="N20" s="310">
        <f>N11+N12+N13+N14</f>
        <v>21451.7</v>
      </c>
      <c r="O20" s="1120"/>
      <c r="P20" s="291"/>
      <c r="Q20" s="291"/>
      <c r="R20" s="438"/>
    </row>
    <row r="21" spans="1:23" s="4" customFormat="1">
      <c r="A21" s="958" t="s">
        <v>9</v>
      </c>
      <c r="B21" s="1119" t="s">
        <v>9</v>
      </c>
      <c r="C21" s="962" t="s">
        <v>10</v>
      </c>
      <c r="D21" s="1101" t="s">
        <v>220</v>
      </c>
      <c r="E21" s="1083"/>
      <c r="F21" s="968" t="s">
        <v>9</v>
      </c>
      <c r="G21" s="1103" t="s">
        <v>155</v>
      </c>
      <c r="H21" s="73" t="s">
        <v>13</v>
      </c>
      <c r="I21" s="693">
        <f>+J21+L21</f>
        <v>419.9</v>
      </c>
      <c r="J21" s="480">
        <v>419.9</v>
      </c>
      <c r="K21" s="480">
        <v>300.10000000000002</v>
      </c>
      <c r="L21" s="698"/>
      <c r="M21" s="220">
        <v>435</v>
      </c>
      <c r="N21" s="220">
        <v>435</v>
      </c>
      <c r="O21" s="1105" t="s">
        <v>257</v>
      </c>
      <c r="P21" s="1113">
        <v>7</v>
      </c>
      <c r="Q21" s="1113">
        <v>8</v>
      </c>
      <c r="R21" s="1115">
        <v>9</v>
      </c>
    </row>
    <row r="22" spans="1:23" s="4" customFormat="1" ht="13.5" thickBot="1">
      <c r="A22" s="959"/>
      <c r="B22" s="1118"/>
      <c r="C22" s="963"/>
      <c r="D22" s="1102"/>
      <c r="E22" s="1084"/>
      <c r="F22" s="969"/>
      <c r="G22" s="1104"/>
      <c r="H22" s="308" t="s">
        <v>16</v>
      </c>
      <c r="I22" s="312">
        <f t="shared" ref="I22:N22" si="0">I21</f>
        <v>419.9</v>
      </c>
      <c r="J22" s="506">
        <f t="shared" si="0"/>
        <v>419.9</v>
      </c>
      <c r="K22" s="506">
        <f t="shared" si="0"/>
        <v>300.10000000000002</v>
      </c>
      <c r="L22" s="699">
        <f t="shared" si="0"/>
        <v>0</v>
      </c>
      <c r="M22" s="309">
        <f t="shared" si="0"/>
        <v>435</v>
      </c>
      <c r="N22" s="309">
        <f t="shared" si="0"/>
        <v>435</v>
      </c>
      <c r="O22" s="1106"/>
      <c r="P22" s="1114"/>
      <c r="Q22" s="1114"/>
      <c r="R22" s="1116"/>
    </row>
    <row r="23" spans="1:23" s="4" customFormat="1" ht="17.25" customHeight="1">
      <c r="A23" s="970" t="s">
        <v>9</v>
      </c>
      <c r="B23" s="1117" t="s">
        <v>9</v>
      </c>
      <c r="C23" s="972" t="s">
        <v>11</v>
      </c>
      <c r="D23" s="1097" t="s">
        <v>149</v>
      </c>
      <c r="E23" s="1057"/>
      <c r="F23" s="975" t="s">
        <v>9</v>
      </c>
      <c r="G23" s="1063" t="s">
        <v>155</v>
      </c>
      <c r="H23" s="75" t="s">
        <v>13</v>
      </c>
      <c r="I23" s="594">
        <f>+J23+L23</f>
        <v>743.1</v>
      </c>
      <c r="J23" s="487">
        <v>743.1</v>
      </c>
      <c r="K23" s="487">
        <v>248.1</v>
      </c>
      <c r="L23" s="700"/>
      <c r="M23" s="220">
        <v>636.29999999999995</v>
      </c>
      <c r="N23" s="220">
        <v>636.29999999999995</v>
      </c>
      <c r="O23" s="986" t="s">
        <v>256</v>
      </c>
      <c r="P23" s="715">
        <v>31</v>
      </c>
      <c r="Q23" s="715">
        <v>31</v>
      </c>
      <c r="R23" s="717">
        <v>31</v>
      </c>
    </row>
    <row r="24" spans="1:23" s="4" customFormat="1" ht="19.5" customHeight="1" thickBot="1">
      <c r="A24" s="959"/>
      <c r="B24" s="1118"/>
      <c r="C24" s="963"/>
      <c r="D24" s="1102"/>
      <c r="E24" s="1084"/>
      <c r="F24" s="969"/>
      <c r="G24" s="1104"/>
      <c r="H24" s="308" t="s">
        <v>16</v>
      </c>
      <c r="I24" s="312">
        <f t="shared" ref="I24:N24" si="1">I23</f>
        <v>743.1</v>
      </c>
      <c r="J24" s="506">
        <f t="shared" si="1"/>
        <v>743.1</v>
      </c>
      <c r="K24" s="506">
        <f t="shared" si="1"/>
        <v>248.1</v>
      </c>
      <c r="L24" s="699">
        <f t="shared" si="1"/>
        <v>0</v>
      </c>
      <c r="M24" s="309">
        <f t="shared" si="1"/>
        <v>636.29999999999995</v>
      </c>
      <c r="N24" s="309">
        <f t="shared" si="1"/>
        <v>636.29999999999995</v>
      </c>
      <c r="O24" s="1120"/>
      <c r="P24" s="716"/>
      <c r="Q24" s="716"/>
      <c r="R24" s="718"/>
    </row>
    <row r="25" spans="1:23" s="4" customFormat="1" ht="24" customHeight="1">
      <c r="A25" s="958" t="s">
        <v>9</v>
      </c>
      <c r="B25" s="960" t="s">
        <v>9</v>
      </c>
      <c r="C25" s="962" t="s">
        <v>12</v>
      </c>
      <c r="D25" s="1101" t="s">
        <v>235</v>
      </c>
      <c r="E25" s="1083"/>
      <c r="F25" s="968" t="s">
        <v>9</v>
      </c>
      <c r="G25" s="1103" t="s">
        <v>155</v>
      </c>
      <c r="H25" s="164" t="s">
        <v>13</v>
      </c>
      <c r="I25" s="479">
        <f>+J25+L25</f>
        <v>296.8</v>
      </c>
      <c r="J25" s="480">
        <f>287.6+9.2</f>
        <v>296.8</v>
      </c>
      <c r="K25" s="480">
        <f>197.1+7</f>
        <v>204.1</v>
      </c>
      <c r="L25" s="698"/>
      <c r="M25" s="247">
        <f>209.1+209.1*30.98/100+4</f>
        <v>277.87918000000002</v>
      </c>
      <c r="N25" s="247">
        <f>+M25</f>
        <v>277.87918000000002</v>
      </c>
      <c r="O25" s="1105" t="s">
        <v>178</v>
      </c>
      <c r="P25" s="1099">
        <v>7</v>
      </c>
      <c r="Q25" s="1099">
        <v>7</v>
      </c>
      <c r="R25" s="1100">
        <v>7</v>
      </c>
    </row>
    <row r="26" spans="1:23" s="4" customFormat="1" ht="15.75" customHeight="1" thickBot="1">
      <c r="A26" s="959"/>
      <c r="B26" s="961"/>
      <c r="C26" s="963"/>
      <c r="D26" s="1102"/>
      <c r="E26" s="1084"/>
      <c r="F26" s="969"/>
      <c r="G26" s="1104"/>
      <c r="H26" s="307" t="s">
        <v>16</v>
      </c>
      <c r="I26" s="546">
        <f t="shared" ref="I26:N26" si="2">I25</f>
        <v>296.8</v>
      </c>
      <c r="J26" s="503">
        <f t="shared" si="2"/>
        <v>296.8</v>
      </c>
      <c r="K26" s="503">
        <f t="shared" si="2"/>
        <v>204.1</v>
      </c>
      <c r="L26" s="570">
        <f t="shared" si="2"/>
        <v>0</v>
      </c>
      <c r="M26" s="310">
        <f t="shared" si="2"/>
        <v>277.87918000000002</v>
      </c>
      <c r="N26" s="311">
        <f t="shared" si="2"/>
        <v>277.87918000000002</v>
      </c>
      <c r="O26" s="1106"/>
      <c r="P26" s="983"/>
      <c r="Q26" s="983"/>
      <c r="R26" s="985"/>
    </row>
    <row r="27" spans="1:23" s="4" customFormat="1">
      <c r="A27" s="958" t="s">
        <v>9</v>
      </c>
      <c r="B27" s="960" t="s">
        <v>9</v>
      </c>
      <c r="C27" s="962" t="s">
        <v>33</v>
      </c>
      <c r="D27" s="1101" t="s">
        <v>279</v>
      </c>
      <c r="E27" s="1083"/>
      <c r="F27" s="968" t="s">
        <v>9</v>
      </c>
      <c r="G27" s="1103" t="s">
        <v>155</v>
      </c>
      <c r="H27" s="73" t="s">
        <v>13</v>
      </c>
      <c r="I27" s="693">
        <f>+J27+L27</f>
        <v>28.9</v>
      </c>
      <c r="J27" s="480">
        <v>28.9</v>
      </c>
      <c r="K27" s="480"/>
      <c r="L27" s="698"/>
      <c r="M27" s="282">
        <v>28.9</v>
      </c>
      <c r="N27" s="220">
        <v>28.9</v>
      </c>
      <c r="O27" s="264"/>
      <c r="P27" s="186"/>
      <c r="Q27" s="186"/>
      <c r="R27" s="187"/>
    </row>
    <row r="28" spans="1:23" s="4" customFormat="1" ht="13.5" thickBot="1">
      <c r="A28" s="959"/>
      <c r="B28" s="961"/>
      <c r="C28" s="963"/>
      <c r="D28" s="1102"/>
      <c r="E28" s="1084"/>
      <c r="F28" s="969"/>
      <c r="G28" s="1104"/>
      <c r="H28" s="308" t="s">
        <v>16</v>
      </c>
      <c r="I28" s="312">
        <f t="shared" ref="I28:N28" si="3">I27</f>
        <v>28.9</v>
      </c>
      <c r="J28" s="506">
        <f t="shared" si="3"/>
        <v>28.9</v>
      </c>
      <c r="K28" s="506">
        <f t="shared" si="3"/>
        <v>0</v>
      </c>
      <c r="L28" s="699">
        <f t="shared" si="3"/>
        <v>0</v>
      </c>
      <c r="M28" s="312">
        <f t="shared" si="3"/>
        <v>28.9</v>
      </c>
      <c r="N28" s="310">
        <f t="shared" si="3"/>
        <v>28.9</v>
      </c>
      <c r="O28" s="330"/>
      <c r="P28" s="190"/>
      <c r="Q28" s="190"/>
      <c r="R28" s="191"/>
    </row>
    <row r="29" spans="1:23" s="4" customFormat="1" ht="38.25">
      <c r="A29" s="723" t="s">
        <v>9</v>
      </c>
      <c r="B29" s="260" t="s">
        <v>9</v>
      </c>
      <c r="C29" s="399" t="s">
        <v>35</v>
      </c>
      <c r="D29" s="442" t="s">
        <v>239</v>
      </c>
      <c r="E29" s="400"/>
      <c r="F29" s="401"/>
      <c r="G29" s="402"/>
      <c r="H29" s="73"/>
      <c r="I29" s="693"/>
      <c r="J29" s="480"/>
      <c r="K29" s="480"/>
      <c r="L29" s="698"/>
      <c r="M29" s="220"/>
      <c r="N29" s="282"/>
      <c r="O29" s="180" t="s">
        <v>180</v>
      </c>
      <c r="P29" s="186">
        <v>7</v>
      </c>
      <c r="Q29" s="186">
        <v>7</v>
      </c>
      <c r="R29" s="187">
        <v>7</v>
      </c>
    </row>
    <row r="30" spans="1:23" s="4" customFormat="1" ht="25.5">
      <c r="A30" s="719"/>
      <c r="B30" s="259"/>
      <c r="C30" s="441"/>
      <c r="D30" s="760" t="s">
        <v>292</v>
      </c>
      <c r="E30" s="329"/>
      <c r="F30" s="327" t="s">
        <v>9</v>
      </c>
      <c r="G30" s="328" t="s">
        <v>155</v>
      </c>
      <c r="H30" s="81" t="s">
        <v>13</v>
      </c>
      <c r="I30" s="532">
        <f>J30+L30</f>
        <v>117.8</v>
      </c>
      <c r="J30" s="475">
        <f>117+0.8</f>
        <v>117.8</v>
      </c>
      <c r="K30" s="475"/>
      <c r="L30" s="701"/>
      <c r="M30" s="508">
        <v>117</v>
      </c>
      <c r="N30" s="629">
        <v>117</v>
      </c>
      <c r="O30" s="759" t="s">
        <v>238</v>
      </c>
      <c r="P30" s="188">
        <v>10</v>
      </c>
      <c r="Q30" s="188">
        <v>15</v>
      </c>
      <c r="R30" s="189">
        <v>20</v>
      </c>
    </row>
    <row r="31" spans="1:23" s="4" customFormat="1" ht="93">
      <c r="A31" s="719"/>
      <c r="B31" s="259"/>
      <c r="C31" s="441"/>
      <c r="D31" s="722" t="s">
        <v>291</v>
      </c>
      <c r="E31" s="609"/>
      <c r="F31" s="610" t="s">
        <v>9</v>
      </c>
      <c r="G31" s="611" t="s">
        <v>156</v>
      </c>
      <c r="H31" s="167" t="s">
        <v>13</v>
      </c>
      <c r="I31" s="613">
        <f>J31+L31</f>
        <v>97.4</v>
      </c>
      <c r="J31" s="527">
        <v>97.4</v>
      </c>
      <c r="K31" s="527"/>
      <c r="L31" s="702"/>
      <c r="M31" s="643">
        <f>30+77.4</f>
        <v>107.4</v>
      </c>
      <c r="N31" s="587">
        <f>77.4+35</f>
        <v>112.4</v>
      </c>
      <c r="O31" s="644" t="s">
        <v>230</v>
      </c>
      <c r="P31" s="645">
        <v>1</v>
      </c>
      <c r="Q31" s="645"/>
      <c r="R31" s="646"/>
    </row>
    <row r="32" spans="1:23" s="4" customFormat="1" ht="25.5">
      <c r="A32" s="719"/>
      <c r="B32" s="259"/>
      <c r="C32" s="441"/>
      <c r="D32" s="1091" t="s">
        <v>221</v>
      </c>
      <c r="E32" s="280"/>
      <c r="F32" s="467"/>
      <c r="G32" s="642"/>
      <c r="H32" s="395"/>
      <c r="I32" s="509"/>
      <c r="J32" s="299"/>
      <c r="K32" s="299"/>
      <c r="L32" s="703"/>
      <c r="M32" s="235"/>
      <c r="N32" s="235"/>
      <c r="O32" s="396" t="s">
        <v>231</v>
      </c>
      <c r="P32" s="397">
        <v>90</v>
      </c>
      <c r="Q32" s="397"/>
      <c r="R32" s="398"/>
      <c r="W32" s="416"/>
    </row>
    <row r="33" spans="1:28" s="4" customFormat="1" ht="28.5" customHeight="1" thickBot="1">
      <c r="A33" s="720"/>
      <c r="B33" s="261"/>
      <c r="C33" s="263"/>
      <c r="D33" s="1092"/>
      <c r="E33" s="263"/>
      <c r="F33" s="241"/>
      <c r="G33" s="403"/>
      <c r="H33" s="308" t="s">
        <v>16</v>
      </c>
      <c r="I33" s="312">
        <f>I31+I30</f>
        <v>215.2</v>
      </c>
      <c r="J33" s="506">
        <f>J32+J31+J30</f>
        <v>215.2</v>
      </c>
      <c r="K33" s="506">
        <f>K32+K31+K30</f>
        <v>0</v>
      </c>
      <c r="L33" s="697">
        <f>L32+L31+L30</f>
        <v>0</v>
      </c>
      <c r="M33" s="309">
        <f>M32+M31+M30</f>
        <v>224.4</v>
      </c>
      <c r="N33" s="312">
        <f>N32+N31+N30</f>
        <v>229.4</v>
      </c>
      <c r="O33" s="283"/>
      <c r="P33" s="284"/>
      <c r="Q33" s="284"/>
      <c r="R33" s="285"/>
    </row>
    <row r="34" spans="1:28" s="74" customFormat="1">
      <c r="A34" s="958" t="s">
        <v>9</v>
      </c>
      <c r="B34" s="960" t="s">
        <v>9</v>
      </c>
      <c r="C34" s="962" t="s">
        <v>39</v>
      </c>
      <c r="D34" s="1076" t="s">
        <v>28</v>
      </c>
      <c r="E34" s="1093"/>
      <c r="F34" s="1079" t="s">
        <v>9</v>
      </c>
      <c r="G34" s="1081" t="s">
        <v>155</v>
      </c>
      <c r="H34" s="236" t="s">
        <v>13</v>
      </c>
      <c r="I34" s="513">
        <f>L34+J34</f>
        <v>12891.9</v>
      </c>
      <c r="J34" s="514">
        <f>4035.5-56-812.6-628.8</f>
        <v>2538.1000000000004</v>
      </c>
      <c r="K34" s="514"/>
      <c r="L34" s="515">
        <v>10353.799999999999</v>
      </c>
      <c r="M34" s="518">
        <v>15602.8</v>
      </c>
      <c r="N34" s="630">
        <v>16636.8</v>
      </c>
      <c r="O34" s="1074" t="s">
        <v>209</v>
      </c>
      <c r="P34" s="254">
        <v>6</v>
      </c>
      <c r="Q34" s="715">
        <v>7</v>
      </c>
      <c r="R34" s="265">
        <v>8</v>
      </c>
    </row>
    <row r="35" spans="1:28" s="74" customFormat="1" ht="13.5" thickBot="1">
      <c r="A35" s="959"/>
      <c r="B35" s="961"/>
      <c r="C35" s="963"/>
      <c r="D35" s="1077"/>
      <c r="E35" s="1094"/>
      <c r="F35" s="1095"/>
      <c r="G35" s="1096"/>
      <c r="H35" s="313" t="s">
        <v>16</v>
      </c>
      <c r="I35" s="694">
        <f t="shared" ref="I35:N35" si="4">SUM(I34:I34)</f>
        <v>12891.9</v>
      </c>
      <c r="J35" s="520">
        <f t="shared" si="4"/>
        <v>2538.1000000000004</v>
      </c>
      <c r="K35" s="520">
        <f t="shared" si="4"/>
        <v>0</v>
      </c>
      <c r="L35" s="705">
        <f t="shared" si="4"/>
        <v>10353.799999999999</v>
      </c>
      <c r="M35" s="310">
        <f t="shared" si="4"/>
        <v>15602.8</v>
      </c>
      <c r="N35" s="546">
        <f t="shared" si="4"/>
        <v>16636.8</v>
      </c>
      <c r="O35" s="1075"/>
      <c r="P35" s="227"/>
      <c r="Q35" s="716"/>
      <c r="R35" s="266"/>
    </row>
    <row r="36" spans="1:28" s="74" customFormat="1">
      <c r="A36" s="958" t="s">
        <v>9</v>
      </c>
      <c r="B36" s="960" t="s">
        <v>9</v>
      </c>
      <c r="C36" s="972" t="s">
        <v>40</v>
      </c>
      <c r="D36" s="1076" t="s">
        <v>182</v>
      </c>
      <c r="E36" s="1078"/>
      <c r="F36" s="1079" t="s">
        <v>9</v>
      </c>
      <c r="G36" s="1081" t="s">
        <v>155</v>
      </c>
      <c r="H36" s="236" t="s">
        <v>13</v>
      </c>
      <c r="I36" s="590">
        <f>J36+L36</f>
        <v>100</v>
      </c>
      <c r="J36" s="514">
        <v>100</v>
      </c>
      <c r="K36" s="514"/>
      <c r="L36" s="704"/>
      <c r="M36" s="524">
        <v>100</v>
      </c>
      <c r="N36" s="631">
        <v>100</v>
      </c>
      <c r="O36" s="221"/>
      <c r="P36" s="211"/>
      <c r="Q36" s="211"/>
      <c r="R36" s="210"/>
    </row>
    <row r="37" spans="1:28" s="74" customFormat="1" ht="13.5" thickBot="1">
      <c r="A37" s="970"/>
      <c r="B37" s="971"/>
      <c r="C37" s="972"/>
      <c r="D37" s="1077"/>
      <c r="E37" s="1078"/>
      <c r="F37" s="1080"/>
      <c r="G37" s="1082"/>
      <c r="H37" s="314" t="s">
        <v>16</v>
      </c>
      <c r="I37" s="632">
        <f t="shared" ref="I37:N37" si="5">SUM(I36:I36)</f>
        <v>100</v>
      </c>
      <c r="J37" s="520">
        <f t="shared" si="5"/>
        <v>100</v>
      </c>
      <c r="K37" s="520">
        <f t="shared" si="5"/>
        <v>0</v>
      </c>
      <c r="L37" s="705">
        <f t="shared" si="5"/>
        <v>0</v>
      </c>
      <c r="M37" s="311">
        <f>SUM(M36:M36)</f>
        <v>100</v>
      </c>
      <c r="N37" s="632">
        <f t="shared" si="5"/>
        <v>100</v>
      </c>
      <c r="O37" s="198"/>
      <c r="P37" s="248"/>
      <c r="Q37" s="248"/>
      <c r="R37" s="249"/>
    </row>
    <row r="38" spans="1:28" s="4" customFormat="1">
      <c r="A38" s="349" t="s">
        <v>9</v>
      </c>
      <c r="B38" s="275" t="s">
        <v>9</v>
      </c>
      <c r="C38" s="801" t="s">
        <v>34</v>
      </c>
      <c r="D38" s="1072" t="s">
        <v>236</v>
      </c>
      <c r="E38" s="690"/>
      <c r="F38" s="691" t="s">
        <v>9</v>
      </c>
      <c r="G38" s="692">
        <v>1</v>
      </c>
      <c r="H38" s="231" t="s">
        <v>13</v>
      </c>
      <c r="I38" s="479">
        <f>J38+L38</f>
        <v>498.5</v>
      </c>
      <c r="J38" s="480">
        <f>472.4-85.6+26.1</f>
        <v>412.9</v>
      </c>
      <c r="K38" s="480"/>
      <c r="L38" s="542">
        <v>85.6</v>
      </c>
      <c r="M38" s="598">
        <v>521.1</v>
      </c>
      <c r="N38" s="220">
        <v>517.6</v>
      </c>
      <c r="O38" s="1089" t="s">
        <v>179</v>
      </c>
      <c r="P38" s="814">
        <v>100</v>
      </c>
      <c r="Q38" s="811">
        <v>100</v>
      </c>
      <c r="R38" s="815">
        <v>100</v>
      </c>
      <c r="W38" s="74"/>
    </row>
    <row r="39" spans="1:28" s="4" customFormat="1">
      <c r="A39" s="350"/>
      <c r="B39" s="276"/>
      <c r="C39" s="281"/>
      <c r="D39" s="1087"/>
      <c r="E39" s="320"/>
      <c r="F39" s="274"/>
      <c r="G39" s="391"/>
      <c r="H39" s="377" t="s">
        <v>136</v>
      </c>
      <c r="I39" s="537">
        <f>J39+L39</f>
        <v>70</v>
      </c>
      <c r="J39" s="497">
        <v>70</v>
      </c>
      <c r="K39" s="497"/>
      <c r="L39" s="830"/>
      <c r="M39" s="541">
        <v>100</v>
      </c>
      <c r="N39" s="634">
        <v>100</v>
      </c>
      <c r="O39" s="1090"/>
      <c r="P39" s="804"/>
      <c r="Q39" s="805"/>
      <c r="R39" s="806"/>
      <c r="W39" s="74"/>
    </row>
    <row r="40" spans="1:28" s="4" customFormat="1" ht="14.25" customHeight="1">
      <c r="A40" s="350"/>
      <c r="B40" s="276"/>
      <c r="C40" s="281"/>
      <c r="D40" s="1087"/>
      <c r="E40" s="320"/>
      <c r="F40" s="274"/>
      <c r="G40" s="391"/>
      <c r="H40" s="458" t="s">
        <v>14</v>
      </c>
      <c r="I40" s="532">
        <f>J40+L40</f>
        <v>26.5</v>
      </c>
      <c r="J40" s="475">
        <f>23.5+3</f>
        <v>26.5</v>
      </c>
      <c r="K40" s="475"/>
      <c r="L40" s="831"/>
      <c r="M40" s="660">
        <v>25.5</v>
      </c>
      <c r="N40" s="508">
        <v>25.5</v>
      </c>
      <c r="O40" s="812"/>
      <c r="P40" s="804"/>
      <c r="Q40" s="805"/>
      <c r="R40" s="806"/>
      <c r="W40" s="74"/>
    </row>
    <row r="41" spans="1:28" s="4" customFormat="1" ht="13.5" customHeight="1">
      <c r="A41" s="350"/>
      <c r="B41" s="276"/>
      <c r="C41" s="281"/>
      <c r="D41" s="1088"/>
      <c r="E41" s="802"/>
      <c r="F41" s="803"/>
      <c r="G41" s="675"/>
      <c r="H41" s="201" t="s">
        <v>301</v>
      </c>
      <c r="I41" s="594">
        <f>J41</f>
        <v>2.7</v>
      </c>
      <c r="J41" s="487">
        <v>2.7</v>
      </c>
      <c r="K41" s="487"/>
      <c r="L41" s="832"/>
      <c r="M41" s="541"/>
      <c r="N41" s="634"/>
      <c r="O41" s="797"/>
      <c r="P41" s="798"/>
      <c r="Q41" s="799"/>
      <c r="R41" s="800"/>
      <c r="W41" s="74"/>
    </row>
    <row r="42" spans="1:28" s="4" customFormat="1" ht="27.75" customHeight="1">
      <c r="A42" s="350"/>
      <c r="B42" s="276"/>
      <c r="C42" s="281"/>
      <c r="D42" s="1097" t="s">
        <v>280</v>
      </c>
      <c r="E42" s="320"/>
      <c r="F42" s="274"/>
      <c r="G42" s="391"/>
      <c r="H42" s="377"/>
      <c r="I42" s="537"/>
      <c r="J42" s="497"/>
      <c r="K42" s="497"/>
      <c r="L42" s="830"/>
      <c r="M42" s="524"/>
      <c r="N42" s="633"/>
      <c r="O42" s="687" t="s">
        <v>199</v>
      </c>
      <c r="P42" s="672">
        <v>20</v>
      </c>
      <c r="Q42" s="688">
        <v>17</v>
      </c>
      <c r="R42" s="689">
        <v>17</v>
      </c>
    </row>
    <row r="43" spans="1:28" s="4" customFormat="1" ht="25.5">
      <c r="A43" s="350"/>
      <c r="B43" s="276"/>
      <c r="C43" s="684"/>
      <c r="D43" s="1098"/>
      <c r="E43" s="685"/>
      <c r="F43" s="274"/>
      <c r="G43" s="686"/>
      <c r="H43" s="377"/>
      <c r="I43" s="537"/>
      <c r="J43" s="497"/>
      <c r="K43" s="497"/>
      <c r="L43" s="830"/>
      <c r="M43" s="524"/>
      <c r="N43" s="633"/>
      <c r="O43" s="444" t="s">
        <v>210</v>
      </c>
      <c r="P43" s="425">
        <v>70</v>
      </c>
      <c r="Q43" s="424">
        <v>70</v>
      </c>
      <c r="R43" s="426">
        <v>70</v>
      </c>
    </row>
    <row r="44" spans="1:28" s="4" customFormat="1">
      <c r="A44" s="350"/>
      <c r="B44" s="276"/>
      <c r="C44" s="281"/>
      <c r="D44" s="1066" t="s">
        <v>152</v>
      </c>
      <c r="E44" s="320"/>
      <c r="F44" s="274"/>
      <c r="G44" s="391"/>
      <c r="H44" s="360"/>
      <c r="I44" s="537"/>
      <c r="J44" s="497"/>
      <c r="K44" s="497"/>
      <c r="L44" s="830"/>
      <c r="M44" s="524"/>
      <c r="N44" s="633"/>
      <c r="O44" s="670" t="s">
        <v>200</v>
      </c>
      <c r="P44" s="671">
        <v>26</v>
      </c>
      <c r="Q44" s="672">
        <v>19</v>
      </c>
      <c r="R44" s="673">
        <v>12</v>
      </c>
    </row>
    <row r="45" spans="1:28" s="4" customFormat="1" ht="28.5">
      <c r="A45" s="350"/>
      <c r="B45" s="276"/>
      <c r="C45" s="281"/>
      <c r="D45" s="1067"/>
      <c r="E45" s="320"/>
      <c r="F45" s="274"/>
      <c r="G45" s="391"/>
      <c r="H45" s="360"/>
      <c r="I45" s="537"/>
      <c r="J45" s="497"/>
      <c r="K45" s="497"/>
      <c r="L45" s="830"/>
      <c r="M45" s="524"/>
      <c r="N45" s="633"/>
      <c r="O45" s="294" t="s">
        <v>201</v>
      </c>
      <c r="P45" s="427">
        <v>6119</v>
      </c>
      <c r="Q45" s="428">
        <v>2500</v>
      </c>
      <c r="R45" s="429">
        <v>2000</v>
      </c>
    </row>
    <row r="46" spans="1:28" s="4" customFormat="1" ht="54.75" customHeight="1">
      <c r="A46" s="350"/>
      <c r="B46" s="276"/>
      <c r="C46" s="281"/>
      <c r="D46" s="761" t="s">
        <v>181</v>
      </c>
      <c r="E46" s="320"/>
      <c r="F46" s="274"/>
      <c r="G46" s="391"/>
      <c r="H46" s="360"/>
      <c r="I46" s="537"/>
      <c r="J46" s="497"/>
      <c r="K46" s="497"/>
      <c r="L46" s="830"/>
      <c r="M46" s="524"/>
      <c r="N46" s="633"/>
      <c r="O46" s="661" t="s">
        <v>250</v>
      </c>
      <c r="P46" s="662">
        <v>8</v>
      </c>
      <c r="Q46" s="663">
        <v>6</v>
      </c>
      <c r="R46" s="664">
        <v>6</v>
      </c>
      <c r="W46" s="74"/>
      <c r="AB46" s="74"/>
    </row>
    <row r="47" spans="1:28" s="4" customFormat="1" ht="38.25">
      <c r="A47" s="350"/>
      <c r="B47" s="197"/>
      <c r="C47" s="404"/>
      <c r="D47" s="618" t="s">
        <v>237</v>
      </c>
      <c r="E47" s="204"/>
      <c r="F47" s="205"/>
      <c r="G47" s="391"/>
      <c r="H47" s="243"/>
      <c r="I47" s="537"/>
      <c r="J47" s="497"/>
      <c r="K47" s="497"/>
      <c r="L47" s="830"/>
      <c r="M47" s="524"/>
      <c r="N47" s="633"/>
      <c r="O47" s="216" t="s">
        <v>202</v>
      </c>
      <c r="P47" s="188">
        <v>7</v>
      </c>
      <c r="Q47" s="188">
        <v>6</v>
      </c>
      <c r="R47" s="189">
        <v>6</v>
      </c>
    </row>
    <row r="48" spans="1:28" s="4" customFormat="1" ht="64.5" thickBot="1">
      <c r="A48" s="350"/>
      <c r="B48" s="197"/>
      <c r="C48" s="404"/>
      <c r="D48" s="357" t="s">
        <v>281</v>
      </c>
      <c r="E48" s="204"/>
      <c r="F48" s="205"/>
      <c r="G48" s="391"/>
      <c r="H48" s="243"/>
      <c r="I48" s="537"/>
      <c r="J48" s="497"/>
      <c r="K48" s="497"/>
      <c r="L48" s="830"/>
      <c r="M48" s="524"/>
      <c r="N48" s="633"/>
      <c r="O48" s="330" t="s">
        <v>251</v>
      </c>
      <c r="P48" s="190">
        <v>116</v>
      </c>
      <c r="Q48" s="190">
        <v>116</v>
      </c>
      <c r="R48" s="191">
        <v>116</v>
      </c>
    </row>
    <row r="49" spans="1:25" s="4" customFormat="1" ht="25.5">
      <c r="A49" s="350"/>
      <c r="B49" s="197"/>
      <c r="C49" s="404"/>
      <c r="D49" s="1068" t="s">
        <v>169</v>
      </c>
      <c r="E49" s="204"/>
      <c r="F49" s="205"/>
      <c r="G49" s="391"/>
      <c r="H49" s="243"/>
      <c r="I49" s="537"/>
      <c r="J49" s="497"/>
      <c r="K49" s="497"/>
      <c r="L49" s="830"/>
      <c r="M49" s="524"/>
      <c r="N49" s="633"/>
      <c r="O49" s="264" t="s">
        <v>252</v>
      </c>
      <c r="P49" s="186">
        <v>23</v>
      </c>
      <c r="Q49" s="186">
        <v>10</v>
      </c>
      <c r="R49" s="187">
        <v>10</v>
      </c>
    </row>
    <row r="50" spans="1:25" s="4" customFormat="1">
      <c r="A50" s="350"/>
      <c r="B50" s="197"/>
      <c r="C50" s="404"/>
      <c r="D50" s="1069"/>
      <c r="E50" s="204"/>
      <c r="F50" s="205"/>
      <c r="G50" s="391"/>
      <c r="H50" s="243"/>
      <c r="I50" s="537"/>
      <c r="J50" s="497"/>
      <c r="K50" s="497"/>
      <c r="L50" s="830"/>
      <c r="M50" s="524"/>
      <c r="N50" s="633"/>
      <c r="O50" s="293" t="s">
        <v>203</v>
      </c>
      <c r="P50" s="188">
        <v>30</v>
      </c>
      <c r="Q50" s="188">
        <v>10</v>
      </c>
      <c r="R50" s="189">
        <v>6</v>
      </c>
    </row>
    <row r="51" spans="1:25" s="4" customFormat="1" ht="51">
      <c r="A51" s="350"/>
      <c r="B51" s="197"/>
      <c r="C51" s="404"/>
      <c r="D51" s="406" t="s">
        <v>170</v>
      </c>
      <c r="E51" s="204"/>
      <c r="F51" s="205"/>
      <c r="G51" s="391"/>
      <c r="H51" s="243"/>
      <c r="I51" s="537"/>
      <c r="J51" s="497"/>
      <c r="K51" s="497"/>
      <c r="L51" s="830"/>
      <c r="M51" s="524"/>
      <c r="N51" s="633"/>
      <c r="O51" s="216" t="s">
        <v>204</v>
      </c>
      <c r="P51" s="188">
        <v>20</v>
      </c>
      <c r="Q51" s="188">
        <v>20</v>
      </c>
      <c r="R51" s="189">
        <v>20</v>
      </c>
      <c r="S51" s="85"/>
    </row>
    <row r="52" spans="1:25" s="4" customFormat="1" ht="25.5">
      <c r="A52" s="350"/>
      <c r="B52" s="197"/>
      <c r="C52" s="404"/>
      <c r="D52" s="405" t="s">
        <v>168</v>
      </c>
      <c r="E52" s="407"/>
      <c r="F52" s="409"/>
      <c r="G52" s="292"/>
      <c r="H52" s="243"/>
      <c r="I52" s="537"/>
      <c r="J52" s="497"/>
      <c r="K52" s="497"/>
      <c r="L52" s="830"/>
      <c r="M52" s="524"/>
      <c r="N52" s="633"/>
      <c r="O52" s="216" t="s">
        <v>253</v>
      </c>
      <c r="P52" s="188">
        <v>1</v>
      </c>
      <c r="Q52" s="188"/>
      <c r="R52" s="189"/>
      <c r="S52" s="85"/>
      <c r="Y52" s="74"/>
    </row>
    <row r="53" spans="1:25" s="4" customFormat="1" ht="39.75" customHeight="1">
      <c r="A53" s="350"/>
      <c r="B53" s="197"/>
      <c r="C53" s="404"/>
      <c r="D53" s="1070" t="s">
        <v>154</v>
      </c>
      <c r="E53" s="408"/>
      <c r="F53" s="262"/>
      <c r="G53" s="292"/>
      <c r="H53" s="215"/>
      <c r="I53" s="594"/>
      <c r="J53" s="487"/>
      <c r="K53" s="487"/>
      <c r="L53" s="832"/>
      <c r="M53" s="541"/>
      <c r="N53" s="634"/>
      <c r="O53" s="813" t="s">
        <v>205</v>
      </c>
      <c r="P53" s="741">
        <v>20</v>
      </c>
      <c r="Q53" s="741"/>
      <c r="R53" s="742"/>
      <c r="S53" s="85"/>
    </row>
    <row r="54" spans="1:25" s="4" customFormat="1" ht="13.5" thickBot="1">
      <c r="A54" s="351"/>
      <c r="B54" s="415"/>
      <c r="C54" s="241"/>
      <c r="D54" s="1071"/>
      <c r="E54" s="241"/>
      <c r="F54" s="241"/>
      <c r="G54" s="721"/>
      <c r="H54" s="344" t="s">
        <v>16</v>
      </c>
      <c r="I54" s="312">
        <f>SUM(I38:I53)</f>
        <v>597.70000000000005</v>
      </c>
      <c r="J54" s="312">
        <f t="shared" ref="J54:N54" si="6">SUM(J38:J53)</f>
        <v>512.1</v>
      </c>
      <c r="K54" s="312">
        <f t="shared" si="6"/>
        <v>0</v>
      </c>
      <c r="L54" s="312">
        <f t="shared" si="6"/>
        <v>85.6</v>
      </c>
      <c r="M54" s="309">
        <f>SUM(M38:M53)</f>
        <v>646.6</v>
      </c>
      <c r="N54" s="309">
        <f t="shared" si="6"/>
        <v>643.1</v>
      </c>
      <c r="O54" s="647"/>
      <c r="P54" s="716"/>
      <c r="Q54" s="729"/>
      <c r="R54" s="731"/>
    </row>
    <row r="55" spans="1:25" s="4" customFormat="1" ht="28.5" customHeight="1">
      <c r="A55" s="958" t="s">
        <v>9</v>
      </c>
      <c r="B55" s="960" t="s">
        <v>9</v>
      </c>
      <c r="C55" s="962" t="s">
        <v>41</v>
      </c>
      <c r="D55" s="1072" t="s">
        <v>157</v>
      </c>
      <c r="E55" s="1083"/>
      <c r="F55" s="968"/>
      <c r="G55" s="1085">
        <v>1</v>
      </c>
      <c r="H55" s="231" t="s">
        <v>13</v>
      </c>
      <c r="I55" s="693">
        <f>J55+L55</f>
        <v>30</v>
      </c>
      <c r="J55" s="480">
        <v>30</v>
      </c>
      <c r="K55" s="480"/>
      <c r="L55" s="706"/>
      <c r="M55" s="544">
        <v>30</v>
      </c>
      <c r="N55" s="220">
        <v>30</v>
      </c>
      <c r="O55" s="332" t="s">
        <v>206</v>
      </c>
      <c r="P55" s="254">
        <v>5</v>
      </c>
      <c r="Q55" s="715">
        <v>5</v>
      </c>
      <c r="R55" s="717">
        <v>5</v>
      </c>
    </row>
    <row r="56" spans="1:25" s="4" customFormat="1" ht="13.5" thickBot="1">
      <c r="A56" s="959"/>
      <c r="B56" s="961"/>
      <c r="C56" s="963"/>
      <c r="D56" s="1073"/>
      <c r="E56" s="1084"/>
      <c r="F56" s="969"/>
      <c r="G56" s="1086"/>
      <c r="H56" s="315" t="s">
        <v>16</v>
      </c>
      <c r="I56" s="546">
        <f t="shared" ref="I56:N56" si="7">SUM(I55)</f>
        <v>30</v>
      </c>
      <c r="J56" s="503">
        <f t="shared" si="7"/>
        <v>30</v>
      </c>
      <c r="K56" s="503">
        <f t="shared" si="7"/>
        <v>0</v>
      </c>
      <c r="L56" s="707">
        <f t="shared" si="7"/>
        <v>0</v>
      </c>
      <c r="M56" s="546">
        <f>SUM(M55)</f>
        <v>30</v>
      </c>
      <c r="N56" s="310">
        <f t="shared" si="7"/>
        <v>30</v>
      </c>
      <c r="O56" s="410"/>
      <c r="P56" s="227"/>
      <c r="Q56" s="716"/>
      <c r="R56" s="718"/>
    </row>
    <row r="57" spans="1:25" s="168" customFormat="1" ht="25.5">
      <c r="A57" s="1053" t="s">
        <v>9</v>
      </c>
      <c r="B57" s="960" t="s">
        <v>9</v>
      </c>
      <c r="C57" s="1026" t="s">
        <v>42</v>
      </c>
      <c r="D57" s="361" t="s">
        <v>274</v>
      </c>
      <c r="E57" s="1056"/>
      <c r="F57" s="1059" t="s">
        <v>12</v>
      </c>
      <c r="G57" s="1062" t="s">
        <v>156</v>
      </c>
      <c r="H57" s="296" t="s">
        <v>148</v>
      </c>
      <c r="I57" s="695">
        <f>J57+L57</f>
        <v>946.1</v>
      </c>
      <c r="J57" s="548">
        <v>946.1</v>
      </c>
      <c r="K57" s="548"/>
      <c r="L57" s="708"/>
      <c r="M57" s="553">
        <v>947</v>
      </c>
      <c r="N57" s="553">
        <v>947</v>
      </c>
      <c r="O57" s="202" t="s">
        <v>278</v>
      </c>
      <c r="P57" s="365">
        <v>780</v>
      </c>
      <c r="Q57" s="366">
        <v>780</v>
      </c>
      <c r="R57" s="367">
        <v>780</v>
      </c>
    </row>
    <row r="58" spans="1:25" s="168" customFormat="1" ht="25.5" customHeight="1">
      <c r="A58" s="1054"/>
      <c r="B58" s="971"/>
      <c r="C58" s="972"/>
      <c r="D58" s="362" t="s">
        <v>276</v>
      </c>
      <c r="E58" s="1057"/>
      <c r="F58" s="1060"/>
      <c r="G58" s="1063"/>
      <c r="H58" s="359" t="s">
        <v>148</v>
      </c>
      <c r="I58" s="696">
        <f>J58+L58</f>
        <v>33</v>
      </c>
      <c r="J58" s="555">
        <v>33</v>
      </c>
      <c r="K58" s="555"/>
      <c r="L58" s="709"/>
      <c r="M58" s="560">
        <v>33</v>
      </c>
      <c r="N58" s="560">
        <v>33</v>
      </c>
      <c r="O58" s="1121" t="s">
        <v>277</v>
      </c>
      <c r="P58" s="255">
        <v>1</v>
      </c>
      <c r="Q58" s="256">
        <v>1</v>
      </c>
      <c r="R58" s="257">
        <v>1</v>
      </c>
    </row>
    <row r="59" spans="1:25" s="168" customFormat="1" ht="13.5" thickBot="1">
      <c r="A59" s="1055"/>
      <c r="B59" s="961"/>
      <c r="C59" s="1028"/>
      <c r="D59" s="619" t="s">
        <v>275</v>
      </c>
      <c r="E59" s="1058"/>
      <c r="F59" s="1061"/>
      <c r="G59" s="1064"/>
      <c r="H59" s="315" t="s">
        <v>16</v>
      </c>
      <c r="I59" s="564">
        <f>I57+I58</f>
        <v>979.1</v>
      </c>
      <c r="J59" s="562">
        <f>J57+J58</f>
        <v>979.1</v>
      </c>
      <c r="K59" s="562">
        <f>K57</f>
        <v>0</v>
      </c>
      <c r="L59" s="710">
        <f>L57</f>
        <v>0</v>
      </c>
      <c r="M59" s="564">
        <f>M57+M58</f>
        <v>980</v>
      </c>
      <c r="N59" s="564">
        <f>N57+N58</f>
        <v>980</v>
      </c>
      <c r="O59" s="1122"/>
      <c r="P59" s="227"/>
      <c r="Q59" s="334"/>
      <c r="R59" s="335"/>
    </row>
    <row r="60" spans="1:25" s="4" customFormat="1" ht="13.5" thickBot="1">
      <c r="A60" s="352" t="s">
        <v>9</v>
      </c>
      <c r="B60" s="72" t="s">
        <v>9</v>
      </c>
      <c r="C60" s="988" t="s">
        <v>17</v>
      </c>
      <c r="D60" s="989"/>
      <c r="E60" s="989"/>
      <c r="F60" s="989"/>
      <c r="G60" s="989"/>
      <c r="H60" s="989"/>
      <c r="I60" s="78">
        <f>I59+I56+I54+I37+I35+I33+I28+I26+I24+I22+I20</f>
        <v>36509.599999999999</v>
      </c>
      <c r="J60" s="78">
        <f t="shared" ref="J60:L60" si="8">J59+J56+J54+J37+J35+J33+J28+J26+J24+J22+J20</f>
        <v>26001.7</v>
      </c>
      <c r="K60" s="78">
        <f t="shared" si="8"/>
        <v>13652.8</v>
      </c>
      <c r="L60" s="78">
        <f t="shared" si="8"/>
        <v>10507.9</v>
      </c>
      <c r="M60" s="565">
        <f t="shared" ref="M60:N60" si="9">M59+M56+M54+M37+M35+M33+M28+M26+M24+M22+M20</f>
        <v>40490.579180000001</v>
      </c>
      <c r="N60" s="78">
        <f t="shared" si="9"/>
        <v>41449.079180000001</v>
      </c>
      <c r="O60" s="363"/>
      <c r="P60" s="339"/>
      <c r="Q60" s="339"/>
      <c r="R60" s="364"/>
    </row>
    <row r="61" spans="1:25" s="4" customFormat="1" ht="13.5" thickBot="1">
      <c r="A61" s="723" t="s">
        <v>9</v>
      </c>
      <c r="B61" s="724" t="s">
        <v>10</v>
      </c>
      <c r="C61" s="1043" t="s">
        <v>167</v>
      </c>
      <c r="D61" s="1044"/>
      <c r="E61" s="1044"/>
      <c r="F61" s="1044"/>
      <c r="G61" s="1044"/>
      <c r="H61" s="1044"/>
      <c r="I61" s="1045"/>
      <c r="J61" s="1045"/>
      <c r="K61" s="1045"/>
      <c r="L61" s="1045"/>
      <c r="M61" s="1044"/>
      <c r="N61" s="1044"/>
      <c r="O61" s="1044"/>
      <c r="P61" s="1044"/>
      <c r="Q61" s="1044"/>
      <c r="R61" s="1046"/>
    </row>
    <row r="62" spans="1:25" s="4" customFormat="1">
      <c r="A62" s="723" t="s">
        <v>9</v>
      </c>
      <c r="B62" s="260" t="s">
        <v>10</v>
      </c>
      <c r="C62" s="370" t="s">
        <v>9</v>
      </c>
      <c r="D62" s="1047" t="s">
        <v>265</v>
      </c>
      <c r="E62" s="1049" t="s">
        <v>219</v>
      </c>
      <c r="F62" s="734" t="s">
        <v>9</v>
      </c>
      <c r="G62" s="380" t="s">
        <v>155</v>
      </c>
      <c r="H62" s="383" t="s">
        <v>13</v>
      </c>
      <c r="I62" s="522">
        <f>J62+L62</f>
        <v>801.7</v>
      </c>
      <c r="J62" s="514">
        <v>568.70000000000005</v>
      </c>
      <c r="K62" s="514"/>
      <c r="L62" s="591">
        <f>10+210+13</f>
        <v>233</v>
      </c>
      <c r="M62" s="566">
        <v>973.5</v>
      </c>
      <c r="N62" s="592">
        <v>1173.5</v>
      </c>
      <c r="O62" s="386" t="s">
        <v>287</v>
      </c>
      <c r="P62" s="226">
        <v>50</v>
      </c>
      <c r="Q62" s="226">
        <v>70</v>
      </c>
      <c r="R62" s="238">
        <v>90</v>
      </c>
    </row>
    <row r="63" spans="1:25" s="2" customFormat="1" ht="29.25" customHeight="1">
      <c r="A63" s="719"/>
      <c r="B63" s="259"/>
      <c r="C63" s="369"/>
      <c r="D63" s="1048"/>
      <c r="E63" s="1050"/>
      <c r="F63" s="736"/>
      <c r="G63" s="381"/>
      <c r="H63" s="289"/>
      <c r="I63" s="355"/>
      <c r="J63" s="354"/>
      <c r="K63" s="354"/>
      <c r="L63" s="297"/>
      <c r="M63" s="567"/>
      <c r="N63" s="635"/>
      <c r="O63" s="739" t="s">
        <v>259</v>
      </c>
      <c r="P63" s="287">
        <v>250</v>
      </c>
      <c r="Q63" s="287">
        <v>300</v>
      </c>
      <c r="R63" s="288">
        <v>300</v>
      </c>
    </row>
    <row r="64" spans="1:25" s="2" customFormat="1" ht="30" customHeight="1">
      <c r="A64" s="719"/>
      <c r="B64" s="259"/>
      <c r="C64" s="369"/>
      <c r="D64" s="382" t="s">
        <v>264</v>
      </c>
      <c r="E64" s="1050"/>
      <c r="F64" s="736"/>
      <c r="G64" s="381"/>
      <c r="H64" s="289"/>
      <c r="I64" s="355"/>
      <c r="J64" s="354"/>
      <c r="K64" s="354"/>
      <c r="L64" s="297"/>
      <c r="M64" s="568"/>
      <c r="N64" s="636"/>
      <c r="O64" s="739" t="s">
        <v>260</v>
      </c>
      <c r="P64" s="287">
        <v>415</v>
      </c>
      <c r="Q64" s="287">
        <v>471</v>
      </c>
      <c r="R64" s="288">
        <v>471</v>
      </c>
    </row>
    <row r="65" spans="1:25" s="2" customFormat="1" ht="31.5" customHeight="1">
      <c r="A65" s="719"/>
      <c r="B65" s="259"/>
      <c r="C65" s="369"/>
      <c r="D65" s="628" t="s">
        <v>263</v>
      </c>
      <c r="E65" s="1050"/>
      <c r="F65" s="736"/>
      <c r="G65" s="381"/>
      <c r="H65" s="289"/>
      <c r="I65" s="355"/>
      <c r="J65" s="354"/>
      <c r="K65" s="354"/>
      <c r="L65" s="297"/>
      <c r="M65" s="568"/>
      <c r="N65" s="636"/>
      <c r="O65" s="713" t="s">
        <v>266</v>
      </c>
      <c r="P65" s="740">
        <v>4</v>
      </c>
      <c r="Q65" s="740">
        <v>5</v>
      </c>
      <c r="R65" s="668">
        <v>6</v>
      </c>
    </row>
    <row r="66" spans="1:25" s="2" customFormat="1" ht="162.75" customHeight="1">
      <c r="A66" s="719"/>
      <c r="B66" s="259"/>
      <c r="C66" s="369"/>
      <c r="D66" s="1051" t="s">
        <v>293</v>
      </c>
      <c r="E66" s="667"/>
      <c r="F66" s="736"/>
      <c r="G66" s="381"/>
      <c r="H66" s="620"/>
      <c r="I66" s="621"/>
      <c r="J66" s="622"/>
      <c r="K66" s="622"/>
      <c r="L66" s="623"/>
      <c r="M66" s="665"/>
      <c r="N66" s="666"/>
      <c r="O66" s="669" t="s">
        <v>271</v>
      </c>
      <c r="P66" s="740">
        <v>1</v>
      </c>
      <c r="Q66" s="740"/>
      <c r="R66" s="668"/>
    </row>
    <row r="67" spans="1:25" s="4" customFormat="1" ht="36.75" customHeight="1" thickBot="1">
      <c r="A67" s="720"/>
      <c r="B67" s="261"/>
      <c r="C67" s="384"/>
      <c r="D67" s="1052"/>
      <c r="E67" s="468"/>
      <c r="F67" s="241"/>
      <c r="G67" s="608"/>
      <c r="H67" s="316" t="s">
        <v>16</v>
      </c>
      <c r="I67" s="505">
        <f t="shared" ref="I67:N67" si="10">I64+I62</f>
        <v>801.7</v>
      </c>
      <c r="J67" s="506">
        <f t="shared" si="10"/>
        <v>568.70000000000005</v>
      </c>
      <c r="K67" s="506">
        <f t="shared" si="10"/>
        <v>0</v>
      </c>
      <c r="L67" s="569">
        <f t="shared" si="10"/>
        <v>233</v>
      </c>
      <c r="M67" s="309">
        <f t="shared" si="10"/>
        <v>973.5</v>
      </c>
      <c r="N67" s="312">
        <f t="shared" si="10"/>
        <v>1173.5</v>
      </c>
      <c r="O67" s="387"/>
      <c r="P67" s="388"/>
      <c r="Q67" s="388"/>
      <c r="R67" s="389"/>
      <c r="T67" s="435"/>
      <c r="U67" s="435"/>
      <c r="V67" s="435"/>
      <c r="W67" s="435"/>
      <c r="X67" s="435"/>
      <c r="Y67" s="435"/>
    </row>
    <row r="68" spans="1:25" s="74" customFormat="1" ht="27" customHeight="1">
      <c r="A68" s="723" t="s">
        <v>9</v>
      </c>
      <c r="B68" s="732" t="s">
        <v>10</v>
      </c>
      <c r="C68" s="322" t="s">
        <v>10</v>
      </c>
      <c r="D68" s="964" t="s">
        <v>282</v>
      </c>
      <c r="E68" s="1034"/>
      <c r="F68" s="1037" t="s">
        <v>9</v>
      </c>
      <c r="G68" s="1040" t="s">
        <v>156</v>
      </c>
      <c r="H68" s="222" t="s">
        <v>13</v>
      </c>
      <c r="I68" s="304">
        <f>J68+L68</f>
        <v>90.5</v>
      </c>
      <c r="J68" s="305">
        <v>90.5</v>
      </c>
      <c r="K68" s="305">
        <v>7.9</v>
      </c>
      <c r="L68" s="306"/>
      <c r="M68" s="252"/>
      <c r="N68" s="411"/>
      <c r="O68" s="242" t="s">
        <v>288</v>
      </c>
      <c r="P68" s="412">
        <v>3</v>
      </c>
      <c r="Q68" s="413"/>
      <c r="R68" s="414"/>
      <c r="T68" s="436"/>
      <c r="U68" s="436"/>
      <c r="V68" s="436"/>
      <c r="W68" s="436"/>
      <c r="X68" s="436"/>
      <c r="Y68" s="436"/>
    </row>
    <row r="69" spans="1:25" s="74" customFormat="1" ht="16.5" customHeight="1">
      <c r="A69" s="719"/>
      <c r="B69" s="735"/>
      <c r="C69" s="323"/>
      <c r="D69" s="973"/>
      <c r="E69" s="1035"/>
      <c r="F69" s="1065"/>
      <c r="G69" s="1041"/>
      <c r="H69" s="233" t="s">
        <v>217</v>
      </c>
      <c r="I69" s="298">
        <f>J69+L69</f>
        <v>595</v>
      </c>
      <c r="J69" s="299"/>
      <c r="K69" s="299"/>
      <c r="L69" s="300">
        <v>595</v>
      </c>
      <c r="M69" s="245"/>
      <c r="N69" s="267"/>
      <c r="O69" s="270" t="s">
        <v>227</v>
      </c>
      <c r="P69" s="268">
        <v>1</v>
      </c>
      <c r="Q69" s="269"/>
      <c r="R69" s="271"/>
      <c r="T69" s="436"/>
      <c r="U69" s="436"/>
      <c r="V69" s="436"/>
      <c r="W69" s="436"/>
      <c r="X69" s="436"/>
      <c r="Y69" s="436"/>
    </row>
    <row r="70" spans="1:25" s="74" customFormat="1" ht="16.5" customHeight="1" thickBot="1">
      <c r="A70" s="720"/>
      <c r="B70" s="733"/>
      <c r="C70" s="324"/>
      <c r="D70" s="965"/>
      <c r="E70" s="1036"/>
      <c r="F70" s="1039"/>
      <c r="G70" s="1042"/>
      <c r="H70" s="316" t="s">
        <v>16</v>
      </c>
      <c r="I70" s="648">
        <f>L70+J70</f>
        <v>685.5</v>
      </c>
      <c r="J70" s="649">
        <f>SUM(J68,J69)</f>
        <v>90.5</v>
      </c>
      <c r="K70" s="649">
        <f>SUM(K68)</f>
        <v>7.9</v>
      </c>
      <c r="L70" s="650">
        <f>SUM(L68,L69)</f>
        <v>595</v>
      </c>
      <c r="M70" s="651">
        <f>SUM(M68)</f>
        <v>0</v>
      </c>
      <c r="N70" s="652">
        <f>SUM(N68)</f>
        <v>0</v>
      </c>
      <c r="O70" s="270" t="s">
        <v>228</v>
      </c>
      <c r="P70" s="268">
        <v>1</v>
      </c>
      <c r="Q70" s="272"/>
      <c r="R70" s="273"/>
      <c r="T70" s="436"/>
      <c r="U70" s="436"/>
      <c r="V70" s="436"/>
      <c r="W70" s="436"/>
      <c r="X70" s="436"/>
      <c r="Y70" s="436"/>
    </row>
    <row r="71" spans="1:25" s="74" customFormat="1" ht="15" customHeight="1">
      <c r="A71" s="723" t="s">
        <v>9</v>
      </c>
      <c r="B71" s="732" t="s">
        <v>10</v>
      </c>
      <c r="C71" s="322" t="s">
        <v>11</v>
      </c>
      <c r="D71" s="964" t="s">
        <v>283</v>
      </c>
      <c r="E71" s="1034" t="s">
        <v>212</v>
      </c>
      <c r="F71" s="1037" t="s">
        <v>9</v>
      </c>
      <c r="G71" s="1040" t="s">
        <v>155</v>
      </c>
      <c r="H71" s="222" t="s">
        <v>13</v>
      </c>
      <c r="I71" s="304"/>
      <c r="J71" s="305"/>
      <c r="K71" s="305"/>
      <c r="L71" s="306"/>
      <c r="M71" s="252"/>
      <c r="N71" s="253"/>
      <c r="O71" s="653" t="s">
        <v>255</v>
      </c>
      <c r="P71" s="654">
        <v>20</v>
      </c>
      <c r="Q71" s="654">
        <v>42</v>
      </c>
      <c r="R71" s="655"/>
      <c r="T71" s="436"/>
      <c r="U71" s="436"/>
      <c r="V71" s="436"/>
      <c r="W71" s="436"/>
      <c r="X71" s="436"/>
      <c r="Y71" s="436"/>
    </row>
    <row r="72" spans="1:25" s="74" customFormat="1" ht="15" customHeight="1">
      <c r="A72" s="719"/>
      <c r="B72" s="735"/>
      <c r="C72" s="323"/>
      <c r="D72" s="973"/>
      <c r="E72" s="1035"/>
      <c r="F72" s="1038"/>
      <c r="G72" s="1041"/>
      <c r="H72" s="233" t="s">
        <v>15</v>
      </c>
      <c r="I72" s="298">
        <f>J72</f>
        <v>28.23</v>
      </c>
      <c r="J72" s="299">
        <v>28.23</v>
      </c>
      <c r="K72" s="299"/>
      <c r="L72" s="300"/>
      <c r="M72" s="234">
        <v>12.1</v>
      </c>
      <c r="N72" s="235"/>
      <c r="O72" s="656"/>
      <c r="P72" s="657"/>
      <c r="Q72" s="658"/>
      <c r="R72" s="659"/>
      <c r="T72" s="436"/>
      <c r="U72" s="436"/>
      <c r="V72" s="436"/>
      <c r="W72" s="436"/>
      <c r="X72" s="436"/>
      <c r="Y72" s="436"/>
    </row>
    <row r="73" spans="1:25" s="74" customFormat="1" ht="15" customHeight="1" thickBot="1">
      <c r="A73" s="720"/>
      <c r="B73" s="733"/>
      <c r="C73" s="324"/>
      <c r="D73" s="965"/>
      <c r="E73" s="1036"/>
      <c r="F73" s="1039"/>
      <c r="G73" s="1042"/>
      <c r="H73" s="316" t="s">
        <v>16</v>
      </c>
      <c r="I73" s="301">
        <f>I72</f>
        <v>28.23</v>
      </c>
      <c r="J73" s="301">
        <f>J72</f>
        <v>28.23</v>
      </c>
      <c r="K73" s="302">
        <f>SUM(K71)</f>
        <v>0</v>
      </c>
      <c r="L73" s="303">
        <f>SUM(L71)</f>
        <v>0</v>
      </c>
      <c r="M73" s="317">
        <f>M72</f>
        <v>12.1</v>
      </c>
      <c r="N73" s="318">
        <f>SUM(N71)</f>
        <v>0</v>
      </c>
      <c r="O73" s="445"/>
      <c r="P73" s="446"/>
      <c r="Q73" s="447"/>
      <c r="R73" s="448"/>
    </row>
    <row r="74" spans="1:25" s="4" customFormat="1" ht="24.75" customHeight="1">
      <c r="A74" s="1020" t="s">
        <v>9</v>
      </c>
      <c r="B74" s="1023" t="s">
        <v>10</v>
      </c>
      <c r="C74" s="1026" t="s">
        <v>12</v>
      </c>
      <c r="D74" s="1011" t="s">
        <v>29</v>
      </c>
      <c r="E74" s="1030" t="s">
        <v>229</v>
      </c>
      <c r="F74" s="1005" t="s">
        <v>9</v>
      </c>
      <c r="G74" s="996" t="s">
        <v>155</v>
      </c>
      <c r="H74" s="73" t="s">
        <v>13</v>
      </c>
      <c r="I74" s="479"/>
      <c r="J74" s="480"/>
      <c r="K74" s="480"/>
      <c r="L74" s="481"/>
      <c r="M74" s="220">
        <v>109</v>
      </c>
      <c r="N74" s="282"/>
      <c r="O74" s="325" t="s">
        <v>254</v>
      </c>
      <c r="P74" s="728"/>
      <c r="Q74" s="728">
        <v>1</v>
      </c>
      <c r="R74" s="730"/>
    </row>
    <row r="75" spans="1:25" s="4" customFormat="1" ht="37.5" customHeight="1">
      <c r="A75" s="1021"/>
      <c r="B75" s="1024"/>
      <c r="C75" s="1027"/>
      <c r="D75" s="1029"/>
      <c r="E75" s="1031"/>
      <c r="F75" s="1033"/>
      <c r="G75" s="1008"/>
      <c r="H75" s="81" t="s">
        <v>15</v>
      </c>
      <c r="I75" s="474"/>
      <c r="J75" s="475"/>
      <c r="K75" s="475"/>
      <c r="L75" s="493"/>
      <c r="M75" s="508">
        <v>618</v>
      </c>
      <c r="N75" s="629"/>
      <c r="O75" s="326"/>
      <c r="P75" s="256"/>
      <c r="Q75" s="256"/>
      <c r="R75" s="257"/>
    </row>
    <row r="76" spans="1:25" s="4" customFormat="1" ht="18.75" customHeight="1" thickBot="1">
      <c r="A76" s="1022"/>
      <c r="B76" s="1025"/>
      <c r="C76" s="1028"/>
      <c r="D76" s="1013"/>
      <c r="E76" s="1032"/>
      <c r="F76" s="1007"/>
      <c r="G76" s="998"/>
      <c r="H76" s="307" t="s">
        <v>16</v>
      </c>
      <c r="I76" s="546"/>
      <c r="J76" s="503"/>
      <c r="K76" s="503"/>
      <c r="L76" s="570"/>
      <c r="M76" s="310">
        <f>M75+M74</f>
        <v>727</v>
      </c>
      <c r="N76" s="546"/>
      <c r="O76" s="181"/>
      <c r="P76" s="716"/>
      <c r="Q76" s="716"/>
      <c r="R76" s="718"/>
    </row>
    <row r="77" spans="1:25" s="4" customFormat="1" ht="15" customHeight="1" thickBot="1">
      <c r="A77" s="720" t="s">
        <v>9</v>
      </c>
      <c r="B77" s="340" t="s">
        <v>10</v>
      </c>
      <c r="C77" s="1009" t="s">
        <v>17</v>
      </c>
      <c r="D77" s="1010"/>
      <c r="E77" s="1010"/>
      <c r="F77" s="1010"/>
      <c r="G77" s="1010"/>
      <c r="H77" s="1010"/>
      <c r="I77" s="601">
        <f>I76+I67+I70+I73</f>
        <v>1515.43</v>
      </c>
      <c r="J77" s="602">
        <f>J76+J67+J70+J73</f>
        <v>687.43000000000006</v>
      </c>
      <c r="K77" s="602">
        <f>K76+K67+K70+K73</f>
        <v>7.9</v>
      </c>
      <c r="L77" s="637">
        <f>L76+L67+L70+L73</f>
        <v>828</v>
      </c>
      <c r="M77" s="637">
        <f>M76+M67+M70+M73</f>
        <v>1712.6</v>
      </c>
      <c r="N77" s="571">
        <f>N76+N67+N70</f>
        <v>1173.5</v>
      </c>
      <c r="O77" s="336"/>
      <c r="P77" s="337"/>
      <c r="Q77" s="337"/>
      <c r="R77" s="338"/>
    </row>
    <row r="78" spans="1:25" s="4" customFormat="1" ht="17.25" customHeight="1" thickBot="1">
      <c r="A78" s="352" t="s">
        <v>9</v>
      </c>
      <c r="B78" s="169" t="s">
        <v>11</v>
      </c>
      <c r="C78" s="993" t="s">
        <v>58</v>
      </c>
      <c r="D78" s="994"/>
      <c r="E78" s="994"/>
      <c r="F78" s="994"/>
      <c r="G78" s="994"/>
      <c r="H78" s="994"/>
      <c r="I78" s="994"/>
      <c r="J78" s="994"/>
      <c r="K78" s="994"/>
      <c r="L78" s="994"/>
      <c r="M78" s="994"/>
      <c r="N78" s="994"/>
      <c r="O78" s="994"/>
      <c r="P78" s="994"/>
      <c r="Q78" s="994"/>
      <c r="R78" s="995"/>
    </row>
    <row r="79" spans="1:25" s="74" customFormat="1" ht="27.75" customHeight="1">
      <c r="A79" s="958" t="s">
        <v>9</v>
      </c>
      <c r="B79" s="960" t="s">
        <v>11</v>
      </c>
      <c r="C79" s="962" t="s">
        <v>9</v>
      </c>
      <c r="D79" s="1011" t="s">
        <v>165</v>
      </c>
      <c r="E79" s="1014" t="s">
        <v>211</v>
      </c>
      <c r="F79" s="1017" t="s">
        <v>9</v>
      </c>
      <c r="G79" s="996" t="s">
        <v>155</v>
      </c>
      <c r="H79" s="73" t="s">
        <v>13</v>
      </c>
      <c r="I79" s="572">
        <f>J79+L79</f>
        <v>39.9</v>
      </c>
      <c r="J79" s="573">
        <v>39.9</v>
      </c>
      <c r="K79" s="573">
        <v>4.0999999999999996</v>
      </c>
      <c r="L79" s="574"/>
      <c r="M79" s="578">
        <v>4</v>
      </c>
      <c r="N79" s="578"/>
      <c r="O79" s="178" t="s">
        <v>177</v>
      </c>
      <c r="P79" s="226">
        <v>352</v>
      </c>
      <c r="Q79" s="226">
        <v>352</v>
      </c>
      <c r="R79" s="238">
        <v>0</v>
      </c>
    </row>
    <row r="80" spans="1:25" s="74" customFormat="1" ht="18" customHeight="1">
      <c r="A80" s="970"/>
      <c r="B80" s="971"/>
      <c r="C80" s="972"/>
      <c r="D80" s="1012"/>
      <c r="E80" s="1015"/>
      <c r="F80" s="1018"/>
      <c r="G80" s="997"/>
      <c r="H80" s="166" t="s">
        <v>15</v>
      </c>
      <c r="I80" s="579">
        <f>J80</f>
        <v>206.1</v>
      </c>
      <c r="J80" s="580">
        <v>206.1</v>
      </c>
      <c r="K80" s="580">
        <v>9.9</v>
      </c>
      <c r="L80" s="581"/>
      <c r="M80" s="585">
        <v>133</v>
      </c>
      <c r="N80" s="585"/>
      <c r="O80" s="179" t="s">
        <v>175</v>
      </c>
      <c r="P80" s="223">
        <v>90</v>
      </c>
      <c r="Q80" s="223">
        <v>90</v>
      </c>
      <c r="R80" s="246">
        <v>0</v>
      </c>
    </row>
    <row r="81" spans="1:18" s="74" customFormat="1" ht="22.5" customHeight="1" thickBot="1">
      <c r="A81" s="959"/>
      <c r="B81" s="961"/>
      <c r="C81" s="963"/>
      <c r="D81" s="1013"/>
      <c r="E81" s="1016"/>
      <c r="F81" s="1019"/>
      <c r="G81" s="998"/>
      <c r="H81" s="345" t="s">
        <v>16</v>
      </c>
      <c r="I81" s="502">
        <f>J81+L81</f>
        <v>246</v>
      </c>
      <c r="J81" s="503">
        <f>J79+J80</f>
        <v>246</v>
      </c>
      <c r="K81" s="503">
        <f>SUM(K79:K80)</f>
        <v>14</v>
      </c>
      <c r="L81" s="570">
        <f>SUM(L79:L80)</f>
        <v>0</v>
      </c>
      <c r="M81" s="546">
        <f>SUM(M79:M80)</f>
        <v>137</v>
      </c>
      <c r="N81" s="546">
        <f>SUM(N79:N80)</f>
        <v>0</v>
      </c>
      <c r="O81" s="203"/>
      <c r="P81" s="192"/>
      <c r="Q81" s="192"/>
      <c r="R81" s="193"/>
    </row>
    <row r="82" spans="1:18" s="4" customFormat="1" ht="25.5">
      <c r="A82" s="958" t="s">
        <v>9</v>
      </c>
      <c r="B82" s="960" t="s">
        <v>11</v>
      </c>
      <c r="C82" s="962" t="s">
        <v>10</v>
      </c>
      <c r="D82" s="999" t="s">
        <v>224</v>
      </c>
      <c r="E82" s="1002" t="s">
        <v>211</v>
      </c>
      <c r="F82" s="1005" t="s">
        <v>9</v>
      </c>
      <c r="G82" s="996" t="s">
        <v>156</v>
      </c>
      <c r="H82" s="73" t="s">
        <v>13</v>
      </c>
      <c r="I82" s="479"/>
      <c r="J82" s="480"/>
      <c r="K82" s="480"/>
      <c r="L82" s="481"/>
      <c r="M82" s="282"/>
      <c r="N82" s="282"/>
      <c r="O82" s="727" t="s">
        <v>225</v>
      </c>
      <c r="P82" s="715">
        <v>4</v>
      </c>
      <c r="Q82" s="715"/>
      <c r="R82" s="717"/>
    </row>
    <row r="83" spans="1:18" s="4" customFormat="1" ht="21" customHeight="1">
      <c r="A83" s="970"/>
      <c r="B83" s="971"/>
      <c r="C83" s="972"/>
      <c r="D83" s="1000"/>
      <c r="E83" s="1003"/>
      <c r="F83" s="1006"/>
      <c r="G83" s="997"/>
      <c r="H83" s="167" t="s">
        <v>15</v>
      </c>
      <c r="I83" s="526"/>
      <c r="J83" s="527"/>
      <c r="K83" s="586"/>
      <c r="L83" s="528"/>
      <c r="M83" s="587"/>
      <c r="N83" s="587"/>
      <c r="O83" s="326"/>
      <c r="P83" s="256"/>
      <c r="Q83" s="256"/>
      <c r="R83" s="257"/>
    </row>
    <row r="84" spans="1:18" s="4" customFormat="1" ht="32.25" customHeight="1" thickBot="1">
      <c r="A84" s="959"/>
      <c r="B84" s="961"/>
      <c r="C84" s="963"/>
      <c r="D84" s="1001"/>
      <c r="E84" s="1004"/>
      <c r="F84" s="1007"/>
      <c r="G84" s="998"/>
      <c r="H84" s="307" t="s">
        <v>16</v>
      </c>
      <c r="I84" s="502"/>
      <c r="J84" s="503"/>
      <c r="K84" s="503"/>
      <c r="L84" s="503"/>
      <c r="M84" s="546"/>
      <c r="N84" s="546"/>
      <c r="O84" s="239"/>
      <c r="P84" s="729"/>
      <c r="Q84" s="729"/>
      <c r="R84" s="731"/>
    </row>
    <row r="85" spans="1:18" s="4" customFormat="1" ht="14.25" customHeight="1">
      <c r="A85" s="958" t="s">
        <v>9</v>
      </c>
      <c r="B85" s="960" t="s">
        <v>11</v>
      </c>
      <c r="C85" s="962" t="s">
        <v>11</v>
      </c>
      <c r="D85" s="999" t="s">
        <v>284</v>
      </c>
      <c r="E85" s="1002"/>
      <c r="F85" s="1005" t="s">
        <v>9</v>
      </c>
      <c r="G85" s="996" t="s">
        <v>155</v>
      </c>
      <c r="H85" s="73" t="s">
        <v>13</v>
      </c>
      <c r="I85" s="479"/>
      <c r="J85" s="480"/>
      <c r="K85" s="480"/>
      <c r="L85" s="481"/>
      <c r="M85" s="282"/>
      <c r="N85" s="282"/>
      <c r="O85" s="986" t="s">
        <v>268</v>
      </c>
      <c r="P85" s="715">
        <v>1</v>
      </c>
      <c r="Q85" s="715">
        <v>1</v>
      </c>
      <c r="R85" s="717"/>
    </row>
    <row r="86" spans="1:18" s="4" customFormat="1" ht="18" customHeight="1">
      <c r="A86" s="970"/>
      <c r="B86" s="971"/>
      <c r="C86" s="972"/>
      <c r="D86" s="1000"/>
      <c r="E86" s="1003"/>
      <c r="F86" s="1006"/>
      <c r="G86" s="997"/>
      <c r="H86" s="167" t="s">
        <v>15</v>
      </c>
      <c r="I86" s="526">
        <f>J86+L86</f>
        <v>4</v>
      </c>
      <c r="J86" s="527">
        <v>4</v>
      </c>
      <c r="K86" s="586"/>
      <c r="L86" s="528"/>
      <c r="M86" s="587">
        <v>4</v>
      </c>
      <c r="N86" s="587"/>
      <c r="O86" s="987"/>
      <c r="P86" s="256"/>
      <c r="Q86" s="256"/>
      <c r="R86" s="257"/>
    </row>
    <row r="87" spans="1:18" s="4" customFormat="1" ht="20.25" customHeight="1" thickBot="1">
      <c r="A87" s="959"/>
      <c r="B87" s="961"/>
      <c r="C87" s="963"/>
      <c r="D87" s="1001"/>
      <c r="E87" s="1004"/>
      <c r="F87" s="1007"/>
      <c r="G87" s="998"/>
      <c r="H87" s="307" t="s">
        <v>16</v>
      </c>
      <c r="I87" s="502">
        <f>J87+L87</f>
        <v>4</v>
      </c>
      <c r="J87" s="503">
        <f>J86</f>
        <v>4</v>
      </c>
      <c r="K87" s="503"/>
      <c r="L87" s="503"/>
      <c r="M87" s="546">
        <f>M86</f>
        <v>4</v>
      </c>
      <c r="N87" s="546"/>
      <c r="O87" s="239"/>
      <c r="P87" s="729"/>
      <c r="Q87" s="729"/>
      <c r="R87" s="731"/>
    </row>
    <row r="88" spans="1:18" s="4" customFormat="1" ht="13.5" thickBot="1">
      <c r="A88" s="352" t="s">
        <v>9</v>
      </c>
      <c r="B88" s="72" t="s">
        <v>11</v>
      </c>
      <c r="C88" s="988" t="s">
        <v>17</v>
      </c>
      <c r="D88" s="989"/>
      <c r="E88" s="989"/>
      <c r="F88" s="989"/>
      <c r="G88" s="989"/>
      <c r="H88" s="989"/>
      <c r="I88" s="78">
        <f>L88+J88</f>
        <v>250</v>
      </c>
      <c r="J88" s="76">
        <f>J81+J84+J87</f>
        <v>250</v>
      </c>
      <c r="K88" s="76">
        <f>K81+K84+K87</f>
        <v>14</v>
      </c>
      <c r="L88" s="77">
        <f>L81+L84+L87</f>
        <v>0</v>
      </c>
      <c r="M88" s="565">
        <f>M81+M84+M87</f>
        <v>141</v>
      </c>
      <c r="N88" s="78">
        <f>N81+N84+N87</f>
        <v>0</v>
      </c>
      <c r="O88" s="990"/>
      <c r="P88" s="991"/>
      <c r="Q88" s="991"/>
      <c r="R88" s="992"/>
    </row>
    <row r="89" spans="1:18" s="4" customFormat="1" ht="13.5" thickBot="1">
      <c r="A89" s="352" t="s">
        <v>9</v>
      </c>
      <c r="B89" s="169" t="s">
        <v>12</v>
      </c>
      <c r="C89" s="993" t="s">
        <v>166</v>
      </c>
      <c r="D89" s="994"/>
      <c r="E89" s="994"/>
      <c r="F89" s="994"/>
      <c r="G89" s="994"/>
      <c r="H89" s="994"/>
      <c r="I89" s="994"/>
      <c r="J89" s="994"/>
      <c r="K89" s="994"/>
      <c r="L89" s="994"/>
      <c r="M89" s="994"/>
      <c r="N89" s="994"/>
      <c r="O89" s="994"/>
      <c r="P89" s="994"/>
      <c r="Q89" s="994"/>
      <c r="R89" s="995"/>
    </row>
    <row r="90" spans="1:18" s="4" customFormat="1" ht="25.5">
      <c r="A90" s="958" t="s">
        <v>9</v>
      </c>
      <c r="B90" s="960" t="s">
        <v>12</v>
      </c>
      <c r="C90" s="962" t="s">
        <v>9</v>
      </c>
      <c r="D90" s="964" t="s">
        <v>207</v>
      </c>
      <c r="E90" s="966"/>
      <c r="F90" s="968" t="s">
        <v>9</v>
      </c>
      <c r="G90" s="953" t="s">
        <v>156</v>
      </c>
      <c r="H90" s="231" t="s">
        <v>13</v>
      </c>
      <c r="I90" s="479">
        <f>J90+L90</f>
        <v>4.0999999999999996</v>
      </c>
      <c r="J90" s="480">
        <v>2.7</v>
      </c>
      <c r="K90" s="480">
        <v>0.5</v>
      </c>
      <c r="L90" s="481">
        <v>1.4</v>
      </c>
      <c r="M90" s="525"/>
      <c r="N90" s="282"/>
      <c r="O90" s="356" t="s">
        <v>269</v>
      </c>
      <c r="P90" s="430">
        <v>1</v>
      </c>
      <c r="Q90" s="715"/>
      <c r="R90" s="717"/>
    </row>
    <row r="91" spans="1:18" s="4" customFormat="1">
      <c r="A91" s="970"/>
      <c r="B91" s="971"/>
      <c r="C91" s="972"/>
      <c r="D91" s="973"/>
      <c r="E91" s="974"/>
      <c r="F91" s="975"/>
      <c r="G91" s="954"/>
      <c r="H91" s="165" t="s">
        <v>15</v>
      </c>
      <c r="I91" s="474">
        <f>J91+L91</f>
        <v>36.299999999999997</v>
      </c>
      <c r="J91" s="475">
        <v>23.7</v>
      </c>
      <c r="K91" s="475">
        <v>4.3</v>
      </c>
      <c r="L91" s="493">
        <v>12.6</v>
      </c>
      <c r="M91" s="588"/>
      <c r="N91" s="638"/>
      <c r="O91" s="378" t="s">
        <v>226</v>
      </c>
      <c r="P91" s="379">
        <v>10</v>
      </c>
      <c r="Q91" s="188"/>
      <c r="R91" s="189"/>
    </row>
    <row r="92" spans="1:18" s="4" customFormat="1" ht="26.25" thickBot="1">
      <c r="A92" s="720"/>
      <c r="B92" s="733"/>
      <c r="C92" s="721"/>
      <c r="D92" s="965"/>
      <c r="E92" s="750"/>
      <c r="F92" s="726"/>
      <c r="G92" s="749"/>
      <c r="H92" s="343" t="s">
        <v>16</v>
      </c>
      <c r="I92" s="502">
        <f t="shared" ref="I92:N92" si="11">SUM(I90:I91)</f>
        <v>40.4</v>
      </c>
      <c r="J92" s="503">
        <f t="shared" si="11"/>
        <v>26.4</v>
      </c>
      <c r="K92" s="503">
        <f t="shared" si="11"/>
        <v>4.8</v>
      </c>
      <c r="L92" s="504">
        <f t="shared" si="11"/>
        <v>14</v>
      </c>
      <c r="M92" s="589">
        <f t="shared" si="11"/>
        <v>0</v>
      </c>
      <c r="N92" s="502">
        <f t="shared" si="11"/>
        <v>0</v>
      </c>
      <c r="O92" s="431" t="s">
        <v>268</v>
      </c>
      <c r="P92" s="432">
        <v>1</v>
      </c>
      <c r="Q92" s="716"/>
      <c r="R92" s="718"/>
    </row>
    <row r="93" spans="1:18" s="4" customFormat="1" ht="38.25">
      <c r="A93" s="723" t="s">
        <v>9</v>
      </c>
      <c r="B93" s="260" t="s">
        <v>12</v>
      </c>
      <c r="C93" s="370" t="s">
        <v>10</v>
      </c>
      <c r="D93" s="372" t="s">
        <v>234</v>
      </c>
      <c r="E93" s="374"/>
      <c r="F93" s="258" t="s">
        <v>9</v>
      </c>
      <c r="G93" s="737" t="s">
        <v>155</v>
      </c>
      <c r="H93" s="73" t="s">
        <v>13</v>
      </c>
      <c r="I93" s="693">
        <f>J93+L93</f>
        <v>811.59999999999991</v>
      </c>
      <c r="J93" s="542">
        <f>714.6+56-236.3+7.9</f>
        <v>542.19999999999993</v>
      </c>
      <c r="K93" s="542"/>
      <c r="L93" s="542">
        <f>236.3+33.1</f>
        <v>269.40000000000003</v>
      </c>
      <c r="M93" s="598">
        <f>160+408.3</f>
        <v>568.29999999999995</v>
      </c>
      <c r="N93" s="220">
        <v>160</v>
      </c>
      <c r="O93" s="469"/>
      <c r="P93" s="470"/>
      <c r="Q93" s="226"/>
      <c r="R93" s="238"/>
    </row>
    <row r="94" spans="1:18" s="4" customFormat="1" ht="28.5">
      <c r="A94" s="719"/>
      <c r="B94" s="259"/>
      <c r="C94" s="369"/>
      <c r="D94" s="357" t="s">
        <v>233</v>
      </c>
      <c r="E94" s="375"/>
      <c r="F94" s="373"/>
      <c r="G94" s="738"/>
      <c r="H94" s="377" t="s">
        <v>13</v>
      </c>
      <c r="I94" s="537"/>
      <c r="J94" s="538"/>
      <c r="K94" s="538"/>
      <c r="L94" s="538"/>
      <c r="M94" s="524">
        <v>408.3</v>
      </c>
      <c r="N94" s="639"/>
      <c r="O94" s="739" t="s">
        <v>270</v>
      </c>
      <c r="P94" s="287">
        <f>331.76+278.83+263.42</f>
        <v>874.01</v>
      </c>
      <c r="Q94" s="223"/>
      <c r="R94" s="246"/>
    </row>
    <row r="95" spans="1:18" s="4" customFormat="1" ht="30.75" customHeight="1">
      <c r="A95" s="719"/>
      <c r="B95" s="259"/>
      <c r="C95" s="369"/>
      <c r="D95" s="357" t="s">
        <v>232</v>
      </c>
      <c r="E95" s="375"/>
      <c r="F95" s="373"/>
      <c r="G95" s="738"/>
      <c r="H95" s="458"/>
      <c r="I95" s="532"/>
      <c r="J95" s="533"/>
      <c r="K95" s="533"/>
      <c r="L95" s="533"/>
      <c r="M95" s="660"/>
      <c r="N95" s="508"/>
      <c r="O95" s="739" t="s">
        <v>289</v>
      </c>
      <c r="P95" s="287">
        <v>450</v>
      </c>
      <c r="Q95" s="223">
        <v>470</v>
      </c>
      <c r="R95" s="246"/>
    </row>
    <row r="96" spans="1:18" s="4" customFormat="1">
      <c r="A96" s="719"/>
      <c r="B96" s="259"/>
      <c r="C96" s="369"/>
      <c r="D96" s="976" t="s">
        <v>285</v>
      </c>
      <c r="E96" s="375"/>
      <c r="F96" s="373"/>
      <c r="G96" s="738"/>
      <c r="H96" s="165"/>
      <c r="I96" s="594"/>
      <c r="J96" s="595"/>
      <c r="K96" s="595"/>
      <c r="L96" s="595"/>
      <c r="M96" s="541"/>
      <c r="N96" s="634"/>
      <c r="O96" s="978" t="s">
        <v>290</v>
      </c>
      <c r="P96" s="980">
        <v>200</v>
      </c>
      <c r="Q96" s="982"/>
      <c r="R96" s="984"/>
    </row>
    <row r="97" spans="1:18" s="4" customFormat="1" ht="17.25" customHeight="1" thickBot="1">
      <c r="A97" s="720"/>
      <c r="B97" s="261"/>
      <c r="C97" s="371"/>
      <c r="D97" s="977"/>
      <c r="E97" s="376"/>
      <c r="F97" s="358"/>
      <c r="G97" s="749"/>
      <c r="H97" s="754" t="s">
        <v>16</v>
      </c>
      <c r="I97" s="505">
        <f>L97+J97</f>
        <v>811.59999999999991</v>
      </c>
      <c r="J97" s="506">
        <f>SUM(J93:J96)</f>
        <v>542.19999999999993</v>
      </c>
      <c r="K97" s="506">
        <f>SUM(K93:K96)</f>
        <v>0</v>
      </c>
      <c r="L97" s="569">
        <f>SUM(L93:L96)</f>
        <v>269.40000000000003</v>
      </c>
      <c r="M97" s="309">
        <f>SUM(M93:M96)</f>
        <v>976.59999999999991</v>
      </c>
      <c r="N97" s="312">
        <f>SUM(N93:N96)</f>
        <v>160</v>
      </c>
      <c r="O97" s="979"/>
      <c r="P97" s="981"/>
      <c r="Q97" s="983"/>
      <c r="R97" s="985"/>
    </row>
    <row r="98" spans="1:18" s="4" customFormat="1">
      <c r="A98" s="958" t="s">
        <v>9</v>
      </c>
      <c r="B98" s="960" t="s">
        <v>12</v>
      </c>
      <c r="C98" s="962" t="s">
        <v>11</v>
      </c>
      <c r="D98" s="964" t="s">
        <v>215</v>
      </c>
      <c r="E98" s="966" t="s">
        <v>176</v>
      </c>
      <c r="F98" s="968" t="s">
        <v>9</v>
      </c>
      <c r="G98" s="953" t="s">
        <v>156</v>
      </c>
      <c r="H98" s="230" t="s">
        <v>13</v>
      </c>
      <c r="I98" s="479">
        <f>L98</f>
        <v>74.900000000000006</v>
      </c>
      <c r="J98" s="480" t="s">
        <v>261</v>
      </c>
      <c r="K98" s="480"/>
      <c r="L98" s="481">
        <v>74.900000000000006</v>
      </c>
      <c r="M98" s="525">
        <v>16.100000000000001</v>
      </c>
      <c r="N98" s="282"/>
      <c r="O98" s="956" t="s">
        <v>272</v>
      </c>
      <c r="P98" s="715">
        <v>1</v>
      </c>
      <c r="Q98" s="715"/>
      <c r="R98" s="717"/>
    </row>
    <row r="99" spans="1:18" s="4" customFormat="1">
      <c r="A99" s="970"/>
      <c r="B99" s="971"/>
      <c r="C99" s="972"/>
      <c r="D99" s="973"/>
      <c r="E99" s="974"/>
      <c r="F99" s="975"/>
      <c r="G99" s="954"/>
      <c r="H99" s="201" t="s">
        <v>216</v>
      </c>
      <c r="I99" s="474">
        <f>J99+L99</f>
        <v>290.89999999999998</v>
      </c>
      <c r="J99" s="475"/>
      <c r="K99" s="475"/>
      <c r="L99" s="493">
        <v>290.89999999999998</v>
      </c>
      <c r="M99" s="588">
        <v>442.3</v>
      </c>
      <c r="N99" s="638"/>
      <c r="O99" s="957"/>
      <c r="P99" s="256"/>
      <c r="Q99" s="256"/>
      <c r="R99" s="257"/>
    </row>
    <row r="100" spans="1:18" s="4" customFormat="1" ht="13.5" thickBot="1">
      <c r="A100" s="959"/>
      <c r="B100" s="961"/>
      <c r="C100" s="963"/>
      <c r="D100" s="965"/>
      <c r="E100" s="967"/>
      <c r="F100" s="969"/>
      <c r="G100" s="955"/>
      <c r="H100" s="343" t="s">
        <v>16</v>
      </c>
      <c r="I100" s="502">
        <f>J100+L100</f>
        <v>365.79999999999995</v>
      </c>
      <c r="J100" s="503"/>
      <c r="K100" s="503"/>
      <c r="L100" s="504">
        <f>L99+L98</f>
        <v>365.79999999999995</v>
      </c>
      <c r="M100" s="589">
        <f>M99+M98</f>
        <v>458.40000000000003</v>
      </c>
      <c r="N100" s="502">
        <f>N99+N98</f>
        <v>0</v>
      </c>
      <c r="O100" s="333" t="s">
        <v>267</v>
      </c>
      <c r="P100" s="716"/>
      <c r="Q100" s="716">
        <v>1</v>
      </c>
      <c r="R100" s="718"/>
    </row>
    <row r="101" spans="1:18" s="4" customFormat="1" ht="25.5">
      <c r="A101" s="958" t="s">
        <v>9</v>
      </c>
      <c r="B101" s="960" t="s">
        <v>12</v>
      </c>
      <c r="C101" s="962" t="s">
        <v>12</v>
      </c>
      <c r="D101" s="964" t="s">
        <v>286</v>
      </c>
      <c r="E101" s="966" t="s">
        <v>176</v>
      </c>
      <c r="F101" s="968" t="s">
        <v>9</v>
      </c>
      <c r="G101" s="953" t="s">
        <v>156</v>
      </c>
      <c r="H101" s="73" t="s">
        <v>213</v>
      </c>
      <c r="I101" s="486">
        <f>J101+L101</f>
        <v>0</v>
      </c>
      <c r="J101" s="487"/>
      <c r="K101" s="487"/>
      <c r="L101" s="488"/>
      <c r="M101" s="598">
        <v>50</v>
      </c>
      <c r="N101" s="282">
        <v>2000</v>
      </c>
      <c r="O101" s="229" t="s">
        <v>272</v>
      </c>
      <c r="P101" s="194"/>
      <c r="Q101" s="194"/>
      <c r="R101" s="195">
        <v>1</v>
      </c>
    </row>
    <row r="102" spans="1:18" s="4" customFormat="1" ht="13.5" thickBot="1">
      <c r="A102" s="959"/>
      <c r="B102" s="961"/>
      <c r="C102" s="963"/>
      <c r="D102" s="965"/>
      <c r="E102" s="967"/>
      <c r="F102" s="969"/>
      <c r="G102" s="955"/>
      <c r="H102" s="307" t="s">
        <v>16</v>
      </c>
      <c r="I102" s="502">
        <f t="shared" ref="I102:N102" si="12">SUM(I101:I101)</f>
        <v>0</v>
      </c>
      <c r="J102" s="503">
        <f t="shared" si="12"/>
        <v>0</v>
      </c>
      <c r="K102" s="503">
        <f t="shared" si="12"/>
        <v>0</v>
      </c>
      <c r="L102" s="503">
        <f t="shared" si="12"/>
        <v>0</v>
      </c>
      <c r="M102" s="310">
        <f t="shared" si="12"/>
        <v>50</v>
      </c>
      <c r="N102" s="546">
        <f t="shared" si="12"/>
        <v>2000</v>
      </c>
      <c r="O102" s="753" t="s">
        <v>214</v>
      </c>
      <c r="P102" s="218"/>
      <c r="Q102" s="218"/>
      <c r="R102" s="219">
        <v>15</v>
      </c>
    </row>
    <row r="103" spans="1:18" s="4" customFormat="1" ht="13.5" thickBot="1">
      <c r="A103" s="720" t="s">
        <v>9</v>
      </c>
      <c r="B103" s="733" t="s">
        <v>12</v>
      </c>
      <c r="C103" s="937" t="s">
        <v>17</v>
      </c>
      <c r="D103" s="938"/>
      <c r="E103" s="938"/>
      <c r="F103" s="938"/>
      <c r="G103" s="938"/>
      <c r="H103" s="938"/>
      <c r="I103" s="743">
        <f t="shared" ref="I103:N103" si="13">I102+I100+I97+I92</f>
        <v>1217.8</v>
      </c>
      <c r="J103" s="76">
        <f t="shared" si="13"/>
        <v>568.59999999999991</v>
      </c>
      <c r="K103" s="744">
        <f t="shared" si="13"/>
        <v>4.8</v>
      </c>
      <c r="L103" s="77">
        <f t="shared" si="13"/>
        <v>649.20000000000005</v>
      </c>
      <c r="M103" s="79">
        <f>M102+M100+M97+M92</f>
        <v>1485</v>
      </c>
      <c r="N103" s="79">
        <f t="shared" si="13"/>
        <v>2160</v>
      </c>
      <c r="O103" s="939"/>
      <c r="P103" s="940"/>
      <c r="Q103" s="940"/>
      <c r="R103" s="941"/>
    </row>
    <row r="104" spans="1:18" s="74" customFormat="1" ht="13.5" thickBot="1">
      <c r="A104" s="352" t="s">
        <v>9</v>
      </c>
      <c r="B104" s="942" t="s">
        <v>19</v>
      </c>
      <c r="C104" s="943"/>
      <c r="D104" s="943"/>
      <c r="E104" s="943"/>
      <c r="F104" s="943"/>
      <c r="G104" s="943"/>
      <c r="H104" s="944"/>
      <c r="I104" s="745">
        <f t="shared" ref="I104:N104" si="14">I103+I88+I77+I60</f>
        <v>39492.83</v>
      </c>
      <c r="J104" s="603">
        <f t="shared" si="14"/>
        <v>27507.73</v>
      </c>
      <c r="K104" s="746">
        <f t="shared" si="14"/>
        <v>13679.5</v>
      </c>
      <c r="L104" s="711">
        <f t="shared" si="14"/>
        <v>11985.1</v>
      </c>
      <c r="M104" s="456">
        <f t="shared" si="14"/>
        <v>43829.179179999999</v>
      </c>
      <c r="N104" s="456">
        <f t="shared" si="14"/>
        <v>44782.579180000001</v>
      </c>
      <c r="O104" s="945"/>
      <c r="P104" s="946"/>
      <c r="Q104" s="946"/>
      <c r="R104" s="947"/>
    </row>
    <row r="105" spans="1:18" s="74" customFormat="1" ht="13.5" thickBot="1">
      <c r="A105" s="206" t="s">
        <v>11</v>
      </c>
      <c r="B105" s="948" t="s">
        <v>18</v>
      </c>
      <c r="C105" s="948"/>
      <c r="D105" s="948"/>
      <c r="E105" s="948"/>
      <c r="F105" s="948"/>
      <c r="G105" s="948"/>
      <c r="H105" s="949"/>
      <c r="I105" s="747">
        <f t="shared" ref="I105:N105" si="15">I104</f>
        <v>39492.83</v>
      </c>
      <c r="J105" s="604">
        <f t="shared" si="15"/>
        <v>27507.73</v>
      </c>
      <c r="K105" s="748">
        <f t="shared" si="15"/>
        <v>13679.5</v>
      </c>
      <c r="L105" s="712">
        <f t="shared" si="15"/>
        <v>11985.1</v>
      </c>
      <c r="M105" s="457">
        <f>M104</f>
        <v>43829.179179999999</v>
      </c>
      <c r="N105" s="457">
        <f t="shared" si="15"/>
        <v>44782.579180000001</v>
      </c>
      <c r="O105" s="950"/>
      <c r="P105" s="951"/>
      <c r="Q105" s="951"/>
      <c r="R105" s="952"/>
    </row>
    <row r="106" spans="1:18" s="212" customFormat="1">
      <c r="A106" s="881"/>
      <c r="B106" s="881"/>
      <c r="C106" s="881"/>
      <c r="D106" s="881"/>
      <c r="E106" s="881"/>
      <c r="F106" s="881"/>
      <c r="G106" s="881"/>
      <c r="H106" s="881"/>
      <c r="I106" s="881"/>
      <c r="J106" s="881"/>
      <c r="K106" s="881"/>
      <c r="L106" s="881"/>
      <c r="M106" s="881"/>
      <c r="N106" s="881"/>
      <c r="O106" s="881"/>
      <c r="P106" s="881"/>
      <c r="Q106" s="881"/>
      <c r="R106" s="881"/>
    </row>
    <row r="107" spans="1:18" s="74" customFormat="1">
      <c r="A107" s="172"/>
      <c r="B107" s="5"/>
      <c r="C107" s="929" t="s">
        <v>23</v>
      </c>
      <c r="D107" s="929"/>
      <c r="E107" s="929"/>
      <c r="F107" s="929"/>
      <c r="G107" s="929"/>
      <c r="H107" s="929"/>
      <c r="I107" s="929"/>
      <c r="J107" s="929"/>
      <c r="K107" s="929"/>
      <c r="L107" s="929"/>
      <c r="M107" s="929"/>
      <c r="N107" s="929"/>
      <c r="O107" s="163"/>
      <c r="P107" s="196"/>
      <c r="Q107" s="196"/>
      <c r="R107" s="196"/>
    </row>
    <row r="108" spans="1:18" s="74" customFormat="1" ht="13.5" thickBot="1">
      <c r="A108" s="172"/>
      <c r="B108" s="170"/>
      <c r="C108" s="170"/>
      <c r="D108" s="170"/>
      <c r="E108" s="177"/>
      <c r="F108" s="170"/>
      <c r="G108" s="200"/>
      <c r="I108" s="930"/>
      <c r="J108" s="930"/>
      <c r="K108" s="930"/>
      <c r="L108" s="930"/>
      <c r="M108" s="84"/>
      <c r="N108" s="84"/>
      <c r="O108" s="163"/>
      <c r="P108" s="196"/>
      <c r="Q108" s="196"/>
      <c r="R108" s="196"/>
    </row>
    <row r="109" spans="1:18" s="74" customFormat="1" ht="32.25" thickBot="1">
      <c r="A109" s="4"/>
      <c r="B109" s="4"/>
      <c r="C109" s="931" t="s">
        <v>20</v>
      </c>
      <c r="D109" s="932"/>
      <c r="E109" s="932"/>
      <c r="F109" s="932"/>
      <c r="G109" s="932"/>
      <c r="H109" s="933"/>
      <c r="I109" s="934" t="s">
        <v>183</v>
      </c>
      <c r="J109" s="935"/>
      <c r="K109" s="935"/>
      <c r="L109" s="936"/>
      <c r="M109" s="182" t="s">
        <v>296</v>
      </c>
      <c r="N109" s="182" t="s">
        <v>297</v>
      </c>
      <c r="O109" s="436"/>
      <c r="P109" s="460"/>
      <c r="Q109" s="460"/>
      <c r="R109" s="460"/>
    </row>
    <row r="110" spans="1:18" s="74" customFormat="1">
      <c r="A110" s="4"/>
      <c r="B110" s="4"/>
      <c r="C110" s="918" t="s">
        <v>24</v>
      </c>
      <c r="D110" s="919"/>
      <c r="E110" s="919"/>
      <c r="F110" s="919"/>
      <c r="G110" s="919"/>
      <c r="H110" s="920"/>
      <c r="I110" s="921">
        <f>I111+I119</f>
        <v>38857.299999999996</v>
      </c>
      <c r="J110" s="922"/>
      <c r="K110" s="922"/>
      <c r="L110" s="922"/>
      <c r="M110" s="751">
        <f>M111+M119</f>
        <v>42519.779180000005</v>
      </c>
      <c r="N110" s="228">
        <f>N111+N119</f>
        <v>44682.579180000001</v>
      </c>
      <c r="O110" s="84"/>
      <c r="P110" s="461"/>
      <c r="Q110" s="461"/>
      <c r="R110" s="461"/>
    </row>
    <row r="111" spans="1:18" s="74" customFormat="1">
      <c r="A111" s="4"/>
      <c r="B111" s="4"/>
      <c r="C111" s="923" t="s">
        <v>32</v>
      </c>
      <c r="D111" s="924"/>
      <c r="E111" s="924"/>
      <c r="F111" s="924"/>
      <c r="G111" s="924"/>
      <c r="H111" s="925"/>
      <c r="I111" s="926">
        <f>SUM(I112:L118)</f>
        <v>38830.799999999996</v>
      </c>
      <c r="J111" s="927"/>
      <c r="K111" s="927"/>
      <c r="L111" s="928"/>
      <c r="M111" s="752">
        <f>M112+M113+M114+M115+M116+M117</f>
        <v>42494.279180000005</v>
      </c>
      <c r="N111" s="213">
        <f>N112+N113+N114+N115+N116+N117</f>
        <v>44657.079180000001</v>
      </c>
      <c r="O111" s="84"/>
      <c r="P111" s="461"/>
      <c r="Q111" s="461"/>
      <c r="R111" s="461"/>
    </row>
    <row r="112" spans="1:18" s="74" customFormat="1">
      <c r="A112" s="4"/>
      <c r="B112" s="4"/>
      <c r="C112" s="901" t="s">
        <v>158</v>
      </c>
      <c r="D112" s="902"/>
      <c r="E112" s="902"/>
      <c r="F112" s="902"/>
      <c r="G112" s="902"/>
      <c r="H112" s="903"/>
      <c r="I112" s="904">
        <f>SUMIF(H10:H105,"SB",I10:I105)</f>
        <v>34436.5</v>
      </c>
      <c r="J112" s="905"/>
      <c r="K112" s="905"/>
      <c r="L112" s="905"/>
      <c r="M112" s="757">
        <f>SUMIF(H10:H105,"SB",M10:M105)</f>
        <v>37854.279180000005</v>
      </c>
      <c r="N112" s="183">
        <f>SUMIF(H11:H105,"SB",N11:N105)</f>
        <v>38067.079180000001</v>
      </c>
      <c r="O112" s="462"/>
      <c r="P112" s="460"/>
      <c r="Q112" s="460"/>
      <c r="R112" s="460"/>
    </row>
    <row r="113" spans="1:18" s="74" customFormat="1">
      <c r="A113" s="4"/>
      <c r="B113" s="4"/>
      <c r="C113" s="913" t="s">
        <v>223</v>
      </c>
      <c r="D113" s="914"/>
      <c r="E113" s="914"/>
      <c r="F113" s="914"/>
      <c r="G113" s="914"/>
      <c r="H113" s="915"/>
      <c r="I113" s="904">
        <f>SUMIF(H10:H106,"SB(VR)",I10:I106)</f>
        <v>93.1</v>
      </c>
      <c r="J113" s="905"/>
      <c r="K113" s="905"/>
      <c r="L113" s="916"/>
      <c r="M113" s="757">
        <f>SUMIF(H10:H105,"SB(VR)",M10:M105)</f>
        <v>81</v>
      </c>
      <c r="N113" s="183">
        <f>SUMIF(H10:H105,"SB(VR)",N10:N105)</f>
        <v>81</v>
      </c>
      <c r="O113" s="462"/>
      <c r="P113" s="460"/>
      <c r="Q113" s="460"/>
      <c r="R113" s="460"/>
    </row>
    <row r="114" spans="1:18" s="74" customFormat="1">
      <c r="A114" s="4"/>
      <c r="B114" s="4"/>
      <c r="C114" s="882" t="s">
        <v>150</v>
      </c>
      <c r="D114" s="883"/>
      <c r="E114" s="883"/>
      <c r="F114" s="883"/>
      <c r="G114" s="883"/>
      <c r="H114" s="884"/>
      <c r="I114" s="885">
        <f>SUMIF(H10:H105,"SB(VB)",I10:I105)</f>
        <v>3543.6</v>
      </c>
      <c r="J114" s="886"/>
      <c r="K114" s="886"/>
      <c r="L114" s="886"/>
      <c r="M114" s="757">
        <f>SUMIF(H10:H105,"SB(VB)",M10:M105)</f>
        <v>4468.5</v>
      </c>
      <c r="N114" s="183">
        <f>SUMIF(H10:H105,"SB(VB)",N10:N105)</f>
        <v>4468.5</v>
      </c>
      <c r="O114" s="462"/>
      <c r="P114" s="460"/>
      <c r="Q114" s="460"/>
      <c r="R114" s="460"/>
    </row>
    <row r="115" spans="1:18" s="74" customFormat="1">
      <c r="A115" s="4"/>
      <c r="B115" s="4"/>
      <c r="C115" s="882" t="s">
        <v>218</v>
      </c>
      <c r="D115" s="883"/>
      <c r="E115" s="883"/>
      <c r="F115" s="883"/>
      <c r="G115" s="883"/>
      <c r="H115" s="884"/>
      <c r="I115" s="885">
        <f>SUMIF(H20:H105,"SB(P)",I20:I105)</f>
        <v>595</v>
      </c>
      <c r="J115" s="886"/>
      <c r="K115" s="886"/>
      <c r="L115" s="917"/>
      <c r="M115" s="757">
        <f>SUMIF(H10:H105,"SB(P)",M10:M105)</f>
        <v>0</v>
      </c>
      <c r="N115" s="183">
        <f>SUMIF(H10:H105,"SB(P)",N10:N105)</f>
        <v>0</v>
      </c>
      <c r="P115" s="196"/>
      <c r="Q115" s="196"/>
      <c r="R115" s="196"/>
    </row>
    <row r="116" spans="1:18" s="4" customFormat="1">
      <c r="C116" s="906" t="s">
        <v>162</v>
      </c>
      <c r="D116" s="907"/>
      <c r="E116" s="907"/>
      <c r="F116" s="907"/>
      <c r="G116" s="907"/>
      <c r="H116" s="908"/>
      <c r="I116" s="904">
        <f>SUMIF(H10:H105,"SB(SP)",I10:I105)</f>
        <v>40.5</v>
      </c>
      <c r="J116" s="905"/>
      <c r="K116" s="905"/>
      <c r="L116" s="905"/>
      <c r="M116" s="757">
        <f>SUMIF(H10:H105,"SB(SP)",M10:M105)</f>
        <v>40.5</v>
      </c>
      <c r="N116" s="183">
        <f>SUMIF(H10:H105,"SB(SP)",N10:N105)</f>
        <v>40.5</v>
      </c>
      <c r="P116" s="185"/>
      <c r="Q116" s="185"/>
      <c r="R116" s="185"/>
    </row>
    <row r="117" spans="1:18" s="4" customFormat="1" ht="15.75" customHeight="1">
      <c r="C117" s="906" t="s">
        <v>305</v>
      </c>
      <c r="D117" s="907"/>
      <c r="E117" s="907"/>
      <c r="F117" s="907"/>
      <c r="G117" s="907"/>
      <c r="H117" s="908"/>
      <c r="I117" s="904">
        <f>SUMIF(H11:H106,"SB(SPL)",I11:I106)</f>
        <v>3.4</v>
      </c>
      <c r="J117" s="905"/>
      <c r="K117" s="905"/>
      <c r="L117" s="905"/>
      <c r="M117" s="757">
        <f>SUMIF(H10:H105,"SB(VIP)",M10:M105)</f>
        <v>50</v>
      </c>
      <c r="N117" s="183">
        <f>SUMIF(H10:H105,"SB(VIP)",N10:N105)</f>
        <v>2000</v>
      </c>
      <c r="O117" s="85"/>
      <c r="P117" s="185"/>
      <c r="Q117" s="185"/>
      <c r="R117" s="185"/>
    </row>
    <row r="118" spans="1:18" s="4" customFormat="1" ht="12.75" customHeight="1">
      <c r="C118" s="906" t="s">
        <v>303</v>
      </c>
      <c r="D118" s="907"/>
      <c r="E118" s="907"/>
      <c r="F118" s="907"/>
      <c r="G118" s="907"/>
      <c r="H118" s="908"/>
      <c r="I118" s="904">
        <f>SUMIF(H12:H106,"SB(L)",I12:I106)</f>
        <v>118.7</v>
      </c>
      <c r="J118" s="905"/>
      <c r="K118" s="905"/>
      <c r="L118" s="905"/>
      <c r="M118" s="757"/>
      <c r="N118" s="183"/>
      <c r="O118" s="85"/>
      <c r="P118" s="185"/>
      <c r="Q118" s="185"/>
      <c r="R118" s="185"/>
    </row>
    <row r="119" spans="1:18" s="4" customFormat="1">
      <c r="C119" s="909" t="s">
        <v>262</v>
      </c>
      <c r="D119" s="910"/>
      <c r="E119" s="910"/>
      <c r="F119" s="910"/>
      <c r="G119" s="910"/>
      <c r="H119" s="910"/>
      <c r="I119" s="911">
        <f>SUMIF(H10:H105,"PF",I10:I105)</f>
        <v>26.5</v>
      </c>
      <c r="J119" s="912"/>
      <c r="K119" s="912"/>
      <c r="L119" s="912"/>
      <c r="M119" s="758">
        <f>SUMIF(H10:H105,"PF",M10:M105)</f>
        <v>25.5</v>
      </c>
      <c r="N119" s="341">
        <f>SUMIF(H10:H105,"PF",N10:N105)</f>
        <v>25.5</v>
      </c>
      <c r="O119" s="85"/>
      <c r="P119" s="185"/>
      <c r="Q119" s="185"/>
      <c r="R119" s="185"/>
    </row>
    <row r="120" spans="1:18" s="4" customFormat="1">
      <c r="C120" s="892" t="s">
        <v>25</v>
      </c>
      <c r="D120" s="893"/>
      <c r="E120" s="893"/>
      <c r="F120" s="893"/>
      <c r="G120" s="893"/>
      <c r="H120" s="894"/>
      <c r="I120" s="895">
        <f>I121+I122+I123</f>
        <v>635.53</v>
      </c>
      <c r="J120" s="896"/>
      <c r="K120" s="896"/>
      <c r="L120" s="896"/>
      <c r="M120" s="756">
        <f>SUM(M121:M123)</f>
        <v>1309.4000000000001</v>
      </c>
      <c r="N120" s="214">
        <f>SUM(N121:N123)</f>
        <v>100</v>
      </c>
      <c r="O120" s="85"/>
      <c r="P120" s="185"/>
      <c r="Q120" s="185"/>
      <c r="R120" s="185"/>
    </row>
    <row r="121" spans="1:18" s="4" customFormat="1">
      <c r="C121" s="897" t="s">
        <v>159</v>
      </c>
      <c r="D121" s="898"/>
      <c r="E121" s="898"/>
      <c r="F121" s="898"/>
      <c r="G121" s="898"/>
      <c r="H121" s="898"/>
      <c r="I121" s="899">
        <f>SUMIF(H10:H105,"ES",I10:I105)</f>
        <v>274.63</v>
      </c>
      <c r="J121" s="900"/>
      <c r="K121" s="900"/>
      <c r="L121" s="900"/>
      <c r="M121" s="757">
        <f>SUMIF(H10:H105,"ES",M10:M105)</f>
        <v>767.1</v>
      </c>
      <c r="N121" s="183">
        <f>SUMIF(H10:H105,"ES",N10:N105)</f>
        <v>0</v>
      </c>
      <c r="P121" s="185"/>
      <c r="Q121" s="185"/>
      <c r="R121" s="185"/>
    </row>
    <row r="122" spans="1:18" s="4" customFormat="1">
      <c r="C122" s="901" t="s">
        <v>160</v>
      </c>
      <c r="D122" s="902"/>
      <c r="E122" s="902"/>
      <c r="F122" s="902"/>
      <c r="G122" s="902"/>
      <c r="H122" s="903"/>
      <c r="I122" s="904">
        <f>SUMIF(H10:H105,"LRVB",I10:I105)</f>
        <v>290.89999999999998</v>
      </c>
      <c r="J122" s="905"/>
      <c r="K122" s="905"/>
      <c r="L122" s="905"/>
      <c r="M122" s="757">
        <f>SUMIF(H10:H105,"LRVB",M10:M105)</f>
        <v>442.3</v>
      </c>
      <c r="N122" s="183">
        <f>SUMIF(H10:H105,"LRVB",N10:N105)</f>
        <v>0</v>
      </c>
      <c r="P122" s="185"/>
      <c r="Q122" s="185"/>
      <c r="R122" s="185"/>
    </row>
    <row r="123" spans="1:18" s="4" customFormat="1">
      <c r="C123" s="882" t="s">
        <v>147</v>
      </c>
      <c r="D123" s="883"/>
      <c r="E123" s="883"/>
      <c r="F123" s="883"/>
      <c r="G123" s="883"/>
      <c r="H123" s="884"/>
      <c r="I123" s="885">
        <f>SUMIF(H10:H105,"KPP",I10:I105)</f>
        <v>70</v>
      </c>
      <c r="J123" s="886"/>
      <c r="K123" s="886"/>
      <c r="L123" s="886"/>
      <c r="M123" s="757">
        <f>SUMIF(H10:H105,"KPP",M10:M105)</f>
        <v>100</v>
      </c>
      <c r="N123" s="183">
        <f>SUMIF(H10:H105,"KPP",N10:N105)</f>
        <v>100</v>
      </c>
      <c r="O123" s="471"/>
      <c r="P123" s="185"/>
      <c r="Q123" s="185"/>
      <c r="R123" s="185"/>
    </row>
    <row r="124" spans="1:18" s="4" customFormat="1" ht="13.5" thickBot="1">
      <c r="C124" s="887" t="s">
        <v>26</v>
      </c>
      <c r="D124" s="888"/>
      <c r="E124" s="888"/>
      <c r="F124" s="888"/>
      <c r="G124" s="888"/>
      <c r="H124" s="889"/>
      <c r="I124" s="890">
        <f>I120+I110</f>
        <v>39492.829999999994</v>
      </c>
      <c r="J124" s="891"/>
      <c r="K124" s="891"/>
      <c r="L124" s="891"/>
      <c r="M124" s="755">
        <f>M110+M120</f>
        <v>43829.179180000006</v>
      </c>
      <c r="N124" s="342">
        <f>N120+N110</f>
        <v>44782.579180000001</v>
      </c>
      <c r="O124" s="471"/>
      <c r="P124" s="185"/>
      <c r="Q124" s="185"/>
      <c r="R124" s="185"/>
    </row>
    <row r="125" spans="1:18" s="1" customFormat="1" ht="12">
      <c r="C125" s="173"/>
      <c r="D125" s="237"/>
      <c r="E125" s="237"/>
      <c r="F125" s="237"/>
      <c r="G125" s="440"/>
      <c r="H125" s="237"/>
      <c r="I125" s="174"/>
      <c r="J125" s="174"/>
      <c r="K125" s="174"/>
      <c r="L125" s="174"/>
      <c r="M125" s="175"/>
      <c r="N125" s="175"/>
      <c r="P125" s="184"/>
      <c r="Q125" s="184"/>
      <c r="R125" s="184"/>
    </row>
    <row r="126" spans="1:18">
      <c r="N126" s="641"/>
    </row>
    <row r="127" spans="1:18">
      <c r="M127" s="641"/>
      <c r="N127" s="641"/>
    </row>
    <row r="131" spans="15:15">
      <c r="O131" s="473"/>
    </row>
  </sheetData>
  <mergeCells count="214">
    <mergeCell ref="O58:O59"/>
    <mergeCell ref="A1:R1"/>
    <mergeCell ref="A2:R2"/>
    <mergeCell ref="N3:R3"/>
    <mergeCell ref="A4:A6"/>
    <mergeCell ref="B4:B6"/>
    <mergeCell ref="C4:C6"/>
    <mergeCell ref="D4:D6"/>
    <mergeCell ref="E4:E6"/>
    <mergeCell ref="F4:F6"/>
    <mergeCell ref="G4:G6"/>
    <mergeCell ref="A7:R7"/>
    <mergeCell ref="A8:R8"/>
    <mergeCell ref="B9:R9"/>
    <mergeCell ref="C10:R10"/>
    <mergeCell ref="F11:F12"/>
    <mergeCell ref="O19:O20"/>
    <mergeCell ref="H4:H6"/>
    <mergeCell ref="I4:L4"/>
    <mergeCell ref="M4:M6"/>
    <mergeCell ref="N4:N6"/>
    <mergeCell ref="O4:R4"/>
    <mergeCell ref="I5:I6"/>
    <mergeCell ref="J5:K5"/>
    <mergeCell ref="L5:L6"/>
    <mergeCell ref="O5:O6"/>
    <mergeCell ref="P5:R5"/>
    <mergeCell ref="G21:G22"/>
    <mergeCell ref="O21:O22"/>
    <mergeCell ref="P21:P22"/>
    <mergeCell ref="Q21:Q22"/>
    <mergeCell ref="R21:R22"/>
    <mergeCell ref="A23:A24"/>
    <mergeCell ref="B23:B24"/>
    <mergeCell ref="C23:C24"/>
    <mergeCell ref="D23:D24"/>
    <mergeCell ref="E23:E24"/>
    <mergeCell ref="A21:A22"/>
    <mergeCell ref="B21:B22"/>
    <mergeCell ref="C21:C22"/>
    <mergeCell ref="D21:D22"/>
    <mergeCell ref="E21:E22"/>
    <mergeCell ref="F21:F22"/>
    <mergeCell ref="F23:F24"/>
    <mergeCell ref="G23:G24"/>
    <mergeCell ref="O23:O24"/>
    <mergeCell ref="Q25:Q26"/>
    <mergeCell ref="R25:R26"/>
    <mergeCell ref="A27:A28"/>
    <mergeCell ref="B27:B28"/>
    <mergeCell ref="C27:C28"/>
    <mergeCell ref="D27:D28"/>
    <mergeCell ref="E27:E28"/>
    <mergeCell ref="F27:F28"/>
    <mergeCell ref="G27:G28"/>
    <mergeCell ref="A25:A26"/>
    <mergeCell ref="B25:B26"/>
    <mergeCell ref="C25:C26"/>
    <mergeCell ref="D25:D26"/>
    <mergeCell ref="E25:E26"/>
    <mergeCell ref="F25:F26"/>
    <mergeCell ref="G25:G26"/>
    <mergeCell ref="O25:O26"/>
    <mergeCell ref="P25:P26"/>
    <mergeCell ref="D32:D33"/>
    <mergeCell ref="A34:A35"/>
    <mergeCell ref="B34:B35"/>
    <mergeCell ref="C34:C35"/>
    <mergeCell ref="D34:D35"/>
    <mergeCell ref="E34:E35"/>
    <mergeCell ref="F34:F35"/>
    <mergeCell ref="G34:G35"/>
    <mergeCell ref="D42:D43"/>
    <mergeCell ref="D44:D45"/>
    <mergeCell ref="D49:D50"/>
    <mergeCell ref="D53:D54"/>
    <mergeCell ref="A55:A56"/>
    <mergeCell ref="B55:B56"/>
    <mergeCell ref="C55:C56"/>
    <mergeCell ref="D55:D56"/>
    <mergeCell ref="O34:O35"/>
    <mergeCell ref="A36:A37"/>
    <mergeCell ref="B36:B37"/>
    <mergeCell ref="C36:C37"/>
    <mergeCell ref="D36:D37"/>
    <mergeCell ref="E36:E37"/>
    <mergeCell ref="F36:F37"/>
    <mergeCell ref="G36:G37"/>
    <mergeCell ref="E55:E56"/>
    <mergeCell ref="F55:F56"/>
    <mergeCell ref="G55:G56"/>
    <mergeCell ref="D38:D41"/>
    <mergeCell ref="O38:O39"/>
    <mergeCell ref="A57:A59"/>
    <mergeCell ref="B57:B59"/>
    <mergeCell ref="C57:C59"/>
    <mergeCell ref="E57:E59"/>
    <mergeCell ref="F57:F59"/>
    <mergeCell ref="G57:G59"/>
    <mergeCell ref="D68:D70"/>
    <mergeCell ref="E68:E70"/>
    <mergeCell ref="F68:F70"/>
    <mergeCell ref="G68:G70"/>
    <mergeCell ref="D71:D73"/>
    <mergeCell ref="E71:E73"/>
    <mergeCell ref="F71:F73"/>
    <mergeCell ref="G71:G73"/>
    <mergeCell ref="C60:H60"/>
    <mergeCell ref="C61:R61"/>
    <mergeCell ref="D62:D63"/>
    <mergeCell ref="E62:E65"/>
    <mergeCell ref="D66:D67"/>
    <mergeCell ref="G74:G76"/>
    <mergeCell ref="C77:H77"/>
    <mergeCell ref="C78:R78"/>
    <mergeCell ref="A79:A81"/>
    <mergeCell ref="B79:B81"/>
    <mergeCell ref="C79:C81"/>
    <mergeCell ref="D79:D81"/>
    <mergeCell ref="E79:E81"/>
    <mergeCell ref="F79:F81"/>
    <mergeCell ref="G79:G81"/>
    <mergeCell ref="A74:A76"/>
    <mergeCell ref="B74:B76"/>
    <mergeCell ref="C74:C76"/>
    <mergeCell ref="D74:D76"/>
    <mergeCell ref="E74:E76"/>
    <mergeCell ref="F74:F76"/>
    <mergeCell ref="A90:A91"/>
    <mergeCell ref="B90:B91"/>
    <mergeCell ref="C90:C91"/>
    <mergeCell ref="D90:D92"/>
    <mergeCell ref="E90:E91"/>
    <mergeCell ref="F90:F91"/>
    <mergeCell ref="G82:G84"/>
    <mergeCell ref="A85:A87"/>
    <mergeCell ref="B85:B87"/>
    <mergeCell ref="C85:C87"/>
    <mergeCell ref="D85:D87"/>
    <mergeCell ref="E85:E87"/>
    <mergeCell ref="F85:F87"/>
    <mergeCell ref="G85:G87"/>
    <mergeCell ref="A82:A84"/>
    <mergeCell ref="B82:B84"/>
    <mergeCell ref="C82:C84"/>
    <mergeCell ref="D82:D84"/>
    <mergeCell ref="E82:E84"/>
    <mergeCell ref="F82:F84"/>
    <mergeCell ref="G90:G91"/>
    <mergeCell ref="D96:D97"/>
    <mergeCell ref="O96:O97"/>
    <mergeCell ref="P96:P97"/>
    <mergeCell ref="Q96:Q97"/>
    <mergeCell ref="R96:R97"/>
    <mergeCell ref="O85:O86"/>
    <mergeCell ref="C88:H88"/>
    <mergeCell ref="O88:R88"/>
    <mergeCell ref="C89:R89"/>
    <mergeCell ref="C103:H103"/>
    <mergeCell ref="O103:R103"/>
    <mergeCell ref="B104:H104"/>
    <mergeCell ref="O104:R104"/>
    <mergeCell ref="B105:H105"/>
    <mergeCell ref="O105:R105"/>
    <mergeCell ref="G98:G100"/>
    <mergeCell ref="O98:O99"/>
    <mergeCell ref="A101:A102"/>
    <mergeCell ref="B101:B102"/>
    <mergeCell ref="C101:C102"/>
    <mergeCell ref="D101:D102"/>
    <mergeCell ref="E101:E102"/>
    <mergeCell ref="F101:F102"/>
    <mergeCell ref="G101:G102"/>
    <mergeCell ref="A98:A100"/>
    <mergeCell ref="B98:B100"/>
    <mergeCell ref="C98:C100"/>
    <mergeCell ref="D98:D100"/>
    <mergeCell ref="E98:E100"/>
    <mergeCell ref="F98:F100"/>
    <mergeCell ref="I118:L118"/>
    <mergeCell ref="C110:H110"/>
    <mergeCell ref="I110:L110"/>
    <mergeCell ref="C111:H111"/>
    <mergeCell ref="I111:L111"/>
    <mergeCell ref="C112:H112"/>
    <mergeCell ref="I112:L112"/>
    <mergeCell ref="C107:N107"/>
    <mergeCell ref="I108:L108"/>
    <mergeCell ref="C109:H109"/>
    <mergeCell ref="I109:L109"/>
    <mergeCell ref="A106:R106"/>
    <mergeCell ref="C123:H123"/>
    <mergeCell ref="I123:L123"/>
    <mergeCell ref="C124:H124"/>
    <mergeCell ref="I124:L124"/>
    <mergeCell ref="C120:H120"/>
    <mergeCell ref="I120:L120"/>
    <mergeCell ref="C121:H121"/>
    <mergeCell ref="I121:L121"/>
    <mergeCell ref="C122:H122"/>
    <mergeCell ref="I122:L122"/>
    <mergeCell ref="C116:H116"/>
    <mergeCell ref="I116:L116"/>
    <mergeCell ref="C117:H117"/>
    <mergeCell ref="I117:L117"/>
    <mergeCell ref="C119:H119"/>
    <mergeCell ref="I119:L119"/>
    <mergeCell ref="C113:H113"/>
    <mergeCell ref="I113:L113"/>
    <mergeCell ref="C114:H114"/>
    <mergeCell ref="I114:L114"/>
    <mergeCell ref="C115:H115"/>
    <mergeCell ref="I115:L115"/>
    <mergeCell ref="C118:H118"/>
  </mergeCells>
  <conditionalFormatting sqref="I63:N66">
    <cfRule type="cellIs" dxfId="3" priority="1" stopIfTrue="1" operator="greaterThan">
      <formula>0</formula>
    </cfRule>
  </conditionalFormatting>
  <printOptions horizontalCentered="1"/>
  <pageMargins left="0" right="0" top="0.59055118110236227" bottom="0.19685039370078741" header="0.31496062992125984" footer="0.31496062992125984"/>
  <pageSetup paperSize="9" orientation="landscape" r:id="rId1"/>
  <rowBreaks count="5" manualBreakCount="5">
    <brk id="22" max="17" man="1"/>
    <brk id="41" max="17" man="1"/>
    <brk id="54" max="17" man="1"/>
    <brk id="88" max="17" man="1"/>
    <brk id="106" max="17"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42"/>
  <sheetViews>
    <sheetView topLeftCell="A58" workbookViewId="0">
      <selection activeCell="D92" sqref="D92:D93"/>
    </sheetView>
  </sheetViews>
  <sheetFormatPr defaultRowHeight="12.75"/>
  <cols>
    <col min="1" max="1" width="3.140625" customWidth="1"/>
    <col min="2" max="3" width="3.7109375" customWidth="1"/>
    <col min="4" max="4" width="70.85546875" customWidth="1"/>
    <col min="5" max="5" width="4.42578125" customWidth="1"/>
    <col min="6" max="6" width="3.5703125" customWidth="1"/>
    <col min="7" max="7" width="4.140625" customWidth="1"/>
    <col min="8" max="8" width="5.85546875" customWidth="1"/>
    <col min="10" max="10" width="7.85546875" customWidth="1"/>
    <col min="11" max="11" width="7.28515625" customWidth="1"/>
    <col min="12" max="12" width="5.5703125" customWidth="1"/>
    <col min="14" max="14" width="7.28515625" customWidth="1"/>
    <col min="15" max="15" width="7" customWidth="1"/>
    <col min="16" max="16" width="5.42578125" customWidth="1"/>
  </cols>
  <sheetData>
    <row r="1" spans="1:16" ht="13.5" thickBot="1">
      <c r="A1" s="6"/>
      <c r="B1" s="6"/>
      <c r="C1" s="6"/>
      <c r="D1" s="7"/>
      <c r="E1" s="6"/>
      <c r="F1" s="6"/>
      <c r="G1" s="6"/>
      <c r="H1" s="6"/>
      <c r="I1" s="6"/>
      <c r="J1" s="6"/>
      <c r="K1" s="6"/>
      <c r="L1" s="6"/>
      <c r="M1" s="6"/>
      <c r="N1" s="6"/>
      <c r="O1" s="6"/>
      <c r="P1" s="6"/>
    </row>
    <row r="2" spans="1:16" ht="12.75" customHeight="1">
      <c r="A2" s="1197" t="s">
        <v>1</v>
      </c>
      <c r="B2" s="1199" t="s">
        <v>2</v>
      </c>
      <c r="C2" s="1199" t="s">
        <v>3</v>
      </c>
      <c r="D2" s="1229" t="s">
        <v>21</v>
      </c>
      <c r="E2" s="1195" t="s">
        <v>4</v>
      </c>
      <c r="F2" s="1215" t="s">
        <v>31</v>
      </c>
      <c r="G2" s="1205" t="s">
        <v>5</v>
      </c>
      <c r="H2" s="1207" t="s">
        <v>6</v>
      </c>
      <c r="I2" s="1163" t="s">
        <v>36</v>
      </c>
      <c r="J2" s="1164"/>
      <c r="K2" s="1164"/>
      <c r="L2" s="1165"/>
      <c r="M2" s="1163" t="s">
        <v>37</v>
      </c>
      <c r="N2" s="1164"/>
      <c r="O2" s="1164"/>
      <c r="P2" s="1165"/>
    </row>
    <row r="3" spans="1:16" ht="12.75" customHeight="1">
      <c r="A3" s="1198"/>
      <c r="B3" s="1200"/>
      <c r="C3" s="1200"/>
      <c r="D3" s="1230"/>
      <c r="E3" s="1196"/>
      <c r="F3" s="1216"/>
      <c r="G3" s="1206"/>
      <c r="H3" s="1208"/>
      <c r="I3" s="1166" t="s">
        <v>7</v>
      </c>
      <c r="J3" s="1174" t="s">
        <v>8</v>
      </c>
      <c r="K3" s="1174"/>
      <c r="L3" s="1175" t="s">
        <v>27</v>
      </c>
      <c r="M3" s="1166" t="s">
        <v>7</v>
      </c>
      <c r="N3" s="1174" t="s">
        <v>8</v>
      </c>
      <c r="O3" s="1174"/>
      <c r="P3" s="1175" t="s">
        <v>27</v>
      </c>
    </row>
    <row r="4" spans="1:16" ht="114.75" customHeight="1" thickBot="1">
      <c r="A4" s="1166"/>
      <c r="B4" s="1201"/>
      <c r="C4" s="1201"/>
      <c r="D4" s="1230"/>
      <c r="E4" s="1196"/>
      <c r="F4" s="1217"/>
      <c r="G4" s="1206"/>
      <c r="H4" s="1208"/>
      <c r="I4" s="1167"/>
      <c r="J4" s="8" t="s">
        <v>7</v>
      </c>
      <c r="K4" s="22" t="s">
        <v>22</v>
      </c>
      <c r="L4" s="1176"/>
      <c r="M4" s="1167"/>
      <c r="N4" s="8" t="s">
        <v>7</v>
      </c>
      <c r="O4" s="22" t="s">
        <v>22</v>
      </c>
      <c r="P4" s="1176"/>
    </row>
    <row r="5" spans="1:16" ht="14.25" customHeight="1" thickBot="1">
      <c r="A5" s="1192" t="s">
        <v>145</v>
      </c>
      <c r="B5" s="1193"/>
      <c r="C5" s="1193"/>
      <c r="D5" s="1193"/>
      <c r="E5" s="1193"/>
      <c r="F5" s="1193"/>
      <c r="G5" s="1193"/>
      <c r="H5" s="1193"/>
      <c r="I5" s="1193"/>
      <c r="J5" s="1193"/>
      <c r="K5" s="1193"/>
      <c r="L5" s="1193"/>
      <c r="M5" s="1193"/>
      <c r="N5" s="1193"/>
      <c r="O5" s="1193"/>
      <c r="P5" s="1194"/>
    </row>
    <row r="6" spans="1:16" ht="18" customHeight="1">
      <c r="A6" s="12" t="s">
        <v>9</v>
      </c>
      <c r="B6" s="1202" t="s">
        <v>9</v>
      </c>
      <c r="C6" s="1218" t="s">
        <v>9</v>
      </c>
      <c r="D6" s="1219" t="s">
        <v>135</v>
      </c>
      <c r="E6" s="16" t="s">
        <v>9</v>
      </c>
      <c r="F6" s="14"/>
      <c r="G6" s="41"/>
      <c r="H6" s="1223" t="s">
        <v>13</v>
      </c>
      <c r="I6" s="23">
        <v>2078</v>
      </c>
      <c r="J6" s="24">
        <v>2078</v>
      </c>
      <c r="K6" s="24">
        <v>1565.1</v>
      </c>
      <c r="L6" s="124"/>
      <c r="M6" s="23">
        <v>2335.6999999999998</v>
      </c>
      <c r="N6" s="55">
        <v>2335.6999999999998</v>
      </c>
      <c r="O6" s="55">
        <v>1761.9</v>
      </c>
      <c r="P6" s="25"/>
    </row>
    <row r="7" spans="1:16">
      <c r="A7" s="26"/>
      <c r="B7" s="1203"/>
      <c r="C7" s="1211"/>
      <c r="D7" s="1220"/>
      <c r="E7" s="61" t="s">
        <v>10</v>
      </c>
      <c r="F7" s="60"/>
      <c r="G7" s="45"/>
      <c r="H7" s="1224"/>
      <c r="I7" s="51">
        <v>1994.7</v>
      </c>
      <c r="J7" s="43">
        <v>1994.7</v>
      </c>
      <c r="K7" s="43">
        <v>1522.9</v>
      </c>
      <c r="L7" s="125"/>
      <c r="M7" s="51">
        <v>2221.5</v>
      </c>
      <c r="N7" s="56">
        <v>2221.5</v>
      </c>
      <c r="O7" s="56">
        <v>1696</v>
      </c>
      <c r="P7" s="38"/>
    </row>
    <row r="8" spans="1:16">
      <c r="A8" s="26"/>
      <c r="B8" s="1203"/>
      <c r="C8" s="1211"/>
      <c r="D8" s="1220"/>
      <c r="E8" s="61" t="s">
        <v>38</v>
      </c>
      <c r="F8" s="60"/>
      <c r="G8" s="45"/>
      <c r="H8" s="1224"/>
      <c r="I8" s="51">
        <v>985</v>
      </c>
      <c r="J8" s="43">
        <v>985</v>
      </c>
      <c r="K8" s="43">
        <v>752</v>
      </c>
      <c r="L8" s="125"/>
      <c r="M8" s="51">
        <v>1058.0999999999999</v>
      </c>
      <c r="N8" s="56">
        <v>1058.0999999999999</v>
      </c>
      <c r="O8" s="56">
        <v>807.9</v>
      </c>
      <c r="P8" s="38"/>
    </row>
    <row r="9" spans="1:16">
      <c r="A9" s="26"/>
      <c r="B9" s="1203"/>
      <c r="C9" s="1211"/>
      <c r="D9" s="1220"/>
      <c r="E9" s="61" t="s">
        <v>39</v>
      </c>
      <c r="F9" s="60"/>
      <c r="G9" s="45"/>
      <c r="H9" s="1224"/>
      <c r="I9" s="51">
        <v>66.099999999999994</v>
      </c>
      <c r="J9" s="43">
        <v>66.099999999999994</v>
      </c>
      <c r="K9" s="43">
        <v>50.5</v>
      </c>
      <c r="L9" s="125"/>
      <c r="M9" s="51">
        <v>65.8</v>
      </c>
      <c r="N9" s="56">
        <v>65.8</v>
      </c>
      <c r="O9" s="56">
        <v>50.3</v>
      </c>
      <c r="P9" s="38"/>
    </row>
    <row r="10" spans="1:16">
      <c r="A10" s="26"/>
      <c r="B10" s="1203"/>
      <c r="C10" s="1211"/>
      <c r="D10" s="1220"/>
      <c r="E10" s="61" t="s">
        <v>40</v>
      </c>
      <c r="F10" s="60"/>
      <c r="G10" s="45"/>
      <c r="H10" s="1224"/>
      <c r="I10" s="51">
        <v>17.299999999999997</v>
      </c>
      <c r="J10" s="43">
        <v>17.299999999999997</v>
      </c>
      <c r="K10" s="43">
        <v>13.2</v>
      </c>
      <c r="L10" s="125"/>
      <c r="M10" s="51">
        <v>45</v>
      </c>
      <c r="N10" s="56">
        <v>45</v>
      </c>
      <c r="O10" s="56">
        <v>34.4</v>
      </c>
      <c r="P10" s="38"/>
    </row>
    <row r="11" spans="1:16">
      <c r="A11" s="26"/>
      <c r="B11" s="1203"/>
      <c r="C11" s="1211"/>
      <c r="D11" s="1220"/>
      <c r="E11" s="61" t="s">
        <v>34</v>
      </c>
      <c r="F11" s="60"/>
      <c r="G11" s="45"/>
      <c r="H11" s="1224"/>
      <c r="I11" s="51">
        <v>185.5</v>
      </c>
      <c r="J11" s="43">
        <v>185.5</v>
      </c>
      <c r="K11" s="43">
        <v>141.6</v>
      </c>
      <c r="L11" s="125"/>
      <c r="M11" s="51">
        <v>227.7</v>
      </c>
      <c r="N11" s="56">
        <v>227.7</v>
      </c>
      <c r="O11" s="56">
        <v>173.8</v>
      </c>
      <c r="P11" s="38"/>
    </row>
    <row r="12" spans="1:16">
      <c r="A12" s="26"/>
      <c r="B12" s="1203"/>
      <c r="C12" s="1211"/>
      <c r="D12" s="1220"/>
      <c r="E12" s="61" t="s">
        <v>41</v>
      </c>
      <c r="F12" s="60"/>
      <c r="G12" s="45"/>
      <c r="H12" s="1224"/>
      <c r="I12" s="51">
        <v>221.2</v>
      </c>
      <c r="J12" s="43">
        <v>221.2</v>
      </c>
      <c r="K12" s="43">
        <v>168.9</v>
      </c>
      <c r="L12" s="125"/>
      <c r="M12" s="51">
        <v>241.8</v>
      </c>
      <c r="N12" s="56">
        <v>241.8</v>
      </c>
      <c r="O12" s="56">
        <v>184.6</v>
      </c>
      <c r="P12" s="38"/>
    </row>
    <row r="13" spans="1:16">
      <c r="A13" s="26"/>
      <c r="B13" s="1203"/>
      <c r="C13" s="1211"/>
      <c r="D13" s="1220"/>
      <c r="E13" s="61" t="s">
        <v>42</v>
      </c>
      <c r="F13" s="60"/>
      <c r="G13" s="45"/>
      <c r="H13" s="1224"/>
      <c r="I13" s="51">
        <v>1214.0999999999999</v>
      </c>
      <c r="J13" s="43">
        <v>1214.0999999999999</v>
      </c>
      <c r="K13" s="43">
        <v>926.9</v>
      </c>
      <c r="L13" s="125"/>
      <c r="M13" s="51">
        <v>1325.7</v>
      </c>
      <c r="N13" s="56">
        <v>1325.7</v>
      </c>
      <c r="O13" s="56">
        <v>1012.2</v>
      </c>
      <c r="P13" s="38"/>
    </row>
    <row r="14" spans="1:16">
      <c r="A14" s="26"/>
      <c r="B14" s="1203"/>
      <c r="C14" s="1211"/>
      <c r="D14" s="1220"/>
      <c r="E14" s="61" t="s">
        <v>43</v>
      </c>
      <c r="F14" s="60"/>
      <c r="G14" s="45"/>
      <c r="H14" s="1224"/>
      <c r="I14" s="51">
        <v>190.2</v>
      </c>
      <c r="J14" s="43">
        <v>190.2</v>
      </c>
      <c r="K14" s="43">
        <v>145.19999999999999</v>
      </c>
      <c r="L14" s="125"/>
      <c r="M14" s="51">
        <v>203.7</v>
      </c>
      <c r="N14" s="56">
        <v>203.7</v>
      </c>
      <c r="O14" s="56">
        <v>155.5</v>
      </c>
      <c r="P14" s="38"/>
    </row>
    <row r="15" spans="1:16">
      <c r="A15" s="26"/>
      <c r="B15" s="1203"/>
      <c r="C15" s="1211"/>
      <c r="D15" s="1220"/>
      <c r="E15" s="61" t="s">
        <v>44</v>
      </c>
      <c r="F15" s="60"/>
      <c r="G15" s="45"/>
      <c r="H15" s="1224"/>
      <c r="I15" s="51">
        <v>159.30000000000001</v>
      </c>
      <c r="J15" s="43">
        <v>159.30000000000001</v>
      </c>
      <c r="K15" s="43">
        <v>121.6</v>
      </c>
      <c r="L15" s="125"/>
      <c r="M15" s="51">
        <v>151.30000000000001</v>
      </c>
      <c r="N15" s="56">
        <v>151.30000000000001</v>
      </c>
      <c r="O15" s="56">
        <v>115.5</v>
      </c>
      <c r="P15" s="38"/>
    </row>
    <row r="16" spans="1:16">
      <c r="A16" s="26"/>
      <c r="B16" s="1203"/>
      <c r="C16" s="1211"/>
      <c r="D16" s="1220"/>
      <c r="E16" s="61" t="s">
        <v>45</v>
      </c>
      <c r="F16" s="60"/>
      <c r="G16" s="45"/>
      <c r="H16" s="1224"/>
      <c r="I16" s="51">
        <v>1218.4000000000001</v>
      </c>
      <c r="J16" s="43">
        <v>1218.4000000000001</v>
      </c>
      <c r="K16" s="43">
        <v>930.2</v>
      </c>
      <c r="L16" s="125"/>
      <c r="M16" s="51">
        <v>1274.8</v>
      </c>
      <c r="N16" s="56">
        <v>1274.8</v>
      </c>
      <c r="O16" s="56">
        <v>973.3</v>
      </c>
      <c r="P16" s="38"/>
    </row>
    <row r="17" spans="1:16">
      <c r="A17" s="26"/>
      <c r="B17" s="1203"/>
      <c r="C17" s="1211"/>
      <c r="D17" s="1220"/>
      <c r="E17" s="61" t="s">
        <v>46</v>
      </c>
      <c r="F17" s="60"/>
      <c r="G17" s="45"/>
      <c r="H17" s="1224"/>
      <c r="I17" s="51">
        <v>200.7</v>
      </c>
      <c r="J17" s="43">
        <v>200.7</v>
      </c>
      <c r="K17" s="43">
        <v>153.19999999999999</v>
      </c>
      <c r="L17" s="125"/>
      <c r="M17" s="51">
        <v>224.7</v>
      </c>
      <c r="N17" s="56">
        <v>224.7</v>
      </c>
      <c r="O17" s="56">
        <v>171.5</v>
      </c>
      <c r="P17" s="38"/>
    </row>
    <row r="18" spans="1:16">
      <c r="A18" s="26"/>
      <c r="B18" s="1203"/>
      <c r="C18" s="1211"/>
      <c r="D18" s="1220"/>
      <c r="E18" s="61" t="s">
        <v>47</v>
      </c>
      <c r="F18" s="60"/>
      <c r="G18" s="45"/>
      <c r="H18" s="1224"/>
      <c r="I18" s="51">
        <v>165.4</v>
      </c>
      <c r="J18" s="43">
        <v>165.4</v>
      </c>
      <c r="K18" s="43">
        <v>126.3</v>
      </c>
      <c r="L18" s="125"/>
      <c r="M18" s="51">
        <v>161.19999999999999</v>
      </c>
      <c r="N18" s="56">
        <v>161.19999999999999</v>
      </c>
      <c r="O18" s="56">
        <v>123.1</v>
      </c>
      <c r="P18" s="38"/>
    </row>
    <row r="19" spans="1:16">
      <c r="A19" s="26"/>
      <c r="B19" s="1203"/>
      <c r="C19" s="1211"/>
      <c r="D19" s="1220"/>
      <c r="E19" s="61" t="s">
        <v>48</v>
      </c>
      <c r="F19" s="60"/>
      <c r="G19" s="45"/>
      <c r="H19" s="1224"/>
      <c r="I19" s="51">
        <v>185.3</v>
      </c>
      <c r="J19" s="43">
        <v>185.3</v>
      </c>
      <c r="K19" s="43">
        <v>141.5</v>
      </c>
      <c r="L19" s="125"/>
      <c r="M19" s="51">
        <v>198.9</v>
      </c>
      <c r="N19" s="56">
        <v>198.9</v>
      </c>
      <c r="O19" s="56">
        <v>151.80000000000001</v>
      </c>
      <c r="P19" s="38"/>
    </row>
    <row r="20" spans="1:16">
      <c r="A20" s="26"/>
      <c r="B20" s="1203"/>
      <c r="C20" s="1211"/>
      <c r="D20" s="1220"/>
      <c r="E20" s="61" t="s">
        <v>49</v>
      </c>
      <c r="F20" s="60"/>
      <c r="G20" s="45"/>
      <c r="H20" s="1224"/>
      <c r="I20" s="51">
        <v>876.8</v>
      </c>
      <c r="J20" s="43">
        <v>876.8</v>
      </c>
      <c r="K20" s="43">
        <v>669.4</v>
      </c>
      <c r="L20" s="125"/>
      <c r="M20" s="51">
        <v>944.4</v>
      </c>
      <c r="N20" s="56">
        <v>944.4</v>
      </c>
      <c r="O20" s="56">
        <v>721</v>
      </c>
      <c r="P20" s="38"/>
    </row>
    <row r="21" spans="1:16">
      <c r="A21" s="26"/>
      <c r="B21" s="1203"/>
      <c r="C21" s="1211"/>
      <c r="D21" s="1220"/>
      <c r="E21" s="61" t="s">
        <v>50</v>
      </c>
      <c r="F21" s="60"/>
      <c r="G21" s="45"/>
      <c r="H21" s="1224"/>
      <c r="I21" s="51">
        <v>504.5</v>
      </c>
      <c r="J21" s="43">
        <v>504.5</v>
      </c>
      <c r="K21" s="43">
        <v>385.2</v>
      </c>
      <c r="L21" s="125"/>
      <c r="M21" s="51">
        <v>542.9</v>
      </c>
      <c r="N21" s="56">
        <v>542.9</v>
      </c>
      <c r="O21" s="56">
        <v>414.5</v>
      </c>
      <c r="P21" s="38"/>
    </row>
    <row r="22" spans="1:16">
      <c r="A22" s="26"/>
      <c r="B22" s="1203"/>
      <c r="C22" s="1211"/>
      <c r="D22" s="1220"/>
      <c r="E22" s="61" t="s">
        <v>51</v>
      </c>
      <c r="F22" s="60"/>
      <c r="G22" s="45"/>
      <c r="H22" s="1224"/>
      <c r="I22" s="51">
        <v>218.60000000000002</v>
      </c>
      <c r="J22" s="43">
        <v>218.60000000000002</v>
      </c>
      <c r="K22" s="43">
        <v>161.30000000000001</v>
      </c>
      <c r="L22" s="125"/>
      <c r="M22" s="51">
        <v>290.3</v>
      </c>
      <c r="N22" s="56">
        <v>290.3</v>
      </c>
      <c r="O22" s="56">
        <v>221.7</v>
      </c>
      <c r="P22" s="38"/>
    </row>
    <row r="23" spans="1:16">
      <c r="A23" s="26"/>
      <c r="B23" s="1203"/>
      <c r="C23" s="1211"/>
      <c r="D23" s="1220"/>
      <c r="E23" s="61" t="s">
        <v>52</v>
      </c>
      <c r="F23" s="60"/>
      <c r="G23" s="45"/>
      <c r="H23" s="1224"/>
      <c r="I23" s="51">
        <v>49.900000000000006</v>
      </c>
      <c r="J23" s="43">
        <v>49.900000000000006</v>
      </c>
      <c r="K23" s="43">
        <v>38.1</v>
      </c>
      <c r="L23" s="125"/>
      <c r="M23" s="51">
        <v>49.9</v>
      </c>
      <c r="N23" s="56">
        <v>49.9</v>
      </c>
      <c r="O23" s="56">
        <v>38.1</v>
      </c>
      <c r="P23" s="38"/>
    </row>
    <row r="24" spans="1:16" ht="13.5" thickBot="1">
      <c r="A24" s="26"/>
      <c r="B24" s="1203"/>
      <c r="C24" s="1211"/>
      <c r="D24" s="1221"/>
      <c r="E24" s="61" t="s">
        <v>53</v>
      </c>
      <c r="F24" s="60"/>
      <c r="G24" s="46"/>
      <c r="H24" s="1225"/>
      <c r="I24" s="52">
        <v>21.2</v>
      </c>
      <c r="J24" s="47">
        <v>21.2</v>
      </c>
      <c r="K24" s="47">
        <v>16.2</v>
      </c>
      <c r="L24" s="126"/>
      <c r="M24" s="52">
        <v>21.1</v>
      </c>
      <c r="N24" s="57">
        <v>21.1</v>
      </c>
      <c r="O24" s="57">
        <v>16.100000000000001</v>
      </c>
      <c r="P24" s="48"/>
    </row>
    <row r="25" spans="1:16" ht="13.5" thickBot="1">
      <c r="A25" s="26"/>
      <c r="B25" s="1203"/>
      <c r="C25" s="1211"/>
      <c r="D25" s="11"/>
      <c r="E25" s="16" t="s">
        <v>54</v>
      </c>
      <c r="F25" s="14"/>
      <c r="G25" s="50"/>
      <c r="H25" s="69" t="s">
        <v>55</v>
      </c>
      <c r="I25" s="19">
        <v>40.4</v>
      </c>
      <c r="J25" s="53">
        <v>40.4</v>
      </c>
      <c r="K25" s="53">
        <v>0</v>
      </c>
      <c r="L25" s="127">
        <v>0</v>
      </c>
      <c r="M25" s="19">
        <v>40.4</v>
      </c>
      <c r="N25" s="53">
        <v>40.4</v>
      </c>
      <c r="O25" s="53">
        <v>0</v>
      </c>
      <c r="P25" s="54">
        <v>0</v>
      </c>
    </row>
    <row r="26" spans="1:16" ht="15" customHeight="1" thickBot="1">
      <c r="A26" s="27"/>
      <c r="B26" s="1204"/>
      <c r="C26" s="1212"/>
      <c r="D26" s="49"/>
      <c r="E26" s="17"/>
      <c r="F26" s="15"/>
      <c r="G26" s="28"/>
      <c r="H26" s="21" t="s">
        <v>16</v>
      </c>
      <c r="I26" s="20">
        <v>10592.599999999999</v>
      </c>
      <c r="J26" s="20">
        <v>10592.599999999999</v>
      </c>
      <c r="K26" s="20">
        <v>8029.2999999999993</v>
      </c>
      <c r="L26" s="128">
        <v>0</v>
      </c>
      <c r="M26" s="20">
        <v>11624.899999999998</v>
      </c>
      <c r="N26" s="20">
        <v>11624.899999999998</v>
      </c>
      <c r="O26" s="20">
        <v>8823.2000000000025</v>
      </c>
      <c r="P26" s="62">
        <v>0</v>
      </c>
    </row>
    <row r="27" spans="1:16" ht="15" customHeight="1" thickBot="1">
      <c r="A27" s="1183" t="s">
        <v>141</v>
      </c>
      <c r="B27" s="1184"/>
      <c r="C27" s="1184"/>
      <c r="D27" s="1184"/>
      <c r="E27" s="1184"/>
      <c r="F27" s="1184"/>
      <c r="G27" s="1184"/>
      <c r="H27" s="1184"/>
      <c r="I27" s="1184"/>
      <c r="J27" s="1184"/>
      <c r="K27" s="1184"/>
      <c r="L27" s="1184"/>
      <c r="M27" s="1184"/>
      <c r="N27" s="1184"/>
      <c r="O27" s="1184"/>
      <c r="P27" s="1185"/>
    </row>
    <row r="28" spans="1:16" ht="12" customHeight="1">
      <c r="A28" s="1209" t="s">
        <v>9</v>
      </c>
      <c r="B28" s="1203" t="s">
        <v>9</v>
      </c>
      <c r="C28" s="1211" t="s">
        <v>10</v>
      </c>
      <c r="D28" s="1213" t="s">
        <v>56</v>
      </c>
      <c r="E28" s="1179"/>
      <c r="F28" s="1181" t="s">
        <v>9</v>
      </c>
      <c r="G28" s="1227"/>
      <c r="H28" s="42" t="s">
        <v>13</v>
      </c>
      <c r="I28" s="36">
        <f t="shared" ref="I28:I35" si="0">J28+L28</f>
        <v>60</v>
      </c>
      <c r="J28" s="37">
        <v>60</v>
      </c>
      <c r="K28" s="37"/>
      <c r="L28" s="129"/>
      <c r="M28" s="63">
        <f>N28+P28</f>
        <v>147</v>
      </c>
      <c r="N28" s="58">
        <v>147</v>
      </c>
      <c r="O28" s="58"/>
      <c r="P28" s="44"/>
    </row>
    <row r="29" spans="1:16" ht="15.75" customHeight="1" thickBot="1">
      <c r="A29" s="1210"/>
      <c r="B29" s="1204"/>
      <c r="C29" s="1212"/>
      <c r="D29" s="1214"/>
      <c r="E29" s="1180"/>
      <c r="F29" s="1182"/>
      <c r="G29" s="1228"/>
      <c r="H29" s="32" t="s">
        <v>16</v>
      </c>
      <c r="I29" s="31">
        <f t="shared" si="0"/>
        <v>60</v>
      </c>
      <c r="J29" s="33">
        <f>J28</f>
        <v>60</v>
      </c>
      <c r="K29" s="33"/>
      <c r="L29" s="18"/>
      <c r="M29" s="31">
        <f>N29+P29</f>
        <v>147</v>
      </c>
      <c r="N29" s="33">
        <f>N28</f>
        <v>147</v>
      </c>
      <c r="O29" s="33"/>
      <c r="P29" s="34"/>
    </row>
    <row r="30" spans="1:16" ht="14.25" customHeight="1">
      <c r="A30" s="12" t="s">
        <v>9</v>
      </c>
      <c r="B30" s="9" t="s">
        <v>9</v>
      </c>
      <c r="C30" s="1218" t="s">
        <v>11</v>
      </c>
      <c r="D30" s="1226" t="s">
        <v>57</v>
      </c>
      <c r="E30" s="1177"/>
      <c r="F30" s="1222" t="s">
        <v>9</v>
      </c>
      <c r="G30" s="1233"/>
      <c r="H30" s="35" t="s">
        <v>13</v>
      </c>
      <c r="I30" s="36">
        <f t="shared" si="0"/>
        <v>10.5</v>
      </c>
      <c r="J30" s="37">
        <v>10.5</v>
      </c>
      <c r="K30" s="37"/>
      <c r="L30" s="129"/>
      <c r="M30" s="64">
        <f>N30+P30</f>
        <v>10.5</v>
      </c>
      <c r="N30" s="59">
        <v>10.5</v>
      </c>
      <c r="O30" s="59"/>
      <c r="P30" s="38"/>
    </row>
    <row r="31" spans="1:16" ht="15" customHeight="1" thickBot="1">
      <c r="A31" s="13"/>
      <c r="B31" s="10"/>
      <c r="C31" s="1212"/>
      <c r="D31" s="1214"/>
      <c r="E31" s="1178"/>
      <c r="F31" s="1182"/>
      <c r="G31" s="1228"/>
      <c r="H31" s="39" t="s">
        <v>16</v>
      </c>
      <c r="I31" s="30">
        <f t="shared" si="0"/>
        <v>10.5</v>
      </c>
      <c r="J31" s="29">
        <f>J30</f>
        <v>10.5</v>
      </c>
      <c r="K31" s="29"/>
      <c r="L31" s="130"/>
      <c r="M31" s="30">
        <f>N31+P31</f>
        <v>10.5</v>
      </c>
      <c r="N31" s="29">
        <f>N30</f>
        <v>10.5</v>
      </c>
      <c r="O31" s="29"/>
      <c r="P31" s="40"/>
    </row>
    <row r="32" spans="1:16" s="4" customFormat="1" ht="13.5" customHeight="1" thickBot="1">
      <c r="A32" s="71" t="s">
        <v>9</v>
      </c>
      <c r="B32" s="72" t="s">
        <v>9</v>
      </c>
      <c r="C32" s="988" t="s">
        <v>17</v>
      </c>
      <c r="D32" s="989"/>
      <c r="E32" s="989"/>
      <c r="F32" s="989"/>
      <c r="G32" s="989"/>
      <c r="H32" s="938"/>
      <c r="I32" s="78">
        <f>L32+J32</f>
        <v>70.5</v>
      </c>
      <c r="J32" s="76">
        <f>J31+J29</f>
        <v>70.5</v>
      </c>
      <c r="K32" s="76">
        <f>K27+K29+K31</f>
        <v>0</v>
      </c>
      <c r="L32" s="77">
        <f>L27+L29+L31</f>
        <v>0</v>
      </c>
      <c r="M32" s="78">
        <f>P32+N32</f>
        <v>157.5</v>
      </c>
      <c r="N32" s="76">
        <f>N27+N29+N31</f>
        <v>157.5</v>
      </c>
      <c r="O32" s="76">
        <f>O27+O29+O31</f>
        <v>0</v>
      </c>
      <c r="P32" s="77">
        <f>P27+P29+P31</f>
        <v>0</v>
      </c>
    </row>
    <row r="33" spans="1:16" ht="11.25" customHeight="1" thickBot="1">
      <c r="A33" s="1234" t="s">
        <v>142</v>
      </c>
      <c r="B33" s="1235"/>
      <c r="C33" s="1235"/>
      <c r="D33" s="1235"/>
      <c r="E33" s="1235"/>
      <c r="F33" s="1235"/>
      <c r="G33" s="1235"/>
      <c r="H33" s="1235"/>
      <c r="I33" s="1235"/>
      <c r="J33" s="1235"/>
      <c r="K33" s="1235"/>
      <c r="L33" s="1235"/>
      <c r="M33" s="1235"/>
      <c r="N33" s="1235"/>
      <c r="O33" s="1235"/>
      <c r="P33" s="1236"/>
    </row>
    <row r="34" spans="1:16" s="2" customFormat="1" ht="20.25" customHeight="1">
      <c r="A34" s="1231" t="s">
        <v>10</v>
      </c>
      <c r="B34" s="1186" t="s">
        <v>9</v>
      </c>
      <c r="C34" s="1188" t="s">
        <v>12</v>
      </c>
      <c r="D34" s="1190" t="s">
        <v>137</v>
      </c>
      <c r="E34" s="1170"/>
      <c r="F34" s="1172"/>
      <c r="G34" s="1237"/>
      <c r="H34" s="70" t="s">
        <v>13</v>
      </c>
      <c r="I34" s="66">
        <f t="shared" si="0"/>
        <v>1173.5</v>
      </c>
      <c r="J34" s="90">
        <f>147.3+863.4</f>
        <v>1010.7</v>
      </c>
      <c r="K34" s="90"/>
      <c r="L34" s="68">
        <v>162.80000000000001</v>
      </c>
      <c r="M34" s="66">
        <v>160</v>
      </c>
      <c r="N34" s="90">
        <v>160</v>
      </c>
      <c r="O34" s="90"/>
      <c r="P34" s="67">
        <v>162.80000000000001</v>
      </c>
    </row>
    <row r="35" spans="1:16" s="2" customFormat="1" ht="20.25" customHeight="1" thickBot="1">
      <c r="A35" s="1232"/>
      <c r="B35" s="1187"/>
      <c r="C35" s="1189"/>
      <c r="D35" s="1191"/>
      <c r="E35" s="1171"/>
      <c r="F35" s="1173"/>
      <c r="G35" s="1173"/>
      <c r="H35" s="65" t="s">
        <v>16</v>
      </c>
      <c r="I35" s="117">
        <f t="shared" si="0"/>
        <v>1173.5</v>
      </c>
      <c r="J35" s="89">
        <f>J34</f>
        <v>1010.7</v>
      </c>
      <c r="K35" s="89"/>
      <c r="L35" s="118">
        <f>L34</f>
        <v>162.80000000000001</v>
      </c>
      <c r="M35" s="117">
        <f>M34</f>
        <v>160</v>
      </c>
      <c r="N35" s="89">
        <f>N34</f>
        <v>160</v>
      </c>
      <c r="O35" s="89"/>
      <c r="P35" s="119">
        <f>P34</f>
        <v>162.80000000000001</v>
      </c>
    </row>
    <row r="36" spans="1:16" s="4" customFormat="1" ht="13.5" customHeight="1" thickBot="1">
      <c r="A36" s="71" t="s">
        <v>9</v>
      </c>
      <c r="B36" s="72" t="s">
        <v>9</v>
      </c>
      <c r="C36" s="988" t="s">
        <v>17</v>
      </c>
      <c r="D36" s="989"/>
      <c r="E36" s="989"/>
      <c r="F36" s="989"/>
      <c r="G36" s="989"/>
      <c r="H36" s="938"/>
      <c r="I36" s="78">
        <f>L36+J36</f>
        <v>1173.5</v>
      </c>
      <c r="J36" s="76">
        <f>J35+J33</f>
        <v>1010.7</v>
      </c>
      <c r="K36" s="76">
        <f>K31+K33+K35</f>
        <v>0</v>
      </c>
      <c r="L36" s="77">
        <f>L31+L33+L35</f>
        <v>162.80000000000001</v>
      </c>
      <c r="M36" s="78">
        <f>P36+N36</f>
        <v>333.3</v>
      </c>
      <c r="N36" s="76">
        <f>N31+N33+N35</f>
        <v>170.5</v>
      </c>
      <c r="O36" s="76">
        <f>O31+O33+O35</f>
        <v>0</v>
      </c>
      <c r="P36" s="77">
        <f>P31+P33+P35</f>
        <v>162.80000000000001</v>
      </c>
    </row>
    <row r="37" spans="1:16" s="4" customFormat="1" ht="13.5" customHeight="1" thickBot="1">
      <c r="A37" s="1238" t="s">
        <v>143</v>
      </c>
      <c r="B37" s="1239"/>
      <c r="C37" s="1239"/>
      <c r="D37" s="1239"/>
      <c r="E37" s="1239"/>
      <c r="F37" s="1239"/>
      <c r="G37" s="1239"/>
      <c r="H37" s="1239"/>
      <c r="I37" s="1239"/>
      <c r="J37" s="1239"/>
      <c r="K37" s="1239"/>
      <c r="L37" s="1239"/>
      <c r="M37" s="1239"/>
      <c r="N37" s="1239"/>
      <c r="O37" s="1239"/>
      <c r="P37" s="1240"/>
    </row>
    <row r="38" spans="1:16" s="2" customFormat="1" ht="13.5" customHeight="1">
      <c r="A38" s="1231" t="s">
        <v>10</v>
      </c>
      <c r="B38" s="1186" t="s">
        <v>9</v>
      </c>
      <c r="C38" s="1188" t="s">
        <v>33</v>
      </c>
      <c r="D38" s="1190" t="s">
        <v>138</v>
      </c>
      <c r="E38" s="1170"/>
      <c r="F38" s="1172"/>
      <c r="G38" s="1237"/>
      <c r="H38" s="70" t="s">
        <v>13</v>
      </c>
      <c r="I38" s="66">
        <f>J38+L38</f>
        <v>8.4</v>
      </c>
      <c r="J38" s="90">
        <v>8.4</v>
      </c>
      <c r="K38" s="90"/>
      <c r="L38" s="68"/>
      <c r="M38" s="66">
        <f>N38+P38</f>
        <v>79.900000000000006</v>
      </c>
      <c r="N38" s="90">
        <v>79.900000000000006</v>
      </c>
      <c r="O38" s="90"/>
      <c r="P38" s="67"/>
    </row>
    <row r="39" spans="1:16" s="2" customFormat="1" ht="12" customHeight="1" thickBot="1">
      <c r="A39" s="1232"/>
      <c r="B39" s="1187"/>
      <c r="C39" s="1189"/>
      <c r="D39" s="1191"/>
      <c r="E39" s="1171"/>
      <c r="F39" s="1173"/>
      <c r="G39" s="1173"/>
      <c r="H39" s="65" t="s">
        <v>16</v>
      </c>
      <c r="I39" s="117">
        <f>J39+L39</f>
        <v>8.4</v>
      </c>
      <c r="J39" s="89">
        <f>J38</f>
        <v>8.4</v>
      </c>
      <c r="K39" s="89"/>
      <c r="L39" s="118">
        <f>L38</f>
        <v>0</v>
      </c>
      <c r="M39" s="117">
        <f>M38</f>
        <v>79.900000000000006</v>
      </c>
      <c r="N39" s="89">
        <f>N38</f>
        <v>79.900000000000006</v>
      </c>
      <c r="O39" s="89"/>
      <c r="P39" s="119">
        <f>P38</f>
        <v>0</v>
      </c>
    </row>
    <row r="40" spans="1:16" s="2" customFormat="1" ht="13.5" customHeight="1">
      <c r="A40" s="1231" t="s">
        <v>10</v>
      </c>
      <c r="B40" s="1186" t="s">
        <v>9</v>
      </c>
      <c r="C40" s="1188" t="s">
        <v>35</v>
      </c>
      <c r="D40" s="1190" t="s">
        <v>140</v>
      </c>
      <c r="E40" s="1170"/>
      <c r="F40" s="1172"/>
      <c r="G40" s="1237"/>
      <c r="H40" s="70" t="s">
        <v>13</v>
      </c>
      <c r="I40" s="66">
        <f>J40+L40</f>
        <v>71.599999999999994</v>
      </c>
      <c r="J40" s="90">
        <v>71.599999999999994</v>
      </c>
      <c r="K40" s="90"/>
      <c r="L40" s="68"/>
      <c r="M40" s="66">
        <f>N40+P40</f>
        <v>71.599999999999994</v>
      </c>
      <c r="N40" s="90">
        <v>71.599999999999994</v>
      </c>
      <c r="O40" s="90"/>
      <c r="P40" s="67"/>
    </row>
    <row r="41" spans="1:16" s="2" customFormat="1" ht="16.5" customHeight="1" thickBot="1">
      <c r="A41" s="1232"/>
      <c r="B41" s="1187"/>
      <c r="C41" s="1189"/>
      <c r="D41" s="1191"/>
      <c r="E41" s="1171"/>
      <c r="F41" s="1173"/>
      <c r="G41" s="1173"/>
      <c r="H41" s="65" t="s">
        <v>16</v>
      </c>
      <c r="I41" s="117">
        <f>J41+L41</f>
        <v>71.599999999999994</v>
      </c>
      <c r="J41" s="89">
        <f>J40</f>
        <v>71.599999999999994</v>
      </c>
      <c r="K41" s="89"/>
      <c r="L41" s="118">
        <f>L40</f>
        <v>0</v>
      </c>
      <c r="M41" s="117">
        <f>M40</f>
        <v>71.599999999999994</v>
      </c>
      <c r="N41" s="89">
        <f>N40</f>
        <v>71.599999999999994</v>
      </c>
      <c r="O41" s="89"/>
      <c r="P41" s="119">
        <f>P40</f>
        <v>0</v>
      </c>
    </row>
    <row r="42" spans="1:16" s="4" customFormat="1" ht="13.5" customHeight="1" thickBot="1">
      <c r="A42" s="71" t="s">
        <v>9</v>
      </c>
      <c r="B42" s="72" t="s">
        <v>9</v>
      </c>
      <c r="C42" s="988" t="s">
        <v>17</v>
      </c>
      <c r="D42" s="989"/>
      <c r="E42" s="989"/>
      <c r="F42" s="989"/>
      <c r="G42" s="989"/>
      <c r="H42" s="938"/>
      <c r="I42" s="78">
        <f>L42+J42</f>
        <v>80</v>
      </c>
      <c r="J42" s="76">
        <f>J41+J39</f>
        <v>80</v>
      </c>
      <c r="K42" s="76">
        <f>K37+K39+K41</f>
        <v>0</v>
      </c>
      <c r="L42" s="77">
        <f>L37+L39+L41</f>
        <v>0</v>
      </c>
      <c r="M42" s="78">
        <f>P42+N42</f>
        <v>151.5</v>
      </c>
      <c r="N42" s="76">
        <f>N37+N39+N41</f>
        <v>151.5</v>
      </c>
      <c r="O42" s="76">
        <f>O37+O39+O41</f>
        <v>0</v>
      </c>
      <c r="P42" s="77">
        <f>P37+P39+P41</f>
        <v>0</v>
      </c>
    </row>
    <row r="43" spans="1:16" s="4" customFormat="1" ht="13.5" customHeight="1" thickBot="1">
      <c r="A43" s="1238" t="s">
        <v>144</v>
      </c>
      <c r="B43" s="1239"/>
      <c r="C43" s="1239"/>
      <c r="D43" s="1239"/>
      <c r="E43" s="1239"/>
      <c r="F43" s="1239"/>
      <c r="G43" s="1239"/>
      <c r="H43" s="1239"/>
      <c r="I43" s="1239"/>
      <c r="J43" s="1239"/>
      <c r="K43" s="1239"/>
      <c r="L43" s="1239"/>
      <c r="M43" s="1239"/>
      <c r="N43" s="1239"/>
      <c r="O43" s="1239"/>
      <c r="P43" s="1240"/>
    </row>
    <row r="44" spans="1:16" ht="13.5" customHeight="1">
      <c r="A44" s="1250" t="s">
        <v>9</v>
      </c>
      <c r="B44" s="1252" t="s">
        <v>9</v>
      </c>
      <c r="C44" s="1254" t="s">
        <v>33</v>
      </c>
      <c r="D44" s="1243" t="s">
        <v>59</v>
      </c>
      <c r="E44" s="1245"/>
      <c r="F44" s="1168" t="s">
        <v>9</v>
      </c>
      <c r="G44" s="1247" t="s">
        <v>60</v>
      </c>
      <c r="H44" s="86" t="s">
        <v>13</v>
      </c>
      <c r="I44" s="93">
        <v>70</v>
      </c>
      <c r="J44" s="94">
        <v>70</v>
      </c>
      <c r="K44" s="94"/>
      <c r="L44" s="131"/>
      <c r="M44" s="137">
        <f>N44</f>
        <v>75</v>
      </c>
      <c r="N44" s="94">
        <v>75</v>
      </c>
      <c r="O44" s="94"/>
      <c r="P44" s="138">
        <v>0</v>
      </c>
    </row>
    <row r="45" spans="1:16" ht="12" customHeight="1" thickBot="1">
      <c r="A45" s="1251"/>
      <c r="B45" s="1253"/>
      <c r="C45" s="1255"/>
      <c r="D45" s="1244"/>
      <c r="E45" s="1246"/>
      <c r="F45" s="1169"/>
      <c r="G45" s="1248"/>
      <c r="H45" s="87" t="s">
        <v>16</v>
      </c>
      <c r="I45" s="95">
        <v>70</v>
      </c>
      <c r="J45" s="96">
        <v>70</v>
      </c>
      <c r="K45" s="96"/>
      <c r="L45" s="132">
        <v>0</v>
      </c>
      <c r="M45" s="139">
        <v>75</v>
      </c>
      <c r="N45" s="96">
        <v>75</v>
      </c>
      <c r="O45" s="96"/>
      <c r="P45" s="140">
        <v>0</v>
      </c>
    </row>
    <row r="46" spans="1:16" s="2" customFormat="1" ht="14.25" customHeight="1">
      <c r="A46" s="1231" t="s">
        <v>10</v>
      </c>
      <c r="B46" s="1249" t="s">
        <v>9</v>
      </c>
      <c r="C46" s="1188" t="s">
        <v>35</v>
      </c>
      <c r="D46" s="1256" t="s">
        <v>61</v>
      </c>
      <c r="E46" s="1170"/>
      <c r="F46" s="1172" t="s">
        <v>9</v>
      </c>
      <c r="G46" s="1241"/>
      <c r="H46" s="92" t="s">
        <v>13</v>
      </c>
      <c r="I46" s="91">
        <v>266.8</v>
      </c>
      <c r="J46" s="90">
        <v>266.8</v>
      </c>
      <c r="K46" s="90"/>
      <c r="L46" s="68"/>
      <c r="M46" s="66">
        <v>266.82499999999999</v>
      </c>
      <c r="N46" s="90">
        <v>266.8</v>
      </c>
      <c r="O46" s="90"/>
      <c r="P46" s="67"/>
    </row>
    <row r="47" spans="1:16" s="2" customFormat="1" ht="14.25" customHeight="1" thickBot="1">
      <c r="A47" s="1232"/>
      <c r="B47" s="1189"/>
      <c r="C47" s="1189"/>
      <c r="D47" s="1257"/>
      <c r="E47" s="1171"/>
      <c r="F47" s="1173"/>
      <c r="G47" s="1242"/>
      <c r="H47" s="87" t="s">
        <v>16</v>
      </c>
      <c r="I47" s="88">
        <v>266.8</v>
      </c>
      <c r="J47" s="89">
        <v>266.8</v>
      </c>
      <c r="K47" s="89"/>
      <c r="L47" s="118">
        <v>0</v>
      </c>
      <c r="M47" s="117">
        <v>266.82499999999999</v>
      </c>
      <c r="N47" s="89">
        <v>266.8</v>
      </c>
      <c r="O47" s="89"/>
      <c r="P47" s="119">
        <v>0</v>
      </c>
    </row>
    <row r="48" spans="1:16" s="3" customFormat="1" ht="14.25" customHeight="1">
      <c r="A48" s="1231" t="s">
        <v>10</v>
      </c>
      <c r="B48" s="1249" t="s">
        <v>9</v>
      </c>
      <c r="C48" s="1188" t="s">
        <v>38</v>
      </c>
      <c r="D48" s="1258" t="s">
        <v>62</v>
      </c>
      <c r="E48" s="1170"/>
      <c r="F48" s="1172" t="s">
        <v>9</v>
      </c>
      <c r="G48" s="1241"/>
      <c r="H48" s="92" t="s">
        <v>13</v>
      </c>
      <c r="I48" s="91">
        <v>98.53</v>
      </c>
      <c r="J48" s="90">
        <v>98.5</v>
      </c>
      <c r="K48" s="90"/>
      <c r="L48" s="68"/>
      <c r="M48" s="66">
        <v>116</v>
      </c>
      <c r="N48" s="90">
        <v>116</v>
      </c>
      <c r="O48" s="90"/>
      <c r="P48" s="67"/>
    </row>
    <row r="49" spans="1:16" ht="13.5" thickBot="1">
      <c r="A49" s="1232"/>
      <c r="B49" s="1189"/>
      <c r="C49" s="1189"/>
      <c r="D49" s="1259"/>
      <c r="E49" s="1171"/>
      <c r="F49" s="1173"/>
      <c r="G49" s="1242"/>
      <c r="H49" s="87" t="s">
        <v>16</v>
      </c>
      <c r="I49" s="88">
        <v>98.53</v>
      </c>
      <c r="J49" s="89">
        <v>98.5</v>
      </c>
      <c r="K49" s="89"/>
      <c r="L49" s="118">
        <v>0</v>
      </c>
      <c r="M49" s="117">
        <v>116</v>
      </c>
      <c r="N49" s="89">
        <v>116</v>
      </c>
      <c r="O49" s="89"/>
      <c r="P49" s="119">
        <v>0</v>
      </c>
    </row>
    <row r="50" spans="1:16">
      <c r="A50" s="1231" t="s">
        <v>10</v>
      </c>
      <c r="B50" s="1249" t="s">
        <v>9</v>
      </c>
      <c r="C50" s="1188" t="s">
        <v>40</v>
      </c>
      <c r="D50" s="1256" t="s">
        <v>64</v>
      </c>
      <c r="E50" s="1170"/>
      <c r="F50" s="1172" t="s">
        <v>9</v>
      </c>
      <c r="G50" s="1241"/>
      <c r="H50" s="92" t="s">
        <v>13</v>
      </c>
      <c r="I50" s="91">
        <v>1.86</v>
      </c>
      <c r="J50" s="90">
        <v>1.9</v>
      </c>
      <c r="K50" s="90"/>
      <c r="L50" s="68"/>
      <c r="M50" s="66">
        <v>2.8</v>
      </c>
      <c r="N50" s="90">
        <v>2.8</v>
      </c>
      <c r="O50" s="90"/>
      <c r="P50" s="67"/>
    </row>
    <row r="51" spans="1:16" ht="13.5" thickBot="1">
      <c r="A51" s="1232"/>
      <c r="B51" s="1189"/>
      <c r="C51" s="1189"/>
      <c r="D51" s="1257"/>
      <c r="E51" s="1171"/>
      <c r="F51" s="1173"/>
      <c r="G51" s="1242"/>
      <c r="H51" s="87" t="s">
        <v>16</v>
      </c>
      <c r="I51" s="88">
        <v>1.86</v>
      </c>
      <c r="J51" s="89">
        <v>1.9</v>
      </c>
      <c r="K51" s="89"/>
      <c r="L51" s="118">
        <v>0</v>
      </c>
      <c r="M51" s="117">
        <v>2.8</v>
      </c>
      <c r="N51" s="89">
        <v>2.8</v>
      </c>
      <c r="O51" s="89"/>
      <c r="P51" s="119">
        <v>0</v>
      </c>
    </row>
    <row r="52" spans="1:16">
      <c r="A52" s="1231" t="s">
        <v>10</v>
      </c>
      <c r="B52" s="1249" t="s">
        <v>9</v>
      </c>
      <c r="C52" s="1188" t="s">
        <v>34</v>
      </c>
      <c r="D52" s="1258" t="s">
        <v>65</v>
      </c>
      <c r="E52" s="1170"/>
      <c r="F52" s="1172" t="s">
        <v>9</v>
      </c>
      <c r="G52" s="1241"/>
      <c r="H52" s="92" t="s">
        <v>13</v>
      </c>
      <c r="I52" s="91">
        <v>24</v>
      </c>
      <c r="J52" s="90">
        <v>24</v>
      </c>
      <c r="K52" s="90"/>
      <c r="L52" s="68"/>
      <c r="M52" s="66">
        <v>43.9</v>
      </c>
      <c r="N52" s="90">
        <v>43.9</v>
      </c>
      <c r="O52" s="90"/>
      <c r="P52" s="67"/>
    </row>
    <row r="53" spans="1:16" ht="13.5" thickBot="1">
      <c r="A53" s="1232"/>
      <c r="B53" s="1189"/>
      <c r="C53" s="1189"/>
      <c r="D53" s="1259"/>
      <c r="E53" s="1171"/>
      <c r="F53" s="1173"/>
      <c r="G53" s="1242"/>
      <c r="H53" s="87" t="s">
        <v>16</v>
      </c>
      <c r="I53" s="88">
        <v>24</v>
      </c>
      <c r="J53" s="89">
        <v>24</v>
      </c>
      <c r="K53" s="89"/>
      <c r="L53" s="118">
        <v>0</v>
      </c>
      <c r="M53" s="117">
        <v>43.9</v>
      </c>
      <c r="N53" s="89">
        <v>43.9</v>
      </c>
      <c r="O53" s="89"/>
      <c r="P53" s="119">
        <v>0</v>
      </c>
    </row>
    <row r="54" spans="1:16">
      <c r="A54" s="1231" t="s">
        <v>10</v>
      </c>
      <c r="B54" s="1249" t="s">
        <v>9</v>
      </c>
      <c r="C54" s="1188" t="s">
        <v>41</v>
      </c>
      <c r="D54" s="1258" t="s">
        <v>66</v>
      </c>
      <c r="E54" s="1170"/>
      <c r="F54" s="1172" t="s">
        <v>9</v>
      </c>
      <c r="G54" s="1241"/>
      <c r="H54" s="101" t="s">
        <v>13</v>
      </c>
      <c r="I54" s="91">
        <v>49.8</v>
      </c>
      <c r="J54" s="90">
        <v>49.8</v>
      </c>
      <c r="K54" s="90"/>
      <c r="L54" s="68"/>
      <c r="M54" s="142">
        <v>57</v>
      </c>
      <c r="N54" s="113">
        <v>57</v>
      </c>
      <c r="O54" s="90"/>
      <c r="P54" s="67"/>
    </row>
    <row r="55" spans="1:16" ht="13.5" thickBot="1">
      <c r="A55" s="1232"/>
      <c r="B55" s="1189"/>
      <c r="C55" s="1189"/>
      <c r="D55" s="1259"/>
      <c r="E55" s="1171"/>
      <c r="F55" s="1173"/>
      <c r="G55" s="1242"/>
      <c r="H55" s="87" t="s">
        <v>16</v>
      </c>
      <c r="I55" s="88">
        <v>49.8</v>
      </c>
      <c r="J55" s="89">
        <v>49.8</v>
      </c>
      <c r="K55" s="89"/>
      <c r="L55" s="118">
        <v>0</v>
      </c>
      <c r="M55" s="117">
        <v>57</v>
      </c>
      <c r="N55" s="89">
        <v>57</v>
      </c>
      <c r="O55" s="89"/>
      <c r="P55" s="119">
        <v>0</v>
      </c>
    </row>
    <row r="56" spans="1:16">
      <c r="A56" s="1231" t="s">
        <v>10</v>
      </c>
      <c r="B56" s="1249" t="s">
        <v>9</v>
      </c>
      <c r="C56" s="1188" t="s">
        <v>42</v>
      </c>
      <c r="D56" s="1256" t="s">
        <v>67</v>
      </c>
      <c r="E56" s="1170"/>
      <c r="F56" s="1172" t="s">
        <v>9</v>
      </c>
      <c r="G56" s="1241"/>
      <c r="H56" s="92" t="s">
        <v>13</v>
      </c>
      <c r="I56" s="91">
        <v>4</v>
      </c>
      <c r="J56" s="90">
        <v>4</v>
      </c>
      <c r="K56" s="90"/>
      <c r="L56" s="68"/>
      <c r="M56" s="66">
        <v>4</v>
      </c>
      <c r="N56" s="90">
        <v>4</v>
      </c>
      <c r="O56" s="90"/>
      <c r="P56" s="67"/>
    </row>
    <row r="57" spans="1:16" ht="13.5" thickBot="1">
      <c r="A57" s="1232"/>
      <c r="B57" s="1189"/>
      <c r="C57" s="1189"/>
      <c r="D57" s="1257"/>
      <c r="E57" s="1171"/>
      <c r="F57" s="1173"/>
      <c r="G57" s="1242"/>
      <c r="H57" s="87" t="s">
        <v>16</v>
      </c>
      <c r="I57" s="88">
        <v>4</v>
      </c>
      <c r="J57" s="89">
        <v>4</v>
      </c>
      <c r="K57" s="89"/>
      <c r="L57" s="118">
        <v>0</v>
      </c>
      <c r="M57" s="117">
        <v>4</v>
      </c>
      <c r="N57" s="89">
        <v>4</v>
      </c>
      <c r="O57" s="89"/>
      <c r="P57" s="119">
        <v>0</v>
      </c>
    </row>
    <row r="58" spans="1:16" ht="13.5" customHeight="1" thickBot="1">
      <c r="A58" s="1282" t="s">
        <v>10</v>
      </c>
      <c r="B58" s="1249" t="s">
        <v>9</v>
      </c>
      <c r="C58" s="1188" t="s">
        <v>43</v>
      </c>
      <c r="D58" s="155" t="s">
        <v>68</v>
      </c>
      <c r="E58" s="1280"/>
      <c r="F58" s="1172" t="s">
        <v>9</v>
      </c>
      <c r="G58" s="1281"/>
      <c r="H58" s="102"/>
      <c r="I58" s="104">
        <v>25.5</v>
      </c>
      <c r="J58" s="112">
        <v>25.5</v>
      </c>
      <c r="K58" s="103"/>
      <c r="L58" s="133"/>
      <c r="M58" s="154">
        <v>30</v>
      </c>
      <c r="N58" s="112">
        <v>30</v>
      </c>
      <c r="O58" s="103"/>
      <c r="P58" s="143"/>
    </row>
    <row r="59" spans="1:16" ht="13.5" thickBot="1">
      <c r="A59" s="1171"/>
      <c r="B59" s="1279"/>
      <c r="C59" s="1279"/>
      <c r="D59" s="156"/>
      <c r="E59" s="1173"/>
      <c r="F59" s="1173"/>
      <c r="G59" s="1242"/>
      <c r="H59" s="109" t="s">
        <v>16</v>
      </c>
      <c r="I59" s="110">
        <v>25.5</v>
      </c>
      <c r="J59" s="111">
        <v>25.5</v>
      </c>
      <c r="K59" s="111"/>
      <c r="L59" s="134">
        <v>0</v>
      </c>
      <c r="M59" s="110">
        <v>30</v>
      </c>
      <c r="N59" s="111">
        <v>30</v>
      </c>
      <c r="O59" s="111"/>
      <c r="P59" s="144"/>
    </row>
    <row r="60" spans="1:16">
      <c r="A60" s="1231" t="s">
        <v>10</v>
      </c>
      <c r="B60" s="1249" t="s">
        <v>9</v>
      </c>
      <c r="C60" s="1188" t="s">
        <v>74</v>
      </c>
      <c r="D60" s="1258" t="s">
        <v>69</v>
      </c>
      <c r="E60" s="1170"/>
      <c r="F60" s="1172" t="s">
        <v>9</v>
      </c>
      <c r="G60" s="1241"/>
      <c r="H60" s="92" t="s">
        <v>13</v>
      </c>
      <c r="I60" s="91">
        <v>3.47</v>
      </c>
      <c r="J60" s="90">
        <v>3.5</v>
      </c>
      <c r="K60" s="90"/>
      <c r="L60" s="68"/>
      <c r="M60" s="66">
        <v>4.3</v>
      </c>
      <c r="N60" s="90">
        <v>4.32</v>
      </c>
      <c r="O60" s="90"/>
      <c r="P60" s="67"/>
    </row>
    <row r="61" spans="1:16" ht="13.5" thickBot="1">
      <c r="A61" s="1232"/>
      <c r="B61" s="1189"/>
      <c r="C61" s="1189"/>
      <c r="D61" s="1259"/>
      <c r="E61" s="1171"/>
      <c r="F61" s="1173"/>
      <c r="G61" s="1242"/>
      <c r="H61" s="87" t="s">
        <v>16</v>
      </c>
      <c r="I61" s="88">
        <v>3.47</v>
      </c>
      <c r="J61" s="89">
        <v>3.5</v>
      </c>
      <c r="K61" s="89"/>
      <c r="L61" s="118">
        <v>0</v>
      </c>
      <c r="M61" s="117">
        <v>4.3</v>
      </c>
      <c r="N61" s="89">
        <v>4.32</v>
      </c>
      <c r="O61" s="89"/>
      <c r="P61" s="119">
        <v>0</v>
      </c>
    </row>
    <row r="62" spans="1:16">
      <c r="A62" s="1231" t="s">
        <v>10</v>
      </c>
      <c r="B62" s="1249" t="s">
        <v>9</v>
      </c>
      <c r="C62" s="1188" t="s">
        <v>44</v>
      </c>
      <c r="D62" s="1256" t="s">
        <v>70</v>
      </c>
      <c r="E62" s="1170"/>
      <c r="F62" s="1172" t="s">
        <v>9</v>
      </c>
      <c r="G62" s="1241"/>
      <c r="H62" s="92" t="s">
        <v>13</v>
      </c>
      <c r="I62" s="91">
        <v>1.2</v>
      </c>
      <c r="J62" s="90">
        <v>1.2</v>
      </c>
      <c r="K62" s="90"/>
      <c r="L62" s="68"/>
      <c r="M62" s="66">
        <v>1.2</v>
      </c>
      <c r="N62" s="90">
        <v>1.2</v>
      </c>
      <c r="O62" s="90"/>
      <c r="P62" s="67"/>
    </row>
    <row r="63" spans="1:16" ht="13.5" thickBot="1">
      <c r="A63" s="1232"/>
      <c r="B63" s="1189"/>
      <c r="C63" s="1189"/>
      <c r="D63" s="1257"/>
      <c r="E63" s="1171"/>
      <c r="F63" s="1173"/>
      <c r="G63" s="1242"/>
      <c r="H63" s="87" t="s">
        <v>16</v>
      </c>
      <c r="I63" s="88">
        <v>1.2</v>
      </c>
      <c r="J63" s="89">
        <v>1.2</v>
      </c>
      <c r="K63" s="89"/>
      <c r="L63" s="118">
        <v>0</v>
      </c>
      <c r="M63" s="117">
        <v>1.2</v>
      </c>
      <c r="N63" s="89">
        <v>1.2</v>
      </c>
      <c r="O63" s="89"/>
      <c r="P63" s="119">
        <v>0</v>
      </c>
    </row>
    <row r="64" spans="1:16">
      <c r="A64" s="1250" t="s">
        <v>10</v>
      </c>
      <c r="B64" s="1252" t="s">
        <v>9</v>
      </c>
      <c r="C64" s="1254" t="s">
        <v>45</v>
      </c>
      <c r="D64" s="1243" t="s">
        <v>71</v>
      </c>
      <c r="E64" s="1245"/>
      <c r="F64" s="1168" t="s">
        <v>9</v>
      </c>
      <c r="G64" s="1247"/>
      <c r="H64" s="86" t="s">
        <v>13</v>
      </c>
      <c r="I64" s="93">
        <v>5.49</v>
      </c>
      <c r="J64" s="94">
        <v>5.5</v>
      </c>
      <c r="K64" s="94"/>
      <c r="L64" s="131"/>
      <c r="M64" s="141">
        <v>10.08</v>
      </c>
      <c r="N64" s="94">
        <v>10.1</v>
      </c>
      <c r="O64" s="94"/>
      <c r="P64" s="138"/>
    </row>
    <row r="65" spans="1:16" ht="13.5" thickBot="1">
      <c r="A65" s="1251"/>
      <c r="B65" s="1253"/>
      <c r="C65" s="1255"/>
      <c r="D65" s="1244"/>
      <c r="E65" s="1246"/>
      <c r="F65" s="1169"/>
      <c r="G65" s="1248"/>
      <c r="H65" s="87" t="s">
        <v>16</v>
      </c>
      <c r="I65" s="95">
        <v>5.49</v>
      </c>
      <c r="J65" s="96">
        <v>5.5</v>
      </c>
      <c r="K65" s="96"/>
      <c r="L65" s="132">
        <v>0</v>
      </c>
      <c r="M65" s="139">
        <v>10.08</v>
      </c>
      <c r="N65" s="96">
        <v>10.1</v>
      </c>
      <c r="O65" s="96"/>
      <c r="P65" s="140">
        <v>0</v>
      </c>
    </row>
    <row r="66" spans="1:16">
      <c r="A66" s="1231" t="s">
        <v>10</v>
      </c>
      <c r="B66" s="1249" t="s">
        <v>9</v>
      </c>
      <c r="C66" s="1188" t="s">
        <v>48</v>
      </c>
      <c r="D66" s="1258" t="s">
        <v>75</v>
      </c>
      <c r="E66" s="1170"/>
      <c r="F66" s="1172" t="s">
        <v>9</v>
      </c>
      <c r="G66" s="1241"/>
      <c r="H66" s="157" t="s">
        <v>13</v>
      </c>
      <c r="I66" s="91">
        <v>18</v>
      </c>
      <c r="J66" s="90">
        <v>18</v>
      </c>
      <c r="K66" s="90"/>
      <c r="L66" s="68"/>
      <c r="M66" s="142">
        <v>29.25</v>
      </c>
      <c r="N66" s="113">
        <v>29.3</v>
      </c>
      <c r="O66" s="90"/>
      <c r="P66" s="67"/>
    </row>
    <row r="67" spans="1:16" ht="13.5" thickBot="1">
      <c r="A67" s="1232"/>
      <c r="B67" s="1189"/>
      <c r="C67" s="1189"/>
      <c r="D67" s="1259"/>
      <c r="E67" s="1171"/>
      <c r="F67" s="1173"/>
      <c r="G67" s="1242"/>
      <c r="H67" s="87" t="s">
        <v>16</v>
      </c>
      <c r="I67" s="88">
        <v>18</v>
      </c>
      <c r="J67" s="89">
        <v>18</v>
      </c>
      <c r="K67" s="89"/>
      <c r="L67" s="118">
        <v>0</v>
      </c>
      <c r="M67" s="117">
        <v>29.25</v>
      </c>
      <c r="N67" s="89">
        <v>29.3</v>
      </c>
      <c r="O67" s="89"/>
      <c r="P67" s="119">
        <v>0</v>
      </c>
    </row>
    <row r="68" spans="1:16">
      <c r="A68" s="1231" t="s">
        <v>10</v>
      </c>
      <c r="B68" s="1249" t="s">
        <v>9</v>
      </c>
      <c r="C68" s="1188" t="s">
        <v>50</v>
      </c>
      <c r="D68" s="1256" t="s">
        <v>77</v>
      </c>
      <c r="E68" s="1170"/>
      <c r="F68" s="1172" t="s">
        <v>9</v>
      </c>
      <c r="G68" s="1241"/>
      <c r="H68" s="92" t="s">
        <v>13</v>
      </c>
      <c r="I68" s="91">
        <v>21</v>
      </c>
      <c r="J68" s="90">
        <v>21</v>
      </c>
      <c r="K68" s="90"/>
      <c r="L68" s="68"/>
      <c r="M68" s="66">
        <v>20.12</v>
      </c>
      <c r="N68" s="90">
        <v>20.100000000000001</v>
      </c>
      <c r="O68" s="90"/>
      <c r="P68" s="67"/>
    </row>
    <row r="69" spans="1:16" ht="13.5" thickBot="1">
      <c r="A69" s="1232"/>
      <c r="B69" s="1189"/>
      <c r="C69" s="1189"/>
      <c r="D69" s="1257"/>
      <c r="E69" s="1171"/>
      <c r="F69" s="1173"/>
      <c r="G69" s="1242"/>
      <c r="H69" s="87" t="s">
        <v>16</v>
      </c>
      <c r="I69" s="88">
        <v>21</v>
      </c>
      <c r="J69" s="89">
        <v>21</v>
      </c>
      <c r="K69" s="89"/>
      <c r="L69" s="118">
        <v>0</v>
      </c>
      <c r="M69" s="117">
        <v>20.12</v>
      </c>
      <c r="N69" s="89">
        <v>20.100000000000001</v>
      </c>
      <c r="O69" s="89"/>
      <c r="P69" s="119">
        <v>0</v>
      </c>
    </row>
    <row r="70" spans="1:16">
      <c r="A70" s="1231" t="s">
        <v>10</v>
      </c>
      <c r="B70" s="1249" t="s">
        <v>9</v>
      </c>
      <c r="C70" s="1188" t="s">
        <v>83</v>
      </c>
      <c r="D70" s="1256" t="s">
        <v>78</v>
      </c>
      <c r="E70" s="1170"/>
      <c r="F70" s="1172" t="s">
        <v>9</v>
      </c>
      <c r="G70" s="1241"/>
      <c r="H70" s="92" t="s">
        <v>13</v>
      </c>
      <c r="I70" s="91">
        <v>10.1</v>
      </c>
      <c r="J70" s="90">
        <v>10.1</v>
      </c>
      <c r="K70" s="90"/>
      <c r="L70" s="68"/>
      <c r="M70" s="66">
        <v>5.8</v>
      </c>
      <c r="N70" s="90">
        <v>5.8</v>
      </c>
      <c r="O70" s="90"/>
      <c r="P70" s="67"/>
    </row>
    <row r="71" spans="1:16" ht="13.5" thickBot="1">
      <c r="A71" s="1232"/>
      <c r="B71" s="1189"/>
      <c r="C71" s="1189"/>
      <c r="D71" s="1257"/>
      <c r="E71" s="1171"/>
      <c r="F71" s="1173"/>
      <c r="G71" s="1242"/>
      <c r="H71" s="87" t="s">
        <v>16</v>
      </c>
      <c r="I71" s="88">
        <v>10.1</v>
      </c>
      <c r="J71" s="89">
        <v>10.1</v>
      </c>
      <c r="K71" s="89"/>
      <c r="L71" s="118">
        <v>0</v>
      </c>
      <c r="M71" s="117">
        <v>5.8</v>
      </c>
      <c r="N71" s="89">
        <v>5.8</v>
      </c>
      <c r="O71" s="89"/>
      <c r="P71" s="119">
        <v>0</v>
      </c>
    </row>
    <row r="72" spans="1:16">
      <c r="A72" s="1231" t="s">
        <v>10</v>
      </c>
      <c r="B72" s="1249" t="s">
        <v>9</v>
      </c>
      <c r="C72" s="1188" t="s">
        <v>51</v>
      </c>
      <c r="D72" s="1256" t="s">
        <v>81</v>
      </c>
      <c r="E72" s="1170"/>
      <c r="F72" s="1172" t="s">
        <v>9</v>
      </c>
      <c r="G72" s="1241"/>
      <c r="H72" s="92" t="s">
        <v>13</v>
      </c>
      <c r="I72" s="91">
        <v>4.3559999999999999</v>
      </c>
      <c r="J72" s="90">
        <v>4.4000000000000004</v>
      </c>
      <c r="K72" s="90"/>
      <c r="L72" s="68"/>
      <c r="M72" s="66">
        <v>4.74</v>
      </c>
      <c r="N72" s="90">
        <v>4.7</v>
      </c>
      <c r="O72" s="90"/>
      <c r="P72" s="67"/>
    </row>
    <row r="73" spans="1:16" ht="13.5" thickBot="1">
      <c r="A73" s="1232"/>
      <c r="B73" s="1189"/>
      <c r="C73" s="1189"/>
      <c r="D73" s="1257"/>
      <c r="E73" s="1171"/>
      <c r="F73" s="1173"/>
      <c r="G73" s="1242"/>
      <c r="H73" s="87" t="s">
        <v>16</v>
      </c>
      <c r="I73" s="88">
        <v>4.3559999999999999</v>
      </c>
      <c r="J73" s="89">
        <v>4.4000000000000004</v>
      </c>
      <c r="K73" s="89"/>
      <c r="L73" s="118">
        <v>0</v>
      </c>
      <c r="M73" s="117">
        <v>4.74</v>
      </c>
      <c r="N73" s="89">
        <v>4.7</v>
      </c>
      <c r="O73" s="89"/>
      <c r="P73" s="119">
        <v>0</v>
      </c>
    </row>
    <row r="74" spans="1:16">
      <c r="A74" s="1231" t="s">
        <v>10</v>
      </c>
      <c r="B74" s="1249" t="s">
        <v>9</v>
      </c>
      <c r="C74" s="1188" t="s">
        <v>52</v>
      </c>
      <c r="D74" s="1256" t="s">
        <v>82</v>
      </c>
      <c r="E74" s="1170"/>
      <c r="F74" s="1172" t="s">
        <v>9</v>
      </c>
      <c r="G74" s="1241"/>
      <c r="H74" s="101" t="s">
        <v>13</v>
      </c>
      <c r="I74" s="91">
        <v>142.6</v>
      </c>
      <c r="J74" s="90">
        <v>142.6</v>
      </c>
      <c r="K74" s="90"/>
      <c r="L74" s="68"/>
      <c r="M74" s="142">
        <v>74.355000000000004</v>
      </c>
      <c r="N74" s="113">
        <v>74.400000000000006</v>
      </c>
      <c r="O74" s="90"/>
      <c r="P74" s="67"/>
    </row>
    <row r="75" spans="1:16" ht="13.5" thickBot="1">
      <c r="A75" s="1232"/>
      <c r="B75" s="1189"/>
      <c r="C75" s="1189"/>
      <c r="D75" s="1257"/>
      <c r="E75" s="1171"/>
      <c r="F75" s="1173"/>
      <c r="G75" s="1242"/>
      <c r="H75" s="87" t="s">
        <v>16</v>
      </c>
      <c r="I75" s="88">
        <v>142.6</v>
      </c>
      <c r="J75" s="89">
        <v>142.6</v>
      </c>
      <c r="K75" s="89"/>
      <c r="L75" s="118">
        <v>0</v>
      </c>
      <c r="M75" s="117">
        <v>74.355000000000004</v>
      </c>
      <c r="N75" s="89">
        <v>74.400000000000006</v>
      </c>
      <c r="O75" s="89"/>
      <c r="P75" s="119">
        <v>0</v>
      </c>
    </row>
    <row r="76" spans="1:16">
      <c r="A76" s="1231" t="s">
        <v>10</v>
      </c>
      <c r="B76" s="1249" t="s">
        <v>9</v>
      </c>
      <c r="C76" s="1188" t="s">
        <v>53</v>
      </c>
      <c r="D76" s="1256" t="s">
        <v>84</v>
      </c>
      <c r="E76" s="1170"/>
      <c r="F76" s="1172" t="s">
        <v>9</v>
      </c>
      <c r="G76" s="1241"/>
      <c r="H76" s="92" t="s">
        <v>13</v>
      </c>
      <c r="I76" s="91">
        <v>40.700000000000003</v>
      </c>
      <c r="J76" s="90">
        <v>40.700000000000003</v>
      </c>
      <c r="K76" s="90"/>
      <c r="L76" s="68"/>
      <c r="M76" s="66">
        <v>40.700000000000003</v>
      </c>
      <c r="N76" s="90">
        <v>40.700000000000003</v>
      </c>
      <c r="O76" s="90"/>
      <c r="P76" s="67"/>
    </row>
    <row r="77" spans="1:16" ht="13.5" thickBot="1">
      <c r="A77" s="1232"/>
      <c r="B77" s="1189"/>
      <c r="C77" s="1189"/>
      <c r="D77" s="1257"/>
      <c r="E77" s="1171"/>
      <c r="F77" s="1173"/>
      <c r="G77" s="1242"/>
      <c r="H77" s="87" t="s">
        <v>16</v>
      </c>
      <c r="I77" s="88">
        <v>40.700000000000003</v>
      </c>
      <c r="J77" s="89">
        <v>40.700000000000003</v>
      </c>
      <c r="K77" s="89"/>
      <c r="L77" s="118">
        <v>0</v>
      </c>
      <c r="M77" s="117">
        <v>40.700000000000003</v>
      </c>
      <c r="N77" s="89">
        <v>40.700000000000003</v>
      </c>
      <c r="O77" s="89"/>
      <c r="P77" s="119">
        <v>0</v>
      </c>
    </row>
    <row r="78" spans="1:16">
      <c r="A78" s="1231" t="s">
        <v>10</v>
      </c>
      <c r="B78" s="1249" t="s">
        <v>9</v>
      </c>
      <c r="C78" s="1188" t="s">
        <v>54</v>
      </c>
      <c r="D78" s="1256" t="s">
        <v>86</v>
      </c>
      <c r="E78" s="1170"/>
      <c r="F78" s="1172" t="s">
        <v>9</v>
      </c>
      <c r="G78" s="1241"/>
      <c r="H78" s="92" t="s">
        <v>13</v>
      </c>
      <c r="I78" s="91">
        <v>6.95</v>
      </c>
      <c r="J78" s="90">
        <v>7</v>
      </c>
      <c r="K78" s="90"/>
      <c r="L78" s="68"/>
      <c r="M78" s="66">
        <v>7</v>
      </c>
      <c r="N78" s="90">
        <v>7</v>
      </c>
      <c r="O78" s="90"/>
      <c r="P78" s="67"/>
    </row>
    <row r="79" spans="1:16" ht="13.5" thickBot="1">
      <c r="A79" s="1232"/>
      <c r="B79" s="1189"/>
      <c r="C79" s="1189"/>
      <c r="D79" s="1257"/>
      <c r="E79" s="1171"/>
      <c r="F79" s="1173"/>
      <c r="G79" s="1242"/>
      <c r="H79" s="87" t="s">
        <v>16</v>
      </c>
      <c r="I79" s="88">
        <v>6.95</v>
      </c>
      <c r="J79" s="89">
        <v>7</v>
      </c>
      <c r="K79" s="89"/>
      <c r="L79" s="118">
        <v>0</v>
      </c>
      <c r="M79" s="117">
        <v>7</v>
      </c>
      <c r="N79" s="89">
        <v>7</v>
      </c>
      <c r="O79" s="89"/>
      <c r="P79" s="119">
        <v>0</v>
      </c>
    </row>
    <row r="80" spans="1:16">
      <c r="A80" s="1231" t="s">
        <v>10</v>
      </c>
      <c r="B80" s="1249" t="s">
        <v>9</v>
      </c>
      <c r="C80" s="1188" t="s">
        <v>94</v>
      </c>
      <c r="D80" s="1258" t="s">
        <v>89</v>
      </c>
      <c r="E80" s="1170"/>
      <c r="F80" s="1172" t="s">
        <v>9</v>
      </c>
      <c r="G80" s="1241"/>
      <c r="H80" s="92" t="s">
        <v>13</v>
      </c>
      <c r="I80" s="91">
        <v>176</v>
      </c>
      <c r="J80" s="90">
        <v>176</v>
      </c>
      <c r="K80" s="90"/>
      <c r="L80" s="68"/>
      <c r="M80" s="66">
        <v>200</v>
      </c>
      <c r="N80" s="90">
        <v>200</v>
      </c>
      <c r="O80" s="90"/>
      <c r="P80" s="67"/>
    </row>
    <row r="81" spans="1:31" ht="13.5" thickBot="1">
      <c r="A81" s="1232"/>
      <c r="B81" s="1189"/>
      <c r="C81" s="1189"/>
      <c r="D81" s="1259"/>
      <c r="E81" s="1171"/>
      <c r="F81" s="1173"/>
      <c r="G81" s="1242"/>
      <c r="H81" s="87" t="s">
        <v>16</v>
      </c>
      <c r="I81" s="88">
        <v>176</v>
      </c>
      <c r="J81" s="89">
        <v>176</v>
      </c>
      <c r="K81" s="89"/>
      <c r="L81" s="118">
        <v>0</v>
      </c>
      <c r="M81" s="117">
        <v>200</v>
      </c>
      <c r="N81" s="89">
        <v>200</v>
      </c>
      <c r="O81" s="89"/>
      <c r="P81" s="119">
        <v>0</v>
      </c>
    </row>
    <row r="82" spans="1:31">
      <c r="A82" s="1231" t="s">
        <v>10</v>
      </c>
      <c r="B82" s="1249" t="s">
        <v>9</v>
      </c>
      <c r="C82" s="1188" t="s">
        <v>96</v>
      </c>
      <c r="D82" s="1258" t="s">
        <v>90</v>
      </c>
      <c r="E82" s="1170"/>
      <c r="F82" s="1172" t="s">
        <v>9</v>
      </c>
      <c r="G82" s="1241"/>
      <c r="H82" s="92" t="s">
        <v>13</v>
      </c>
      <c r="I82" s="91">
        <v>173</v>
      </c>
      <c r="J82" s="90">
        <v>173</v>
      </c>
      <c r="K82" s="90"/>
      <c r="L82" s="68"/>
      <c r="M82" s="66">
        <v>200</v>
      </c>
      <c r="N82" s="90">
        <v>200</v>
      </c>
      <c r="O82" s="90"/>
      <c r="P82" s="67"/>
    </row>
    <row r="83" spans="1:31" ht="13.5" thickBot="1">
      <c r="A83" s="1232"/>
      <c r="B83" s="1189"/>
      <c r="C83" s="1189"/>
      <c r="D83" s="1259"/>
      <c r="E83" s="1171"/>
      <c r="F83" s="1173"/>
      <c r="G83" s="1242"/>
      <c r="H83" s="87" t="s">
        <v>16</v>
      </c>
      <c r="I83" s="88">
        <v>173</v>
      </c>
      <c r="J83" s="89">
        <v>173</v>
      </c>
      <c r="K83" s="89"/>
      <c r="L83" s="118">
        <v>0</v>
      </c>
      <c r="M83" s="117">
        <v>200</v>
      </c>
      <c r="N83" s="89">
        <v>200</v>
      </c>
      <c r="O83" s="89"/>
      <c r="P83" s="119">
        <v>0</v>
      </c>
    </row>
    <row r="84" spans="1:31">
      <c r="A84" s="1231" t="s">
        <v>10</v>
      </c>
      <c r="B84" s="1249" t="s">
        <v>9</v>
      </c>
      <c r="C84" s="1188" t="s">
        <v>98</v>
      </c>
      <c r="D84" s="1258" t="s">
        <v>91</v>
      </c>
      <c r="E84" s="1170"/>
      <c r="F84" s="1172" t="s">
        <v>9</v>
      </c>
      <c r="G84" s="1241"/>
      <c r="H84" s="92" t="s">
        <v>13</v>
      </c>
      <c r="I84" s="91">
        <v>25.65</v>
      </c>
      <c r="J84" s="90">
        <v>25.65</v>
      </c>
      <c r="K84" s="90"/>
      <c r="L84" s="68"/>
      <c r="M84" s="66">
        <v>30</v>
      </c>
      <c r="N84" s="90">
        <v>30</v>
      </c>
      <c r="O84" s="90"/>
      <c r="P84" s="67"/>
    </row>
    <row r="85" spans="1:31" ht="13.5" thickBot="1">
      <c r="A85" s="1232"/>
      <c r="B85" s="1189"/>
      <c r="C85" s="1189"/>
      <c r="D85" s="1259"/>
      <c r="E85" s="1171"/>
      <c r="F85" s="1173"/>
      <c r="G85" s="1242"/>
      <c r="H85" s="87" t="s">
        <v>16</v>
      </c>
      <c r="I85" s="88">
        <v>25.65</v>
      </c>
      <c r="J85" s="89">
        <v>25.65</v>
      </c>
      <c r="K85" s="89"/>
      <c r="L85" s="118">
        <v>0</v>
      </c>
      <c r="M85" s="117">
        <v>30</v>
      </c>
      <c r="N85" s="89">
        <v>30</v>
      </c>
      <c r="O85" s="89"/>
      <c r="P85" s="119">
        <v>0</v>
      </c>
    </row>
    <row r="86" spans="1:31">
      <c r="A86" s="1250" t="s">
        <v>10</v>
      </c>
      <c r="B86" s="1252" t="s">
        <v>9</v>
      </c>
      <c r="C86" s="1254" t="s">
        <v>100</v>
      </c>
      <c r="D86" s="1243" t="s">
        <v>93</v>
      </c>
      <c r="E86" s="1245"/>
      <c r="F86" s="1168" t="s">
        <v>9</v>
      </c>
      <c r="G86" s="1247"/>
      <c r="H86" s="86" t="s">
        <v>13</v>
      </c>
      <c r="I86" s="93">
        <v>5.09</v>
      </c>
      <c r="J86" s="94">
        <v>5.0999999999999996</v>
      </c>
      <c r="K86" s="94"/>
      <c r="L86" s="131"/>
      <c r="M86" s="141">
        <v>6</v>
      </c>
      <c r="N86" s="94">
        <v>6</v>
      </c>
      <c r="O86" s="94"/>
      <c r="P86" s="138"/>
    </row>
    <row r="87" spans="1:31" ht="13.5" thickBot="1">
      <c r="A87" s="1251"/>
      <c r="B87" s="1253"/>
      <c r="C87" s="1255"/>
      <c r="D87" s="1244"/>
      <c r="E87" s="1246"/>
      <c r="F87" s="1169"/>
      <c r="G87" s="1248"/>
      <c r="H87" s="87" t="s">
        <v>16</v>
      </c>
      <c r="I87" s="95">
        <v>5.09</v>
      </c>
      <c r="J87" s="96">
        <v>5.0999999999999996</v>
      </c>
      <c r="K87" s="96"/>
      <c r="L87" s="132">
        <v>0</v>
      </c>
      <c r="M87" s="139">
        <v>6</v>
      </c>
      <c r="N87" s="96">
        <v>6</v>
      </c>
      <c r="O87" s="96"/>
      <c r="P87" s="140">
        <v>0</v>
      </c>
    </row>
    <row r="88" spans="1:31">
      <c r="A88" s="1231" t="s">
        <v>10</v>
      </c>
      <c r="B88" s="1249" t="s">
        <v>9</v>
      </c>
      <c r="C88" s="1188" t="s">
        <v>102</v>
      </c>
      <c r="D88" s="1271" t="s">
        <v>95</v>
      </c>
      <c r="E88" s="1170"/>
      <c r="F88" s="1172" t="s">
        <v>9</v>
      </c>
      <c r="G88" s="1241"/>
      <c r="H88" s="92" t="s">
        <v>13</v>
      </c>
      <c r="I88" s="91">
        <v>36</v>
      </c>
      <c r="J88" s="90">
        <v>36</v>
      </c>
      <c r="K88" s="90"/>
      <c r="L88" s="68"/>
      <c r="M88" s="66">
        <v>36.6</v>
      </c>
      <c r="N88" s="90">
        <v>36.6</v>
      </c>
      <c r="O88" s="90"/>
      <c r="P88" s="67"/>
    </row>
    <row r="89" spans="1:31" ht="13.5" thickBot="1">
      <c r="A89" s="1232"/>
      <c r="B89" s="1189"/>
      <c r="C89" s="1189"/>
      <c r="D89" s="1272"/>
      <c r="E89" s="1171"/>
      <c r="F89" s="1173"/>
      <c r="G89" s="1242"/>
      <c r="H89" s="87" t="s">
        <v>16</v>
      </c>
      <c r="I89" s="88">
        <v>36</v>
      </c>
      <c r="J89" s="89">
        <v>36</v>
      </c>
      <c r="K89" s="89"/>
      <c r="L89" s="118">
        <v>0</v>
      </c>
      <c r="M89" s="117">
        <v>36.6</v>
      </c>
      <c r="N89" s="89">
        <v>36.6</v>
      </c>
      <c r="O89" s="89"/>
      <c r="P89" s="119">
        <v>0</v>
      </c>
    </row>
    <row r="90" spans="1:31">
      <c r="A90" s="1231" t="s">
        <v>10</v>
      </c>
      <c r="B90" s="1249" t="s">
        <v>9</v>
      </c>
      <c r="C90" s="1188" t="s">
        <v>104</v>
      </c>
      <c r="D90" s="1256" t="s">
        <v>97</v>
      </c>
      <c r="E90" s="1170"/>
      <c r="F90" s="1172" t="s">
        <v>9</v>
      </c>
      <c r="G90" s="1241"/>
      <c r="H90" s="92" t="s">
        <v>13</v>
      </c>
      <c r="I90" s="91">
        <v>0.5</v>
      </c>
      <c r="J90" s="90">
        <v>0.5</v>
      </c>
      <c r="K90" s="90"/>
      <c r="L90" s="68"/>
      <c r="M90" s="66">
        <v>1</v>
      </c>
      <c r="N90" s="90">
        <v>1</v>
      </c>
      <c r="O90" s="90"/>
      <c r="P90" s="67"/>
    </row>
    <row r="91" spans="1:31" ht="13.5" thickBot="1">
      <c r="A91" s="1232"/>
      <c r="B91" s="1189"/>
      <c r="C91" s="1189"/>
      <c r="D91" s="1257"/>
      <c r="E91" s="1171"/>
      <c r="F91" s="1173"/>
      <c r="G91" s="1242"/>
      <c r="H91" s="87" t="s">
        <v>16</v>
      </c>
      <c r="I91" s="88">
        <v>0.5</v>
      </c>
      <c r="J91" s="89">
        <v>0.5</v>
      </c>
      <c r="K91" s="89"/>
      <c r="L91" s="118">
        <v>0</v>
      </c>
      <c r="M91" s="117">
        <v>1</v>
      </c>
      <c r="N91" s="89">
        <v>1</v>
      </c>
      <c r="O91" s="89"/>
      <c r="P91" s="119">
        <v>0</v>
      </c>
    </row>
    <row r="92" spans="1:31">
      <c r="A92" s="1231" t="s">
        <v>10</v>
      </c>
      <c r="B92" s="1249" t="s">
        <v>9</v>
      </c>
      <c r="C92" s="1188" t="s">
        <v>106</v>
      </c>
      <c r="D92" s="1256" t="s">
        <v>99</v>
      </c>
      <c r="E92" s="1170"/>
      <c r="F92" s="1172" t="s">
        <v>9</v>
      </c>
      <c r="G92" s="1241"/>
      <c r="H92" s="101" t="s">
        <v>13</v>
      </c>
      <c r="I92" s="91">
        <v>9.6</v>
      </c>
      <c r="J92" s="90">
        <v>9.6</v>
      </c>
      <c r="K92" s="90"/>
      <c r="L92" s="68"/>
      <c r="M92" s="142">
        <v>9.6</v>
      </c>
      <c r="N92" s="113">
        <v>9.6</v>
      </c>
      <c r="O92" s="90"/>
      <c r="P92" s="67"/>
    </row>
    <row r="93" spans="1:31" ht="13.5" thickBot="1">
      <c r="A93" s="1232"/>
      <c r="B93" s="1189"/>
      <c r="C93" s="1189"/>
      <c r="D93" s="1257"/>
      <c r="E93" s="1171"/>
      <c r="F93" s="1173"/>
      <c r="G93" s="1242"/>
      <c r="H93" s="87" t="s">
        <v>16</v>
      </c>
      <c r="I93" s="88">
        <v>9.6</v>
      </c>
      <c r="J93" s="89">
        <v>9.6</v>
      </c>
      <c r="K93" s="89"/>
      <c r="L93" s="118">
        <v>0</v>
      </c>
      <c r="M93" s="117">
        <v>9.6</v>
      </c>
      <c r="N93" s="89">
        <v>9.6</v>
      </c>
      <c r="O93" s="89"/>
      <c r="P93" s="119">
        <v>0</v>
      </c>
    </row>
    <row r="94" spans="1:31">
      <c r="A94" s="1231" t="s">
        <v>10</v>
      </c>
      <c r="B94" s="1249" t="s">
        <v>9</v>
      </c>
      <c r="C94" s="1188" t="s">
        <v>108</v>
      </c>
      <c r="D94" s="1256" t="s">
        <v>101</v>
      </c>
      <c r="E94" s="1170"/>
      <c r="F94" s="1172" t="s">
        <v>9</v>
      </c>
      <c r="G94" s="1241"/>
      <c r="H94" s="92" t="s">
        <v>13</v>
      </c>
      <c r="I94" s="91">
        <v>1.8</v>
      </c>
      <c r="J94" s="90">
        <v>1.8</v>
      </c>
      <c r="K94" s="90"/>
      <c r="L94" s="68"/>
      <c r="M94" s="66">
        <v>2.4</v>
      </c>
      <c r="N94" s="90">
        <v>2.4</v>
      </c>
      <c r="O94" s="90"/>
      <c r="P94" s="67"/>
    </row>
    <row r="95" spans="1:31" ht="13.5" thickBot="1">
      <c r="A95" s="1232"/>
      <c r="B95" s="1189"/>
      <c r="C95" s="1189"/>
      <c r="D95" s="1257"/>
      <c r="E95" s="1171"/>
      <c r="F95" s="1173"/>
      <c r="G95" s="1242"/>
      <c r="H95" s="87" t="s">
        <v>16</v>
      </c>
      <c r="I95" s="88">
        <v>1.8</v>
      </c>
      <c r="J95" s="89">
        <v>1.8</v>
      </c>
      <c r="K95" s="89"/>
      <c r="L95" s="118">
        <v>0</v>
      </c>
      <c r="M95" s="117">
        <v>2.4</v>
      </c>
      <c r="N95" s="89">
        <v>2.4</v>
      </c>
      <c r="O95" s="89"/>
      <c r="P95" s="119">
        <v>0</v>
      </c>
    </row>
    <row r="96" spans="1:31">
      <c r="A96" s="1231" t="s">
        <v>10</v>
      </c>
      <c r="B96" s="1249" t="s">
        <v>9</v>
      </c>
      <c r="C96" s="1188" t="s">
        <v>110</v>
      </c>
      <c r="D96" s="1256" t="s">
        <v>103</v>
      </c>
      <c r="E96" s="1170"/>
      <c r="F96" s="1172" t="s">
        <v>9</v>
      </c>
      <c r="G96" s="1241"/>
      <c r="H96" s="105" t="s">
        <v>13</v>
      </c>
      <c r="I96" s="106">
        <v>0.34799999999999998</v>
      </c>
      <c r="J96" s="107">
        <v>0.3</v>
      </c>
      <c r="K96" s="107"/>
      <c r="L96" s="135">
        <v>0</v>
      </c>
      <c r="M96" s="158">
        <v>0.3</v>
      </c>
      <c r="N96" s="159">
        <v>0.3</v>
      </c>
      <c r="O96" s="107"/>
      <c r="P96" s="146"/>
      <c r="Q96" s="100"/>
      <c r="R96" s="100"/>
      <c r="S96" s="100"/>
      <c r="T96" s="100"/>
      <c r="U96" s="100"/>
      <c r="V96" s="100"/>
      <c r="W96" s="100"/>
      <c r="X96" s="100"/>
      <c r="Y96" s="100"/>
      <c r="Z96" s="100"/>
      <c r="AA96" s="100"/>
      <c r="AB96" s="100"/>
      <c r="AC96" s="100"/>
      <c r="AD96" s="100"/>
      <c r="AE96" s="100"/>
    </row>
    <row r="97" spans="1:31" ht="13.5" thickBot="1">
      <c r="A97" s="1232"/>
      <c r="B97" s="1189"/>
      <c r="C97" s="1189"/>
      <c r="D97" s="1257"/>
      <c r="E97" s="1171"/>
      <c r="F97" s="1173"/>
      <c r="G97" s="1242"/>
      <c r="H97" s="87" t="s">
        <v>16</v>
      </c>
      <c r="I97" s="88">
        <v>0.34799999999999998</v>
      </c>
      <c r="J97" s="89">
        <v>0.3</v>
      </c>
      <c r="K97" s="89"/>
      <c r="L97" s="118">
        <v>0</v>
      </c>
      <c r="M97" s="117">
        <v>0.3</v>
      </c>
      <c r="N97" s="89">
        <v>0.3</v>
      </c>
      <c r="O97" s="89"/>
      <c r="P97" s="119">
        <v>0</v>
      </c>
      <c r="Q97" s="100"/>
      <c r="R97" s="100"/>
      <c r="S97" s="100"/>
      <c r="T97" s="100"/>
      <c r="U97" s="100"/>
      <c r="V97" s="100"/>
      <c r="W97" s="100"/>
      <c r="X97" s="100"/>
      <c r="Y97" s="100"/>
      <c r="Z97" s="100"/>
      <c r="AA97" s="100"/>
      <c r="AB97" s="100"/>
      <c r="AC97" s="100"/>
      <c r="AD97" s="100"/>
      <c r="AE97" s="100"/>
    </row>
    <row r="98" spans="1:31">
      <c r="A98" s="1231" t="s">
        <v>10</v>
      </c>
      <c r="B98" s="1249" t="s">
        <v>9</v>
      </c>
      <c r="C98" s="1188" t="s">
        <v>112</v>
      </c>
      <c r="D98" s="1256" t="s">
        <v>105</v>
      </c>
      <c r="E98" s="1170"/>
      <c r="F98" s="1172" t="s">
        <v>9</v>
      </c>
      <c r="G98" s="1241"/>
      <c r="H98" s="92" t="s">
        <v>13</v>
      </c>
      <c r="I98" s="91">
        <v>2</v>
      </c>
      <c r="J98" s="90">
        <v>2</v>
      </c>
      <c r="K98" s="90"/>
      <c r="L98" s="68"/>
      <c r="M98" s="66">
        <v>2</v>
      </c>
      <c r="N98" s="90">
        <v>2</v>
      </c>
      <c r="O98" s="90"/>
      <c r="P98" s="67"/>
    </row>
    <row r="99" spans="1:31" ht="13.5" thickBot="1">
      <c r="A99" s="1232"/>
      <c r="B99" s="1189"/>
      <c r="C99" s="1189"/>
      <c r="D99" s="1257"/>
      <c r="E99" s="1171"/>
      <c r="F99" s="1173"/>
      <c r="G99" s="1242"/>
      <c r="H99" s="87" t="s">
        <v>16</v>
      </c>
      <c r="I99" s="88">
        <v>2</v>
      </c>
      <c r="J99" s="89">
        <v>2</v>
      </c>
      <c r="K99" s="89"/>
      <c r="L99" s="118">
        <v>0</v>
      </c>
      <c r="M99" s="117">
        <v>2</v>
      </c>
      <c r="N99" s="89">
        <v>2</v>
      </c>
      <c r="O99" s="89"/>
      <c r="P99" s="119">
        <v>0</v>
      </c>
    </row>
    <row r="100" spans="1:31">
      <c r="A100" s="1231" t="s">
        <v>10</v>
      </c>
      <c r="B100" s="1249" t="s">
        <v>9</v>
      </c>
      <c r="C100" s="1188" t="s">
        <v>114</v>
      </c>
      <c r="D100" s="1256" t="s">
        <v>107</v>
      </c>
      <c r="E100" s="1170"/>
      <c r="F100" s="1172" t="s">
        <v>9</v>
      </c>
      <c r="G100" s="1241"/>
      <c r="H100" s="92" t="s">
        <v>13</v>
      </c>
      <c r="I100" s="91">
        <v>109.771</v>
      </c>
      <c r="J100" s="90">
        <v>109.8</v>
      </c>
      <c r="K100" s="90"/>
      <c r="L100" s="68"/>
      <c r="M100" s="66">
        <v>135.738</v>
      </c>
      <c r="N100" s="90">
        <v>135.69999999999999</v>
      </c>
      <c r="O100" s="90"/>
      <c r="P100" s="67"/>
    </row>
    <row r="101" spans="1:31" ht="13.5" thickBot="1">
      <c r="A101" s="1232"/>
      <c r="B101" s="1189"/>
      <c r="C101" s="1189"/>
      <c r="D101" s="1257"/>
      <c r="E101" s="1171"/>
      <c r="F101" s="1173"/>
      <c r="G101" s="1242"/>
      <c r="H101" s="87" t="s">
        <v>16</v>
      </c>
      <c r="I101" s="88">
        <v>109.771</v>
      </c>
      <c r="J101" s="89">
        <v>109.8</v>
      </c>
      <c r="K101" s="89"/>
      <c r="L101" s="118">
        <v>0</v>
      </c>
      <c r="M101" s="117">
        <v>135.738</v>
      </c>
      <c r="N101" s="89">
        <v>135.69999999999999</v>
      </c>
      <c r="O101" s="89"/>
      <c r="P101" s="119">
        <v>0</v>
      </c>
    </row>
    <row r="102" spans="1:31">
      <c r="A102" s="1231" t="s">
        <v>10</v>
      </c>
      <c r="B102" s="1249" t="s">
        <v>9</v>
      </c>
      <c r="C102" s="1188" t="s">
        <v>116</v>
      </c>
      <c r="D102" s="1256" t="s">
        <v>109</v>
      </c>
      <c r="E102" s="1170"/>
      <c r="F102" s="1172" t="s">
        <v>9</v>
      </c>
      <c r="G102" s="1241"/>
      <c r="H102" s="92" t="s">
        <v>13</v>
      </c>
      <c r="I102" s="91">
        <v>3.3</v>
      </c>
      <c r="J102" s="90">
        <v>3.3</v>
      </c>
      <c r="K102" s="90"/>
      <c r="L102" s="68"/>
      <c r="M102" s="66">
        <v>3.3</v>
      </c>
      <c r="N102" s="90">
        <v>3.3</v>
      </c>
      <c r="O102" s="90"/>
      <c r="P102" s="67"/>
    </row>
    <row r="103" spans="1:31" ht="13.5" thickBot="1">
      <c r="A103" s="1232"/>
      <c r="B103" s="1189"/>
      <c r="C103" s="1189"/>
      <c r="D103" s="1257"/>
      <c r="E103" s="1171"/>
      <c r="F103" s="1173"/>
      <c r="G103" s="1242"/>
      <c r="H103" s="87" t="s">
        <v>16</v>
      </c>
      <c r="I103" s="88">
        <v>3.3</v>
      </c>
      <c r="J103" s="89">
        <v>3.3</v>
      </c>
      <c r="K103" s="89"/>
      <c r="L103" s="118">
        <v>0</v>
      </c>
      <c r="M103" s="117">
        <v>3.3</v>
      </c>
      <c r="N103" s="89">
        <v>3.3</v>
      </c>
      <c r="O103" s="89"/>
      <c r="P103" s="119">
        <v>0</v>
      </c>
    </row>
    <row r="104" spans="1:31">
      <c r="A104" s="1250" t="s">
        <v>10</v>
      </c>
      <c r="B104" s="1252" t="s">
        <v>9</v>
      </c>
      <c r="C104" s="1254" t="s">
        <v>118</v>
      </c>
      <c r="D104" s="1274" t="s">
        <v>111</v>
      </c>
      <c r="E104" s="1245"/>
      <c r="F104" s="1168" t="s">
        <v>9</v>
      </c>
      <c r="G104" s="1247"/>
      <c r="H104" s="86" t="s">
        <v>13</v>
      </c>
      <c r="I104" s="93">
        <v>29.058</v>
      </c>
      <c r="J104" s="94">
        <v>29.1</v>
      </c>
      <c r="K104" s="94"/>
      <c r="L104" s="131"/>
      <c r="M104" s="141">
        <v>27.8</v>
      </c>
      <c r="N104" s="94">
        <v>27.8</v>
      </c>
      <c r="O104" s="94"/>
      <c r="P104" s="138"/>
    </row>
    <row r="105" spans="1:31">
      <c r="A105" s="1262"/>
      <c r="B105" s="1263"/>
      <c r="C105" s="1264"/>
      <c r="D105" s="1275"/>
      <c r="E105" s="1283"/>
      <c r="F105" s="1273"/>
      <c r="G105" s="1284"/>
      <c r="H105" s="97"/>
      <c r="I105" s="98"/>
      <c r="J105" s="99"/>
      <c r="K105" s="99"/>
      <c r="L105" s="136"/>
      <c r="M105" s="147"/>
      <c r="N105" s="99"/>
      <c r="O105" s="99"/>
      <c r="P105" s="148"/>
    </row>
    <row r="106" spans="1:31" ht="13.5" thickBot="1">
      <c r="A106" s="1251"/>
      <c r="B106" s="1253"/>
      <c r="C106" s="1255"/>
      <c r="D106" s="1276"/>
      <c r="E106" s="1246"/>
      <c r="F106" s="1169"/>
      <c r="G106" s="1248"/>
      <c r="H106" s="87" t="s">
        <v>16</v>
      </c>
      <c r="I106" s="95">
        <v>29.058</v>
      </c>
      <c r="J106" s="96">
        <v>29.1</v>
      </c>
      <c r="K106" s="96"/>
      <c r="L106" s="132">
        <v>0</v>
      </c>
      <c r="M106" s="139">
        <v>27.8</v>
      </c>
      <c r="N106" s="96">
        <v>27.8</v>
      </c>
      <c r="O106" s="96"/>
      <c r="P106" s="140">
        <v>0</v>
      </c>
    </row>
    <row r="107" spans="1:31">
      <c r="A107" s="1231" t="s">
        <v>10</v>
      </c>
      <c r="B107" s="1249" t="s">
        <v>9</v>
      </c>
      <c r="C107" s="1188" t="s">
        <v>120</v>
      </c>
      <c r="D107" s="1256" t="s">
        <v>113</v>
      </c>
      <c r="E107" s="1170"/>
      <c r="F107" s="1172" t="s">
        <v>9</v>
      </c>
      <c r="G107" s="1241"/>
      <c r="H107" s="92" t="s">
        <v>13</v>
      </c>
      <c r="I107" s="91">
        <v>7.99</v>
      </c>
      <c r="J107" s="90">
        <v>8</v>
      </c>
      <c r="K107" s="90"/>
      <c r="L107" s="68"/>
      <c r="M107" s="66">
        <v>8</v>
      </c>
      <c r="N107" s="90">
        <v>8</v>
      </c>
      <c r="O107" s="90"/>
      <c r="P107" s="67"/>
    </row>
    <row r="108" spans="1:31" ht="13.5" thickBot="1">
      <c r="A108" s="1232"/>
      <c r="B108" s="1189"/>
      <c r="C108" s="1189"/>
      <c r="D108" s="1257"/>
      <c r="E108" s="1171"/>
      <c r="F108" s="1173"/>
      <c r="G108" s="1242"/>
      <c r="H108" s="87" t="s">
        <v>16</v>
      </c>
      <c r="I108" s="88">
        <v>7.99</v>
      </c>
      <c r="J108" s="89">
        <v>8</v>
      </c>
      <c r="K108" s="89"/>
      <c r="L108" s="118">
        <v>0</v>
      </c>
      <c r="M108" s="117">
        <v>8</v>
      </c>
      <c r="N108" s="89">
        <v>8</v>
      </c>
      <c r="O108" s="89"/>
      <c r="P108" s="119">
        <v>0</v>
      </c>
    </row>
    <row r="109" spans="1:31">
      <c r="A109" s="1231" t="s">
        <v>10</v>
      </c>
      <c r="B109" s="1249" t="s">
        <v>9</v>
      </c>
      <c r="C109" s="1188" t="s">
        <v>126</v>
      </c>
      <c r="D109" s="1256" t="s">
        <v>119</v>
      </c>
      <c r="E109" s="1170"/>
      <c r="F109" s="1172" t="s">
        <v>9</v>
      </c>
      <c r="G109" s="1241"/>
      <c r="H109" s="92" t="s">
        <v>13</v>
      </c>
      <c r="I109" s="91">
        <v>49.5</v>
      </c>
      <c r="J109" s="90">
        <v>49.5</v>
      </c>
      <c r="K109" s="90"/>
      <c r="L109" s="68"/>
      <c r="M109" s="66">
        <v>50</v>
      </c>
      <c r="N109" s="90">
        <v>50</v>
      </c>
      <c r="O109" s="90"/>
      <c r="P109" s="67"/>
    </row>
    <row r="110" spans="1:31" ht="13.5" thickBot="1">
      <c r="A110" s="1232"/>
      <c r="B110" s="1189"/>
      <c r="C110" s="1189"/>
      <c r="D110" s="1257"/>
      <c r="E110" s="1171"/>
      <c r="F110" s="1173"/>
      <c r="G110" s="1242"/>
      <c r="H110" s="87" t="s">
        <v>16</v>
      </c>
      <c r="I110" s="88">
        <v>49.5</v>
      </c>
      <c r="J110" s="89">
        <v>49.5</v>
      </c>
      <c r="K110" s="89"/>
      <c r="L110" s="118">
        <v>0</v>
      </c>
      <c r="M110" s="117">
        <v>50</v>
      </c>
      <c r="N110" s="89">
        <v>50</v>
      </c>
      <c r="O110" s="89"/>
      <c r="P110" s="119">
        <v>0</v>
      </c>
    </row>
    <row r="111" spans="1:31">
      <c r="A111" s="1231" t="s">
        <v>10</v>
      </c>
      <c r="B111" s="1249" t="s">
        <v>9</v>
      </c>
      <c r="C111" s="1188" t="s">
        <v>128</v>
      </c>
      <c r="D111" s="1271" t="s">
        <v>121</v>
      </c>
      <c r="E111" s="1170"/>
      <c r="F111" s="1172" t="s">
        <v>9</v>
      </c>
      <c r="G111" s="1241"/>
      <c r="H111" s="105" t="s">
        <v>13</v>
      </c>
      <c r="I111" s="106">
        <v>8.86</v>
      </c>
      <c r="J111" s="107">
        <v>8.9</v>
      </c>
      <c r="K111" s="107"/>
      <c r="L111" s="135">
        <v>0</v>
      </c>
      <c r="M111" s="145">
        <v>8.9</v>
      </c>
      <c r="N111" s="108">
        <v>8.9</v>
      </c>
      <c r="O111" s="107"/>
      <c r="P111" s="146"/>
      <c r="Q111" s="100"/>
      <c r="R111" s="100"/>
      <c r="S111" s="100"/>
      <c r="T111" s="100"/>
      <c r="U111" s="100"/>
      <c r="V111" s="100"/>
      <c r="W111" s="100"/>
      <c r="X111" s="100"/>
      <c r="Y111" s="100"/>
      <c r="Z111" s="100"/>
      <c r="AA111" s="100"/>
      <c r="AB111" s="100"/>
      <c r="AC111" s="100"/>
      <c r="AD111" s="100"/>
      <c r="AE111" s="100"/>
    </row>
    <row r="112" spans="1:31" ht="13.5" thickBot="1">
      <c r="A112" s="1232"/>
      <c r="B112" s="1189"/>
      <c r="C112" s="1189"/>
      <c r="D112" s="1272"/>
      <c r="E112" s="1171"/>
      <c r="F112" s="1173"/>
      <c r="G112" s="1242"/>
      <c r="H112" s="87" t="s">
        <v>16</v>
      </c>
      <c r="I112" s="88">
        <v>8.86</v>
      </c>
      <c r="J112" s="89">
        <v>8.9</v>
      </c>
      <c r="K112" s="89"/>
      <c r="L112" s="118">
        <v>0</v>
      </c>
      <c r="M112" s="117">
        <v>8.9</v>
      </c>
      <c r="N112" s="89">
        <v>8.9</v>
      </c>
      <c r="O112" s="89"/>
      <c r="P112" s="119">
        <v>0</v>
      </c>
      <c r="Q112" s="100"/>
      <c r="R112" s="100"/>
      <c r="S112" s="100"/>
      <c r="T112" s="100"/>
      <c r="U112" s="100"/>
      <c r="V112" s="100"/>
      <c r="W112" s="100"/>
      <c r="X112" s="100"/>
      <c r="Y112" s="100"/>
      <c r="Z112" s="100"/>
      <c r="AA112" s="100"/>
      <c r="AB112" s="100"/>
      <c r="AC112" s="100"/>
      <c r="AD112" s="100"/>
      <c r="AE112" s="100"/>
    </row>
    <row r="113" spans="1:31">
      <c r="A113" s="1231" t="s">
        <v>10</v>
      </c>
      <c r="B113" s="1249" t="s">
        <v>9</v>
      </c>
      <c r="C113" s="1188" t="s">
        <v>131</v>
      </c>
      <c r="D113" s="1256" t="s">
        <v>125</v>
      </c>
      <c r="E113" s="1170"/>
      <c r="F113" s="1172" t="s">
        <v>9</v>
      </c>
      <c r="G113" s="1241"/>
      <c r="H113" s="92" t="s">
        <v>13</v>
      </c>
      <c r="I113" s="91">
        <v>5.89</v>
      </c>
      <c r="J113" s="90">
        <v>5.9</v>
      </c>
      <c r="K113" s="90"/>
      <c r="L113" s="68"/>
      <c r="M113" s="66">
        <v>5.13</v>
      </c>
      <c r="N113" s="90">
        <v>5.0999999999999996</v>
      </c>
      <c r="O113" s="90"/>
      <c r="P113" s="67"/>
    </row>
    <row r="114" spans="1:31" ht="13.5" thickBot="1">
      <c r="A114" s="1232"/>
      <c r="B114" s="1189"/>
      <c r="C114" s="1189"/>
      <c r="D114" s="1257"/>
      <c r="E114" s="1171"/>
      <c r="F114" s="1173"/>
      <c r="G114" s="1242"/>
      <c r="H114" s="87" t="s">
        <v>16</v>
      </c>
      <c r="I114" s="88">
        <v>5.89</v>
      </c>
      <c r="J114" s="89">
        <v>5.9</v>
      </c>
      <c r="K114" s="89"/>
      <c r="L114" s="118">
        <v>0</v>
      </c>
      <c r="M114" s="117">
        <v>5.13</v>
      </c>
      <c r="N114" s="89">
        <v>5.0999999999999996</v>
      </c>
      <c r="O114" s="89"/>
      <c r="P114" s="119">
        <v>0</v>
      </c>
    </row>
    <row r="115" spans="1:31">
      <c r="A115" s="1231" t="s">
        <v>10</v>
      </c>
      <c r="B115" s="1249" t="s">
        <v>9</v>
      </c>
      <c r="C115" s="1188" t="s">
        <v>132</v>
      </c>
      <c r="D115" s="1256" t="s">
        <v>127</v>
      </c>
      <c r="E115" s="1170"/>
      <c r="F115" s="1172" t="s">
        <v>9</v>
      </c>
      <c r="G115" s="1241"/>
      <c r="H115" s="105" t="s">
        <v>13</v>
      </c>
      <c r="I115" s="106">
        <v>16.29</v>
      </c>
      <c r="J115" s="107">
        <v>16.3</v>
      </c>
      <c r="K115" s="107"/>
      <c r="L115" s="135">
        <v>0</v>
      </c>
      <c r="M115" s="158">
        <v>17</v>
      </c>
      <c r="N115" s="159">
        <v>17</v>
      </c>
      <c r="O115" s="107"/>
      <c r="P115" s="146"/>
      <c r="Q115" s="100"/>
      <c r="R115" s="100"/>
      <c r="S115" s="100"/>
      <c r="T115" s="100"/>
      <c r="U115" s="100"/>
      <c r="V115" s="100"/>
      <c r="W115" s="100"/>
      <c r="X115" s="100"/>
      <c r="Y115" s="100"/>
      <c r="Z115" s="100"/>
      <c r="AA115" s="100"/>
      <c r="AB115" s="100"/>
      <c r="AC115" s="100"/>
      <c r="AD115" s="100"/>
      <c r="AE115" s="100"/>
    </row>
    <row r="116" spans="1:31" ht="13.5" thickBot="1">
      <c r="A116" s="1232"/>
      <c r="B116" s="1189"/>
      <c r="C116" s="1189"/>
      <c r="D116" s="1257"/>
      <c r="E116" s="1171"/>
      <c r="F116" s="1173"/>
      <c r="G116" s="1242"/>
      <c r="H116" s="87" t="s">
        <v>16</v>
      </c>
      <c r="I116" s="88">
        <v>16.29</v>
      </c>
      <c r="J116" s="89">
        <v>16.3</v>
      </c>
      <c r="K116" s="89"/>
      <c r="L116" s="118">
        <v>0</v>
      </c>
      <c r="M116" s="110">
        <v>17</v>
      </c>
      <c r="N116" s="111">
        <v>17</v>
      </c>
      <c r="O116" s="111"/>
      <c r="P116" s="144">
        <v>0</v>
      </c>
      <c r="Q116" s="100"/>
      <c r="R116" s="100"/>
      <c r="S116" s="100"/>
      <c r="T116" s="100"/>
      <c r="U116" s="100"/>
      <c r="V116" s="100"/>
      <c r="W116" s="100"/>
      <c r="X116" s="100"/>
      <c r="Y116" s="100"/>
      <c r="Z116" s="100"/>
      <c r="AA116" s="100"/>
      <c r="AB116" s="100"/>
      <c r="AC116" s="100"/>
      <c r="AD116" s="100"/>
      <c r="AE116" s="100"/>
    </row>
    <row r="117" spans="1:31">
      <c r="A117" s="1250" t="s">
        <v>10</v>
      </c>
      <c r="B117" s="1252" t="s">
        <v>9</v>
      </c>
      <c r="C117" s="1254" t="s">
        <v>39</v>
      </c>
      <c r="D117" s="1266" t="s">
        <v>63</v>
      </c>
      <c r="E117" s="1245"/>
      <c r="F117" s="1168" t="s">
        <v>9</v>
      </c>
      <c r="G117" s="1247"/>
      <c r="H117" s="86" t="s">
        <v>13</v>
      </c>
      <c r="I117" s="93"/>
      <c r="J117" s="94"/>
      <c r="K117" s="94"/>
      <c r="L117" s="131"/>
      <c r="M117" s="141">
        <v>42.9</v>
      </c>
      <c r="N117" s="94">
        <v>42.9</v>
      </c>
      <c r="O117" s="94"/>
      <c r="P117" s="138"/>
    </row>
    <row r="118" spans="1:31" ht="13.5" thickBot="1">
      <c r="A118" s="1251"/>
      <c r="B118" s="1253"/>
      <c r="C118" s="1255"/>
      <c r="D118" s="1267"/>
      <c r="E118" s="1246"/>
      <c r="F118" s="1169"/>
      <c r="G118" s="1248"/>
      <c r="H118" s="87" t="s">
        <v>16</v>
      </c>
      <c r="I118" s="95">
        <v>0</v>
      </c>
      <c r="J118" s="96">
        <v>0</v>
      </c>
      <c r="K118" s="96"/>
      <c r="L118" s="132">
        <v>0</v>
      </c>
      <c r="M118" s="139">
        <v>42.9</v>
      </c>
      <c r="N118" s="96">
        <v>42.9</v>
      </c>
      <c r="O118" s="96"/>
      <c r="P118" s="140">
        <v>0</v>
      </c>
    </row>
    <row r="119" spans="1:31">
      <c r="A119" s="1231" t="s">
        <v>10</v>
      </c>
      <c r="B119" s="1249" t="s">
        <v>9</v>
      </c>
      <c r="C119" s="1188" t="s">
        <v>46</v>
      </c>
      <c r="D119" s="1260" t="s">
        <v>72</v>
      </c>
      <c r="E119" s="1170"/>
      <c r="F119" s="1172" t="s">
        <v>9</v>
      </c>
      <c r="G119" s="1241"/>
      <c r="H119" s="92" t="s">
        <v>13</v>
      </c>
      <c r="I119" s="91"/>
      <c r="J119" s="90"/>
      <c r="K119" s="90"/>
      <c r="L119" s="68"/>
      <c r="M119" s="66">
        <v>2.5</v>
      </c>
      <c r="N119" s="90">
        <v>2.5</v>
      </c>
      <c r="O119" s="90"/>
      <c r="P119" s="67"/>
    </row>
    <row r="120" spans="1:31" ht="13.5" thickBot="1">
      <c r="A120" s="1232"/>
      <c r="B120" s="1189"/>
      <c r="C120" s="1189"/>
      <c r="D120" s="1261"/>
      <c r="E120" s="1171"/>
      <c r="F120" s="1173"/>
      <c r="G120" s="1242"/>
      <c r="H120" s="87" t="s">
        <v>16</v>
      </c>
      <c r="I120" s="88">
        <v>0</v>
      </c>
      <c r="J120" s="89">
        <v>0</v>
      </c>
      <c r="K120" s="89"/>
      <c r="L120" s="118">
        <v>0</v>
      </c>
      <c r="M120" s="117">
        <v>2.5</v>
      </c>
      <c r="N120" s="89">
        <v>2.5</v>
      </c>
      <c r="O120" s="89"/>
      <c r="P120" s="119">
        <v>0</v>
      </c>
    </row>
    <row r="121" spans="1:31">
      <c r="A121" s="1231" t="s">
        <v>10</v>
      </c>
      <c r="B121" s="1249" t="s">
        <v>9</v>
      </c>
      <c r="C121" s="1188" t="s">
        <v>47</v>
      </c>
      <c r="D121" s="1260" t="s">
        <v>73</v>
      </c>
      <c r="E121" s="1170"/>
      <c r="F121" s="1172" t="s">
        <v>9</v>
      </c>
      <c r="G121" s="1241"/>
      <c r="H121" s="92" t="s">
        <v>13</v>
      </c>
      <c r="I121" s="91"/>
      <c r="J121" s="90"/>
      <c r="K121" s="90"/>
      <c r="L121" s="68"/>
      <c r="M121" s="66">
        <v>79.2</v>
      </c>
      <c r="N121" s="90">
        <v>79.2</v>
      </c>
      <c r="O121" s="90"/>
      <c r="P121" s="67"/>
    </row>
    <row r="122" spans="1:31" ht="13.5" thickBot="1">
      <c r="A122" s="1232"/>
      <c r="B122" s="1189"/>
      <c r="C122" s="1189"/>
      <c r="D122" s="1261"/>
      <c r="E122" s="1171"/>
      <c r="F122" s="1173"/>
      <c r="G122" s="1242"/>
      <c r="H122" s="87" t="s">
        <v>16</v>
      </c>
      <c r="I122" s="88">
        <v>0</v>
      </c>
      <c r="J122" s="89">
        <v>0</v>
      </c>
      <c r="K122" s="89"/>
      <c r="L122" s="118">
        <v>0</v>
      </c>
      <c r="M122" s="117">
        <v>79.2</v>
      </c>
      <c r="N122" s="89">
        <v>79.2</v>
      </c>
      <c r="O122" s="89"/>
      <c r="P122" s="119">
        <v>0</v>
      </c>
    </row>
    <row r="123" spans="1:31">
      <c r="A123" s="1231" t="s">
        <v>10</v>
      </c>
      <c r="B123" s="1249" t="s">
        <v>9</v>
      </c>
      <c r="C123" s="1188" t="s">
        <v>49</v>
      </c>
      <c r="D123" s="1260" t="s">
        <v>76</v>
      </c>
      <c r="E123" s="1170"/>
      <c r="F123" s="1172" t="s">
        <v>9</v>
      </c>
      <c r="G123" s="1241"/>
      <c r="H123" s="92" t="s">
        <v>13</v>
      </c>
      <c r="I123" s="91"/>
      <c r="J123" s="90"/>
      <c r="K123" s="90"/>
      <c r="L123" s="68"/>
      <c r="M123" s="66">
        <v>1.1200000000000001</v>
      </c>
      <c r="N123" s="90">
        <v>1.1000000000000001</v>
      </c>
      <c r="O123" s="90"/>
      <c r="P123" s="67"/>
    </row>
    <row r="124" spans="1:31" ht="13.5" thickBot="1">
      <c r="A124" s="1232"/>
      <c r="B124" s="1189"/>
      <c r="C124" s="1189"/>
      <c r="D124" s="1261"/>
      <c r="E124" s="1171"/>
      <c r="F124" s="1173"/>
      <c r="G124" s="1242"/>
      <c r="H124" s="87" t="s">
        <v>16</v>
      </c>
      <c r="I124" s="88">
        <v>0</v>
      </c>
      <c r="J124" s="89">
        <v>0</v>
      </c>
      <c r="K124" s="89"/>
      <c r="L124" s="118">
        <v>0</v>
      </c>
      <c r="M124" s="117">
        <v>1.1200000000000001</v>
      </c>
      <c r="N124" s="89">
        <v>1.1000000000000001</v>
      </c>
      <c r="O124" s="89"/>
      <c r="P124" s="119">
        <v>0</v>
      </c>
    </row>
    <row r="125" spans="1:31">
      <c r="A125" s="1250" t="s">
        <v>10</v>
      </c>
      <c r="B125" s="1252" t="s">
        <v>9</v>
      </c>
      <c r="C125" s="1254" t="s">
        <v>85</v>
      </c>
      <c r="D125" s="1266" t="s">
        <v>79</v>
      </c>
      <c r="E125" s="1245"/>
      <c r="F125" s="1168" t="s">
        <v>9</v>
      </c>
      <c r="G125" s="1247"/>
      <c r="H125" s="86" t="s">
        <v>13</v>
      </c>
      <c r="I125" s="93"/>
      <c r="J125" s="94"/>
      <c r="K125" s="94"/>
      <c r="L125" s="131"/>
      <c r="M125" s="141">
        <v>26</v>
      </c>
      <c r="N125" s="94">
        <v>26</v>
      </c>
      <c r="O125" s="94"/>
      <c r="P125" s="138"/>
    </row>
    <row r="126" spans="1:31" ht="13.5" thickBot="1">
      <c r="A126" s="1251"/>
      <c r="B126" s="1253"/>
      <c r="C126" s="1255"/>
      <c r="D126" s="1267"/>
      <c r="E126" s="1246"/>
      <c r="F126" s="1169"/>
      <c r="G126" s="1248"/>
      <c r="H126" s="87" t="s">
        <v>16</v>
      </c>
      <c r="I126" s="95">
        <v>0</v>
      </c>
      <c r="J126" s="96">
        <v>0</v>
      </c>
      <c r="K126" s="96"/>
      <c r="L126" s="132">
        <v>0</v>
      </c>
      <c r="M126" s="139">
        <v>26</v>
      </c>
      <c r="N126" s="96">
        <v>26</v>
      </c>
      <c r="O126" s="96"/>
      <c r="P126" s="140">
        <v>0</v>
      </c>
    </row>
    <row r="127" spans="1:31">
      <c r="A127" s="1231" t="s">
        <v>10</v>
      </c>
      <c r="B127" s="1249" t="s">
        <v>9</v>
      </c>
      <c r="C127" s="1188" t="s">
        <v>92</v>
      </c>
      <c r="D127" s="1260" t="s">
        <v>88</v>
      </c>
      <c r="E127" s="1170"/>
      <c r="F127" s="1172" t="s">
        <v>9</v>
      </c>
      <c r="G127" s="1241"/>
      <c r="H127" s="157" t="s">
        <v>13</v>
      </c>
      <c r="I127" s="91"/>
      <c r="J127" s="90"/>
      <c r="K127" s="90"/>
      <c r="L127" s="68"/>
      <c r="M127" s="142">
        <v>168</v>
      </c>
      <c r="N127" s="113">
        <v>168</v>
      </c>
      <c r="O127" s="90"/>
      <c r="P127" s="67"/>
    </row>
    <row r="128" spans="1:31" ht="13.5" thickBot="1">
      <c r="A128" s="1232"/>
      <c r="B128" s="1189"/>
      <c r="C128" s="1189"/>
      <c r="D128" s="1261"/>
      <c r="E128" s="1171"/>
      <c r="F128" s="1173"/>
      <c r="G128" s="1242"/>
      <c r="H128" s="87" t="s">
        <v>16</v>
      </c>
      <c r="I128" s="88">
        <v>0</v>
      </c>
      <c r="J128" s="89">
        <v>0</v>
      </c>
      <c r="K128" s="89"/>
      <c r="L128" s="118">
        <v>0</v>
      </c>
      <c r="M128" s="117">
        <v>168</v>
      </c>
      <c r="N128" s="89">
        <v>168</v>
      </c>
      <c r="O128" s="89"/>
      <c r="P128" s="119">
        <v>0</v>
      </c>
    </row>
    <row r="129" spans="1:31">
      <c r="A129" s="1231" t="s">
        <v>10</v>
      </c>
      <c r="B129" s="1249" t="s">
        <v>9</v>
      </c>
      <c r="C129" s="1188" t="s">
        <v>122</v>
      </c>
      <c r="D129" s="1260" t="s">
        <v>115</v>
      </c>
      <c r="E129" s="1170"/>
      <c r="F129" s="1172" t="s">
        <v>9</v>
      </c>
      <c r="G129" s="1241"/>
      <c r="H129" s="92" t="s">
        <v>13</v>
      </c>
      <c r="I129" s="91"/>
      <c r="J129" s="90"/>
      <c r="K129" s="90"/>
      <c r="L129" s="68"/>
      <c r="M129" s="66">
        <v>9.1999999999999993</v>
      </c>
      <c r="N129" s="90">
        <v>9.1999999999999993</v>
      </c>
      <c r="O129" s="90"/>
      <c r="P129" s="67"/>
    </row>
    <row r="130" spans="1:31" ht="13.5" thickBot="1">
      <c r="A130" s="1232"/>
      <c r="B130" s="1189"/>
      <c r="C130" s="1189"/>
      <c r="D130" s="1261"/>
      <c r="E130" s="1171"/>
      <c r="F130" s="1173"/>
      <c r="G130" s="1242"/>
      <c r="H130" s="87" t="s">
        <v>16</v>
      </c>
      <c r="I130" s="88">
        <v>0</v>
      </c>
      <c r="J130" s="89">
        <v>0</v>
      </c>
      <c r="K130" s="89"/>
      <c r="L130" s="118">
        <v>0</v>
      </c>
      <c r="M130" s="117">
        <v>9.1999999999999993</v>
      </c>
      <c r="N130" s="89">
        <v>9.1999999999999993</v>
      </c>
      <c r="O130" s="89"/>
      <c r="P130" s="119">
        <v>0</v>
      </c>
    </row>
    <row r="131" spans="1:31">
      <c r="A131" s="1231" t="s">
        <v>10</v>
      </c>
      <c r="B131" s="1249" t="s">
        <v>9</v>
      </c>
      <c r="C131" s="1188" t="s">
        <v>124</v>
      </c>
      <c r="D131" s="1260" t="s">
        <v>117</v>
      </c>
      <c r="E131" s="1170"/>
      <c r="F131" s="1172" t="s">
        <v>9</v>
      </c>
      <c r="G131" s="1241"/>
      <c r="H131" s="157" t="s">
        <v>13</v>
      </c>
      <c r="I131" s="91"/>
      <c r="J131" s="90"/>
      <c r="K131" s="90"/>
      <c r="L131" s="68"/>
      <c r="M131" s="142">
        <v>2</v>
      </c>
      <c r="N131" s="113">
        <v>2</v>
      </c>
      <c r="O131" s="90"/>
      <c r="P131" s="67"/>
    </row>
    <row r="132" spans="1:31" ht="13.5" thickBot="1">
      <c r="A132" s="1232"/>
      <c r="B132" s="1189"/>
      <c r="C132" s="1189"/>
      <c r="D132" s="1261"/>
      <c r="E132" s="1171"/>
      <c r="F132" s="1173"/>
      <c r="G132" s="1242"/>
      <c r="H132" s="87" t="s">
        <v>16</v>
      </c>
      <c r="I132" s="88">
        <v>0</v>
      </c>
      <c r="J132" s="89">
        <v>0</v>
      </c>
      <c r="K132" s="89"/>
      <c r="L132" s="118">
        <v>0</v>
      </c>
      <c r="M132" s="117">
        <v>2</v>
      </c>
      <c r="N132" s="89">
        <v>2</v>
      </c>
      <c r="O132" s="89"/>
      <c r="P132" s="119">
        <v>0</v>
      </c>
    </row>
    <row r="133" spans="1:31">
      <c r="A133" s="1231" t="s">
        <v>10</v>
      </c>
      <c r="B133" s="1249" t="s">
        <v>9</v>
      </c>
      <c r="C133" s="1188" t="s">
        <v>129</v>
      </c>
      <c r="D133" s="1260" t="s">
        <v>123</v>
      </c>
      <c r="E133" s="1170"/>
      <c r="F133" s="1172" t="s">
        <v>9</v>
      </c>
      <c r="G133" s="1241"/>
      <c r="H133" s="157" t="s">
        <v>13</v>
      </c>
      <c r="I133" s="91"/>
      <c r="J133" s="90"/>
      <c r="K133" s="90"/>
      <c r="L133" s="68"/>
      <c r="M133" s="142">
        <v>1.5</v>
      </c>
      <c r="N133" s="113">
        <v>1.5</v>
      </c>
      <c r="O133" s="90"/>
      <c r="P133" s="67"/>
    </row>
    <row r="134" spans="1:31" ht="13.5" thickBot="1">
      <c r="A134" s="1232"/>
      <c r="B134" s="1189"/>
      <c r="C134" s="1189"/>
      <c r="D134" s="1261"/>
      <c r="E134" s="1171"/>
      <c r="F134" s="1173"/>
      <c r="G134" s="1242"/>
      <c r="H134" s="87" t="s">
        <v>16</v>
      </c>
      <c r="I134" s="88">
        <v>0</v>
      </c>
      <c r="J134" s="89">
        <v>0</v>
      </c>
      <c r="K134" s="89"/>
      <c r="L134" s="118">
        <v>0</v>
      </c>
      <c r="M134" s="117">
        <v>1.5</v>
      </c>
      <c r="N134" s="89">
        <v>1.5</v>
      </c>
      <c r="O134" s="89"/>
      <c r="P134" s="119">
        <v>0</v>
      </c>
    </row>
    <row r="135" spans="1:31">
      <c r="A135" s="1231" t="s">
        <v>10</v>
      </c>
      <c r="B135" s="1249" t="s">
        <v>9</v>
      </c>
      <c r="C135" s="1188" t="s">
        <v>133</v>
      </c>
      <c r="D135" s="149" t="s">
        <v>139</v>
      </c>
      <c r="E135" s="1280"/>
      <c r="F135" s="1280"/>
      <c r="G135" s="1281"/>
      <c r="H135" s="162" t="s">
        <v>13</v>
      </c>
      <c r="I135" s="115"/>
      <c r="J135" s="116"/>
      <c r="K135" s="116"/>
      <c r="L135" s="120"/>
      <c r="M135" s="160">
        <v>2</v>
      </c>
      <c r="N135" s="161">
        <v>2</v>
      </c>
      <c r="O135" s="122"/>
      <c r="P135" s="123"/>
      <c r="Q135" s="100"/>
      <c r="R135" s="100"/>
      <c r="S135" s="100"/>
      <c r="T135" s="100"/>
      <c r="U135" s="100"/>
      <c r="V135" s="100"/>
      <c r="W135" s="100"/>
      <c r="X135" s="100"/>
      <c r="Y135" s="100"/>
      <c r="Z135" s="100"/>
      <c r="AA135" s="100"/>
      <c r="AB135" s="100"/>
      <c r="AC135" s="100"/>
      <c r="AD135" s="100"/>
      <c r="AE135" s="100"/>
    </row>
    <row r="136" spans="1:31" ht="13.5" thickBot="1">
      <c r="A136" s="1285"/>
      <c r="B136" s="1265"/>
      <c r="C136" s="1278"/>
      <c r="D136" s="150"/>
      <c r="E136" s="1173"/>
      <c r="F136" s="1173"/>
      <c r="G136" s="1242"/>
      <c r="H136" s="114" t="s">
        <v>16</v>
      </c>
      <c r="I136" s="117"/>
      <c r="J136" s="89"/>
      <c r="K136" s="89"/>
      <c r="L136" s="121"/>
      <c r="M136" s="117"/>
      <c r="N136" s="89"/>
      <c r="O136" s="89"/>
      <c r="P136" s="119"/>
      <c r="Q136" s="100"/>
      <c r="R136" s="100"/>
      <c r="S136" s="100"/>
      <c r="T136" s="100"/>
      <c r="U136" s="100"/>
      <c r="V136" s="100"/>
      <c r="W136" s="100"/>
      <c r="X136" s="100"/>
      <c r="Y136" s="100"/>
      <c r="Z136" s="100"/>
      <c r="AA136" s="100"/>
      <c r="AB136" s="100"/>
      <c r="AC136" s="100"/>
      <c r="AD136" s="100"/>
      <c r="AE136" s="100"/>
    </row>
    <row r="137" spans="1:31" ht="12.75" customHeight="1">
      <c r="A137" s="1231" t="s">
        <v>10</v>
      </c>
      <c r="B137" s="1249" t="s">
        <v>9</v>
      </c>
      <c r="C137" s="1188" t="s">
        <v>134</v>
      </c>
      <c r="D137" s="1260" t="s">
        <v>130</v>
      </c>
      <c r="E137" s="1287"/>
      <c r="F137" s="1172" t="s">
        <v>9</v>
      </c>
      <c r="G137" s="1241"/>
      <c r="H137" s="105" t="s">
        <v>13</v>
      </c>
      <c r="I137" s="106"/>
      <c r="J137" s="107"/>
      <c r="K137" s="107"/>
      <c r="L137" s="135">
        <v>0</v>
      </c>
      <c r="M137" s="158">
        <v>36.15</v>
      </c>
      <c r="N137" s="159">
        <v>36.200000000000003</v>
      </c>
      <c r="O137" s="107"/>
      <c r="P137" s="146"/>
      <c r="Q137" s="100"/>
      <c r="R137" s="100"/>
      <c r="S137" s="100"/>
      <c r="T137" s="100"/>
      <c r="U137" s="100"/>
      <c r="V137" s="100"/>
      <c r="W137" s="100"/>
      <c r="X137" s="100"/>
      <c r="Y137" s="100"/>
      <c r="Z137" s="100"/>
      <c r="AA137" s="100"/>
      <c r="AB137" s="100"/>
      <c r="AC137" s="100"/>
      <c r="AD137" s="100"/>
      <c r="AE137" s="100"/>
    </row>
    <row r="138" spans="1:31" ht="13.5" thickBot="1">
      <c r="A138" s="1285"/>
      <c r="B138" s="1265"/>
      <c r="C138" s="1278"/>
      <c r="D138" s="1286"/>
      <c r="E138" s="1288"/>
      <c r="F138" s="1290"/>
      <c r="G138" s="1289"/>
      <c r="H138" s="87" t="s">
        <v>16</v>
      </c>
      <c r="I138" s="88">
        <v>0</v>
      </c>
      <c r="J138" s="89">
        <v>0</v>
      </c>
      <c r="K138" s="89"/>
      <c r="L138" s="118">
        <v>0</v>
      </c>
      <c r="M138" s="117">
        <v>36.15</v>
      </c>
      <c r="N138" s="89">
        <v>36.200000000000003</v>
      </c>
      <c r="O138" s="89"/>
      <c r="P138" s="119">
        <v>0</v>
      </c>
      <c r="Q138" s="100"/>
      <c r="R138" s="100"/>
      <c r="S138" s="100"/>
      <c r="T138" s="100"/>
      <c r="U138" s="100"/>
      <c r="V138" s="100"/>
      <c r="W138" s="100"/>
      <c r="X138" s="100"/>
      <c r="Y138" s="100"/>
      <c r="Z138" s="100"/>
      <c r="AA138" s="100"/>
      <c r="AB138" s="100"/>
      <c r="AC138" s="100"/>
      <c r="AD138" s="100"/>
      <c r="AE138" s="100"/>
    </row>
    <row r="139" spans="1:31">
      <c r="A139" s="1231" t="s">
        <v>10</v>
      </c>
      <c r="B139" s="1249" t="s">
        <v>9</v>
      </c>
      <c r="C139" s="1188" t="s">
        <v>87</v>
      </c>
      <c r="D139" s="1260" t="s">
        <v>80</v>
      </c>
      <c r="E139" s="1170"/>
      <c r="F139" s="1172" t="s">
        <v>9</v>
      </c>
      <c r="G139" s="1241"/>
      <c r="H139" s="92" t="s">
        <v>13</v>
      </c>
      <c r="I139" s="91"/>
      <c r="J139" s="90"/>
      <c r="K139" s="90"/>
      <c r="L139" s="68"/>
      <c r="M139" s="66">
        <v>10</v>
      </c>
      <c r="N139" s="90">
        <v>10</v>
      </c>
      <c r="O139" s="90"/>
      <c r="P139" s="67"/>
    </row>
    <row r="140" spans="1:31" ht="13.5" thickBot="1">
      <c r="A140" s="1232"/>
      <c r="B140" s="1189"/>
      <c r="C140" s="1189"/>
      <c r="D140" s="1261"/>
      <c r="E140" s="1171"/>
      <c r="F140" s="1173"/>
      <c r="G140" s="1242"/>
      <c r="H140" s="87" t="s">
        <v>16</v>
      </c>
      <c r="I140" s="88">
        <v>0</v>
      </c>
      <c r="J140" s="89">
        <v>0</v>
      </c>
      <c r="K140" s="89"/>
      <c r="L140" s="118">
        <v>0</v>
      </c>
      <c r="M140" s="117">
        <v>10</v>
      </c>
      <c r="N140" s="89">
        <v>10</v>
      </c>
      <c r="O140" s="89"/>
      <c r="P140" s="119">
        <v>0</v>
      </c>
    </row>
    <row r="141" spans="1:31" s="4" customFormat="1" ht="15.75" customHeight="1" thickBot="1">
      <c r="A141" s="71" t="s">
        <v>9</v>
      </c>
      <c r="B141" s="72" t="s">
        <v>10</v>
      </c>
      <c r="C141" s="988" t="s">
        <v>17</v>
      </c>
      <c r="D141" s="989"/>
      <c r="E141" s="989"/>
      <c r="F141" s="989"/>
      <c r="G141" s="989"/>
      <c r="H141" s="1277"/>
      <c r="I141" s="79">
        <f>J141+L141</f>
        <v>1455.25</v>
      </c>
      <c r="J141" s="80">
        <f>J138+J136+J134+J132+J130+J128+J126+J124+J122+J120+J118+J116+J114+J112+J110+J108+J106+J103+J101+J99+J97+J95+J93+J91+J89+J87+J85+J83+J81+J79+J77+J75+J73+J140+J71+J69+J67+J65+J63+J61+J59+J57+J55+J53+J51+J49+J47+J45</f>
        <v>1455.25</v>
      </c>
      <c r="K141" s="80">
        <f>K138+K136+K134+K132+K130+K128+K126+K124+K122+K120+K118+K116+K114+K112+K110+K108+K106+K103+K101+K99+K97+K95+K93+K91+K89+K87+K85+K83+K81+K79+K77+K75+K73+K140+K71+K69+K67+K65+K63+K61+K59+K57+K55+K53+K51+K49+K47+K45</f>
        <v>0</v>
      </c>
      <c r="L141" s="80">
        <f>L138+L136+L134+L132+L130+L128+L126+L124+L122+L120+L118+L116+L114+L112+L110+L108+L106+L103+L101+L99+L97+L95+L93+L91+L89+L87+L85+L83+L81+L79+L77+L75+L73+L140+L71+L69+L67+L65+L63+L61+L59+L57+L55+L53+L51+L49+L47+L45</f>
        <v>0</v>
      </c>
      <c r="M141" s="79">
        <f>N141+P141</f>
        <v>1915.4199999999998</v>
      </c>
      <c r="N141" s="80">
        <f>N138+N136+N134+N132+N130+N128+N126+N124+N122+N120+N118+N116+N114+N112+N110+N108+N106+N103+N101+N99+N97+N95+N93+N91+N89+N87+N85+N83+N81+N79+N77+N75+N73+N140+N71+N69+N67+N65+N63+N61+N59+N57+N55+N53+N51+N49+N47+N45</f>
        <v>1915.4199999999998</v>
      </c>
      <c r="O141" s="80">
        <f>O138+O136+O134+O132+O130+O128+O126+O124+O122+O120+O118+O116+O114+O112+O110+O108+O106+O103+O101+O99+O97+O95+O93+O91+O89+O87+O85+O83+O81+O79+O77+O75+O73+O140+O71+O69+O67+O65+O63+O61+O59+O57+O55+O53+O51+O49+O47+O45</f>
        <v>0</v>
      </c>
      <c r="P141" s="80">
        <f>P138+P136+P134+P132+P130+P128+P126+P124+P122+P120+P118+P116+P114+P112+P110+P108+P106+P103+P101+P99+P97+P95+P93+P91+P89+P87+P85+P83+P81+P79+P77+P75+P73+P140+P71+P69+P67+P65+P63+P61+P59+P57+P55+P53+P51+P49+P47+P45</f>
        <v>0</v>
      </c>
    </row>
    <row r="142" spans="1:31" s="4" customFormat="1" ht="15.75" customHeight="1" thickBot="1">
      <c r="A142" s="83" t="s">
        <v>9</v>
      </c>
      <c r="B142" s="151" t="s">
        <v>10</v>
      </c>
      <c r="C142" s="1268" t="s">
        <v>146</v>
      </c>
      <c r="D142" s="1269"/>
      <c r="E142" s="1269"/>
      <c r="F142" s="1269"/>
      <c r="G142" s="1269"/>
      <c r="H142" s="1270"/>
      <c r="I142" s="152">
        <f>J142+L142</f>
        <v>13209.05</v>
      </c>
      <c r="J142" s="153">
        <f>J141+J42+J36+J32+J26</f>
        <v>13209.05</v>
      </c>
      <c r="K142" s="153">
        <f>K141+K137+K135+K133+K131+K129+K127+K125+K123+K121+K119+K117+K115+K113+K111+K109+K107+K104+K102+K100+K98+K96+K94+K92+K90+K88+K86+K84+K82+K80+K78+K76+K74+K72+K139+K70+K68+K66+K64+K62+K60+K58+K56+K54+K52+K50+K48+K46</f>
        <v>0</v>
      </c>
      <c r="L142" s="153">
        <f>L141+L137+L135+L133+L131+L129+L127+L125+L123+L121+L119+L117+L115+L113+L111+L109+L107+L104+L102+L100+L98+L96+L94+L92+L90+L88+L86+L84+L82+L80+L78+L76+L74+L72+L139+L70+L68+L66+L64+L62+L60+L58+L56+L54+L52+L50+L48+L46</f>
        <v>0</v>
      </c>
      <c r="M142" s="152">
        <f>N142+P142</f>
        <v>14182.619999999997</v>
      </c>
      <c r="N142" s="153">
        <f>N141+N42+N36+N32+N26</f>
        <v>14019.819999999998</v>
      </c>
      <c r="O142" s="153">
        <f>O141+O42+O36+O32+O26</f>
        <v>8823.2000000000025</v>
      </c>
      <c r="P142" s="153">
        <f>P141+P42+P36+P32+P26</f>
        <v>162.80000000000001</v>
      </c>
    </row>
  </sheetData>
  <mergeCells count="397">
    <mergeCell ref="G129:G130"/>
    <mergeCell ref="D137:D138"/>
    <mergeCell ref="E137:E138"/>
    <mergeCell ref="G133:G134"/>
    <mergeCell ref="F129:F130"/>
    <mergeCell ref="G123:G124"/>
    <mergeCell ref="F123:F124"/>
    <mergeCell ref="F131:F132"/>
    <mergeCell ref="G137:G138"/>
    <mergeCell ref="F135:F136"/>
    <mergeCell ref="G135:G136"/>
    <mergeCell ref="F137:F138"/>
    <mergeCell ref="G125:G126"/>
    <mergeCell ref="E125:E126"/>
    <mergeCell ref="G111:G112"/>
    <mergeCell ref="G115:G116"/>
    <mergeCell ref="G127:G128"/>
    <mergeCell ref="F127:F128"/>
    <mergeCell ref="F125:F126"/>
    <mergeCell ref="G121:G122"/>
    <mergeCell ref="G131:G132"/>
    <mergeCell ref="D119:D120"/>
    <mergeCell ref="G113:G114"/>
    <mergeCell ref="G119:G120"/>
    <mergeCell ref="E121:E122"/>
    <mergeCell ref="E131:E132"/>
    <mergeCell ref="E115:E116"/>
    <mergeCell ref="E123:E124"/>
    <mergeCell ref="D123:D124"/>
    <mergeCell ref="E129:E130"/>
    <mergeCell ref="F113:F114"/>
    <mergeCell ref="D113:D114"/>
    <mergeCell ref="E113:E114"/>
    <mergeCell ref="D127:D128"/>
    <mergeCell ref="E119:E120"/>
    <mergeCell ref="D125:D126"/>
    <mergeCell ref="G117:G118"/>
    <mergeCell ref="E127:E128"/>
    <mergeCell ref="F107:F108"/>
    <mergeCell ref="E111:E112"/>
    <mergeCell ref="F111:F112"/>
    <mergeCell ref="A137:A138"/>
    <mergeCell ref="A127:A128"/>
    <mergeCell ref="B137:B138"/>
    <mergeCell ref="B131:B132"/>
    <mergeCell ref="D131:D132"/>
    <mergeCell ref="E117:E118"/>
    <mergeCell ref="F121:F122"/>
    <mergeCell ref="A133:A134"/>
    <mergeCell ref="B133:B134"/>
    <mergeCell ref="C133:C134"/>
    <mergeCell ref="A129:A130"/>
    <mergeCell ref="B127:B128"/>
    <mergeCell ref="F133:F134"/>
    <mergeCell ref="C135:C136"/>
    <mergeCell ref="E135:E136"/>
    <mergeCell ref="A121:A122"/>
    <mergeCell ref="A119:A120"/>
    <mergeCell ref="A135:A136"/>
    <mergeCell ref="A131:A132"/>
    <mergeCell ref="B129:B130"/>
    <mergeCell ref="D133:D134"/>
    <mergeCell ref="E107:E108"/>
    <mergeCell ref="A92:A93"/>
    <mergeCell ref="A90:A91"/>
    <mergeCell ref="B94:B95"/>
    <mergeCell ref="D111:D112"/>
    <mergeCell ref="B111:B112"/>
    <mergeCell ref="B107:B108"/>
    <mergeCell ref="D96:D97"/>
    <mergeCell ref="C94:C95"/>
    <mergeCell ref="A107:A108"/>
    <mergeCell ref="A109:A110"/>
    <mergeCell ref="A100:A101"/>
    <mergeCell ref="C109:C110"/>
    <mergeCell ref="A111:A112"/>
    <mergeCell ref="C111:C112"/>
    <mergeCell ref="C107:C108"/>
    <mergeCell ref="E94:E95"/>
    <mergeCell ref="D109:D110"/>
    <mergeCell ref="A94:A95"/>
    <mergeCell ref="C98:C99"/>
    <mergeCell ref="D98:D99"/>
    <mergeCell ref="E100:E101"/>
    <mergeCell ref="D102:D103"/>
    <mergeCell ref="B96:B97"/>
    <mergeCell ref="A76:A77"/>
    <mergeCell ref="B76:B77"/>
    <mergeCell ref="C82:C83"/>
    <mergeCell ref="B82:B83"/>
    <mergeCell ref="E72:E73"/>
    <mergeCell ref="D74:D75"/>
    <mergeCell ref="D80:D81"/>
    <mergeCell ref="B78:B79"/>
    <mergeCell ref="B74:B75"/>
    <mergeCell ref="C74:C75"/>
    <mergeCell ref="A82:A83"/>
    <mergeCell ref="A78:A79"/>
    <mergeCell ref="A80:A81"/>
    <mergeCell ref="C78:C79"/>
    <mergeCell ref="A72:A73"/>
    <mergeCell ref="A74:A75"/>
    <mergeCell ref="D82:D83"/>
    <mergeCell ref="C80:C81"/>
    <mergeCell ref="B80:B81"/>
    <mergeCell ref="D78:D79"/>
    <mergeCell ref="C76:C77"/>
    <mergeCell ref="B72:B73"/>
    <mergeCell ref="G84:G85"/>
    <mergeCell ref="F100:F101"/>
    <mergeCell ref="G96:G97"/>
    <mergeCell ref="F82:F83"/>
    <mergeCell ref="G82:G83"/>
    <mergeCell ref="F84:F85"/>
    <mergeCell ref="E104:E106"/>
    <mergeCell ref="E96:E97"/>
    <mergeCell ref="F96:F97"/>
    <mergeCell ref="E102:E103"/>
    <mergeCell ref="F102:F103"/>
    <mergeCell ref="E86:E87"/>
    <mergeCell ref="E84:E85"/>
    <mergeCell ref="G104:G106"/>
    <mergeCell ref="F90:F91"/>
    <mergeCell ref="G102:G103"/>
    <mergeCell ref="G90:G91"/>
    <mergeCell ref="E88:E89"/>
    <mergeCell ref="E82:E83"/>
    <mergeCell ref="F92:F93"/>
    <mergeCell ref="G100:G101"/>
    <mergeCell ref="F98:F99"/>
    <mergeCell ref="G94:G95"/>
    <mergeCell ref="F94:F95"/>
    <mergeCell ref="G98:G99"/>
    <mergeCell ref="C92:C93"/>
    <mergeCell ref="D90:D91"/>
    <mergeCell ref="G86:G87"/>
    <mergeCell ref="E90:E91"/>
    <mergeCell ref="D92:D93"/>
    <mergeCell ref="C90:C91"/>
    <mergeCell ref="G88:G89"/>
    <mergeCell ref="D86:D87"/>
    <mergeCell ref="F86:F87"/>
    <mergeCell ref="C88:C89"/>
    <mergeCell ref="E92:E93"/>
    <mergeCell ref="G92:G93"/>
    <mergeCell ref="F88:F89"/>
    <mergeCell ref="G64:G65"/>
    <mergeCell ref="E64:E65"/>
    <mergeCell ref="F62:F63"/>
    <mergeCell ref="C64:C65"/>
    <mergeCell ref="D64:D65"/>
    <mergeCell ref="A58:A59"/>
    <mergeCell ref="D70:D71"/>
    <mergeCell ref="F64:F65"/>
    <mergeCell ref="C62:C63"/>
    <mergeCell ref="A70:A71"/>
    <mergeCell ref="E66:E67"/>
    <mergeCell ref="F66:F67"/>
    <mergeCell ref="B70:B71"/>
    <mergeCell ref="B68:B69"/>
    <mergeCell ref="C68:C69"/>
    <mergeCell ref="C70:C71"/>
    <mergeCell ref="E68:E69"/>
    <mergeCell ref="D68:D69"/>
    <mergeCell ref="B64:B65"/>
    <mergeCell ref="E70:E71"/>
    <mergeCell ref="F68:F69"/>
    <mergeCell ref="F70:F71"/>
    <mergeCell ref="G66:G67"/>
    <mergeCell ref="A66:A67"/>
    <mergeCell ref="A56:A57"/>
    <mergeCell ref="B56:B57"/>
    <mergeCell ref="G54:G55"/>
    <mergeCell ref="F54:F55"/>
    <mergeCell ref="E62:E63"/>
    <mergeCell ref="G62:G63"/>
    <mergeCell ref="E54:E55"/>
    <mergeCell ref="E60:E61"/>
    <mergeCell ref="D60:D61"/>
    <mergeCell ref="G60:G61"/>
    <mergeCell ref="B62:B63"/>
    <mergeCell ref="F60:F61"/>
    <mergeCell ref="G58:G59"/>
    <mergeCell ref="D56:D57"/>
    <mergeCell ref="C60:C61"/>
    <mergeCell ref="D62:D63"/>
    <mergeCell ref="A60:A61"/>
    <mergeCell ref="A62:A63"/>
    <mergeCell ref="G50:G51"/>
    <mergeCell ref="F58:F59"/>
    <mergeCell ref="F56:F57"/>
    <mergeCell ref="G56:G57"/>
    <mergeCell ref="G52:G53"/>
    <mergeCell ref="E56:E57"/>
    <mergeCell ref="E52:E53"/>
    <mergeCell ref="C56:C57"/>
    <mergeCell ref="B52:B53"/>
    <mergeCell ref="C52:C53"/>
    <mergeCell ref="C54:C55"/>
    <mergeCell ref="B58:B59"/>
    <mergeCell ref="C58:C59"/>
    <mergeCell ref="F52:F53"/>
    <mergeCell ref="F50:F51"/>
    <mergeCell ref="E50:E51"/>
    <mergeCell ref="E58:E59"/>
    <mergeCell ref="B66:B67"/>
    <mergeCell ref="C72:C73"/>
    <mergeCell ref="G76:G77"/>
    <mergeCell ref="E74:E75"/>
    <mergeCell ref="G74:G75"/>
    <mergeCell ref="D76:D77"/>
    <mergeCell ref="G70:G71"/>
    <mergeCell ref="G68:G69"/>
    <mergeCell ref="F80:F81"/>
    <mergeCell ref="E76:E77"/>
    <mergeCell ref="D72:D73"/>
    <mergeCell ref="F72:F73"/>
    <mergeCell ref="F76:F77"/>
    <mergeCell ref="F74:F75"/>
    <mergeCell ref="G78:G79"/>
    <mergeCell ref="E80:E81"/>
    <mergeCell ref="E78:E79"/>
    <mergeCell ref="F78:F79"/>
    <mergeCell ref="G80:G81"/>
    <mergeCell ref="G72:G73"/>
    <mergeCell ref="C142:H142"/>
    <mergeCell ref="D88:D89"/>
    <mergeCell ref="E109:E110"/>
    <mergeCell ref="F104:F106"/>
    <mergeCell ref="F109:F110"/>
    <mergeCell ref="D100:D101"/>
    <mergeCell ref="C96:C97"/>
    <mergeCell ref="D104:D106"/>
    <mergeCell ref="C141:H141"/>
    <mergeCell ref="G139:G140"/>
    <mergeCell ref="F139:F140"/>
    <mergeCell ref="E139:E140"/>
    <mergeCell ref="C137:C138"/>
    <mergeCell ref="C113:C114"/>
    <mergeCell ref="F115:F116"/>
    <mergeCell ref="D121:D122"/>
    <mergeCell ref="F119:F120"/>
    <mergeCell ref="E133:E134"/>
    <mergeCell ref="C123:C124"/>
    <mergeCell ref="C119:C120"/>
    <mergeCell ref="G109:G110"/>
    <mergeCell ref="E98:E99"/>
    <mergeCell ref="F117:F118"/>
    <mergeCell ref="G107:G108"/>
    <mergeCell ref="A139:A140"/>
    <mergeCell ref="B139:B140"/>
    <mergeCell ref="C139:C140"/>
    <mergeCell ref="D139:D140"/>
    <mergeCell ref="A125:A126"/>
    <mergeCell ref="A104:A106"/>
    <mergeCell ref="B104:B106"/>
    <mergeCell ref="C104:C106"/>
    <mergeCell ref="A113:A114"/>
    <mergeCell ref="B113:B114"/>
    <mergeCell ref="D107:D108"/>
    <mergeCell ref="B109:B110"/>
    <mergeCell ref="B135:B136"/>
    <mergeCell ref="A115:A116"/>
    <mergeCell ref="B115:B116"/>
    <mergeCell ref="C131:C132"/>
    <mergeCell ref="C129:C130"/>
    <mergeCell ref="D117:D118"/>
    <mergeCell ref="D115:D116"/>
    <mergeCell ref="D129:D130"/>
    <mergeCell ref="C127:C128"/>
    <mergeCell ref="A123:A124"/>
    <mergeCell ref="C115:C116"/>
    <mergeCell ref="C125:C126"/>
    <mergeCell ref="C121:C122"/>
    <mergeCell ref="B123:B124"/>
    <mergeCell ref="B119:B120"/>
    <mergeCell ref="B121:B122"/>
    <mergeCell ref="C102:C103"/>
    <mergeCell ref="B125:B126"/>
    <mergeCell ref="D84:D85"/>
    <mergeCell ref="B100:B101"/>
    <mergeCell ref="B86:B87"/>
    <mergeCell ref="B90:B91"/>
    <mergeCell ref="D94:D95"/>
    <mergeCell ref="C86:C87"/>
    <mergeCell ref="A117:A118"/>
    <mergeCell ref="B117:B118"/>
    <mergeCell ref="C117:C118"/>
    <mergeCell ref="A88:A89"/>
    <mergeCell ref="A96:A97"/>
    <mergeCell ref="C84:C85"/>
    <mergeCell ref="A86:A87"/>
    <mergeCell ref="A84:A85"/>
    <mergeCell ref="B84:B85"/>
    <mergeCell ref="B98:B99"/>
    <mergeCell ref="A98:A99"/>
    <mergeCell ref="A102:A103"/>
    <mergeCell ref="B88:B89"/>
    <mergeCell ref="B92:B93"/>
    <mergeCell ref="B102:B103"/>
    <mergeCell ref="C100:C101"/>
    <mergeCell ref="A64:A65"/>
    <mergeCell ref="B60:B61"/>
    <mergeCell ref="A68:A69"/>
    <mergeCell ref="C66:C67"/>
    <mergeCell ref="A40:A41"/>
    <mergeCell ref="B40:B41"/>
    <mergeCell ref="C40:C41"/>
    <mergeCell ref="D40:D41"/>
    <mergeCell ref="F38:F39"/>
    <mergeCell ref="D66:D67"/>
    <mergeCell ref="A50:A51"/>
    <mergeCell ref="A48:A49"/>
    <mergeCell ref="B48:B49"/>
    <mergeCell ref="C48:C49"/>
    <mergeCell ref="A46:A47"/>
    <mergeCell ref="D52:D53"/>
    <mergeCell ref="A54:A55"/>
    <mergeCell ref="B54:B55"/>
    <mergeCell ref="A52:A53"/>
    <mergeCell ref="C50:C51"/>
    <mergeCell ref="D54:D55"/>
    <mergeCell ref="B50:B51"/>
    <mergeCell ref="D48:D49"/>
    <mergeCell ref="D50:D51"/>
    <mergeCell ref="C36:H36"/>
    <mergeCell ref="A37:P37"/>
    <mergeCell ref="G38:G39"/>
    <mergeCell ref="G40:G41"/>
    <mergeCell ref="A38:A39"/>
    <mergeCell ref="C42:H42"/>
    <mergeCell ref="A43:P43"/>
    <mergeCell ref="G46:G47"/>
    <mergeCell ref="G48:G49"/>
    <mergeCell ref="D44:D45"/>
    <mergeCell ref="E44:E45"/>
    <mergeCell ref="G44:G45"/>
    <mergeCell ref="F46:F47"/>
    <mergeCell ref="B46:B47"/>
    <mergeCell ref="A44:A45"/>
    <mergeCell ref="B44:B45"/>
    <mergeCell ref="C44:C45"/>
    <mergeCell ref="C46:C47"/>
    <mergeCell ref="D46:D47"/>
    <mergeCell ref="F48:F49"/>
    <mergeCell ref="E48:E49"/>
    <mergeCell ref="A34:A35"/>
    <mergeCell ref="B34:B35"/>
    <mergeCell ref="G30:G31"/>
    <mergeCell ref="A33:P33"/>
    <mergeCell ref="G34:G35"/>
    <mergeCell ref="C34:C35"/>
    <mergeCell ref="D34:D35"/>
    <mergeCell ref="E34:E35"/>
    <mergeCell ref="F34:F35"/>
    <mergeCell ref="I2:L2"/>
    <mergeCell ref="J3:K3"/>
    <mergeCell ref="G2:G4"/>
    <mergeCell ref="H2:H4"/>
    <mergeCell ref="A28:A29"/>
    <mergeCell ref="B28:B29"/>
    <mergeCell ref="C28:C29"/>
    <mergeCell ref="D28:D29"/>
    <mergeCell ref="C32:H32"/>
    <mergeCell ref="F2:F4"/>
    <mergeCell ref="C6:C26"/>
    <mergeCell ref="D6:D24"/>
    <mergeCell ref="F30:F31"/>
    <mergeCell ref="H6:H24"/>
    <mergeCell ref="C30:C31"/>
    <mergeCell ref="D30:D31"/>
    <mergeCell ref="G28:G29"/>
    <mergeCell ref="D2:D4"/>
    <mergeCell ref="M2:P2"/>
    <mergeCell ref="I3:I4"/>
    <mergeCell ref="F44:F45"/>
    <mergeCell ref="E46:E47"/>
    <mergeCell ref="F40:F41"/>
    <mergeCell ref="E40:E41"/>
    <mergeCell ref="N3:O3"/>
    <mergeCell ref="P3:P4"/>
    <mergeCell ref="E30:E31"/>
    <mergeCell ref="E28:E29"/>
    <mergeCell ref="F28:F29"/>
    <mergeCell ref="A27:P27"/>
    <mergeCell ref="B38:B39"/>
    <mergeCell ref="C38:C39"/>
    <mergeCell ref="D38:D39"/>
    <mergeCell ref="E38:E39"/>
    <mergeCell ref="A5:P5"/>
    <mergeCell ref="M3:M4"/>
    <mergeCell ref="E2:E4"/>
    <mergeCell ref="A2:A4"/>
    <mergeCell ref="B2:B4"/>
    <mergeCell ref="C2:C4"/>
    <mergeCell ref="B6:B26"/>
    <mergeCell ref="L3:L4"/>
  </mergeCells>
  <phoneticPr fontId="0"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workbookViewId="0">
      <selection activeCell="B31" sqref="B31"/>
    </sheetView>
  </sheetViews>
  <sheetFormatPr defaultRowHeight="15.75"/>
  <cols>
    <col min="1" max="1" width="22.7109375" style="207" customWidth="1"/>
    <col min="2" max="2" width="60.7109375" style="207" customWidth="1"/>
    <col min="3" max="16384" width="9.140625" style="207"/>
  </cols>
  <sheetData>
    <row r="1" spans="1:2">
      <c r="A1" s="1291" t="s">
        <v>184</v>
      </c>
      <c r="B1" s="1291"/>
    </row>
    <row r="2" spans="1:2" ht="31.5">
      <c r="A2" s="208" t="s">
        <v>5</v>
      </c>
      <c r="B2" s="209" t="s">
        <v>185</v>
      </c>
    </row>
    <row r="3" spans="1:2">
      <c r="A3" s="208" t="s">
        <v>186</v>
      </c>
      <c r="B3" s="209" t="s">
        <v>187</v>
      </c>
    </row>
    <row r="4" spans="1:2">
      <c r="A4" s="208" t="s">
        <v>188</v>
      </c>
      <c r="B4" s="209" t="s">
        <v>189</v>
      </c>
    </row>
    <row r="5" spans="1:2">
      <c r="A5" s="208" t="s">
        <v>190</v>
      </c>
      <c r="B5" s="209" t="s">
        <v>191</v>
      </c>
    </row>
    <row r="6" spans="1:2">
      <c r="A6" s="208" t="s">
        <v>192</v>
      </c>
      <c r="B6" s="209" t="s">
        <v>193</v>
      </c>
    </row>
    <row r="7" spans="1:2">
      <c r="A7" s="208" t="s">
        <v>194</v>
      </c>
      <c r="B7" s="209" t="s">
        <v>195</v>
      </c>
    </row>
    <row r="8" spans="1:2">
      <c r="A8" s="208" t="s">
        <v>196</v>
      </c>
      <c r="B8" s="209" t="s">
        <v>197</v>
      </c>
    </row>
    <row r="9" spans="1:2" ht="15.75" customHeight="1"/>
    <row r="10" spans="1:2" ht="15.75" customHeight="1">
      <c r="A10" s="1292" t="s">
        <v>198</v>
      </c>
      <c r="B10" s="1292"/>
    </row>
  </sheetData>
  <mergeCells count="2">
    <mergeCell ref="A1:B1"/>
    <mergeCell ref="A10:B10"/>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Z125"/>
  <sheetViews>
    <sheetView view="pageBreakPreview" zoomScaleNormal="100" zoomScaleSheetLayoutView="100" workbookViewId="0">
      <selection activeCell="AC8" sqref="AC8"/>
    </sheetView>
  </sheetViews>
  <sheetFormatPr defaultRowHeight="12.75"/>
  <cols>
    <col min="1" max="1" width="2.7109375" customWidth="1"/>
    <col min="2" max="2" width="2.5703125" customWidth="1"/>
    <col min="3" max="3" width="3.5703125" customWidth="1"/>
    <col min="4" max="4" width="28" customWidth="1"/>
    <col min="5" max="5" width="3.140625" customWidth="1"/>
    <col min="6" max="6" width="3.7109375" customWidth="1"/>
    <col min="7" max="7" width="3.85546875" style="478" customWidth="1"/>
    <col min="8" max="8" width="7.7109375" customWidth="1"/>
    <col min="9" max="9" width="7.85546875" style="478" customWidth="1"/>
    <col min="10" max="10" width="8.7109375" style="478" customWidth="1"/>
    <col min="11" max="11" width="8.28515625" style="478" customWidth="1"/>
    <col min="12" max="13" width="7.85546875" style="478" customWidth="1"/>
    <col min="14" max="14" width="8.7109375" style="478" customWidth="1"/>
    <col min="15" max="15" width="8.28515625" style="478" customWidth="1"/>
    <col min="16" max="16" width="7.85546875" style="478" customWidth="1"/>
    <col min="17" max="17" width="7" style="478" customWidth="1"/>
    <col min="18" max="18" width="7.7109375" style="478" customWidth="1"/>
    <col min="19" max="19" width="6.5703125" style="478" customWidth="1"/>
    <col min="20" max="20" width="7.140625" style="478" customWidth="1"/>
  </cols>
  <sheetData>
    <row r="1" spans="1:20" ht="18.75" customHeight="1">
      <c r="P1" s="1314" t="s">
        <v>302</v>
      </c>
      <c r="Q1" s="1314"/>
      <c r="R1" s="1314"/>
      <c r="S1" s="1314"/>
      <c r="T1" s="1314"/>
    </row>
    <row r="2" spans="1:20" s="4" customFormat="1" ht="30.75" customHeight="1">
      <c r="A2" s="1123" t="s">
        <v>306</v>
      </c>
      <c r="B2" s="1123"/>
      <c r="C2" s="1123"/>
      <c r="D2" s="1123"/>
      <c r="E2" s="1123"/>
      <c r="F2" s="1123"/>
      <c r="G2" s="1123"/>
      <c r="H2" s="1123"/>
      <c r="I2" s="1123"/>
      <c r="J2" s="1123"/>
      <c r="K2" s="1123"/>
      <c r="L2" s="1123"/>
      <c r="M2" s="1123"/>
      <c r="N2" s="1123"/>
      <c r="O2" s="1123"/>
      <c r="P2" s="1123"/>
      <c r="Q2" s="1123"/>
      <c r="R2" s="1123"/>
      <c r="S2" s="1123"/>
      <c r="T2" s="1123"/>
    </row>
    <row r="3" spans="1:20" s="4" customFormat="1" ht="13.5" customHeight="1" thickBot="1">
      <c r="E3" s="176"/>
      <c r="G3" s="199"/>
      <c r="I3" s="199"/>
      <c r="J3" s="199"/>
      <c r="K3" s="199"/>
      <c r="L3" s="199"/>
      <c r="M3" s="199"/>
      <c r="N3" s="199"/>
      <c r="O3" s="199"/>
      <c r="P3" s="199"/>
      <c r="Q3" s="199"/>
      <c r="R3" s="199"/>
      <c r="S3" s="199"/>
      <c r="T3" s="199"/>
    </row>
    <row r="4" spans="1:20" s="74" customFormat="1" ht="31.5" customHeight="1">
      <c r="A4" s="1125" t="s">
        <v>1</v>
      </c>
      <c r="B4" s="1128" t="s">
        <v>2</v>
      </c>
      <c r="C4" s="1128" t="s">
        <v>3</v>
      </c>
      <c r="D4" s="1131" t="s">
        <v>21</v>
      </c>
      <c r="E4" s="1133" t="s">
        <v>4</v>
      </c>
      <c r="F4" s="1135" t="s">
        <v>273</v>
      </c>
      <c r="G4" s="1138" t="s">
        <v>5</v>
      </c>
      <c r="H4" s="1152" t="s">
        <v>6</v>
      </c>
      <c r="I4" s="934" t="s">
        <v>183</v>
      </c>
      <c r="J4" s="935"/>
      <c r="K4" s="935"/>
      <c r="L4" s="936"/>
      <c r="M4" s="934" t="s">
        <v>298</v>
      </c>
      <c r="N4" s="935"/>
      <c r="O4" s="935"/>
      <c r="P4" s="936"/>
      <c r="Q4" s="934" t="s">
        <v>299</v>
      </c>
      <c r="R4" s="1294"/>
      <c r="S4" s="1294"/>
      <c r="T4" s="1295"/>
    </row>
    <row r="5" spans="1:20" s="74" customFormat="1" ht="18.75" customHeight="1">
      <c r="A5" s="1126"/>
      <c r="B5" s="1129"/>
      <c r="C5" s="1129"/>
      <c r="D5" s="1132"/>
      <c r="E5" s="1134"/>
      <c r="F5" s="1136"/>
      <c r="G5" s="1139"/>
      <c r="H5" s="1153"/>
      <c r="I5" s="1160" t="s">
        <v>7</v>
      </c>
      <c r="J5" s="1162" t="s">
        <v>8</v>
      </c>
      <c r="K5" s="1162"/>
      <c r="L5" s="1107" t="s">
        <v>27</v>
      </c>
      <c r="M5" s="1127" t="s">
        <v>7</v>
      </c>
      <c r="N5" s="1306" t="s">
        <v>8</v>
      </c>
      <c r="O5" s="1307"/>
      <c r="P5" s="1296" t="s">
        <v>27</v>
      </c>
      <c r="Q5" s="1127" t="s">
        <v>7</v>
      </c>
      <c r="R5" s="1306" t="s">
        <v>8</v>
      </c>
      <c r="S5" s="1307"/>
      <c r="T5" s="1296" t="s">
        <v>27</v>
      </c>
    </row>
    <row r="6" spans="1:20" s="74" customFormat="1" ht="107.25" customHeight="1" thickBot="1">
      <c r="A6" s="1127"/>
      <c r="B6" s="1130"/>
      <c r="C6" s="1130"/>
      <c r="D6" s="1132"/>
      <c r="E6" s="1134"/>
      <c r="F6" s="1137"/>
      <c r="G6" s="1139"/>
      <c r="H6" s="1153"/>
      <c r="I6" s="1161"/>
      <c r="J6" s="866" t="s">
        <v>7</v>
      </c>
      <c r="K6" s="171" t="s">
        <v>22</v>
      </c>
      <c r="L6" s="1108"/>
      <c r="M6" s="1305"/>
      <c r="N6" s="454" t="s">
        <v>7</v>
      </c>
      <c r="O6" s="455" t="s">
        <v>22</v>
      </c>
      <c r="P6" s="1297"/>
      <c r="Q6" s="1305"/>
      <c r="R6" s="454" t="s">
        <v>7</v>
      </c>
      <c r="S6" s="455" t="s">
        <v>22</v>
      </c>
      <c r="T6" s="1297"/>
    </row>
    <row r="7" spans="1:20" s="4" customFormat="1">
      <c r="A7" s="1140" t="s">
        <v>30</v>
      </c>
      <c r="B7" s="1141"/>
      <c r="C7" s="1141"/>
      <c r="D7" s="1141"/>
      <c r="E7" s="1141"/>
      <c r="F7" s="1141"/>
      <c r="G7" s="1141"/>
      <c r="H7" s="1141"/>
      <c r="I7" s="1141"/>
      <c r="J7" s="1141"/>
      <c r="K7" s="1141"/>
      <c r="L7" s="1141"/>
      <c r="M7" s="1141"/>
      <c r="N7" s="1141"/>
      <c r="O7" s="1141"/>
      <c r="P7" s="1141"/>
      <c r="Q7" s="1141"/>
      <c r="R7" s="1141"/>
      <c r="S7" s="1141"/>
      <c r="T7" s="1142"/>
    </row>
    <row r="8" spans="1:20" s="4" customFormat="1" ht="13.5" customHeight="1">
      <c r="A8" s="1143" t="s">
        <v>164</v>
      </c>
      <c r="B8" s="1144"/>
      <c r="C8" s="1144"/>
      <c r="D8" s="1144"/>
      <c r="E8" s="1144"/>
      <c r="F8" s="1144"/>
      <c r="G8" s="1144"/>
      <c r="H8" s="1144"/>
      <c r="I8" s="1144"/>
      <c r="J8" s="1144"/>
      <c r="K8" s="1144"/>
      <c r="L8" s="1144"/>
      <c r="M8" s="1144"/>
      <c r="N8" s="1144"/>
      <c r="O8" s="1144"/>
      <c r="P8" s="1144"/>
      <c r="Q8" s="1144"/>
      <c r="R8" s="1144"/>
      <c r="S8" s="1144"/>
      <c r="T8" s="1145"/>
    </row>
    <row r="9" spans="1:20" s="4" customFormat="1" ht="14.25" customHeight="1">
      <c r="A9" s="459" t="s">
        <v>9</v>
      </c>
      <c r="B9" s="1299" t="s">
        <v>151</v>
      </c>
      <c r="C9" s="1299"/>
      <c r="D9" s="1299"/>
      <c r="E9" s="1299"/>
      <c r="F9" s="1299"/>
      <c r="G9" s="1299"/>
      <c r="H9" s="1299"/>
      <c r="I9" s="1299"/>
      <c r="J9" s="1299"/>
      <c r="K9" s="1299"/>
      <c r="L9" s="1299"/>
      <c r="M9" s="1299"/>
      <c r="N9" s="1299"/>
      <c r="O9" s="1299"/>
      <c r="P9" s="1299"/>
      <c r="Q9" s="1299"/>
      <c r="R9" s="1299"/>
      <c r="S9" s="1299"/>
      <c r="T9" s="1300"/>
    </row>
    <row r="10" spans="1:20" s="4" customFormat="1" ht="15.75" customHeight="1" thickBot="1">
      <c r="A10" s="465" t="s">
        <v>9</v>
      </c>
      <c r="B10" s="466" t="s">
        <v>9</v>
      </c>
      <c r="C10" s="1301" t="s">
        <v>153</v>
      </c>
      <c r="D10" s="1302"/>
      <c r="E10" s="1302"/>
      <c r="F10" s="1302"/>
      <c r="G10" s="1302"/>
      <c r="H10" s="1302"/>
      <c r="I10" s="1302"/>
      <c r="J10" s="1302"/>
      <c r="K10" s="1302"/>
      <c r="L10" s="1302"/>
      <c r="M10" s="1302"/>
      <c r="N10" s="1302"/>
      <c r="O10" s="1302"/>
      <c r="P10" s="1302"/>
      <c r="Q10" s="1303"/>
      <c r="R10" s="1303"/>
      <c r="S10" s="1303"/>
      <c r="T10" s="1304"/>
    </row>
    <row r="11" spans="1:20" s="74" customFormat="1" ht="34.5" customHeight="1">
      <c r="A11" s="419" t="s">
        <v>9</v>
      </c>
      <c r="B11" s="420" t="s">
        <v>9</v>
      </c>
      <c r="C11" s="421" t="s">
        <v>9</v>
      </c>
      <c r="D11" s="865" t="s">
        <v>241</v>
      </c>
      <c r="E11" s="353"/>
      <c r="F11" s="968" t="s">
        <v>9</v>
      </c>
      <c r="G11" s="605">
        <v>1</v>
      </c>
      <c r="H11" s="217" t="s">
        <v>13</v>
      </c>
      <c r="I11" s="479">
        <f>J11+L11</f>
        <v>17309.2</v>
      </c>
      <c r="J11" s="480">
        <f>17297.2-40.5-81-3.5+31.3+32.5</f>
        <v>17236</v>
      </c>
      <c r="K11" s="480">
        <f>11202.1+23.9</f>
        <v>11226</v>
      </c>
      <c r="L11" s="542">
        <f>69.7+3.5</f>
        <v>73.2</v>
      </c>
      <c r="M11" s="482">
        <f>N11+P11</f>
        <v>17389.5</v>
      </c>
      <c r="N11" s="483">
        <v>17337</v>
      </c>
      <c r="O11" s="483">
        <v>11313.9</v>
      </c>
      <c r="P11" s="543">
        <f>69.7+3.5-20.7</f>
        <v>52.5</v>
      </c>
      <c r="Q11" s="777">
        <f>M11-I11</f>
        <v>80.299999999999272</v>
      </c>
      <c r="R11" s="790">
        <f t="shared" ref="R11:T11" si="0">N11-J11</f>
        <v>101</v>
      </c>
      <c r="S11" s="790">
        <f t="shared" si="0"/>
        <v>87.899999999999636</v>
      </c>
      <c r="T11" s="808">
        <f t="shared" si="0"/>
        <v>-20.700000000000003</v>
      </c>
    </row>
    <row r="12" spans="1:20" s="74" customFormat="1" ht="15.75" customHeight="1">
      <c r="A12" s="347"/>
      <c r="B12" s="277"/>
      <c r="C12" s="331"/>
      <c r="D12" s="864"/>
      <c r="E12" s="290"/>
      <c r="F12" s="975"/>
      <c r="G12" s="606"/>
      <c r="H12" s="215" t="s">
        <v>163</v>
      </c>
      <c r="I12" s="486">
        <f>J12+L12</f>
        <v>40.5</v>
      </c>
      <c r="J12" s="487">
        <v>40.5</v>
      </c>
      <c r="K12" s="487"/>
      <c r="L12" s="595"/>
      <c r="M12" s="489">
        <f>N12+P12</f>
        <v>40.5</v>
      </c>
      <c r="N12" s="490">
        <v>40.5</v>
      </c>
      <c r="O12" s="490"/>
      <c r="P12" s="597"/>
      <c r="Q12" s="780"/>
      <c r="R12" s="464"/>
      <c r="S12" s="464"/>
      <c r="T12" s="781"/>
    </row>
    <row r="13" spans="1:20" s="74" customFormat="1" ht="15.75" customHeight="1">
      <c r="A13" s="347"/>
      <c r="B13" s="277"/>
      <c r="C13" s="331"/>
      <c r="D13" s="864"/>
      <c r="E13" s="290"/>
      <c r="F13" s="443"/>
      <c r="G13" s="606"/>
      <c r="H13" s="215" t="s">
        <v>222</v>
      </c>
      <c r="I13" s="486">
        <f>J13+L13</f>
        <v>93.1</v>
      </c>
      <c r="J13" s="487">
        <f>81+12.1</f>
        <v>93.1</v>
      </c>
      <c r="K13" s="487"/>
      <c r="L13" s="595"/>
      <c r="M13" s="489">
        <f>N13+P13</f>
        <v>93.1</v>
      </c>
      <c r="N13" s="490">
        <f>81+12.1</f>
        <v>93.1</v>
      </c>
      <c r="O13" s="490"/>
      <c r="P13" s="597"/>
      <c r="Q13" s="780"/>
      <c r="R13" s="464"/>
      <c r="S13" s="464"/>
      <c r="T13" s="781"/>
    </row>
    <row r="14" spans="1:20" s="74" customFormat="1" ht="15.75" customHeight="1">
      <c r="A14" s="347"/>
      <c r="B14" s="277"/>
      <c r="C14" s="331"/>
      <c r="D14" s="864"/>
      <c r="E14" s="290"/>
      <c r="F14" s="443"/>
      <c r="G14" s="606"/>
      <c r="H14" s="390" t="s">
        <v>148</v>
      </c>
      <c r="I14" s="474">
        <f>J14+L14</f>
        <v>2540.9</v>
      </c>
      <c r="J14" s="475">
        <v>2524.9</v>
      </c>
      <c r="K14" s="475">
        <v>1573.6</v>
      </c>
      <c r="L14" s="533">
        <v>16</v>
      </c>
      <c r="M14" s="476">
        <f>N14+P14</f>
        <v>2564.5</v>
      </c>
      <c r="N14" s="477">
        <f>2524.9+23.6</f>
        <v>2548.5</v>
      </c>
      <c r="O14" s="477">
        <f>1573.6+13</f>
        <v>1586.6</v>
      </c>
      <c r="P14" s="535">
        <v>16</v>
      </c>
      <c r="Q14" s="463">
        <f>M14-I14</f>
        <v>23.599999999999909</v>
      </c>
      <c r="R14" s="464">
        <f>N14-J14</f>
        <v>23.599999999999909</v>
      </c>
      <c r="S14" s="464">
        <f>O14-K14</f>
        <v>13</v>
      </c>
      <c r="T14" s="781"/>
    </row>
    <row r="15" spans="1:20" s="74" customFormat="1" ht="15.75" customHeight="1">
      <c r="A15" s="347"/>
      <c r="B15" s="277"/>
      <c r="C15" s="331"/>
      <c r="D15" s="864"/>
      <c r="E15" s="290"/>
      <c r="F15" s="443"/>
      <c r="G15" s="606"/>
      <c r="H15" s="390" t="s">
        <v>300</v>
      </c>
      <c r="I15" s="474">
        <f>J15</f>
        <v>3.4</v>
      </c>
      <c r="J15" s="475">
        <v>3.4</v>
      </c>
      <c r="K15" s="475"/>
      <c r="L15" s="533"/>
      <c r="M15" s="476">
        <f>N15</f>
        <v>3.4</v>
      </c>
      <c r="N15" s="477">
        <v>3.4</v>
      </c>
      <c r="O15" s="477"/>
      <c r="P15" s="535"/>
      <c r="Q15" s="780"/>
      <c r="R15" s="464"/>
      <c r="S15" s="464"/>
      <c r="T15" s="781"/>
    </row>
    <row r="16" spans="1:20" s="74" customFormat="1" ht="15.75" customHeight="1">
      <c r="A16" s="347"/>
      <c r="B16" s="277"/>
      <c r="C16" s="331"/>
      <c r="D16" s="864"/>
      <c r="E16" s="290"/>
      <c r="F16" s="443"/>
      <c r="G16" s="606"/>
      <c r="H16" s="390" t="s">
        <v>301</v>
      </c>
      <c r="I16" s="474">
        <f>J16</f>
        <v>116</v>
      </c>
      <c r="J16" s="475">
        <v>116</v>
      </c>
      <c r="K16" s="475"/>
      <c r="L16" s="533"/>
      <c r="M16" s="476">
        <f>N16</f>
        <v>116</v>
      </c>
      <c r="N16" s="477">
        <v>116</v>
      </c>
      <c r="O16" s="477"/>
      <c r="P16" s="535"/>
      <c r="Q16" s="780"/>
      <c r="R16" s="464"/>
      <c r="S16" s="464"/>
      <c r="T16" s="781"/>
    </row>
    <row r="17" spans="1:21" s="4" customFormat="1" ht="16.5" customHeight="1" thickBot="1">
      <c r="A17" s="348"/>
      <c r="B17" s="278"/>
      <c r="C17" s="240"/>
      <c r="D17" s="321"/>
      <c r="E17" s="439"/>
      <c r="F17" s="854"/>
      <c r="G17" s="437"/>
      <c r="H17" s="307" t="s">
        <v>16</v>
      </c>
      <c r="I17" s="502">
        <f>J17+L17</f>
        <v>20103.100000000002</v>
      </c>
      <c r="J17" s="503">
        <f>SUM(J11:J16)</f>
        <v>20013.900000000001</v>
      </c>
      <c r="K17" s="503">
        <f>SUM(K11:K16)</f>
        <v>12799.6</v>
      </c>
      <c r="L17" s="504">
        <f>SUM(L11:L16)</f>
        <v>89.2</v>
      </c>
      <c r="M17" s="546">
        <f>M11+M12+M13+M14+M15+M16</f>
        <v>20207</v>
      </c>
      <c r="N17" s="503">
        <f>N11+N12+N13+N14+N15+N16</f>
        <v>20138.5</v>
      </c>
      <c r="O17" s="503">
        <f>O11+O12+O13+O14+O15+O16</f>
        <v>12900.5</v>
      </c>
      <c r="P17" s="707">
        <f>P11+P12+P13+P14+P15+P16</f>
        <v>68.5</v>
      </c>
      <c r="Q17" s="782">
        <f>Q11+Q12+Q13+Q14+Q15+Q16</f>
        <v>103.89999999999918</v>
      </c>
      <c r="R17" s="807">
        <f t="shared" ref="R17:T17" si="1">R11+R12+R13+R14+R15+R16</f>
        <v>124.59999999999991</v>
      </c>
      <c r="S17" s="807">
        <f t="shared" si="1"/>
        <v>100.89999999999964</v>
      </c>
      <c r="T17" s="809">
        <f t="shared" si="1"/>
        <v>-20.700000000000003</v>
      </c>
    </row>
    <row r="18" spans="1:21" s="4" customFormat="1" ht="24.75" customHeight="1">
      <c r="A18" s="958" t="s">
        <v>9</v>
      </c>
      <c r="B18" s="1119" t="s">
        <v>9</v>
      </c>
      <c r="C18" s="962" t="s">
        <v>10</v>
      </c>
      <c r="D18" s="1101" t="s">
        <v>220</v>
      </c>
      <c r="E18" s="1083"/>
      <c r="F18" s="968" t="s">
        <v>9</v>
      </c>
      <c r="G18" s="1103" t="s">
        <v>155</v>
      </c>
      <c r="H18" s="73" t="s">
        <v>13</v>
      </c>
      <c r="I18" s="479">
        <f>+J18+L18</f>
        <v>419.9</v>
      </c>
      <c r="J18" s="480">
        <v>419.9</v>
      </c>
      <c r="K18" s="480">
        <v>300.10000000000002</v>
      </c>
      <c r="L18" s="481"/>
      <c r="M18" s="482">
        <f>+N18+P18</f>
        <v>419.9</v>
      </c>
      <c r="N18" s="483">
        <v>419.9</v>
      </c>
      <c r="O18" s="483">
        <v>300.10000000000002</v>
      </c>
      <c r="P18" s="543"/>
      <c r="Q18" s="489"/>
      <c r="R18" s="490"/>
      <c r="S18" s="490"/>
      <c r="T18" s="491"/>
    </row>
    <row r="19" spans="1:21" s="4" customFormat="1" ht="18" customHeight="1" thickBot="1">
      <c r="A19" s="959"/>
      <c r="B19" s="1118"/>
      <c r="C19" s="963"/>
      <c r="D19" s="1102"/>
      <c r="E19" s="1084"/>
      <c r="F19" s="969"/>
      <c r="G19" s="1104"/>
      <c r="H19" s="308" t="s">
        <v>16</v>
      </c>
      <c r="I19" s="505">
        <f t="shared" ref="I19:P19" si="2">I18</f>
        <v>419.9</v>
      </c>
      <c r="J19" s="506">
        <f t="shared" si="2"/>
        <v>419.9</v>
      </c>
      <c r="K19" s="506">
        <f t="shared" si="2"/>
        <v>300.10000000000002</v>
      </c>
      <c r="L19" s="507">
        <f t="shared" si="2"/>
        <v>0</v>
      </c>
      <c r="M19" s="505">
        <f t="shared" si="2"/>
        <v>419.9</v>
      </c>
      <c r="N19" s="506">
        <f t="shared" si="2"/>
        <v>419.9</v>
      </c>
      <c r="O19" s="506">
        <f t="shared" si="2"/>
        <v>300.10000000000002</v>
      </c>
      <c r="P19" s="569">
        <f t="shared" si="2"/>
        <v>0</v>
      </c>
      <c r="Q19" s="505"/>
      <c r="R19" s="506"/>
      <c r="S19" s="506"/>
      <c r="T19" s="507"/>
    </row>
    <row r="20" spans="1:21" s="4" customFormat="1" ht="27" customHeight="1">
      <c r="A20" s="970" t="s">
        <v>9</v>
      </c>
      <c r="B20" s="1117" t="s">
        <v>9</v>
      </c>
      <c r="C20" s="972" t="s">
        <v>11</v>
      </c>
      <c r="D20" s="1097" t="s">
        <v>149</v>
      </c>
      <c r="E20" s="1057"/>
      <c r="F20" s="975" t="s">
        <v>9</v>
      </c>
      <c r="G20" s="1063" t="s">
        <v>155</v>
      </c>
      <c r="H20" s="75" t="s">
        <v>13</v>
      </c>
      <c r="I20" s="486">
        <f>+J20+L20</f>
        <v>743.1</v>
      </c>
      <c r="J20" s="487">
        <v>743.1</v>
      </c>
      <c r="K20" s="487">
        <v>248.1</v>
      </c>
      <c r="L20" s="488"/>
      <c r="M20" s="489">
        <f>+N20+P20</f>
        <v>743.1</v>
      </c>
      <c r="N20" s="490">
        <v>743.1</v>
      </c>
      <c r="O20" s="490">
        <v>248.1</v>
      </c>
      <c r="P20" s="597"/>
      <c r="Q20" s="489"/>
      <c r="R20" s="490"/>
      <c r="S20" s="490"/>
      <c r="T20" s="491"/>
    </row>
    <row r="21" spans="1:21" s="4" customFormat="1" ht="17.25" customHeight="1" thickBot="1">
      <c r="A21" s="959"/>
      <c r="B21" s="1118"/>
      <c r="C21" s="963"/>
      <c r="D21" s="1102"/>
      <c r="E21" s="1084"/>
      <c r="F21" s="969"/>
      <c r="G21" s="1104"/>
      <c r="H21" s="308" t="s">
        <v>16</v>
      </c>
      <c r="I21" s="505">
        <f t="shared" ref="I21:P21" si="3">I20</f>
        <v>743.1</v>
      </c>
      <c r="J21" s="506">
        <f t="shared" si="3"/>
        <v>743.1</v>
      </c>
      <c r="K21" s="506">
        <f t="shared" si="3"/>
        <v>248.1</v>
      </c>
      <c r="L21" s="507">
        <f t="shared" si="3"/>
        <v>0</v>
      </c>
      <c r="M21" s="505">
        <f t="shared" si="3"/>
        <v>743.1</v>
      </c>
      <c r="N21" s="506">
        <f t="shared" si="3"/>
        <v>743.1</v>
      </c>
      <c r="O21" s="506">
        <f t="shared" si="3"/>
        <v>248.1</v>
      </c>
      <c r="P21" s="569">
        <f t="shared" si="3"/>
        <v>0</v>
      </c>
      <c r="Q21" s="505"/>
      <c r="R21" s="506"/>
      <c r="S21" s="506"/>
      <c r="T21" s="507"/>
    </row>
    <row r="22" spans="1:21" s="4" customFormat="1" ht="26.25" customHeight="1">
      <c r="A22" s="958" t="s">
        <v>9</v>
      </c>
      <c r="B22" s="960" t="s">
        <v>9</v>
      </c>
      <c r="C22" s="962" t="s">
        <v>12</v>
      </c>
      <c r="D22" s="1101" t="s">
        <v>235</v>
      </c>
      <c r="E22" s="1083"/>
      <c r="F22" s="968" t="s">
        <v>9</v>
      </c>
      <c r="G22" s="1103" t="s">
        <v>155</v>
      </c>
      <c r="H22" s="164" t="s">
        <v>13</v>
      </c>
      <c r="I22" s="479">
        <f>+J22+L22</f>
        <v>287.60000000000002</v>
      </c>
      <c r="J22" s="480">
        <v>287.60000000000002</v>
      </c>
      <c r="K22" s="480">
        <v>197.1</v>
      </c>
      <c r="L22" s="481"/>
      <c r="M22" s="482">
        <f>+N22+P22</f>
        <v>296.8</v>
      </c>
      <c r="N22" s="483">
        <f>287.6+9.2</f>
        <v>296.8</v>
      </c>
      <c r="O22" s="483">
        <f>197.1+7</f>
        <v>204.1</v>
      </c>
      <c r="P22" s="484"/>
      <c r="Q22" s="776">
        <f>M22-I22</f>
        <v>9.1999999999999886</v>
      </c>
      <c r="R22" s="790">
        <f t="shared" ref="R22:S22" si="4">N22-J22</f>
        <v>9.1999999999999886</v>
      </c>
      <c r="S22" s="836">
        <f t="shared" si="4"/>
        <v>7</v>
      </c>
      <c r="T22" s="484"/>
    </row>
    <row r="23" spans="1:21" s="4" customFormat="1" ht="17.25" customHeight="1" thickBot="1">
      <c r="A23" s="959"/>
      <c r="B23" s="961"/>
      <c r="C23" s="963"/>
      <c r="D23" s="1102"/>
      <c r="E23" s="1084"/>
      <c r="F23" s="969"/>
      <c r="G23" s="1104"/>
      <c r="H23" s="307" t="s">
        <v>16</v>
      </c>
      <c r="I23" s="502">
        <f t="shared" ref="I23:P23" si="5">I22</f>
        <v>287.60000000000002</v>
      </c>
      <c r="J23" s="503">
        <f t="shared" si="5"/>
        <v>287.60000000000002</v>
      </c>
      <c r="K23" s="503">
        <f t="shared" si="5"/>
        <v>197.1</v>
      </c>
      <c r="L23" s="504">
        <f t="shared" si="5"/>
        <v>0</v>
      </c>
      <c r="M23" s="502">
        <f t="shared" si="5"/>
        <v>296.8</v>
      </c>
      <c r="N23" s="503">
        <f t="shared" si="5"/>
        <v>296.8</v>
      </c>
      <c r="O23" s="503">
        <f t="shared" si="5"/>
        <v>204.1</v>
      </c>
      <c r="P23" s="504">
        <f t="shared" si="5"/>
        <v>0</v>
      </c>
      <c r="Q23" s="837">
        <f>Q22</f>
        <v>9.1999999999999886</v>
      </c>
      <c r="R23" s="807">
        <f t="shared" ref="R23:S23" si="6">R22</f>
        <v>9.1999999999999886</v>
      </c>
      <c r="S23" s="838">
        <f t="shared" si="6"/>
        <v>7</v>
      </c>
      <c r="T23" s="504"/>
    </row>
    <row r="24" spans="1:21" s="4" customFormat="1" ht="21.75" customHeight="1">
      <c r="A24" s="958" t="s">
        <v>9</v>
      </c>
      <c r="B24" s="960" t="s">
        <v>9</v>
      </c>
      <c r="C24" s="962" t="s">
        <v>33</v>
      </c>
      <c r="D24" s="1101" t="s">
        <v>279</v>
      </c>
      <c r="E24" s="1083"/>
      <c r="F24" s="968" t="s">
        <v>9</v>
      </c>
      <c r="G24" s="1103" t="s">
        <v>155</v>
      </c>
      <c r="H24" s="73" t="s">
        <v>13</v>
      </c>
      <c r="I24" s="479">
        <f>+J24+L24</f>
        <v>28.9</v>
      </c>
      <c r="J24" s="480">
        <v>28.9</v>
      </c>
      <c r="K24" s="480"/>
      <c r="L24" s="481"/>
      <c r="M24" s="482">
        <f>+N24+P24</f>
        <v>28.9</v>
      </c>
      <c r="N24" s="483">
        <v>28.9</v>
      </c>
      <c r="O24" s="483"/>
      <c r="P24" s="484"/>
      <c r="Q24" s="482"/>
      <c r="R24" s="483"/>
      <c r="S24" s="483"/>
      <c r="T24" s="484"/>
    </row>
    <row r="25" spans="1:21" s="4" customFormat="1" ht="19.5" customHeight="1" thickBot="1">
      <c r="A25" s="959"/>
      <c r="B25" s="961"/>
      <c r="C25" s="963"/>
      <c r="D25" s="1102"/>
      <c r="E25" s="1084"/>
      <c r="F25" s="969"/>
      <c r="G25" s="1104"/>
      <c r="H25" s="308" t="s">
        <v>16</v>
      </c>
      <c r="I25" s="505">
        <f t="shared" ref="I25:P25" si="7">I24</f>
        <v>28.9</v>
      </c>
      <c r="J25" s="506">
        <f t="shared" si="7"/>
        <v>28.9</v>
      </c>
      <c r="K25" s="506">
        <f t="shared" si="7"/>
        <v>0</v>
      </c>
      <c r="L25" s="507">
        <f t="shared" si="7"/>
        <v>0</v>
      </c>
      <c r="M25" s="505">
        <f t="shared" si="7"/>
        <v>28.9</v>
      </c>
      <c r="N25" s="506">
        <f t="shared" si="7"/>
        <v>28.9</v>
      </c>
      <c r="O25" s="506">
        <f t="shared" si="7"/>
        <v>0</v>
      </c>
      <c r="P25" s="507">
        <f t="shared" si="7"/>
        <v>0</v>
      </c>
      <c r="Q25" s="505"/>
      <c r="R25" s="506"/>
      <c r="S25" s="506"/>
      <c r="T25" s="507"/>
    </row>
    <row r="26" spans="1:21" s="4" customFormat="1" ht="28.5" customHeight="1">
      <c r="A26" s="848" t="s">
        <v>9</v>
      </c>
      <c r="B26" s="260" t="s">
        <v>9</v>
      </c>
      <c r="C26" s="399" t="s">
        <v>35</v>
      </c>
      <c r="D26" s="442" t="s">
        <v>239</v>
      </c>
      <c r="E26" s="400"/>
      <c r="F26" s="401"/>
      <c r="G26" s="402"/>
      <c r="H26" s="73"/>
      <c r="I26" s="479"/>
      <c r="J26" s="480"/>
      <c r="K26" s="480"/>
      <c r="L26" s="481"/>
      <c r="M26" s="482"/>
      <c r="N26" s="483"/>
      <c r="O26" s="483"/>
      <c r="P26" s="484"/>
      <c r="Q26" s="482"/>
      <c r="R26" s="483"/>
      <c r="S26" s="483"/>
      <c r="T26" s="484"/>
    </row>
    <row r="27" spans="1:21" s="4" customFormat="1" ht="29.25" customHeight="1">
      <c r="A27" s="855"/>
      <c r="B27" s="259"/>
      <c r="C27" s="441"/>
      <c r="D27" s="868" t="s">
        <v>292</v>
      </c>
      <c r="E27" s="329"/>
      <c r="F27" s="327" t="s">
        <v>9</v>
      </c>
      <c r="G27" s="328" t="s">
        <v>155</v>
      </c>
      <c r="H27" s="81" t="s">
        <v>13</v>
      </c>
      <c r="I27" s="474">
        <f>J27+L27</f>
        <v>117</v>
      </c>
      <c r="J27" s="475">
        <f>117</f>
        <v>117</v>
      </c>
      <c r="K27" s="475"/>
      <c r="L27" s="493"/>
      <c r="M27" s="476">
        <f>N27+P27</f>
        <v>117.8</v>
      </c>
      <c r="N27" s="477">
        <f>117+0.8</f>
        <v>117.8</v>
      </c>
      <c r="O27" s="477"/>
      <c r="P27" s="494"/>
      <c r="Q27" s="463">
        <f>M27-I27</f>
        <v>0.79999999999999716</v>
      </c>
      <c r="R27" s="464">
        <f>N27-J27</f>
        <v>0.79999999999999716</v>
      </c>
      <c r="S27" s="477"/>
      <c r="T27" s="494"/>
    </row>
    <row r="28" spans="1:21" s="4" customFormat="1" ht="96.75" customHeight="1">
      <c r="A28" s="855"/>
      <c r="B28" s="259"/>
      <c r="C28" s="441"/>
      <c r="D28" s="864" t="s">
        <v>291</v>
      </c>
      <c r="E28" s="609"/>
      <c r="F28" s="610" t="s">
        <v>9</v>
      </c>
      <c r="G28" s="611" t="s">
        <v>156</v>
      </c>
      <c r="H28" s="167" t="s">
        <v>13</v>
      </c>
      <c r="I28" s="526">
        <f>J28+L28</f>
        <v>97.4</v>
      </c>
      <c r="J28" s="527">
        <v>97.4</v>
      </c>
      <c r="K28" s="527"/>
      <c r="L28" s="528"/>
      <c r="M28" s="529">
        <f>N28+P28</f>
        <v>97.4</v>
      </c>
      <c r="N28" s="530">
        <v>97.4</v>
      </c>
      <c r="O28" s="530"/>
      <c r="P28" s="531"/>
      <c r="Q28" s="784"/>
      <c r="R28" s="617"/>
      <c r="S28" s="530"/>
      <c r="T28" s="531"/>
      <c r="U28" s="74"/>
    </row>
    <row r="29" spans="1:21" s="4" customFormat="1" ht="28.5" customHeight="1">
      <c r="A29" s="855"/>
      <c r="B29" s="259"/>
      <c r="C29" s="441"/>
      <c r="D29" s="1091" t="s">
        <v>221</v>
      </c>
      <c r="E29" s="280"/>
      <c r="F29" s="394"/>
      <c r="G29" s="607"/>
      <c r="H29" s="395"/>
      <c r="I29" s="509"/>
      <c r="J29" s="510"/>
      <c r="K29" s="510"/>
      <c r="L29" s="300"/>
      <c r="M29" s="511"/>
      <c r="N29" s="512"/>
      <c r="O29" s="512"/>
      <c r="P29" s="244"/>
      <c r="Q29" s="817"/>
      <c r="R29" s="818"/>
      <c r="S29" s="512"/>
      <c r="T29" s="244"/>
    </row>
    <row r="30" spans="1:21" s="4" customFormat="1" ht="26.25" customHeight="1" thickBot="1">
      <c r="A30" s="849"/>
      <c r="B30" s="261"/>
      <c r="C30" s="263"/>
      <c r="D30" s="1313"/>
      <c r="E30" s="263"/>
      <c r="F30" s="241"/>
      <c r="G30" s="403"/>
      <c r="H30" s="308" t="s">
        <v>16</v>
      </c>
      <c r="I30" s="505">
        <f>I28+I27</f>
        <v>214.4</v>
      </c>
      <c r="J30" s="506">
        <f>J29+J28+J27</f>
        <v>214.4</v>
      </c>
      <c r="K30" s="506">
        <f>K29+K28+K27</f>
        <v>0</v>
      </c>
      <c r="L30" s="506">
        <f>L29+L28+L27</f>
        <v>0</v>
      </c>
      <c r="M30" s="505">
        <f>M28+M27</f>
        <v>215.2</v>
      </c>
      <c r="N30" s="506">
        <f>N29+N28+N27</f>
        <v>215.2</v>
      </c>
      <c r="O30" s="506">
        <f>O29+O28+O27</f>
        <v>0</v>
      </c>
      <c r="P30" s="506">
        <f>P29+P28+P27</f>
        <v>0</v>
      </c>
      <c r="Q30" s="833">
        <f>Q27</f>
        <v>0.79999999999999716</v>
      </c>
      <c r="R30" s="834">
        <f>R27</f>
        <v>0.79999999999999716</v>
      </c>
      <c r="S30" s="835"/>
      <c r="T30" s="869"/>
    </row>
    <row r="31" spans="1:21" s="74" customFormat="1" ht="15.75" customHeight="1">
      <c r="A31" s="958" t="s">
        <v>9</v>
      </c>
      <c r="B31" s="960" t="s">
        <v>9</v>
      </c>
      <c r="C31" s="962" t="s">
        <v>39</v>
      </c>
      <c r="D31" s="1076" t="s">
        <v>28</v>
      </c>
      <c r="E31" s="1093"/>
      <c r="F31" s="1079" t="s">
        <v>9</v>
      </c>
      <c r="G31" s="1081" t="s">
        <v>155</v>
      </c>
      <c r="H31" s="236" t="s">
        <v>13</v>
      </c>
      <c r="I31" s="513">
        <f>L31+J31</f>
        <v>13520.699999999999</v>
      </c>
      <c r="J31" s="514">
        <f>4035.5-56-812.6</f>
        <v>3166.9</v>
      </c>
      <c r="K31" s="514"/>
      <c r="L31" s="515">
        <v>10353.799999999999</v>
      </c>
      <c r="M31" s="764">
        <f>P31+N31</f>
        <v>12891.9</v>
      </c>
      <c r="N31" s="516">
        <f>4035.5-56-812.6-628.8</f>
        <v>2538.1000000000004</v>
      </c>
      <c r="O31" s="516"/>
      <c r="P31" s="593">
        <v>10353.799999999999</v>
      </c>
      <c r="Q31" s="777">
        <f>M31-I31</f>
        <v>-628.79999999999927</v>
      </c>
      <c r="R31" s="790">
        <f>N31-J31</f>
        <v>-628.79999999999973</v>
      </c>
      <c r="S31" s="483"/>
      <c r="T31" s="484"/>
    </row>
    <row r="32" spans="1:21" s="74" customFormat="1" ht="15.75" customHeight="1" thickBot="1">
      <c r="A32" s="959"/>
      <c r="B32" s="961"/>
      <c r="C32" s="963"/>
      <c r="D32" s="1077"/>
      <c r="E32" s="1094"/>
      <c r="F32" s="1095"/>
      <c r="G32" s="1096"/>
      <c r="H32" s="313" t="s">
        <v>16</v>
      </c>
      <c r="I32" s="519">
        <f t="shared" ref="I32:L32" si="8">SUM(I31:I31)</f>
        <v>13520.699999999999</v>
      </c>
      <c r="J32" s="520">
        <f t="shared" si="8"/>
        <v>3166.9</v>
      </c>
      <c r="K32" s="520">
        <f t="shared" si="8"/>
        <v>0</v>
      </c>
      <c r="L32" s="521">
        <f t="shared" si="8"/>
        <v>10353.799999999999</v>
      </c>
      <c r="M32" s="519">
        <f t="shared" ref="M32:R32" si="9">SUM(M31:M31)</f>
        <v>12891.9</v>
      </c>
      <c r="N32" s="520">
        <f t="shared" si="9"/>
        <v>2538.1000000000004</v>
      </c>
      <c r="O32" s="520">
        <f t="shared" si="9"/>
        <v>0</v>
      </c>
      <c r="P32" s="765">
        <f t="shared" si="9"/>
        <v>10353.799999999999</v>
      </c>
      <c r="Q32" s="502">
        <f t="shared" si="9"/>
        <v>-628.79999999999927</v>
      </c>
      <c r="R32" s="503">
        <f t="shared" si="9"/>
        <v>-628.79999999999973</v>
      </c>
      <c r="S32" s="503"/>
      <c r="T32" s="504"/>
    </row>
    <row r="33" spans="1:21" s="74" customFormat="1" ht="16.5" customHeight="1">
      <c r="A33" s="958" t="s">
        <v>9</v>
      </c>
      <c r="B33" s="960" t="s">
        <v>9</v>
      </c>
      <c r="C33" s="962" t="s">
        <v>40</v>
      </c>
      <c r="D33" s="1076" t="s">
        <v>182</v>
      </c>
      <c r="E33" s="1093"/>
      <c r="F33" s="1079" t="s">
        <v>9</v>
      </c>
      <c r="G33" s="1081" t="s">
        <v>155</v>
      </c>
      <c r="H33" s="236" t="s">
        <v>13</v>
      </c>
      <c r="I33" s="522">
        <f>J33+L33</f>
        <v>100</v>
      </c>
      <c r="J33" s="514">
        <v>100</v>
      </c>
      <c r="K33" s="514"/>
      <c r="L33" s="515"/>
      <c r="M33" s="523">
        <f>N33+P33</f>
        <v>100</v>
      </c>
      <c r="N33" s="516">
        <v>100</v>
      </c>
      <c r="O33" s="516"/>
      <c r="P33" s="517"/>
      <c r="Q33" s="499"/>
      <c r="R33" s="500"/>
      <c r="S33" s="500"/>
      <c r="T33" s="870"/>
    </row>
    <row r="34" spans="1:21" s="74" customFormat="1" ht="16.5" customHeight="1" thickBot="1">
      <c r="A34" s="959"/>
      <c r="B34" s="961"/>
      <c r="C34" s="963"/>
      <c r="D34" s="1077"/>
      <c r="E34" s="1094"/>
      <c r="F34" s="1095"/>
      <c r="G34" s="1096"/>
      <c r="H34" s="313" t="s">
        <v>16</v>
      </c>
      <c r="I34" s="502">
        <f t="shared" ref="I34:P34" si="10">SUM(I33:I33)</f>
        <v>100</v>
      </c>
      <c r="J34" s="503">
        <f t="shared" si="10"/>
        <v>100</v>
      </c>
      <c r="K34" s="503">
        <f t="shared" si="10"/>
        <v>0</v>
      </c>
      <c r="L34" s="504">
        <f t="shared" si="10"/>
        <v>0</v>
      </c>
      <c r="M34" s="502">
        <f t="shared" si="10"/>
        <v>100</v>
      </c>
      <c r="N34" s="503">
        <f t="shared" si="10"/>
        <v>100</v>
      </c>
      <c r="O34" s="503">
        <f t="shared" si="10"/>
        <v>0</v>
      </c>
      <c r="P34" s="504">
        <f t="shared" si="10"/>
        <v>0</v>
      </c>
      <c r="Q34" s="810"/>
      <c r="R34" s="520"/>
      <c r="S34" s="520"/>
      <c r="T34" s="521"/>
    </row>
    <row r="35" spans="1:21" s="4" customFormat="1" ht="21.75" customHeight="1">
      <c r="A35" s="349" t="s">
        <v>9</v>
      </c>
      <c r="B35" s="275" t="s">
        <v>9</v>
      </c>
      <c r="C35" s="286" t="s">
        <v>34</v>
      </c>
      <c r="D35" s="1072" t="s">
        <v>236</v>
      </c>
      <c r="E35" s="319"/>
      <c r="F35" s="279" t="s">
        <v>9</v>
      </c>
      <c r="G35" s="863">
        <v>1</v>
      </c>
      <c r="H35" s="231" t="s">
        <v>13</v>
      </c>
      <c r="I35" s="479">
        <f>J35+L35</f>
        <v>472.4</v>
      </c>
      <c r="J35" s="480">
        <f>472.4-85.6</f>
        <v>386.79999999999995</v>
      </c>
      <c r="K35" s="480"/>
      <c r="L35" s="542">
        <v>85.6</v>
      </c>
      <c r="M35" s="482">
        <f>N35+P35</f>
        <v>498.5</v>
      </c>
      <c r="N35" s="483">
        <f>472.4-85.6+26.1</f>
        <v>412.9</v>
      </c>
      <c r="O35" s="483"/>
      <c r="P35" s="543">
        <v>85.6</v>
      </c>
      <c r="Q35" s="777">
        <f t="shared" ref="Q35:R37" si="11">M35-I35</f>
        <v>26.100000000000023</v>
      </c>
      <c r="R35" s="790">
        <f t="shared" si="11"/>
        <v>26.100000000000023</v>
      </c>
      <c r="S35" s="790"/>
      <c r="T35" s="808"/>
      <c r="U35" s="74"/>
    </row>
    <row r="36" spans="1:21" s="4" customFormat="1" ht="17.25" customHeight="1">
      <c r="A36" s="350"/>
      <c r="B36" s="276"/>
      <c r="C36" s="281"/>
      <c r="D36" s="1087"/>
      <c r="E36" s="320"/>
      <c r="F36" s="274"/>
      <c r="G36" s="391"/>
      <c r="H36" s="82" t="s">
        <v>136</v>
      </c>
      <c r="I36" s="526">
        <f>J36+L36</f>
        <v>100</v>
      </c>
      <c r="J36" s="527">
        <v>100</v>
      </c>
      <c r="K36" s="527"/>
      <c r="L36" s="528"/>
      <c r="M36" s="529">
        <f>N36+P36</f>
        <v>70</v>
      </c>
      <c r="N36" s="530">
        <v>70</v>
      </c>
      <c r="O36" s="530"/>
      <c r="P36" s="616"/>
      <c r="Q36" s="780">
        <f t="shared" si="11"/>
        <v>-30</v>
      </c>
      <c r="R36" s="464">
        <f t="shared" si="11"/>
        <v>-30</v>
      </c>
      <c r="S36" s="464"/>
      <c r="T36" s="781"/>
      <c r="U36" s="74"/>
    </row>
    <row r="37" spans="1:21" s="4" customFormat="1" ht="18.75" customHeight="1">
      <c r="A37" s="350"/>
      <c r="B37" s="276"/>
      <c r="C37" s="281"/>
      <c r="D37" s="1087"/>
      <c r="E37" s="320"/>
      <c r="F37" s="274"/>
      <c r="G37" s="391"/>
      <c r="H37" s="458" t="s">
        <v>14</v>
      </c>
      <c r="I37" s="532">
        <f>J37+L37</f>
        <v>23.5</v>
      </c>
      <c r="J37" s="533">
        <v>23.5</v>
      </c>
      <c r="K37" s="533"/>
      <c r="L37" s="493"/>
      <c r="M37" s="534">
        <f>N37+P37</f>
        <v>26.5</v>
      </c>
      <c r="N37" s="535">
        <f>23.5+3</f>
        <v>26.5</v>
      </c>
      <c r="O37" s="535"/>
      <c r="P37" s="535"/>
      <c r="Q37" s="463">
        <f t="shared" si="11"/>
        <v>3</v>
      </c>
      <c r="R37" s="464">
        <f t="shared" si="11"/>
        <v>3</v>
      </c>
      <c r="S37" s="464"/>
      <c r="T37" s="781"/>
      <c r="U37" s="74"/>
    </row>
    <row r="38" spans="1:21" s="4" customFormat="1" ht="21" customHeight="1">
      <c r="A38" s="350"/>
      <c r="B38" s="276"/>
      <c r="C38" s="281"/>
      <c r="D38" s="1088"/>
      <c r="E38" s="320"/>
      <c r="F38" s="274"/>
      <c r="G38" s="391"/>
      <c r="H38" s="612" t="s">
        <v>301</v>
      </c>
      <c r="I38" s="613">
        <f>J38+L38</f>
        <v>2.7</v>
      </c>
      <c r="J38" s="614">
        <v>2.7</v>
      </c>
      <c r="K38" s="614"/>
      <c r="L38" s="528"/>
      <c r="M38" s="615">
        <f>N38+P38</f>
        <v>2.7</v>
      </c>
      <c r="N38" s="616">
        <v>2.7</v>
      </c>
      <c r="O38" s="616"/>
      <c r="P38" s="785"/>
      <c r="Q38" s="784"/>
      <c r="R38" s="617"/>
      <c r="S38" s="617"/>
      <c r="T38" s="825"/>
      <c r="U38" s="74"/>
    </row>
    <row r="39" spans="1:21" s="4" customFormat="1" ht="15.75" customHeight="1">
      <c r="A39" s="350"/>
      <c r="B39" s="276"/>
      <c r="C39" s="281"/>
      <c r="D39" s="1316" t="s">
        <v>280</v>
      </c>
      <c r="E39" s="320"/>
      <c r="F39" s="274"/>
      <c r="G39" s="391"/>
      <c r="H39" s="82"/>
      <c r="I39" s="526"/>
      <c r="J39" s="527"/>
      <c r="K39" s="527"/>
      <c r="L39" s="528"/>
      <c r="M39" s="529"/>
      <c r="N39" s="530"/>
      <c r="O39" s="530"/>
      <c r="P39" s="616"/>
      <c r="Q39" s="784"/>
      <c r="R39" s="617"/>
      <c r="S39" s="617"/>
      <c r="T39" s="825"/>
    </row>
    <row r="40" spans="1:21" s="4" customFormat="1" ht="15.75" customHeight="1">
      <c r="A40" s="350"/>
      <c r="B40" s="276"/>
      <c r="C40" s="281"/>
      <c r="D40" s="1097"/>
      <c r="E40" s="320"/>
      <c r="F40" s="274"/>
      <c r="G40" s="391"/>
      <c r="H40" s="377"/>
      <c r="I40" s="537"/>
      <c r="J40" s="538"/>
      <c r="K40" s="538"/>
      <c r="L40" s="498"/>
      <c r="M40" s="539"/>
      <c r="N40" s="540"/>
      <c r="O40" s="540"/>
      <c r="P40" s="540"/>
      <c r="Q40" s="787"/>
      <c r="R40" s="783"/>
      <c r="S40" s="783"/>
      <c r="T40" s="826"/>
    </row>
    <row r="41" spans="1:21" s="4" customFormat="1" ht="19.5" customHeight="1">
      <c r="A41" s="350"/>
      <c r="B41" s="276"/>
      <c r="C41" s="281"/>
      <c r="D41" s="1317" t="s">
        <v>152</v>
      </c>
      <c r="E41" s="320"/>
      <c r="F41" s="274"/>
      <c r="G41" s="391"/>
      <c r="H41" s="360"/>
      <c r="I41" s="537"/>
      <c r="J41" s="538"/>
      <c r="K41" s="538"/>
      <c r="L41" s="498"/>
      <c r="M41" s="539"/>
      <c r="N41" s="540"/>
      <c r="O41" s="540"/>
      <c r="P41" s="786"/>
      <c r="Q41" s="787"/>
      <c r="R41" s="783"/>
      <c r="S41" s="783"/>
      <c r="T41" s="826"/>
    </row>
    <row r="42" spans="1:21" s="4" customFormat="1" ht="22.5" customHeight="1">
      <c r="A42" s="350"/>
      <c r="B42" s="276"/>
      <c r="C42" s="281"/>
      <c r="D42" s="1067"/>
      <c r="E42" s="320"/>
      <c r="F42" s="274"/>
      <c r="G42" s="391"/>
      <c r="H42" s="360"/>
      <c r="I42" s="537"/>
      <c r="J42" s="538"/>
      <c r="K42" s="538"/>
      <c r="L42" s="498"/>
      <c r="M42" s="539"/>
      <c r="N42" s="540"/>
      <c r="O42" s="540"/>
      <c r="P42" s="540"/>
      <c r="Q42" s="787"/>
      <c r="R42" s="783"/>
      <c r="S42" s="783"/>
      <c r="T42" s="826"/>
    </row>
    <row r="43" spans="1:21" s="4" customFormat="1" ht="66.75" customHeight="1">
      <c r="A43" s="350"/>
      <c r="B43" s="276"/>
      <c r="C43" s="281"/>
      <c r="D43" s="867" t="s">
        <v>181</v>
      </c>
      <c r="E43" s="320"/>
      <c r="F43" s="274"/>
      <c r="G43" s="391"/>
      <c r="H43" s="360"/>
      <c r="I43" s="537"/>
      <c r="J43" s="538"/>
      <c r="K43" s="538"/>
      <c r="L43" s="498"/>
      <c r="M43" s="539"/>
      <c r="N43" s="540"/>
      <c r="O43" s="540"/>
      <c r="P43" s="540"/>
      <c r="Q43" s="787"/>
      <c r="R43" s="783"/>
      <c r="S43" s="783"/>
      <c r="T43" s="826"/>
      <c r="U43" s="74"/>
    </row>
    <row r="44" spans="1:21" s="4" customFormat="1" ht="42" customHeight="1">
      <c r="A44" s="350"/>
      <c r="B44" s="197"/>
      <c r="C44" s="404"/>
      <c r="D44" s="618" t="s">
        <v>237</v>
      </c>
      <c r="E44" s="204"/>
      <c r="F44" s="205"/>
      <c r="G44" s="391"/>
      <c r="H44" s="243"/>
      <c r="I44" s="496"/>
      <c r="J44" s="497"/>
      <c r="K44" s="497"/>
      <c r="L44" s="498"/>
      <c r="M44" s="499"/>
      <c r="N44" s="500"/>
      <c r="O44" s="500"/>
      <c r="P44" s="540"/>
      <c r="Q44" s="787"/>
      <c r="R44" s="783"/>
      <c r="S44" s="783"/>
      <c r="T44" s="826"/>
    </row>
    <row r="45" spans="1:21" s="4" customFormat="1" ht="67.5" customHeight="1">
      <c r="A45" s="350"/>
      <c r="B45" s="197"/>
      <c r="C45" s="404"/>
      <c r="D45" s="357" t="s">
        <v>281</v>
      </c>
      <c r="E45" s="204"/>
      <c r="F45" s="205"/>
      <c r="G45" s="391"/>
      <c r="H45" s="243"/>
      <c r="I45" s="496"/>
      <c r="J45" s="497"/>
      <c r="K45" s="497"/>
      <c r="L45" s="498"/>
      <c r="M45" s="499"/>
      <c r="N45" s="500"/>
      <c r="O45" s="500"/>
      <c r="P45" s="540"/>
      <c r="Q45" s="787"/>
      <c r="R45" s="783"/>
      <c r="S45" s="783"/>
      <c r="T45" s="826"/>
    </row>
    <row r="46" spans="1:21" s="4" customFormat="1" ht="28.5" customHeight="1">
      <c r="A46" s="350"/>
      <c r="B46" s="197"/>
      <c r="C46" s="404"/>
      <c r="D46" s="1068" t="s">
        <v>169</v>
      </c>
      <c r="E46" s="204"/>
      <c r="F46" s="205"/>
      <c r="G46" s="391"/>
      <c r="H46" s="243"/>
      <c r="I46" s="496"/>
      <c r="J46" s="497"/>
      <c r="K46" s="497"/>
      <c r="L46" s="498"/>
      <c r="M46" s="499"/>
      <c r="N46" s="500"/>
      <c r="O46" s="500"/>
      <c r="P46" s="540"/>
      <c r="Q46" s="787"/>
      <c r="R46" s="783"/>
      <c r="S46" s="783"/>
      <c r="T46" s="826"/>
    </row>
    <row r="47" spans="1:21" s="4" customFormat="1" ht="26.25" customHeight="1">
      <c r="A47" s="674"/>
      <c r="B47" s="676"/>
      <c r="C47" s="677"/>
      <c r="D47" s="1069"/>
      <c r="E47" s="678"/>
      <c r="F47" s="679"/>
      <c r="G47" s="675"/>
      <c r="H47" s="215"/>
      <c r="I47" s="486"/>
      <c r="J47" s="487"/>
      <c r="K47" s="487"/>
      <c r="L47" s="488"/>
      <c r="M47" s="489"/>
      <c r="N47" s="490"/>
      <c r="O47" s="490"/>
      <c r="P47" s="597"/>
      <c r="Q47" s="778"/>
      <c r="R47" s="779"/>
      <c r="S47" s="779"/>
      <c r="T47" s="827"/>
    </row>
    <row r="48" spans="1:21" s="4" customFormat="1" ht="54" customHeight="1">
      <c r="A48" s="350"/>
      <c r="B48" s="197"/>
      <c r="C48" s="404"/>
      <c r="D48" s="406" t="s">
        <v>170</v>
      </c>
      <c r="E48" s="204"/>
      <c r="F48" s="205"/>
      <c r="G48" s="391"/>
      <c r="H48" s="243"/>
      <c r="I48" s="496"/>
      <c r="J48" s="497"/>
      <c r="K48" s="497"/>
      <c r="L48" s="498"/>
      <c r="M48" s="499"/>
      <c r="N48" s="500"/>
      <c r="O48" s="500"/>
      <c r="P48" s="540"/>
      <c r="Q48" s="787"/>
      <c r="R48" s="783"/>
      <c r="S48" s="783"/>
      <c r="T48" s="828"/>
    </row>
    <row r="49" spans="1:26" s="4" customFormat="1" ht="28.5" customHeight="1">
      <c r="A49" s="350"/>
      <c r="B49" s="197"/>
      <c r="C49" s="404"/>
      <c r="D49" s="405" t="s">
        <v>168</v>
      </c>
      <c r="E49" s="407"/>
      <c r="F49" s="409"/>
      <c r="G49" s="292"/>
      <c r="H49" s="243"/>
      <c r="I49" s="496"/>
      <c r="J49" s="497"/>
      <c r="K49" s="497"/>
      <c r="L49" s="498"/>
      <c r="M49" s="499"/>
      <c r="N49" s="500"/>
      <c r="O49" s="500"/>
      <c r="P49" s="540"/>
      <c r="Q49" s="787"/>
      <c r="R49" s="783"/>
      <c r="S49" s="783"/>
      <c r="T49" s="828"/>
    </row>
    <row r="50" spans="1:26" s="4" customFormat="1" ht="30" customHeight="1">
      <c r="A50" s="350"/>
      <c r="B50" s="197"/>
      <c r="C50" s="404"/>
      <c r="D50" s="1070" t="s">
        <v>154</v>
      </c>
      <c r="E50" s="408"/>
      <c r="F50" s="262"/>
      <c r="G50" s="292"/>
      <c r="H50" s="215"/>
      <c r="I50" s="486"/>
      <c r="J50" s="487"/>
      <c r="K50" s="487"/>
      <c r="L50" s="488"/>
      <c r="M50" s="489"/>
      <c r="N50" s="490"/>
      <c r="O50" s="490"/>
      <c r="P50" s="597"/>
      <c r="Q50" s="778"/>
      <c r="R50" s="779"/>
      <c r="S50" s="779"/>
      <c r="T50" s="829"/>
    </row>
    <row r="51" spans="1:26" s="4" customFormat="1" ht="25.5" customHeight="1" thickBot="1">
      <c r="A51" s="351"/>
      <c r="B51" s="415"/>
      <c r="C51" s="241"/>
      <c r="D51" s="1071"/>
      <c r="E51" s="241"/>
      <c r="F51" s="241"/>
      <c r="G51" s="852"/>
      <c r="H51" s="344" t="s">
        <v>16</v>
      </c>
      <c r="I51" s="505">
        <f>SUM(I35:I50)</f>
        <v>598.6</v>
      </c>
      <c r="J51" s="505">
        <f t="shared" ref="J51:L51" si="12">SUM(J35:J50)</f>
        <v>513</v>
      </c>
      <c r="K51" s="505">
        <f t="shared" si="12"/>
        <v>0</v>
      </c>
      <c r="L51" s="505">
        <f t="shared" si="12"/>
        <v>85.6</v>
      </c>
      <c r="M51" s="505">
        <f>SUM(M35:M50)</f>
        <v>597.70000000000005</v>
      </c>
      <c r="N51" s="505">
        <f t="shared" ref="N51:T51" si="13">SUM(N35:N50)</f>
        <v>512.1</v>
      </c>
      <c r="O51" s="505">
        <f t="shared" si="13"/>
        <v>0</v>
      </c>
      <c r="P51" s="505">
        <f t="shared" si="13"/>
        <v>85.6</v>
      </c>
      <c r="Q51" s="788">
        <f t="shared" si="13"/>
        <v>-0.89999999999997726</v>
      </c>
      <c r="R51" s="788">
        <f t="shared" si="13"/>
        <v>-0.89999999999997726</v>
      </c>
      <c r="S51" s="788">
        <f t="shared" si="13"/>
        <v>0</v>
      </c>
      <c r="T51" s="871">
        <f t="shared" si="13"/>
        <v>0</v>
      </c>
    </row>
    <row r="52" spans="1:26" s="4" customFormat="1" ht="23.25" customHeight="1">
      <c r="A52" s="958" t="s">
        <v>9</v>
      </c>
      <c r="B52" s="960" t="s">
        <v>9</v>
      </c>
      <c r="C52" s="962" t="s">
        <v>41</v>
      </c>
      <c r="D52" s="1072" t="s">
        <v>157</v>
      </c>
      <c r="E52" s="1083"/>
      <c r="F52" s="968"/>
      <c r="G52" s="1085">
        <v>1</v>
      </c>
      <c r="H52" s="231" t="s">
        <v>13</v>
      </c>
      <c r="I52" s="479">
        <f>J52+L52</f>
        <v>30</v>
      </c>
      <c r="J52" s="480">
        <v>30</v>
      </c>
      <c r="K52" s="480"/>
      <c r="L52" s="542"/>
      <c r="M52" s="482">
        <f>N52+P52</f>
        <v>30</v>
      </c>
      <c r="N52" s="483">
        <v>30</v>
      </c>
      <c r="O52" s="483"/>
      <c r="P52" s="543"/>
      <c r="Q52" s="489"/>
      <c r="R52" s="490"/>
      <c r="S52" s="490"/>
      <c r="T52" s="491"/>
    </row>
    <row r="53" spans="1:26" s="4" customFormat="1" ht="18.75" customHeight="1" thickBot="1">
      <c r="A53" s="959"/>
      <c r="B53" s="961"/>
      <c r="C53" s="963"/>
      <c r="D53" s="1073"/>
      <c r="E53" s="1084"/>
      <c r="F53" s="969"/>
      <c r="G53" s="1086"/>
      <c r="H53" s="315" t="s">
        <v>16</v>
      </c>
      <c r="I53" s="502">
        <f t="shared" ref="I53:P53" si="14">SUM(I52)</f>
        <v>30</v>
      </c>
      <c r="J53" s="503">
        <f t="shared" si="14"/>
        <v>30</v>
      </c>
      <c r="K53" s="503">
        <f t="shared" si="14"/>
        <v>0</v>
      </c>
      <c r="L53" s="545">
        <f t="shared" si="14"/>
        <v>0</v>
      </c>
      <c r="M53" s="502">
        <f t="shared" si="14"/>
        <v>30</v>
      </c>
      <c r="N53" s="503">
        <f t="shared" si="14"/>
        <v>30</v>
      </c>
      <c r="O53" s="503">
        <f t="shared" si="14"/>
        <v>0</v>
      </c>
      <c r="P53" s="545">
        <f t="shared" si="14"/>
        <v>0</v>
      </c>
      <c r="Q53" s="502"/>
      <c r="R53" s="503"/>
      <c r="S53" s="503"/>
      <c r="T53" s="504"/>
    </row>
    <row r="54" spans="1:26" s="168" customFormat="1" ht="28.5" customHeight="1">
      <c r="A54" s="1053" t="s">
        <v>9</v>
      </c>
      <c r="B54" s="960" t="s">
        <v>9</v>
      </c>
      <c r="C54" s="1026" t="s">
        <v>42</v>
      </c>
      <c r="D54" s="361" t="s">
        <v>274</v>
      </c>
      <c r="E54" s="1056"/>
      <c r="F54" s="1059" t="s">
        <v>12</v>
      </c>
      <c r="G54" s="1062" t="s">
        <v>156</v>
      </c>
      <c r="H54" s="296" t="s">
        <v>148</v>
      </c>
      <c r="I54" s="547">
        <f>J54+L54</f>
        <v>946.1</v>
      </c>
      <c r="J54" s="548">
        <v>946.1</v>
      </c>
      <c r="K54" s="548"/>
      <c r="L54" s="549"/>
      <c r="M54" s="550">
        <f>N54+P54</f>
        <v>946.1</v>
      </c>
      <c r="N54" s="551">
        <v>946.1</v>
      </c>
      <c r="O54" s="551"/>
      <c r="P54" s="552"/>
      <c r="Q54" s="550"/>
      <c r="R54" s="551"/>
      <c r="S54" s="551"/>
      <c r="T54" s="872"/>
    </row>
    <row r="55" spans="1:26" s="168" customFormat="1" ht="30" customHeight="1">
      <c r="A55" s="1054"/>
      <c r="B55" s="971"/>
      <c r="C55" s="972"/>
      <c r="D55" s="362" t="s">
        <v>276</v>
      </c>
      <c r="E55" s="1057"/>
      <c r="F55" s="1060"/>
      <c r="G55" s="1063"/>
      <c r="H55" s="359" t="s">
        <v>148</v>
      </c>
      <c r="I55" s="554">
        <f>J55+L55</f>
        <v>33</v>
      </c>
      <c r="J55" s="555">
        <v>33</v>
      </c>
      <c r="K55" s="555"/>
      <c r="L55" s="556"/>
      <c r="M55" s="557">
        <f>N55+P55</f>
        <v>33</v>
      </c>
      <c r="N55" s="558">
        <v>33</v>
      </c>
      <c r="O55" s="558"/>
      <c r="P55" s="559"/>
      <c r="Q55" s="557"/>
      <c r="R55" s="558"/>
      <c r="S55" s="558"/>
      <c r="T55" s="873"/>
    </row>
    <row r="56" spans="1:26" s="168" customFormat="1" ht="19.5" customHeight="1" thickBot="1">
      <c r="A56" s="1055"/>
      <c r="B56" s="961"/>
      <c r="C56" s="1028"/>
      <c r="D56" s="619" t="s">
        <v>275</v>
      </c>
      <c r="E56" s="1058"/>
      <c r="F56" s="1061"/>
      <c r="G56" s="1064"/>
      <c r="H56" s="315" t="s">
        <v>16</v>
      </c>
      <c r="I56" s="561">
        <f>I54+I55</f>
        <v>979.1</v>
      </c>
      <c r="J56" s="562">
        <f>J54+J55</f>
        <v>979.1</v>
      </c>
      <c r="K56" s="562">
        <f>K54</f>
        <v>0</v>
      </c>
      <c r="L56" s="563">
        <f>L54</f>
        <v>0</v>
      </c>
      <c r="M56" s="561">
        <f>M54+M55</f>
        <v>979.1</v>
      </c>
      <c r="N56" s="562">
        <f>N54+N55</f>
        <v>979.1</v>
      </c>
      <c r="O56" s="562">
        <f>O54</f>
        <v>0</v>
      </c>
      <c r="P56" s="563">
        <f>P54</f>
        <v>0</v>
      </c>
      <c r="Q56" s="561"/>
      <c r="R56" s="562"/>
      <c r="S56" s="562"/>
      <c r="T56" s="874"/>
    </row>
    <row r="57" spans="1:26" s="4" customFormat="1" ht="15.75" customHeight="1" thickBot="1">
      <c r="A57" s="352" t="s">
        <v>9</v>
      </c>
      <c r="B57" s="72" t="s">
        <v>9</v>
      </c>
      <c r="C57" s="988" t="s">
        <v>17</v>
      </c>
      <c r="D57" s="989"/>
      <c r="E57" s="989"/>
      <c r="F57" s="989"/>
      <c r="G57" s="989"/>
      <c r="H57" s="989"/>
      <c r="I57" s="78">
        <f t="shared" ref="I57:L57" si="15">I56+I53+I51+I34+I32+I30+I25+I23+I21+I19+I17</f>
        <v>37025.4</v>
      </c>
      <c r="J57" s="76">
        <f t="shared" si="15"/>
        <v>26496.800000000003</v>
      </c>
      <c r="K57" s="76">
        <f t="shared" si="15"/>
        <v>13544.9</v>
      </c>
      <c r="L57" s="77">
        <f t="shared" si="15"/>
        <v>10528.6</v>
      </c>
      <c r="M57" s="78">
        <f>M56+M53+M51+M34+M32+M30+M25+M23+M21+M19+M17</f>
        <v>36509.599999999999</v>
      </c>
      <c r="N57" s="78">
        <f t="shared" ref="N57:T57" si="16">N56+N53+N51+N34+N32+N30+N25+N23+N21+N19+N17</f>
        <v>26001.7</v>
      </c>
      <c r="O57" s="78">
        <f t="shared" si="16"/>
        <v>13652.8</v>
      </c>
      <c r="P57" s="78">
        <f t="shared" si="16"/>
        <v>10507.9</v>
      </c>
      <c r="Q57" s="78">
        <f t="shared" si="16"/>
        <v>-515.80000000000018</v>
      </c>
      <c r="R57" s="78">
        <f t="shared" si="16"/>
        <v>-495.09999999999991</v>
      </c>
      <c r="S57" s="78">
        <f t="shared" si="16"/>
        <v>107.89999999999964</v>
      </c>
      <c r="T57" s="875">
        <f t="shared" si="16"/>
        <v>-20.700000000000003</v>
      </c>
    </row>
    <row r="58" spans="1:26" s="4" customFormat="1" ht="15.75" customHeight="1" thickBot="1">
      <c r="A58" s="352" t="s">
        <v>9</v>
      </c>
      <c r="B58" s="169" t="s">
        <v>10</v>
      </c>
      <c r="C58" s="993" t="s">
        <v>167</v>
      </c>
      <c r="D58" s="994"/>
      <c r="E58" s="994"/>
      <c r="F58" s="994"/>
      <c r="G58" s="994"/>
      <c r="H58" s="994"/>
      <c r="I58" s="994"/>
      <c r="J58" s="994"/>
      <c r="K58" s="994"/>
      <c r="L58" s="994"/>
      <c r="M58" s="994"/>
      <c r="N58" s="994"/>
      <c r="O58" s="994"/>
      <c r="P58" s="994"/>
      <c r="Q58" s="994"/>
      <c r="R58" s="994"/>
      <c r="S58" s="994"/>
      <c r="T58" s="995"/>
      <c r="Z58" s="74"/>
    </row>
    <row r="59" spans="1:26" s="4" customFormat="1" ht="22.5" customHeight="1">
      <c r="A59" s="848" t="s">
        <v>9</v>
      </c>
      <c r="B59" s="260" t="s">
        <v>10</v>
      </c>
      <c r="C59" s="370" t="s">
        <v>9</v>
      </c>
      <c r="D59" s="1047" t="s">
        <v>265</v>
      </c>
      <c r="E59" s="1049" t="s">
        <v>219</v>
      </c>
      <c r="F59" s="861" t="s">
        <v>9</v>
      </c>
      <c r="G59" s="380" t="s">
        <v>155</v>
      </c>
      <c r="H59" s="383" t="s">
        <v>13</v>
      </c>
      <c r="I59" s="522">
        <f>J59+L59</f>
        <v>788.7</v>
      </c>
      <c r="J59" s="514">
        <v>568.70000000000005</v>
      </c>
      <c r="K59" s="514"/>
      <c r="L59" s="591">
        <f>10+210</f>
        <v>220</v>
      </c>
      <c r="M59" s="523">
        <f>N59+P59</f>
        <v>801.7</v>
      </c>
      <c r="N59" s="516">
        <v>568.70000000000005</v>
      </c>
      <c r="O59" s="516"/>
      <c r="P59" s="593">
        <f>10+210+13</f>
        <v>233</v>
      </c>
      <c r="Q59" s="819">
        <f>M59-I59</f>
        <v>13</v>
      </c>
      <c r="R59" s="819">
        <f t="shared" ref="R59:T59" si="17">N59-J59</f>
        <v>0</v>
      </c>
      <c r="S59" s="819">
        <f t="shared" si="17"/>
        <v>0</v>
      </c>
      <c r="T59" s="876">
        <f t="shared" si="17"/>
        <v>13</v>
      </c>
    </row>
    <row r="60" spans="1:26" s="2" customFormat="1" ht="21" customHeight="1">
      <c r="A60" s="855"/>
      <c r="B60" s="259"/>
      <c r="C60" s="369"/>
      <c r="D60" s="1048"/>
      <c r="E60" s="1050"/>
      <c r="F60" s="862"/>
      <c r="G60" s="381"/>
      <c r="H60" s="289"/>
      <c r="I60" s="355"/>
      <c r="J60" s="354"/>
      <c r="K60" s="354"/>
      <c r="L60" s="297"/>
      <c r="M60" s="449"/>
      <c r="N60" s="450"/>
      <c r="O60" s="450"/>
      <c r="P60" s="451"/>
      <c r="Q60" s="820"/>
      <c r="R60" s="821"/>
      <c r="S60" s="821"/>
      <c r="T60" s="877"/>
    </row>
    <row r="61" spans="1:26" s="2" customFormat="1" ht="31.5" customHeight="1">
      <c r="A61" s="855"/>
      <c r="B61" s="259"/>
      <c r="C61" s="369"/>
      <c r="D61" s="382" t="s">
        <v>264</v>
      </c>
      <c r="E61" s="1050"/>
      <c r="F61" s="862"/>
      <c r="G61" s="381"/>
      <c r="H61" s="289"/>
      <c r="I61" s="355"/>
      <c r="J61" s="354"/>
      <c r="K61" s="354"/>
      <c r="L61" s="297"/>
      <c r="M61" s="449"/>
      <c r="N61" s="450"/>
      <c r="O61" s="450"/>
      <c r="P61" s="451"/>
      <c r="Q61" s="820"/>
      <c r="R61" s="821"/>
      <c r="S61" s="821"/>
      <c r="T61" s="877"/>
    </row>
    <row r="62" spans="1:26" s="2" customFormat="1" ht="27" customHeight="1">
      <c r="A62" s="860"/>
      <c r="B62" s="680"/>
      <c r="C62" s="681"/>
      <c r="D62" s="382" t="s">
        <v>263</v>
      </c>
      <c r="E62" s="1312"/>
      <c r="F62" s="682"/>
      <c r="G62" s="683"/>
      <c r="H62" s="620"/>
      <c r="I62" s="621"/>
      <c r="J62" s="622"/>
      <c r="K62" s="622"/>
      <c r="L62" s="623"/>
      <c r="M62" s="624"/>
      <c r="N62" s="625"/>
      <c r="O62" s="625"/>
      <c r="P62" s="626"/>
      <c r="Q62" s="822"/>
      <c r="R62" s="823"/>
      <c r="S62" s="823"/>
      <c r="T62" s="878"/>
    </row>
    <row r="63" spans="1:26" s="2" customFormat="1" ht="186.75" customHeight="1">
      <c r="A63" s="855"/>
      <c r="B63" s="259"/>
      <c r="C63" s="369"/>
      <c r="D63" s="1069" t="s">
        <v>293</v>
      </c>
      <c r="E63" s="627"/>
      <c r="F63" s="862"/>
      <c r="G63" s="381"/>
      <c r="H63" s="620"/>
      <c r="I63" s="621"/>
      <c r="J63" s="622"/>
      <c r="K63" s="622"/>
      <c r="L63" s="623"/>
      <c r="M63" s="624"/>
      <c r="N63" s="625"/>
      <c r="O63" s="625"/>
      <c r="P63" s="626"/>
      <c r="Q63" s="822"/>
      <c r="R63" s="823"/>
      <c r="S63" s="823"/>
      <c r="T63" s="878"/>
    </row>
    <row r="64" spans="1:26" s="4" customFormat="1" ht="21" customHeight="1" thickBot="1">
      <c r="A64" s="849"/>
      <c r="B64" s="261"/>
      <c r="C64" s="384"/>
      <c r="D64" s="1315"/>
      <c r="E64" s="385"/>
      <c r="F64" s="241"/>
      <c r="G64" s="608"/>
      <c r="H64" s="316" t="s">
        <v>16</v>
      </c>
      <c r="I64" s="505">
        <f t="shared" ref="I64:T64" si="18">I61+I59</f>
        <v>788.7</v>
      </c>
      <c r="J64" s="506">
        <f t="shared" si="18"/>
        <v>568.70000000000005</v>
      </c>
      <c r="K64" s="506">
        <f t="shared" si="18"/>
        <v>0</v>
      </c>
      <c r="L64" s="569">
        <f t="shared" si="18"/>
        <v>220</v>
      </c>
      <c r="M64" s="505">
        <f t="shared" si="18"/>
        <v>801.7</v>
      </c>
      <c r="N64" s="506">
        <f t="shared" si="18"/>
        <v>568.70000000000005</v>
      </c>
      <c r="O64" s="506">
        <f t="shared" si="18"/>
        <v>0</v>
      </c>
      <c r="P64" s="569">
        <f t="shared" si="18"/>
        <v>233</v>
      </c>
      <c r="Q64" s="824">
        <f t="shared" si="18"/>
        <v>13</v>
      </c>
      <c r="R64" s="824">
        <f t="shared" si="18"/>
        <v>0</v>
      </c>
      <c r="S64" s="824">
        <f t="shared" si="18"/>
        <v>0</v>
      </c>
      <c r="T64" s="879">
        <f t="shared" si="18"/>
        <v>13</v>
      </c>
      <c r="U64" s="435"/>
    </row>
    <row r="65" spans="1:21" s="74" customFormat="1" ht="15" customHeight="1">
      <c r="A65" s="848" t="s">
        <v>9</v>
      </c>
      <c r="B65" s="850" t="s">
        <v>10</v>
      </c>
      <c r="C65" s="322" t="s">
        <v>10</v>
      </c>
      <c r="D65" s="964" t="s">
        <v>282</v>
      </c>
      <c r="E65" s="1034"/>
      <c r="F65" s="1037" t="s">
        <v>9</v>
      </c>
      <c r="G65" s="1040" t="s">
        <v>156</v>
      </c>
      <c r="H65" s="222" t="s">
        <v>13</v>
      </c>
      <c r="I65" s="304">
        <f>J65+L65</f>
        <v>90.5</v>
      </c>
      <c r="J65" s="305">
        <v>90.5</v>
      </c>
      <c r="K65" s="305">
        <v>7.9</v>
      </c>
      <c r="L65" s="306"/>
      <c r="M65" s="452">
        <f>N65+P65</f>
        <v>90.5</v>
      </c>
      <c r="N65" s="250">
        <v>90.5</v>
      </c>
      <c r="O65" s="250">
        <v>7.9</v>
      </c>
      <c r="P65" s="251"/>
      <c r="Q65" s="452"/>
      <c r="R65" s="250"/>
      <c r="S65" s="250"/>
      <c r="T65" s="251"/>
      <c r="U65" s="436"/>
    </row>
    <row r="66" spans="1:21" s="74" customFormat="1" ht="15" customHeight="1">
      <c r="A66" s="855"/>
      <c r="B66" s="856"/>
      <c r="C66" s="323"/>
      <c r="D66" s="973"/>
      <c r="E66" s="1035"/>
      <c r="F66" s="1065"/>
      <c r="G66" s="1041"/>
      <c r="H66" s="233" t="s">
        <v>217</v>
      </c>
      <c r="I66" s="298">
        <f>J66+L66</f>
        <v>595</v>
      </c>
      <c r="J66" s="299"/>
      <c r="K66" s="299"/>
      <c r="L66" s="300">
        <v>595</v>
      </c>
      <c r="M66" s="453">
        <f>N66+P66</f>
        <v>595</v>
      </c>
      <c r="N66" s="232"/>
      <c r="O66" s="232"/>
      <c r="P66" s="244">
        <v>595</v>
      </c>
      <c r="Q66" s="453"/>
      <c r="R66" s="232"/>
      <c r="S66" s="232"/>
      <c r="T66" s="244"/>
      <c r="U66" s="436"/>
    </row>
    <row r="67" spans="1:21" s="74" customFormat="1" ht="15" customHeight="1" thickBot="1">
      <c r="A67" s="849"/>
      <c r="B67" s="851"/>
      <c r="C67" s="324"/>
      <c r="D67" s="965"/>
      <c r="E67" s="1036"/>
      <c r="F67" s="1039"/>
      <c r="G67" s="1042"/>
      <c r="H67" s="316" t="s">
        <v>16</v>
      </c>
      <c r="I67" s="301">
        <f>L67+J67</f>
        <v>685.5</v>
      </c>
      <c r="J67" s="302">
        <f>SUM(J65,J66)</f>
        <v>90.5</v>
      </c>
      <c r="K67" s="302">
        <f>SUM(K65)</f>
        <v>7.9</v>
      </c>
      <c r="L67" s="303">
        <f>SUM(L65,L66)</f>
        <v>595</v>
      </c>
      <c r="M67" s="301">
        <f>P67+N67</f>
        <v>685.5</v>
      </c>
      <c r="N67" s="302">
        <f>SUM(N65,N66)</f>
        <v>90.5</v>
      </c>
      <c r="O67" s="302">
        <f>SUM(O65)</f>
        <v>7.9</v>
      </c>
      <c r="P67" s="303">
        <f>SUM(P65,P66)</f>
        <v>595</v>
      </c>
      <c r="Q67" s="301"/>
      <c r="R67" s="302"/>
      <c r="S67" s="302"/>
      <c r="T67" s="303"/>
      <c r="U67" s="436"/>
    </row>
    <row r="68" spans="1:21" s="74" customFormat="1" ht="14.25" customHeight="1">
      <c r="A68" s="848" t="s">
        <v>9</v>
      </c>
      <c r="B68" s="850" t="s">
        <v>10</v>
      </c>
      <c r="C68" s="322" t="s">
        <v>11</v>
      </c>
      <c r="D68" s="964" t="s">
        <v>283</v>
      </c>
      <c r="E68" s="1034" t="s">
        <v>212</v>
      </c>
      <c r="F68" s="1037" t="s">
        <v>9</v>
      </c>
      <c r="G68" s="1040" t="s">
        <v>155</v>
      </c>
      <c r="H68" s="222" t="s">
        <v>13</v>
      </c>
      <c r="I68" s="304"/>
      <c r="J68" s="305"/>
      <c r="K68" s="305"/>
      <c r="L68" s="306"/>
      <c r="M68" s="452"/>
      <c r="N68" s="250"/>
      <c r="O68" s="250"/>
      <c r="P68" s="251"/>
      <c r="Q68" s="452"/>
      <c r="R68" s="250"/>
      <c r="S68" s="250"/>
      <c r="T68" s="251"/>
      <c r="U68" s="436"/>
    </row>
    <row r="69" spans="1:21" s="74" customFormat="1" ht="14.25" customHeight="1">
      <c r="A69" s="855"/>
      <c r="B69" s="856"/>
      <c r="C69" s="323"/>
      <c r="D69" s="973"/>
      <c r="E69" s="1035"/>
      <c r="F69" s="1038"/>
      <c r="G69" s="1041"/>
      <c r="H69" s="233" t="s">
        <v>15</v>
      </c>
      <c r="I69" s="298">
        <f>J69</f>
        <v>28.2</v>
      </c>
      <c r="J69" s="299">
        <v>28.2</v>
      </c>
      <c r="K69" s="299"/>
      <c r="L69" s="300"/>
      <c r="M69" s="453">
        <f>N69</f>
        <v>28.2</v>
      </c>
      <c r="N69" s="232">
        <v>28.2</v>
      </c>
      <c r="O69" s="232"/>
      <c r="P69" s="244"/>
      <c r="Q69" s="453"/>
      <c r="R69" s="453"/>
      <c r="S69" s="232"/>
      <c r="T69" s="244"/>
      <c r="U69" s="436"/>
    </row>
    <row r="70" spans="1:21" s="74" customFormat="1" ht="15.75" customHeight="1" thickBot="1">
      <c r="A70" s="849"/>
      <c r="B70" s="851"/>
      <c r="C70" s="324"/>
      <c r="D70" s="965"/>
      <c r="E70" s="1036"/>
      <c r="F70" s="1039"/>
      <c r="G70" s="1042"/>
      <c r="H70" s="316" t="s">
        <v>16</v>
      </c>
      <c r="I70" s="301">
        <f>J70+L70</f>
        <v>28.2</v>
      </c>
      <c r="J70" s="302">
        <f>SUM(J68:J69)</f>
        <v>28.2</v>
      </c>
      <c r="K70" s="302">
        <f>SUM(K68)</f>
        <v>0</v>
      </c>
      <c r="L70" s="303">
        <f>SUM(L68)</f>
        <v>0</v>
      </c>
      <c r="M70" s="301">
        <f>M69</f>
        <v>28.2</v>
      </c>
      <c r="N70" s="301">
        <f>N69</f>
        <v>28.2</v>
      </c>
      <c r="O70" s="302">
        <f>SUM(O68)</f>
        <v>0</v>
      </c>
      <c r="P70" s="303">
        <f>SUM(P68)</f>
        <v>0</v>
      </c>
      <c r="Q70" s="301"/>
      <c r="R70" s="302"/>
      <c r="S70" s="302"/>
      <c r="T70" s="303"/>
    </row>
    <row r="71" spans="1:21" s="4" customFormat="1" ht="24.75" customHeight="1">
      <c r="A71" s="1020" t="s">
        <v>9</v>
      </c>
      <c r="B71" s="1023" t="s">
        <v>10</v>
      </c>
      <c r="C71" s="1026" t="s">
        <v>12</v>
      </c>
      <c r="D71" s="1011" t="s">
        <v>29</v>
      </c>
      <c r="E71" s="1030" t="s">
        <v>229</v>
      </c>
      <c r="F71" s="1005" t="s">
        <v>9</v>
      </c>
      <c r="G71" s="996" t="s">
        <v>155</v>
      </c>
      <c r="H71" s="73" t="s">
        <v>13</v>
      </c>
      <c r="I71" s="479"/>
      <c r="J71" s="480"/>
      <c r="K71" s="480"/>
      <c r="L71" s="481"/>
      <c r="M71" s="482"/>
      <c r="N71" s="483"/>
      <c r="O71" s="483"/>
      <c r="P71" s="484"/>
      <c r="Q71" s="482"/>
      <c r="R71" s="483"/>
      <c r="S71" s="483"/>
      <c r="T71" s="484"/>
    </row>
    <row r="72" spans="1:21" s="4" customFormat="1" ht="38.25" customHeight="1">
      <c r="A72" s="1021"/>
      <c r="B72" s="1024"/>
      <c r="C72" s="1027"/>
      <c r="D72" s="1029"/>
      <c r="E72" s="1031"/>
      <c r="F72" s="1033"/>
      <c r="G72" s="1008"/>
      <c r="H72" s="81" t="s">
        <v>15</v>
      </c>
      <c r="I72" s="474"/>
      <c r="J72" s="475"/>
      <c r="K72" s="475"/>
      <c r="L72" s="493"/>
      <c r="M72" s="476"/>
      <c r="N72" s="477"/>
      <c r="O72" s="477"/>
      <c r="P72" s="494"/>
      <c r="Q72" s="476"/>
      <c r="R72" s="477"/>
      <c r="S72" s="477"/>
      <c r="T72" s="494"/>
    </row>
    <row r="73" spans="1:21" s="4" customFormat="1" ht="50.25" customHeight="1" thickBot="1">
      <c r="A73" s="1022"/>
      <c r="B73" s="1025"/>
      <c r="C73" s="1028"/>
      <c r="D73" s="1013"/>
      <c r="E73" s="1032"/>
      <c r="F73" s="1007"/>
      <c r="G73" s="998"/>
      <c r="H73" s="307" t="s">
        <v>16</v>
      </c>
      <c r="I73" s="546"/>
      <c r="J73" s="503"/>
      <c r="K73" s="503"/>
      <c r="L73" s="570"/>
      <c r="M73" s="546"/>
      <c r="N73" s="503"/>
      <c r="O73" s="503"/>
      <c r="P73" s="570"/>
      <c r="Q73" s="546"/>
      <c r="R73" s="503"/>
      <c r="S73" s="503"/>
      <c r="T73" s="570"/>
    </row>
    <row r="74" spans="1:21" s="4" customFormat="1" ht="15.75" customHeight="1" thickBot="1">
      <c r="A74" s="352" t="s">
        <v>9</v>
      </c>
      <c r="B74" s="769" t="s">
        <v>10</v>
      </c>
      <c r="C74" s="1318" t="s">
        <v>17</v>
      </c>
      <c r="D74" s="1319"/>
      <c r="E74" s="1319"/>
      <c r="F74" s="1319"/>
      <c r="G74" s="1319"/>
      <c r="H74" s="1319"/>
      <c r="I74" s="770">
        <f>J74+L74</f>
        <v>1502.4</v>
      </c>
      <c r="J74" s="602">
        <f>J73+J64+J67+J70</f>
        <v>687.40000000000009</v>
      </c>
      <c r="K74" s="602">
        <f>+K73+K64+K67</f>
        <v>7.9</v>
      </c>
      <c r="L74" s="771">
        <f>+L73+L64+L67</f>
        <v>815</v>
      </c>
      <c r="M74" s="770">
        <f>M73+M64+M67+M70</f>
        <v>1515.4</v>
      </c>
      <c r="N74" s="770">
        <f t="shared" ref="N74:T74" si="19">N73+N64+N67+N70</f>
        <v>687.40000000000009</v>
      </c>
      <c r="O74" s="770">
        <f t="shared" si="19"/>
        <v>7.9</v>
      </c>
      <c r="P74" s="770">
        <f t="shared" si="19"/>
        <v>828</v>
      </c>
      <c r="Q74" s="770">
        <f t="shared" si="19"/>
        <v>13</v>
      </c>
      <c r="R74" s="770">
        <f t="shared" si="19"/>
        <v>0</v>
      </c>
      <c r="S74" s="770">
        <f t="shared" si="19"/>
        <v>0</v>
      </c>
      <c r="T74" s="880">
        <f t="shared" si="19"/>
        <v>13</v>
      </c>
    </row>
    <row r="75" spans="1:21" s="4" customFormat="1" ht="17.25" customHeight="1" thickBot="1">
      <c r="A75" s="352" t="s">
        <v>9</v>
      </c>
      <c r="B75" s="169" t="s">
        <v>11</v>
      </c>
      <c r="C75" s="993" t="s">
        <v>58</v>
      </c>
      <c r="D75" s="994"/>
      <c r="E75" s="994"/>
      <c r="F75" s="994"/>
      <c r="G75" s="994"/>
      <c r="H75" s="994"/>
      <c r="I75" s="994"/>
      <c r="J75" s="994"/>
      <c r="K75" s="994"/>
      <c r="L75" s="994"/>
      <c r="M75" s="994"/>
      <c r="N75" s="994"/>
      <c r="O75" s="994"/>
      <c r="P75" s="994"/>
      <c r="Q75" s="994"/>
      <c r="R75" s="994"/>
      <c r="S75" s="994"/>
      <c r="T75" s="995"/>
    </row>
    <row r="76" spans="1:21" s="74" customFormat="1" ht="24" customHeight="1">
      <c r="A76" s="958" t="s">
        <v>9</v>
      </c>
      <c r="B76" s="960" t="s">
        <v>11</v>
      </c>
      <c r="C76" s="962" t="s">
        <v>9</v>
      </c>
      <c r="D76" s="1011" t="s">
        <v>165</v>
      </c>
      <c r="E76" s="1014" t="s">
        <v>211</v>
      </c>
      <c r="F76" s="1017" t="s">
        <v>9</v>
      </c>
      <c r="G76" s="996" t="s">
        <v>155</v>
      </c>
      <c r="H76" s="73" t="s">
        <v>13</v>
      </c>
      <c r="I76" s="572">
        <f>J76+L76</f>
        <v>39.9</v>
      </c>
      <c r="J76" s="573">
        <v>39.9</v>
      </c>
      <c r="K76" s="573">
        <v>4.0999999999999996</v>
      </c>
      <c r="L76" s="574"/>
      <c r="M76" s="575">
        <f>N76+P76</f>
        <v>39.9</v>
      </c>
      <c r="N76" s="576">
        <v>39.9</v>
      </c>
      <c r="O76" s="576">
        <v>4.0999999999999996</v>
      </c>
      <c r="P76" s="577"/>
      <c r="Q76" s="575"/>
      <c r="R76" s="576"/>
      <c r="S76" s="576"/>
      <c r="T76" s="577"/>
    </row>
    <row r="77" spans="1:21" s="74" customFormat="1" ht="32.25" customHeight="1">
      <c r="A77" s="970"/>
      <c r="B77" s="971"/>
      <c r="C77" s="972"/>
      <c r="D77" s="1012"/>
      <c r="E77" s="1015"/>
      <c r="F77" s="1018"/>
      <c r="G77" s="997"/>
      <c r="H77" s="166" t="s">
        <v>15</v>
      </c>
      <c r="I77" s="579">
        <f>J77</f>
        <v>206.1</v>
      </c>
      <c r="J77" s="580">
        <v>206.1</v>
      </c>
      <c r="K77" s="580">
        <v>9.9</v>
      </c>
      <c r="L77" s="581"/>
      <c r="M77" s="582">
        <f>N77</f>
        <v>206.1</v>
      </c>
      <c r="N77" s="583">
        <v>206.1</v>
      </c>
      <c r="O77" s="583">
        <v>9.9</v>
      </c>
      <c r="P77" s="584"/>
      <c r="Q77" s="582"/>
      <c r="R77" s="583"/>
      <c r="S77" s="583"/>
      <c r="T77" s="584"/>
    </row>
    <row r="78" spans="1:21" s="74" customFormat="1" ht="18.75" customHeight="1" thickBot="1">
      <c r="A78" s="959"/>
      <c r="B78" s="961"/>
      <c r="C78" s="963"/>
      <c r="D78" s="1013"/>
      <c r="E78" s="1016"/>
      <c r="F78" s="1019"/>
      <c r="G78" s="998"/>
      <c r="H78" s="345" t="s">
        <v>16</v>
      </c>
      <c r="I78" s="502">
        <f>J78+L78</f>
        <v>246</v>
      </c>
      <c r="J78" s="503">
        <f>J76+J77</f>
        <v>246</v>
      </c>
      <c r="K78" s="503">
        <f>SUM(K76:K77)</f>
        <v>14</v>
      </c>
      <c r="L78" s="570">
        <f>SUM(L76:L77)</f>
        <v>0</v>
      </c>
      <c r="M78" s="502">
        <f>N78+P78</f>
        <v>246</v>
      </c>
      <c r="N78" s="503">
        <f>N76+N77</f>
        <v>246</v>
      </c>
      <c r="O78" s="503">
        <f>SUM(O76:O77)</f>
        <v>14</v>
      </c>
      <c r="P78" s="570">
        <f>SUM(P76:P77)</f>
        <v>0</v>
      </c>
      <c r="Q78" s="502"/>
      <c r="R78" s="503"/>
      <c r="S78" s="503"/>
      <c r="T78" s="570"/>
    </row>
    <row r="79" spans="1:21" s="4" customFormat="1" ht="44.25" customHeight="1">
      <c r="A79" s="958" t="s">
        <v>9</v>
      </c>
      <c r="B79" s="960" t="s">
        <v>11</v>
      </c>
      <c r="C79" s="962" t="s">
        <v>10</v>
      </c>
      <c r="D79" s="999" t="s">
        <v>224</v>
      </c>
      <c r="E79" s="1002" t="s">
        <v>211</v>
      </c>
      <c r="F79" s="1005" t="s">
        <v>9</v>
      </c>
      <c r="G79" s="996" t="s">
        <v>156</v>
      </c>
      <c r="H79" s="73" t="s">
        <v>13</v>
      </c>
      <c r="I79" s="479"/>
      <c r="J79" s="480"/>
      <c r="K79" s="480"/>
      <c r="L79" s="481"/>
      <c r="M79" s="482"/>
      <c r="N79" s="483"/>
      <c r="O79" s="483"/>
      <c r="P79" s="484"/>
      <c r="Q79" s="482"/>
      <c r="R79" s="483"/>
      <c r="S79" s="483"/>
      <c r="T79" s="484"/>
    </row>
    <row r="80" spans="1:21" s="4" customFormat="1" ht="35.25" customHeight="1">
      <c r="A80" s="970"/>
      <c r="B80" s="971"/>
      <c r="C80" s="972"/>
      <c r="D80" s="1000"/>
      <c r="E80" s="1003"/>
      <c r="F80" s="1006"/>
      <c r="G80" s="997"/>
      <c r="H80" s="167" t="s">
        <v>15</v>
      </c>
      <c r="I80" s="526"/>
      <c r="J80" s="527"/>
      <c r="K80" s="586"/>
      <c r="L80" s="528"/>
      <c r="M80" s="529"/>
      <c r="N80" s="530"/>
      <c r="O80" s="857"/>
      <c r="P80" s="531"/>
      <c r="Q80" s="529"/>
      <c r="R80" s="530"/>
      <c r="S80" s="857"/>
      <c r="T80" s="668"/>
    </row>
    <row r="81" spans="1:20" s="4" customFormat="1" ht="48.75" customHeight="1" thickBot="1">
      <c r="A81" s="959"/>
      <c r="B81" s="961"/>
      <c r="C81" s="963"/>
      <c r="D81" s="1001"/>
      <c r="E81" s="1004"/>
      <c r="F81" s="1007"/>
      <c r="G81" s="998"/>
      <c r="H81" s="307" t="s">
        <v>16</v>
      </c>
      <c r="I81" s="502"/>
      <c r="J81" s="503"/>
      <c r="K81" s="503"/>
      <c r="L81" s="503"/>
      <c r="M81" s="502"/>
      <c r="N81" s="503"/>
      <c r="O81" s="503"/>
      <c r="P81" s="503"/>
      <c r="Q81" s="502"/>
      <c r="R81" s="503"/>
      <c r="S81" s="503"/>
      <c r="T81" s="504"/>
    </row>
    <row r="82" spans="1:20" s="4" customFormat="1" ht="18" customHeight="1">
      <c r="A82" s="958" t="s">
        <v>9</v>
      </c>
      <c r="B82" s="960" t="s">
        <v>11</v>
      </c>
      <c r="C82" s="962" t="s">
        <v>11</v>
      </c>
      <c r="D82" s="999" t="s">
        <v>284</v>
      </c>
      <c r="E82" s="1002"/>
      <c r="F82" s="1005" t="s">
        <v>9</v>
      </c>
      <c r="G82" s="996" t="s">
        <v>155</v>
      </c>
      <c r="H82" s="73" t="s">
        <v>13</v>
      </c>
      <c r="I82" s="479"/>
      <c r="J82" s="480"/>
      <c r="K82" s="480"/>
      <c r="L82" s="481"/>
      <c r="M82" s="482"/>
      <c r="N82" s="483"/>
      <c r="O82" s="483"/>
      <c r="P82" s="484"/>
      <c r="Q82" s="482"/>
      <c r="R82" s="483"/>
      <c r="S82" s="483"/>
      <c r="T82" s="484"/>
    </row>
    <row r="83" spans="1:20" s="4" customFormat="1" ht="18" customHeight="1">
      <c r="A83" s="970"/>
      <c r="B83" s="971"/>
      <c r="C83" s="972"/>
      <c r="D83" s="1000"/>
      <c r="E83" s="1003"/>
      <c r="F83" s="1006"/>
      <c r="G83" s="997"/>
      <c r="H83" s="167" t="s">
        <v>15</v>
      </c>
      <c r="I83" s="526">
        <f>J83+L83</f>
        <v>4</v>
      </c>
      <c r="J83" s="527">
        <v>4</v>
      </c>
      <c r="K83" s="586"/>
      <c r="L83" s="528"/>
      <c r="M83" s="529">
        <f>N83+P83</f>
        <v>4</v>
      </c>
      <c r="N83" s="530">
        <v>4</v>
      </c>
      <c r="O83" s="857"/>
      <c r="P83" s="531"/>
      <c r="Q83" s="529"/>
      <c r="R83" s="530"/>
      <c r="S83" s="857"/>
      <c r="T83" s="668"/>
    </row>
    <row r="84" spans="1:20" s="4" customFormat="1" ht="17.25" customHeight="1" thickBot="1">
      <c r="A84" s="959"/>
      <c r="B84" s="961"/>
      <c r="C84" s="963"/>
      <c r="D84" s="1001"/>
      <c r="E84" s="1004"/>
      <c r="F84" s="1007"/>
      <c r="G84" s="998"/>
      <c r="H84" s="307" t="s">
        <v>16</v>
      </c>
      <c r="I84" s="502">
        <f>J84+L84</f>
        <v>4</v>
      </c>
      <c r="J84" s="503">
        <f>J83</f>
        <v>4</v>
      </c>
      <c r="K84" s="503"/>
      <c r="L84" s="503"/>
      <c r="M84" s="502">
        <f>N84+P84</f>
        <v>4</v>
      </c>
      <c r="N84" s="503">
        <f>N83</f>
        <v>4</v>
      </c>
      <c r="O84" s="503"/>
      <c r="P84" s="503"/>
      <c r="Q84" s="502"/>
      <c r="R84" s="503"/>
      <c r="S84" s="503"/>
      <c r="T84" s="504"/>
    </row>
    <row r="85" spans="1:20" s="4" customFormat="1" ht="13.5" thickBot="1">
      <c r="A85" s="352" t="s">
        <v>9</v>
      </c>
      <c r="B85" s="72" t="s">
        <v>11</v>
      </c>
      <c r="C85" s="988" t="s">
        <v>17</v>
      </c>
      <c r="D85" s="989"/>
      <c r="E85" s="989"/>
      <c r="F85" s="989"/>
      <c r="G85" s="989"/>
      <c r="H85" s="989"/>
      <c r="I85" s="78">
        <f>L85+J85</f>
        <v>250</v>
      </c>
      <c r="J85" s="76">
        <f>J78+J81+J84</f>
        <v>250</v>
      </c>
      <c r="K85" s="76">
        <f>K78+K81+K84</f>
        <v>14</v>
      </c>
      <c r="L85" s="77">
        <f>L78+L81+L84</f>
        <v>0</v>
      </c>
      <c r="M85" s="78">
        <f>M84+M81+M78</f>
        <v>250</v>
      </c>
      <c r="N85" s="78">
        <f t="shared" ref="N85:P85" si="20">N84+N81+N78</f>
        <v>250</v>
      </c>
      <c r="O85" s="78">
        <f t="shared" si="20"/>
        <v>14</v>
      </c>
      <c r="P85" s="78">
        <f t="shared" si="20"/>
        <v>0</v>
      </c>
      <c r="Q85" s="76">
        <f t="shared" ref="Q85:T85" si="21">Q78+Q81+Q84</f>
        <v>0</v>
      </c>
      <c r="R85" s="76">
        <f t="shared" si="21"/>
        <v>0</v>
      </c>
      <c r="S85" s="76">
        <f t="shared" si="21"/>
        <v>0</v>
      </c>
      <c r="T85" s="77">
        <f t="shared" si="21"/>
        <v>0</v>
      </c>
    </row>
    <row r="86" spans="1:20" s="4" customFormat="1" ht="16.5" customHeight="1" thickBot="1">
      <c r="A86" s="352" t="s">
        <v>9</v>
      </c>
      <c r="B86" s="169" t="s">
        <v>12</v>
      </c>
      <c r="C86" s="993" t="s">
        <v>166</v>
      </c>
      <c r="D86" s="994"/>
      <c r="E86" s="994"/>
      <c r="F86" s="994"/>
      <c r="G86" s="994"/>
      <c r="H86" s="994"/>
      <c r="I86" s="994"/>
      <c r="J86" s="994"/>
      <c r="K86" s="994"/>
      <c r="L86" s="994"/>
      <c r="M86" s="994"/>
      <c r="N86" s="994"/>
      <c r="O86" s="994"/>
      <c r="P86" s="994"/>
      <c r="Q86" s="994"/>
      <c r="R86" s="994"/>
      <c r="S86" s="994"/>
      <c r="T86" s="995"/>
    </row>
    <row r="87" spans="1:20" s="4" customFormat="1" ht="15" customHeight="1">
      <c r="A87" s="958" t="s">
        <v>9</v>
      </c>
      <c r="B87" s="960" t="s">
        <v>12</v>
      </c>
      <c r="C87" s="962" t="s">
        <v>9</v>
      </c>
      <c r="D87" s="964" t="s">
        <v>207</v>
      </c>
      <c r="E87" s="966"/>
      <c r="F87" s="968" t="s">
        <v>9</v>
      </c>
      <c r="G87" s="953" t="s">
        <v>156</v>
      </c>
      <c r="H87" s="231" t="s">
        <v>13</v>
      </c>
      <c r="I87" s="479">
        <f>J87+L87</f>
        <v>4.0999999999999996</v>
      </c>
      <c r="J87" s="480">
        <v>2.7</v>
      </c>
      <c r="K87" s="480">
        <v>0.5</v>
      </c>
      <c r="L87" s="481">
        <v>1.4</v>
      </c>
      <c r="M87" s="482">
        <f>N87+P87</f>
        <v>4.0999999999999996</v>
      </c>
      <c r="N87" s="483">
        <v>2.7</v>
      </c>
      <c r="O87" s="483">
        <v>0.5</v>
      </c>
      <c r="P87" s="484">
        <v>1.4</v>
      </c>
      <c r="Q87" s="482"/>
      <c r="R87" s="483"/>
      <c r="S87" s="483"/>
      <c r="T87" s="484"/>
    </row>
    <row r="88" spans="1:20" s="4" customFormat="1" ht="15" customHeight="1">
      <c r="A88" s="970"/>
      <c r="B88" s="971"/>
      <c r="C88" s="972"/>
      <c r="D88" s="973"/>
      <c r="E88" s="974"/>
      <c r="F88" s="975"/>
      <c r="G88" s="954"/>
      <c r="H88" s="165" t="s">
        <v>15</v>
      </c>
      <c r="I88" s="474">
        <f>J88+L88</f>
        <v>36.299999999999997</v>
      </c>
      <c r="J88" s="475">
        <v>23.7</v>
      </c>
      <c r="K88" s="475">
        <v>4.3</v>
      </c>
      <c r="L88" s="493">
        <v>12.6</v>
      </c>
      <c r="M88" s="476">
        <f>N88+P88</f>
        <v>36.299999999999997</v>
      </c>
      <c r="N88" s="477">
        <v>23.7</v>
      </c>
      <c r="O88" s="477">
        <v>4.3</v>
      </c>
      <c r="P88" s="494">
        <v>12.6</v>
      </c>
      <c r="Q88" s="476"/>
      <c r="R88" s="477"/>
      <c r="S88" s="477"/>
      <c r="T88" s="494"/>
    </row>
    <row r="89" spans="1:20" s="4" customFormat="1" ht="15" customHeight="1" thickBot="1">
      <c r="A89" s="849"/>
      <c r="B89" s="851"/>
      <c r="C89" s="852"/>
      <c r="D89" s="965"/>
      <c r="E89" s="853"/>
      <c r="F89" s="854"/>
      <c r="G89" s="847"/>
      <c r="H89" s="343" t="s">
        <v>16</v>
      </c>
      <c r="I89" s="502">
        <f t="shared" ref="I89:P89" si="22">SUM(I87:I88)</f>
        <v>40.4</v>
      </c>
      <c r="J89" s="503">
        <f t="shared" si="22"/>
        <v>26.4</v>
      </c>
      <c r="K89" s="503">
        <f t="shared" si="22"/>
        <v>4.8</v>
      </c>
      <c r="L89" s="504">
        <f t="shared" si="22"/>
        <v>14</v>
      </c>
      <c r="M89" s="502">
        <f t="shared" si="22"/>
        <v>40.4</v>
      </c>
      <c r="N89" s="503">
        <f t="shared" si="22"/>
        <v>26.4</v>
      </c>
      <c r="O89" s="503">
        <f t="shared" si="22"/>
        <v>4.8</v>
      </c>
      <c r="P89" s="504">
        <f t="shared" si="22"/>
        <v>14</v>
      </c>
      <c r="Q89" s="502"/>
      <c r="R89" s="503"/>
      <c r="S89" s="503"/>
      <c r="T89" s="504"/>
    </row>
    <row r="90" spans="1:20" s="4" customFormat="1" ht="40.5" customHeight="1">
      <c r="A90" s="848" t="s">
        <v>9</v>
      </c>
      <c r="B90" s="260" t="s">
        <v>12</v>
      </c>
      <c r="C90" s="370" t="s">
        <v>10</v>
      </c>
      <c r="D90" s="772" t="s">
        <v>234</v>
      </c>
      <c r="E90" s="773"/>
      <c r="F90" s="774" t="s">
        <v>9</v>
      </c>
      <c r="G90" s="859" t="s">
        <v>155</v>
      </c>
      <c r="H90" s="231" t="s">
        <v>13</v>
      </c>
      <c r="I90" s="693">
        <f>J90+L90</f>
        <v>770.59999999999991</v>
      </c>
      <c r="J90" s="542">
        <f>714.6+56-236.3</f>
        <v>534.29999999999995</v>
      </c>
      <c r="K90" s="542"/>
      <c r="L90" s="542">
        <v>236.3</v>
      </c>
      <c r="M90" s="775">
        <f>N90+P90</f>
        <v>811.59999999999991</v>
      </c>
      <c r="N90" s="543">
        <f>714.6+56-236.3+7.9</f>
        <v>542.19999999999993</v>
      </c>
      <c r="O90" s="543"/>
      <c r="P90" s="543">
        <f>236.3+33.1</f>
        <v>269.40000000000003</v>
      </c>
      <c r="Q90" s="776">
        <f>M90-I90</f>
        <v>41</v>
      </c>
      <c r="R90" s="790">
        <f t="shared" ref="R90:T90" si="23">N90-J90</f>
        <v>7.8999999999999773</v>
      </c>
      <c r="S90" s="790">
        <f t="shared" si="23"/>
        <v>0</v>
      </c>
      <c r="T90" s="808">
        <f t="shared" si="23"/>
        <v>33.100000000000023</v>
      </c>
    </row>
    <row r="91" spans="1:20" s="4" customFormat="1" ht="30" customHeight="1">
      <c r="A91" s="855"/>
      <c r="B91" s="259"/>
      <c r="C91" s="369"/>
      <c r="D91" s="816" t="s">
        <v>233</v>
      </c>
      <c r="E91" s="375"/>
      <c r="F91" s="373"/>
      <c r="G91" s="846"/>
      <c r="H91" s="377" t="s">
        <v>13</v>
      </c>
      <c r="I91" s="537"/>
      <c r="J91" s="538"/>
      <c r="K91" s="538"/>
      <c r="L91" s="538"/>
      <c r="M91" s="539"/>
      <c r="N91" s="540"/>
      <c r="O91" s="540"/>
      <c r="P91" s="540"/>
      <c r="Q91" s="539"/>
      <c r="R91" s="540"/>
      <c r="S91" s="540"/>
      <c r="T91" s="870"/>
    </row>
    <row r="92" spans="1:20" s="4" customFormat="1" ht="28.5" customHeight="1">
      <c r="A92" s="855"/>
      <c r="B92" s="259"/>
      <c r="C92" s="369"/>
      <c r="D92" s="357" t="s">
        <v>232</v>
      </c>
      <c r="E92" s="375"/>
      <c r="F92" s="373"/>
      <c r="G92" s="846"/>
      <c r="H92" s="458"/>
      <c r="I92" s="599"/>
      <c r="J92" s="600"/>
      <c r="K92" s="600"/>
      <c r="L92" s="600"/>
      <c r="M92" s="463"/>
      <c r="N92" s="536"/>
      <c r="O92" s="536"/>
      <c r="P92" s="536"/>
      <c r="Q92" s="463"/>
      <c r="R92" s="536"/>
      <c r="S92" s="535"/>
      <c r="T92" s="494"/>
    </row>
    <row r="93" spans="1:20" s="4" customFormat="1" ht="15.75" customHeight="1">
      <c r="A93" s="855"/>
      <c r="B93" s="259"/>
      <c r="C93" s="369"/>
      <c r="D93" s="976" t="s">
        <v>285</v>
      </c>
      <c r="E93" s="375"/>
      <c r="F93" s="373"/>
      <c r="G93" s="846"/>
      <c r="H93" s="165"/>
      <c r="I93" s="594"/>
      <c r="J93" s="595"/>
      <c r="K93" s="595"/>
      <c r="L93" s="595"/>
      <c r="M93" s="596"/>
      <c r="N93" s="597"/>
      <c r="O93" s="597"/>
      <c r="P93" s="597"/>
      <c r="Q93" s="596"/>
      <c r="R93" s="597"/>
      <c r="S93" s="597"/>
      <c r="T93" s="491"/>
    </row>
    <row r="94" spans="1:20" s="4" customFormat="1" ht="16.5" customHeight="1" thickBot="1">
      <c r="A94" s="849"/>
      <c r="B94" s="261"/>
      <c r="C94" s="371"/>
      <c r="D94" s="977"/>
      <c r="E94" s="376"/>
      <c r="F94" s="358"/>
      <c r="G94" s="847"/>
      <c r="H94" s="839" t="s">
        <v>16</v>
      </c>
      <c r="I94" s="505">
        <f>L94+J94</f>
        <v>770.59999999999991</v>
      </c>
      <c r="J94" s="506">
        <f>J90</f>
        <v>534.29999999999995</v>
      </c>
      <c r="K94" s="506">
        <f>SUM(K90:K93)</f>
        <v>0</v>
      </c>
      <c r="L94" s="569">
        <f>SUM(L90:L93)</f>
        <v>236.3</v>
      </c>
      <c r="M94" s="505">
        <f>M90</f>
        <v>811.59999999999991</v>
      </c>
      <c r="N94" s="505">
        <f t="shared" ref="N94:T94" si="24">N90</f>
        <v>542.19999999999993</v>
      </c>
      <c r="O94" s="505">
        <f t="shared" si="24"/>
        <v>0</v>
      </c>
      <c r="P94" s="505">
        <f t="shared" si="24"/>
        <v>269.40000000000003</v>
      </c>
      <c r="Q94" s="788">
        <f t="shared" si="24"/>
        <v>41</v>
      </c>
      <c r="R94" s="788">
        <f t="shared" si="24"/>
        <v>7.8999999999999773</v>
      </c>
      <c r="S94" s="788">
        <f t="shared" si="24"/>
        <v>0</v>
      </c>
      <c r="T94" s="871">
        <f t="shared" si="24"/>
        <v>33.100000000000023</v>
      </c>
    </row>
    <row r="95" spans="1:20" s="4" customFormat="1" ht="19.5" customHeight="1">
      <c r="A95" s="958" t="s">
        <v>9</v>
      </c>
      <c r="B95" s="960" t="s">
        <v>12</v>
      </c>
      <c r="C95" s="962" t="s">
        <v>11</v>
      </c>
      <c r="D95" s="964" t="s">
        <v>215</v>
      </c>
      <c r="E95" s="966" t="s">
        <v>176</v>
      </c>
      <c r="F95" s="968" t="s">
        <v>9</v>
      </c>
      <c r="G95" s="953" t="s">
        <v>156</v>
      </c>
      <c r="H95" s="230" t="s">
        <v>13</v>
      </c>
      <c r="I95" s="479">
        <f>L95</f>
        <v>74.900000000000006</v>
      </c>
      <c r="J95" s="480" t="s">
        <v>261</v>
      </c>
      <c r="K95" s="480"/>
      <c r="L95" s="481">
        <v>74.900000000000006</v>
      </c>
      <c r="M95" s="482">
        <f>P95</f>
        <v>74.900000000000006</v>
      </c>
      <c r="N95" s="483" t="s">
        <v>261</v>
      </c>
      <c r="O95" s="483"/>
      <c r="P95" s="484">
        <v>74.900000000000006</v>
      </c>
      <c r="Q95" s="482"/>
      <c r="R95" s="483"/>
      <c r="S95" s="483"/>
      <c r="T95" s="484"/>
    </row>
    <row r="96" spans="1:20" s="4" customFormat="1" ht="26.25" customHeight="1">
      <c r="A96" s="970"/>
      <c r="B96" s="971"/>
      <c r="C96" s="972"/>
      <c r="D96" s="973"/>
      <c r="E96" s="974"/>
      <c r="F96" s="975"/>
      <c r="G96" s="954"/>
      <c r="H96" s="201" t="s">
        <v>216</v>
      </c>
      <c r="I96" s="474">
        <f>J96+L96</f>
        <v>290.89999999999998</v>
      </c>
      <c r="J96" s="475"/>
      <c r="K96" s="475"/>
      <c r="L96" s="493">
        <v>290.89999999999998</v>
      </c>
      <c r="M96" s="476">
        <f>N96+P96</f>
        <v>290.89999999999998</v>
      </c>
      <c r="N96" s="477"/>
      <c r="O96" s="477"/>
      <c r="P96" s="494">
        <v>290.89999999999998</v>
      </c>
      <c r="Q96" s="476"/>
      <c r="R96" s="477"/>
      <c r="S96" s="477"/>
      <c r="T96" s="494"/>
    </row>
    <row r="97" spans="1:20" s="4" customFormat="1" ht="21.75" customHeight="1" thickBot="1">
      <c r="A97" s="959"/>
      <c r="B97" s="961"/>
      <c r="C97" s="963"/>
      <c r="D97" s="965"/>
      <c r="E97" s="967"/>
      <c r="F97" s="969"/>
      <c r="G97" s="955"/>
      <c r="H97" s="343" t="s">
        <v>16</v>
      </c>
      <c r="I97" s="502">
        <f>J97+L97</f>
        <v>365.79999999999995</v>
      </c>
      <c r="J97" s="503"/>
      <c r="K97" s="503"/>
      <c r="L97" s="504">
        <f>L96+L95</f>
        <v>365.79999999999995</v>
      </c>
      <c r="M97" s="502">
        <f>N97+P97</f>
        <v>365.79999999999995</v>
      </c>
      <c r="N97" s="503"/>
      <c r="O97" s="503"/>
      <c r="P97" s="504">
        <f>P96+P95</f>
        <v>365.79999999999995</v>
      </c>
      <c r="Q97" s="502"/>
      <c r="R97" s="503"/>
      <c r="S97" s="503"/>
      <c r="T97" s="504"/>
    </row>
    <row r="98" spans="1:20" s="4" customFormat="1" ht="16.5" customHeight="1">
      <c r="A98" s="958" t="s">
        <v>9</v>
      </c>
      <c r="B98" s="960" t="s">
        <v>12</v>
      </c>
      <c r="C98" s="962" t="s">
        <v>12</v>
      </c>
      <c r="D98" s="964" t="s">
        <v>286</v>
      </c>
      <c r="E98" s="966" t="s">
        <v>176</v>
      </c>
      <c r="F98" s="968" t="s">
        <v>9</v>
      </c>
      <c r="G98" s="953" t="s">
        <v>156</v>
      </c>
      <c r="H98" s="73" t="s">
        <v>213</v>
      </c>
      <c r="I98" s="486">
        <f>J98+L98</f>
        <v>0</v>
      </c>
      <c r="J98" s="487"/>
      <c r="K98" s="487"/>
      <c r="L98" s="488"/>
      <c r="M98" s="489">
        <f>N98+P98</f>
        <v>0</v>
      </c>
      <c r="N98" s="490"/>
      <c r="O98" s="490"/>
      <c r="P98" s="491"/>
      <c r="Q98" s="489"/>
      <c r="R98" s="490"/>
      <c r="S98" s="490"/>
      <c r="T98" s="491"/>
    </row>
    <row r="99" spans="1:20" s="4" customFormat="1" ht="17.25" customHeight="1">
      <c r="A99" s="970"/>
      <c r="B99" s="971"/>
      <c r="C99" s="972"/>
      <c r="D99" s="973"/>
      <c r="E99" s="974"/>
      <c r="F99" s="975"/>
      <c r="G99" s="954"/>
      <c r="H99" s="75"/>
      <c r="I99" s="486">
        <f>J99</f>
        <v>0</v>
      </c>
      <c r="J99" s="487"/>
      <c r="K99" s="487"/>
      <c r="L99" s="488"/>
      <c r="M99" s="489">
        <f>N99</f>
        <v>0</v>
      </c>
      <c r="N99" s="490"/>
      <c r="O99" s="490"/>
      <c r="P99" s="491"/>
      <c r="Q99" s="489"/>
      <c r="R99" s="490"/>
      <c r="S99" s="490"/>
      <c r="T99" s="491"/>
    </row>
    <row r="100" spans="1:20" s="4" customFormat="1" ht="17.25" customHeight="1" thickBot="1">
      <c r="A100" s="959"/>
      <c r="B100" s="961"/>
      <c r="C100" s="963"/>
      <c r="D100" s="965"/>
      <c r="E100" s="967"/>
      <c r="F100" s="969"/>
      <c r="G100" s="955"/>
      <c r="H100" s="307" t="s">
        <v>16</v>
      </c>
      <c r="I100" s="502">
        <f t="shared" ref="I100:P100" si="25">SUM(I98:I99)</f>
        <v>0</v>
      </c>
      <c r="J100" s="503">
        <f t="shared" si="25"/>
        <v>0</v>
      </c>
      <c r="K100" s="503">
        <f t="shared" si="25"/>
        <v>0</v>
      </c>
      <c r="L100" s="503">
        <f t="shared" si="25"/>
        <v>0</v>
      </c>
      <c r="M100" s="502">
        <f t="shared" si="25"/>
        <v>0</v>
      </c>
      <c r="N100" s="503">
        <f t="shared" si="25"/>
        <v>0</v>
      </c>
      <c r="O100" s="503">
        <f t="shared" si="25"/>
        <v>0</v>
      </c>
      <c r="P100" s="503">
        <f t="shared" si="25"/>
        <v>0</v>
      </c>
      <c r="Q100" s="502"/>
      <c r="R100" s="503"/>
      <c r="S100" s="503"/>
      <c r="T100" s="504"/>
    </row>
    <row r="101" spans="1:20" s="4" customFormat="1" ht="15.75" customHeight="1" thickBot="1">
      <c r="A101" s="849" t="s">
        <v>9</v>
      </c>
      <c r="B101" s="851" t="s">
        <v>12</v>
      </c>
      <c r="C101" s="937" t="s">
        <v>17</v>
      </c>
      <c r="D101" s="938"/>
      <c r="E101" s="938"/>
      <c r="F101" s="938"/>
      <c r="G101" s="938"/>
      <c r="H101" s="938"/>
      <c r="I101" s="840">
        <f t="shared" ref="I101:K101" si="26">I100+I97+I94+I89</f>
        <v>1176.8</v>
      </c>
      <c r="J101" s="76">
        <f>J100+J97+J94+J89</f>
        <v>560.69999999999993</v>
      </c>
      <c r="K101" s="841">
        <f t="shared" si="26"/>
        <v>4.8</v>
      </c>
      <c r="L101" s="77">
        <f>L100+L97+L94+L89</f>
        <v>616.09999999999991</v>
      </c>
      <c r="M101" s="78">
        <f>M100+M97+M94+M89</f>
        <v>1217.8</v>
      </c>
      <c r="N101" s="858">
        <f>N100+N97+N94+N89</f>
        <v>568.59999999999991</v>
      </c>
      <c r="O101" s="766">
        <f t="shared" ref="O101:T101" si="27">O100+O97+O94+O89</f>
        <v>4.8</v>
      </c>
      <c r="P101" s="77">
        <f t="shared" si="27"/>
        <v>649.20000000000005</v>
      </c>
      <c r="Q101" s="858">
        <f t="shared" si="27"/>
        <v>41</v>
      </c>
      <c r="R101" s="766">
        <f t="shared" si="27"/>
        <v>7.8999999999999773</v>
      </c>
      <c r="S101" s="766">
        <f t="shared" si="27"/>
        <v>0</v>
      </c>
      <c r="T101" s="77">
        <f t="shared" si="27"/>
        <v>33.100000000000023</v>
      </c>
    </row>
    <row r="102" spans="1:20" s="74" customFormat="1" ht="15.75" customHeight="1" thickBot="1">
      <c r="A102" s="352" t="s">
        <v>9</v>
      </c>
      <c r="B102" s="942" t="s">
        <v>19</v>
      </c>
      <c r="C102" s="943"/>
      <c r="D102" s="943"/>
      <c r="E102" s="943"/>
      <c r="F102" s="943"/>
      <c r="G102" s="943"/>
      <c r="H102" s="944"/>
      <c r="I102" s="842">
        <f t="shared" ref="I102:L102" si="28">I101+I85+I74+I57</f>
        <v>39954.6</v>
      </c>
      <c r="J102" s="603">
        <f t="shared" si="28"/>
        <v>27994.9</v>
      </c>
      <c r="K102" s="843">
        <f t="shared" si="28"/>
        <v>13571.6</v>
      </c>
      <c r="L102" s="603">
        <f t="shared" si="28"/>
        <v>11959.7</v>
      </c>
      <c r="M102" s="456">
        <f>M101+M85+M74+M57</f>
        <v>39492.799999999996</v>
      </c>
      <c r="N102" s="843">
        <f>N101+N85+N74+N57</f>
        <v>27507.7</v>
      </c>
      <c r="O102" s="767">
        <f t="shared" ref="O102:T102" si="29">O101+O85+O74+O57</f>
        <v>13679.5</v>
      </c>
      <c r="P102" s="711">
        <f t="shared" si="29"/>
        <v>11985.1</v>
      </c>
      <c r="Q102" s="791">
        <f t="shared" si="29"/>
        <v>-461.80000000000018</v>
      </c>
      <c r="R102" s="792">
        <f t="shared" si="29"/>
        <v>-487.19999999999993</v>
      </c>
      <c r="S102" s="792">
        <f t="shared" si="29"/>
        <v>107.89999999999964</v>
      </c>
      <c r="T102" s="793">
        <f t="shared" si="29"/>
        <v>25.40000000000002</v>
      </c>
    </row>
    <row r="103" spans="1:20" s="74" customFormat="1" ht="15.75" customHeight="1" thickBot="1">
      <c r="A103" s="206" t="s">
        <v>11</v>
      </c>
      <c r="B103" s="948" t="s">
        <v>18</v>
      </c>
      <c r="C103" s="948"/>
      <c r="D103" s="948"/>
      <c r="E103" s="948"/>
      <c r="F103" s="948"/>
      <c r="G103" s="948"/>
      <c r="H103" s="949"/>
      <c r="I103" s="844">
        <f>I102</f>
        <v>39954.6</v>
      </c>
      <c r="J103" s="604">
        <f>J102</f>
        <v>27994.9</v>
      </c>
      <c r="K103" s="845">
        <f>K102</f>
        <v>13571.6</v>
      </c>
      <c r="L103" s="604">
        <f>L102</f>
        <v>11959.7</v>
      </c>
      <c r="M103" s="457">
        <f>M102</f>
        <v>39492.799999999996</v>
      </c>
      <c r="N103" s="845">
        <f t="shared" ref="N103:T103" si="30">N102</f>
        <v>27507.7</v>
      </c>
      <c r="O103" s="768">
        <f t="shared" si="30"/>
        <v>13679.5</v>
      </c>
      <c r="P103" s="712">
        <f t="shared" si="30"/>
        <v>11985.1</v>
      </c>
      <c r="Q103" s="794">
        <f t="shared" si="30"/>
        <v>-461.80000000000018</v>
      </c>
      <c r="R103" s="795">
        <f t="shared" si="30"/>
        <v>-487.19999999999993</v>
      </c>
      <c r="S103" s="795">
        <f t="shared" si="30"/>
        <v>107.89999999999964</v>
      </c>
      <c r="T103" s="796">
        <f t="shared" si="30"/>
        <v>25.40000000000002</v>
      </c>
    </row>
    <row r="104" spans="1:20" s="212" customFormat="1" ht="14.25" customHeight="1">
      <c r="A104" s="881"/>
      <c r="B104" s="881"/>
      <c r="C104" s="881"/>
      <c r="D104" s="881"/>
      <c r="E104" s="881"/>
      <c r="F104" s="881"/>
      <c r="G104" s="881"/>
      <c r="H104" s="881"/>
      <c r="I104" s="881"/>
      <c r="J104" s="881"/>
      <c r="K104" s="881"/>
      <c r="L104" s="881"/>
      <c r="M104" s="881"/>
      <c r="N104" s="881"/>
      <c r="O104" s="881"/>
      <c r="P104" s="881"/>
      <c r="Q104" s="881"/>
      <c r="R104" s="881"/>
      <c r="S104" s="881"/>
      <c r="T104" s="881"/>
    </row>
    <row r="105" spans="1:20" s="74" customFormat="1" ht="15.75" customHeight="1" thickBot="1">
      <c r="A105" s="929" t="s">
        <v>23</v>
      </c>
      <c r="B105" s="929"/>
      <c r="C105" s="929"/>
      <c r="D105" s="929"/>
      <c r="E105" s="929"/>
      <c r="F105" s="929"/>
      <c r="G105" s="929"/>
      <c r="H105" s="929"/>
      <c r="I105" s="929"/>
      <c r="J105" s="929"/>
      <c r="K105" s="929"/>
      <c r="L105" s="929"/>
      <c r="M105" s="929"/>
      <c r="N105" s="929"/>
      <c r="O105" s="929"/>
      <c r="P105" s="929"/>
      <c r="Q105" s="929"/>
      <c r="R105" s="929"/>
      <c r="S105" s="929"/>
      <c r="T105" s="929"/>
    </row>
    <row r="106" spans="1:20" s="74" customFormat="1" ht="34.5" customHeight="1" thickBot="1">
      <c r="A106" s="1341" t="s">
        <v>20</v>
      </c>
      <c r="B106" s="1342"/>
      <c r="C106" s="1342"/>
      <c r="D106" s="1342"/>
      <c r="E106" s="1342"/>
      <c r="F106" s="1342"/>
      <c r="G106" s="1342"/>
      <c r="H106" s="1343"/>
      <c r="I106" s="934" t="s">
        <v>183</v>
      </c>
      <c r="J106" s="935"/>
      <c r="K106" s="935"/>
      <c r="L106" s="936"/>
      <c r="M106" s="934" t="s">
        <v>298</v>
      </c>
      <c r="N106" s="935"/>
      <c r="O106" s="935"/>
      <c r="P106" s="936"/>
      <c r="Q106" s="934" t="s">
        <v>299</v>
      </c>
      <c r="R106" s="935"/>
      <c r="S106" s="935"/>
      <c r="T106" s="936"/>
    </row>
    <row r="107" spans="1:20" s="74" customFormat="1" ht="13.5" customHeight="1">
      <c r="A107" s="1338" t="s">
        <v>24</v>
      </c>
      <c r="B107" s="1339"/>
      <c r="C107" s="1339"/>
      <c r="D107" s="1339"/>
      <c r="E107" s="1339"/>
      <c r="F107" s="1339"/>
      <c r="G107" s="1339"/>
      <c r="H107" s="1340"/>
      <c r="I107" s="922">
        <f>I108+I116</f>
        <v>39289.1</v>
      </c>
      <c r="J107" s="922"/>
      <c r="K107" s="922"/>
      <c r="L107" s="922"/>
      <c r="M107" s="921">
        <f>M108+M116</f>
        <v>38857.299999999996</v>
      </c>
      <c r="N107" s="922"/>
      <c r="O107" s="922"/>
      <c r="P107" s="922"/>
      <c r="Q107" s="921">
        <f>Q108+Q116</f>
        <v>-431.80000000000007</v>
      </c>
      <c r="R107" s="922"/>
      <c r="S107" s="922"/>
      <c r="T107" s="1298"/>
    </row>
    <row r="108" spans="1:20" s="74" customFormat="1" ht="13.5" customHeight="1">
      <c r="A108" s="1335" t="s">
        <v>32</v>
      </c>
      <c r="B108" s="1336"/>
      <c r="C108" s="1336"/>
      <c r="D108" s="1336"/>
      <c r="E108" s="1336"/>
      <c r="F108" s="1336"/>
      <c r="G108" s="1336"/>
      <c r="H108" s="1337"/>
      <c r="I108" s="927">
        <f>SUM(I109:L115)</f>
        <v>39265.599999999999</v>
      </c>
      <c r="J108" s="927"/>
      <c r="K108" s="927"/>
      <c r="L108" s="928"/>
      <c r="M108" s="927">
        <f>SUM(M109:P115)</f>
        <v>38830.799999999996</v>
      </c>
      <c r="N108" s="927"/>
      <c r="O108" s="927"/>
      <c r="P108" s="928"/>
      <c r="Q108" s="926">
        <f>SUM(Q109:T115)</f>
        <v>-434.80000000000007</v>
      </c>
      <c r="R108" s="927"/>
      <c r="S108" s="927"/>
      <c r="T108" s="928"/>
    </row>
    <row r="109" spans="1:20" s="74" customFormat="1" ht="13.5" customHeight="1">
      <c r="A109" s="906" t="s">
        <v>158</v>
      </c>
      <c r="B109" s="1332"/>
      <c r="C109" s="1332"/>
      <c r="D109" s="1332"/>
      <c r="E109" s="1332"/>
      <c r="F109" s="1332"/>
      <c r="G109" s="1332"/>
      <c r="H109" s="1333"/>
      <c r="I109" s="905">
        <f>SUMIF(H10:H103,"SB",I10:I103)</f>
        <v>34894.9</v>
      </c>
      <c r="J109" s="905"/>
      <c r="K109" s="905"/>
      <c r="L109" s="905"/>
      <c r="M109" s="904">
        <f>SUMIF(H10:H103,"SB",M10:M103)</f>
        <v>34436.5</v>
      </c>
      <c r="N109" s="905"/>
      <c r="O109" s="905"/>
      <c r="P109" s="905"/>
      <c r="Q109" s="904">
        <f>SUMIF(H10:H103,"SB",Q10:Q103)</f>
        <v>-458.4</v>
      </c>
      <c r="R109" s="905"/>
      <c r="S109" s="905"/>
      <c r="T109" s="916"/>
    </row>
    <row r="110" spans="1:20" s="74" customFormat="1" ht="13.5" customHeight="1">
      <c r="A110" s="978" t="s">
        <v>223</v>
      </c>
      <c r="B110" s="1334"/>
      <c r="C110" s="1334"/>
      <c r="D110" s="1334"/>
      <c r="E110" s="1334"/>
      <c r="F110" s="1334"/>
      <c r="G110" s="1334"/>
      <c r="H110" s="1051"/>
      <c r="I110" s="905">
        <f>SUMIF(H10:H104,"SB(VR)",I10:I104)</f>
        <v>93.1</v>
      </c>
      <c r="J110" s="905"/>
      <c r="K110" s="905"/>
      <c r="L110" s="916"/>
      <c r="M110" s="904">
        <f>SUMIF(H10:H103,"SB(VR)",M10:M103)</f>
        <v>93.1</v>
      </c>
      <c r="N110" s="905"/>
      <c r="O110" s="905"/>
      <c r="P110" s="916"/>
      <c r="Q110" s="904">
        <f>SUMIF(H10:H103,"SB(VR)",Q10:Q103)</f>
        <v>0</v>
      </c>
      <c r="R110" s="905"/>
      <c r="S110" s="905"/>
      <c r="T110" s="916"/>
    </row>
    <row r="111" spans="1:20" s="74" customFormat="1" ht="13.5" customHeight="1">
      <c r="A111" s="906" t="s">
        <v>150</v>
      </c>
      <c r="B111" s="1332"/>
      <c r="C111" s="1332"/>
      <c r="D111" s="1332"/>
      <c r="E111" s="1332"/>
      <c r="F111" s="1332"/>
      <c r="G111" s="1332"/>
      <c r="H111" s="1333"/>
      <c r="I111" s="886">
        <f>SUMIF(H10:H103,"SB(VB)",I10:I103)</f>
        <v>3520</v>
      </c>
      <c r="J111" s="886"/>
      <c r="K111" s="886"/>
      <c r="L111" s="886"/>
      <c r="M111" s="885">
        <f>SUMIF(H10:H103,"SB(VB)",M10:M103)</f>
        <v>3543.6</v>
      </c>
      <c r="N111" s="886"/>
      <c r="O111" s="886"/>
      <c r="P111" s="886"/>
      <c r="Q111" s="885">
        <f>SUMIF(H10:H103,"SB(VB)",Q10:Q103)</f>
        <v>23.599999999999909</v>
      </c>
      <c r="R111" s="886"/>
      <c r="S111" s="886"/>
      <c r="T111" s="917"/>
    </row>
    <row r="112" spans="1:20" s="74" customFormat="1" ht="13.5" customHeight="1">
      <c r="A112" s="906" t="s">
        <v>218</v>
      </c>
      <c r="B112" s="1332"/>
      <c r="C112" s="1332"/>
      <c r="D112" s="1332"/>
      <c r="E112" s="1332"/>
      <c r="F112" s="1332"/>
      <c r="G112" s="1332"/>
      <c r="H112" s="1333"/>
      <c r="I112" s="886">
        <f>SUMIF(H17:H103,"SB(P)",I17:I103)</f>
        <v>595</v>
      </c>
      <c r="J112" s="886"/>
      <c r="K112" s="886"/>
      <c r="L112" s="917"/>
      <c r="M112" s="885">
        <f>SUMIF(H17:H103,"SB(P)",M17:M103)</f>
        <v>595</v>
      </c>
      <c r="N112" s="886"/>
      <c r="O112" s="886"/>
      <c r="P112" s="917"/>
      <c r="Q112" s="885">
        <f>SUMIF(L17:L103,"SB(P)",Q17:Q103)</f>
        <v>0</v>
      </c>
      <c r="R112" s="886"/>
      <c r="S112" s="886"/>
      <c r="T112" s="917"/>
    </row>
    <row r="113" spans="1:20" s="4" customFormat="1" ht="13.5" customHeight="1">
      <c r="A113" s="906" t="s">
        <v>162</v>
      </c>
      <c r="B113" s="1332"/>
      <c r="C113" s="1332"/>
      <c r="D113" s="1332"/>
      <c r="E113" s="1332"/>
      <c r="F113" s="1332"/>
      <c r="G113" s="1332"/>
      <c r="H113" s="1333"/>
      <c r="I113" s="905">
        <f>SUMIF(H10:H103,"SB(SP)",I10:I103)</f>
        <v>40.5</v>
      </c>
      <c r="J113" s="905"/>
      <c r="K113" s="905"/>
      <c r="L113" s="905"/>
      <c r="M113" s="904">
        <f>SUMIF(H10:H103,"SB(SP)",M10:M103)</f>
        <v>40.5</v>
      </c>
      <c r="N113" s="905"/>
      <c r="O113" s="905"/>
      <c r="P113" s="905"/>
      <c r="Q113" s="904">
        <f>SUMIF(L10:L103,"SB(SP)",Q10:Q103)</f>
        <v>0</v>
      </c>
      <c r="R113" s="905"/>
      <c r="S113" s="905"/>
      <c r="T113" s="916"/>
    </row>
    <row r="114" spans="1:20" s="4" customFormat="1" ht="13.5" customHeight="1">
      <c r="A114" s="906" t="s">
        <v>305</v>
      </c>
      <c r="B114" s="1332"/>
      <c r="C114" s="1332"/>
      <c r="D114" s="1332"/>
      <c r="E114" s="1332"/>
      <c r="F114" s="1332"/>
      <c r="G114" s="1332"/>
      <c r="H114" s="1333"/>
      <c r="I114" s="886">
        <f>SUMIF(H11:H96,"sb(spl)",I11:I96)</f>
        <v>3.4</v>
      </c>
      <c r="J114" s="886"/>
      <c r="K114" s="886"/>
      <c r="L114" s="917"/>
      <c r="M114" s="904">
        <f>SUMIF(H11:H103,"SB(SPL)",M11:M103)</f>
        <v>3.4</v>
      </c>
      <c r="N114" s="905"/>
      <c r="O114" s="905"/>
      <c r="P114" s="905"/>
      <c r="Q114" s="904">
        <f>SUMIF(L11:L103,"SB(SPL)",Q11:Q103)</f>
        <v>0</v>
      </c>
      <c r="R114" s="905"/>
      <c r="S114" s="905"/>
      <c r="T114" s="916"/>
    </row>
    <row r="115" spans="1:20" s="4" customFormat="1" ht="13.5" customHeight="1">
      <c r="A115" s="882" t="s">
        <v>304</v>
      </c>
      <c r="B115" s="883"/>
      <c r="C115" s="883"/>
      <c r="D115" s="883"/>
      <c r="E115" s="883"/>
      <c r="F115" s="883"/>
      <c r="G115" s="883"/>
      <c r="H115" s="884"/>
      <c r="I115" s="885">
        <f>SUMIF(H11:H96,"sb(l)",I11:I96)</f>
        <v>118.7</v>
      </c>
      <c r="J115" s="886"/>
      <c r="K115" s="886"/>
      <c r="L115" s="917"/>
      <c r="M115" s="904">
        <f>SUMIF(H12:H103,"SB(L)",M12:M103)</f>
        <v>118.7</v>
      </c>
      <c r="N115" s="905"/>
      <c r="O115" s="905"/>
      <c r="P115" s="905"/>
      <c r="Q115" s="904">
        <f>SUMIF(L12:L103,"SB(L)",Q12:Q103)</f>
        <v>0</v>
      </c>
      <c r="R115" s="905"/>
      <c r="S115" s="905"/>
      <c r="T115" s="916"/>
    </row>
    <row r="116" spans="1:20" s="4" customFormat="1" ht="13.5" customHeight="1">
      <c r="A116" s="1320" t="s">
        <v>262</v>
      </c>
      <c r="B116" s="1321"/>
      <c r="C116" s="1321"/>
      <c r="D116" s="1321"/>
      <c r="E116" s="1321"/>
      <c r="F116" s="1321"/>
      <c r="G116" s="1321"/>
      <c r="H116" s="1322"/>
      <c r="I116" s="912">
        <f>SUMIF(H10:H103,"PF",I10:I103)</f>
        <v>23.5</v>
      </c>
      <c r="J116" s="912"/>
      <c r="K116" s="912"/>
      <c r="L116" s="912"/>
      <c r="M116" s="911">
        <f>SUMIF(H10:H103,"PF",M10:M103)</f>
        <v>26.5</v>
      </c>
      <c r="N116" s="912"/>
      <c r="O116" s="912"/>
      <c r="P116" s="912"/>
      <c r="Q116" s="911">
        <f>SUMIF(H10:H103,"PF",Q10:Q103)</f>
        <v>3</v>
      </c>
      <c r="R116" s="912"/>
      <c r="S116" s="912"/>
      <c r="T116" s="1344"/>
    </row>
    <row r="117" spans="1:20" s="4" customFormat="1" ht="13.5" customHeight="1">
      <c r="A117" s="1323" t="s">
        <v>25</v>
      </c>
      <c r="B117" s="1324"/>
      <c r="C117" s="1324"/>
      <c r="D117" s="1324"/>
      <c r="E117" s="1324"/>
      <c r="F117" s="1324"/>
      <c r="G117" s="1324"/>
      <c r="H117" s="1325"/>
      <c r="I117" s="896">
        <f>I118+I119+I120</f>
        <v>665.5</v>
      </c>
      <c r="J117" s="896"/>
      <c r="K117" s="896"/>
      <c r="L117" s="896"/>
      <c r="M117" s="895">
        <f>M118+M119+M120</f>
        <v>635.5</v>
      </c>
      <c r="N117" s="896"/>
      <c r="O117" s="896"/>
      <c r="P117" s="896"/>
      <c r="Q117" s="895">
        <f>Q118+Q119+Q120</f>
        <v>-30</v>
      </c>
      <c r="R117" s="896"/>
      <c r="S117" s="896"/>
      <c r="T117" s="1309"/>
    </row>
    <row r="118" spans="1:20" s="4" customFormat="1" ht="13.5" customHeight="1">
      <c r="A118" s="1326" t="s">
        <v>159</v>
      </c>
      <c r="B118" s="1327"/>
      <c r="C118" s="1327"/>
      <c r="D118" s="1327"/>
      <c r="E118" s="1327"/>
      <c r="F118" s="1327"/>
      <c r="G118" s="1327"/>
      <c r="H118" s="1328"/>
      <c r="I118" s="900">
        <f>SUMIF(H10:H103,"ES",I10:I103)</f>
        <v>274.59999999999997</v>
      </c>
      <c r="J118" s="900"/>
      <c r="K118" s="900"/>
      <c r="L118" s="900"/>
      <c r="M118" s="899">
        <f>SUMIF(H10:H103,"ES",M10:M103)</f>
        <v>274.59999999999997</v>
      </c>
      <c r="N118" s="900"/>
      <c r="O118" s="900"/>
      <c r="P118" s="900"/>
      <c r="Q118" s="899">
        <f>SUMIF(L10:L103,"ES",Q10:Q103)</f>
        <v>0</v>
      </c>
      <c r="R118" s="900"/>
      <c r="S118" s="900"/>
      <c r="T118" s="1308"/>
    </row>
    <row r="119" spans="1:20" s="4" customFormat="1" ht="13.5" customHeight="1">
      <c r="A119" s="1310" t="s">
        <v>160</v>
      </c>
      <c r="B119" s="907"/>
      <c r="C119" s="907"/>
      <c r="D119" s="907"/>
      <c r="E119" s="907"/>
      <c r="F119" s="907"/>
      <c r="G119" s="907"/>
      <c r="H119" s="1311"/>
      <c r="I119" s="905">
        <f>SUMIF(H10:H103,"LRVB",I10:I103)</f>
        <v>290.89999999999998</v>
      </c>
      <c r="J119" s="905"/>
      <c r="K119" s="905"/>
      <c r="L119" s="905"/>
      <c r="M119" s="904">
        <f>SUMIF(H10:H103,"LRVB",M10:M103)</f>
        <v>290.89999999999998</v>
      </c>
      <c r="N119" s="905"/>
      <c r="O119" s="905"/>
      <c r="P119" s="905"/>
      <c r="Q119" s="904">
        <f>SUMIF(L10:L103,"LRVB",Q10:Q103)</f>
        <v>0</v>
      </c>
      <c r="R119" s="905"/>
      <c r="S119" s="905"/>
      <c r="T119" s="916"/>
    </row>
    <row r="120" spans="1:20" s="4" customFormat="1" ht="13.5" customHeight="1">
      <c r="A120" s="1310" t="s">
        <v>147</v>
      </c>
      <c r="B120" s="907"/>
      <c r="C120" s="907"/>
      <c r="D120" s="907"/>
      <c r="E120" s="907"/>
      <c r="F120" s="907"/>
      <c r="G120" s="907"/>
      <c r="H120" s="1311"/>
      <c r="I120" s="886">
        <f>SUMIF(H10:H103,"KPP",I10:I103)</f>
        <v>100</v>
      </c>
      <c r="J120" s="886"/>
      <c r="K120" s="886"/>
      <c r="L120" s="886"/>
      <c r="M120" s="885">
        <f>SUMIF(H10:H103,"KPP",M10:M103)</f>
        <v>70</v>
      </c>
      <c r="N120" s="886"/>
      <c r="O120" s="886"/>
      <c r="P120" s="886"/>
      <c r="Q120" s="885">
        <f>SUMIF(H10:H103,"KPP",Q10:Q103)</f>
        <v>-30</v>
      </c>
      <c r="R120" s="886"/>
      <c r="S120" s="886"/>
      <c r="T120" s="917"/>
    </row>
    <row r="121" spans="1:20" s="4" customFormat="1" ht="13.5" customHeight="1" thickBot="1">
      <c r="A121" s="1329" t="s">
        <v>26</v>
      </c>
      <c r="B121" s="1330"/>
      <c r="C121" s="1330"/>
      <c r="D121" s="1330"/>
      <c r="E121" s="1330"/>
      <c r="F121" s="1330"/>
      <c r="G121" s="1330"/>
      <c r="H121" s="1331"/>
      <c r="I121" s="891">
        <f>I117+I107</f>
        <v>39954.6</v>
      </c>
      <c r="J121" s="891"/>
      <c r="K121" s="891"/>
      <c r="L121" s="891"/>
      <c r="M121" s="890">
        <f>M117+M107</f>
        <v>39492.799999999996</v>
      </c>
      <c r="N121" s="891"/>
      <c r="O121" s="891"/>
      <c r="P121" s="891"/>
      <c r="Q121" s="890">
        <f>Q117+Q107</f>
        <v>-461.80000000000007</v>
      </c>
      <c r="R121" s="891"/>
      <c r="S121" s="891"/>
      <c r="T121" s="1293"/>
    </row>
    <row r="124" spans="1:20">
      <c r="N124" s="789"/>
    </row>
    <row r="125" spans="1:20">
      <c r="N125" s="789"/>
    </row>
  </sheetData>
  <mergeCells count="224">
    <mergeCell ref="A121:H121"/>
    <mergeCell ref="A105:T105"/>
    <mergeCell ref="I115:L115"/>
    <mergeCell ref="A114:H114"/>
    <mergeCell ref="A113:H113"/>
    <mergeCell ref="A112:H112"/>
    <mergeCell ref="A111:H111"/>
    <mergeCell ref="A110:H110"/>
    <mergeCell ref="A109:H109"/>
    <mergeCell ref="A108:H108"/>
    <mergeCell ref="A107:H107"/>
    <mergeCell ref="A106:H106"/>
    <mergeCell ref="I110:L110"/>
    <mergeCell ref="I107:L107"/>
    <mergeCell ref="I108:L108"/>
    <mergeCell ref="I121:L121"/>
    <mergeCell ref="I119:L119"/>
    <mergeCell ref="I120:L120"/>
    <mergeCell ref="M115:P115"/>
    <mergeCell ref="Q113:T113"/>
    <mergeCell ref="Q114:T114"/>
    <mergeCell ref="Q115:T115"/>
    <mergeCell ref="Q116:T116"/>
    <mergeCell ref="Q119:T119"/>
    <mergeCell ref="C74:H74"/>
    <mergeCell ref="C75:T75"/>
    <mergeCell ref="G82:G84"/>
    <mergeCell ref="C85:H85"/>
    <mergeCell ref="A115:H115"/>
    <mergeCell ref="A116:H116"/>
    <mergeCell ref="A117:H117"/>
    <mergeCell ref="A118:H118"/>
    <mergeCell ref="A119:H119"/>
    <mergeCell ref="A82:A84"/>
    <mergeCell ref="B82:B84"/>
    <mergeCell ref="C82:C84"/>
    <mergeCell ref="D82:D84"/>
    <mergeCell ref="E82:E84"/>
    <mergeCell ref="F82:F84"/>
    <mergeCell ref="G76:G78"/>
    <mergeCell ref="A79:A81"/>
    <mergeCell ref="B79:B81"/>
    <mergeCell ref="C79:C81"/>
    <mergeCell ref="D79:D81"/>
    <mergeCell ref="E79:E81"/>
    <mergeCell ref="F79:F81"/>
    <mergeCell ref="G79:G81"/>
    <mergeCell ref="A76:A78"/>
    <mergeCell ref="G20:G21"/>
    <mergeCell ref="A18:A19"/>
    <mergeCell ref="B18:B19"/>
    <mergeCell ref="C18:C19"/>
    <mergeCell ref="D18:D19"/>
    <mergeCell ref="P1:T1"/>
    <mergeCell ref="I114:L114"/>
    <mergeCell ref="D63:D64"/>
    <mergeCell ref="G18:G19"/>
    <mergeCell ref="G22:G23"/>
    <mergeCell ref="G24:G25"/>
    <mergeCell ref="F24:F25"/>
    <mergeCell ref="G33:G34"/>
    <mergeCell ref="D39:D40"/>
    <mergeCell ref="D41:D42"/>
    <mergeCell ref="F31:F32"/>
    <mergeCell ref="G31:G32"/>
    <mergeCell ref="D59:D60"/>
    <mergeCell ref="G52:G53"/>
    <mergeCell ref="D68:D70"/>
    <mergeCell ref="E68:E70"/>
    <mergeCell ref="E18:E19"/>
    <mergeCell ref="F18:F19"/>
    <mergeCell ref="F68:F70"/>
    <mergeCell ref="A20:A21"/>
    <mergeCell ref="B20:B21"/>
    <mergeCell ref="C20:C21"/>
    <mergeCell ref="D20:D21"/>
    <mergeCell ref="E20:E21"/>
    <mergeCell ref="F20:F21"/>
    <mergeCell ref="F11:F12"/>
    <mergeCell ref="A2:T2"/>
    <mergeCell ref="A4:A6"/>
    <mergeCell ref="B4:B6"/>
    <mergeCell ref="C4:C6"/>
    <mergeCell ref="D4:D6"/>
    <mergeCell ref="E4:E6"/>
    <mergeCell ref="F4:F6"/>
    <mergeCell ref="I5:I6"/>
    <mergeCell ref="G4:G6"/>
    <mergeCell ref="H4:H6"/>
    <mergeCell ref="I4:L4"/>
    <mergeCell ref="J5:K5"/>
    <mergeCell ref="L5:L6"/>
    <mergeCell ref="M4:P4"/>
    <mergeCell ref="M5:M6"/>
    <mergeCell ref="N5:O5"/>
    <mergeCell ref="P5:P6"/>
    <mergeCell ref="A31:A32"/>
    <mergeCell ref="B31:B32"/>
    <mergeCell ref="C31:C32"/>
    <mergeCell ref="D31:D32"/>
    <mergeCell ref="E31:E32"/>
    <mergeCell ref="A24:A25"/>
    <mergeCell ref="B24:B25"/>
    <mergeCell ref="C24:C25"/>
    <mergeCell ref="D24:D25"/>
    <mergeCell ref="E24:E25"/>
    <mergeCell ref="D29:D30"/>
    <mergeCell ref="A33:A34"/>
    <mergeCell ref="B33:B34"/>
    <mergeCell ref="C33:C34"/>
    <mergeCell ref="D33:D34"/>
    <mergeCell ref="E33:E34"/>
    <mergeCell ref="F33:F34"/>
    <mergeCell ref="D46:D47"/>
    <mergeCell ref="A52:A53"/>
    <mergeCell ref="B52:B53"/>
    <mergeCell ref="C52:C53"/>
    <mergeCell ref="D52:D53"/>
    <mergeCell ref="E52:E53"/>
    <mergeCell ref="F52:F53"/>
    <mergeCell ref="D50:D51"/>
    <mergeCell ref="D35:D38"/>
    <mergeCell ref="G71:G73"/>
    <mergeCell ref="A71:A73"/>
    <mergeCell ref="B71:B73"/>
    <mergeCell ref="C71:C73"/>
    <mergeCell ref="D71:D73"/>
    <mergeCell ref="E71:E73"/>
    <mergeCell ref="A54:A56"/>
    <mergeCell ref="B54:B56"/>
    <mergeCell ref="C54:C56"/>
    <mergeCell ref="E54:E56"/>
    <mergeCell ref="F54:F56"/>
    <mergeCell ref="G54:G56"/>
    <mergeCell ref="D65:D67"/>
    <mergeCell ref="E65:E67"/>
    <mergeCell ref="F65:F67"/>
    <mergeCell ref="G65:G67"/>
    <mergeCell ref="E59:E62"/>
    <mergeCell ref="C57:H57"/>
    <mergeCell ref="C58:T58"/>
    <mergeCell ref="G68:G70"/>
    <mergeCell ref="F71:F73"/>
    <mergeCell ref="B76:B78"/>
    <mergeCell ref="C76:C78"/>
    <mergeCell ref="D76:D78"/>
    <mergeCell ref="E76:E78"/>
    <mergeCell ref="F76:F78"/>
    <mergeCell ref="A87:A88"/>
    <mergeCell ref="B87:B88"/>
    <mergeCell ref="C87:C88"/>
    <mergeCell ref="D87:D89"/>
    <mergeCell ref="E87:E88"/>
    <mergeCell ref="F87:F88"/>
    <mergeCell ref="C86:T86"/>
    <mergeCell ref="Q120:T120"/>
    <mergeCell ref="Q117:T117"/>
    <mergeCell ref="B102:H102"/>
    <mergeCell ref="B103:H103"/>
    <mergeCell ref="M106:P106"/>
    <mergeCell ref="A104:T104"/>
    <mergeCell ref="I106:L106"/>
    <mergeCell ref="M117:P117"/>
    <mergeCell ref="M118:P118"/>
    <mergeCell ref="M119:P119"/>
    <mergeCell ref="A120:H120"/>
    <mergeCell ref="I117:L117"/>
    <mergeCell ref="I118:L118"/>
    <mergeCell ref="I113:L113"/>
    <mergeCell ref="I116:L116"/>
    <mergeCell ref="I111:L111"/>
    <mergeCell ref="I112:L112"/>
    <mergeCell ref="I109:L109"/>
    <mergeCell ref="M107:P107"/>
    <mergeCell ref="M108:P108"/>
    <mergeCell ref="M109:P109"/>
    <mergeCell ref="M110:P110"/>
    <mergeCell ref="M111:P111"/>
    <mergeCell ref="M112:P112"/>
    <mergeCell ref="A98:A100"/>
    <mergeCell ref="B98:B100"/>
    <mergeCell ref="C98:C100"/>
    <mergeCell ref="D98:D100"/>
    <mergeCell ref="E98:E100"/>
    <mergeCell ref="F98:F100"/>
    <mergeCell ref="G98:G100"/>
    <mergeCell ref="A95:A97"/>
    <mergeCell ref="B95:B97"/>
    <mergeCell ref="C95:C97"/>
    <mergeCell ref="E95:E97"/>
    <mergeCell ref="F95:F97"/>
    <mergeCell ref="M113:P113"/>
    <mergeCell ref="M114:P114"/>
    <mergeCell ref="M116:P116"/>
    <mergeCell ref="Q118:T118"/>
    <mergeCell ref="G87:G88"/>
    <mergeCell ref="C101:H101"/>
    <mergeCell ref="D93:D94"/>
    <mergeCell ref="G95:G97"/>
    <mergeCell ref="D95:D97"/>
    <mergeCell ref="Q121:T121"/>
    <mergeCell ref="Q4:T4"/>
    <mergeCell ref="T5:T6"/>
    <mergeCell ref="Q106:T106"/>
    <mergeCell ref="Q107:T107"/>
    <mergeCell ref="Q108:T108"/>
    <mergeCell ref="Q109:T109"/>
    <mergeCell ref="Q110:T110"/>
    <mergeCell ref="Q111:T111"/>
    <mergeCell ref="Q112:T112"/>
    <mergeCell ref="A7:T7"/>
    <mergeCell ref="A8:T8"/>
    <mergeCell ref="B9:T9"/>
    <mergeCell ref="C10:T10"/>
    <mergeCell ref="A22:A23"/>
    <mergeCell ref="B22:B23"/>
    <mergeCell ref="C22:C23"/>
    <mergeCell ref="D22:D23"/>
    <mergeCell ref="E22:E23"/>
    <mergeCell ref="F22:F23"/>
    <mergeCell ref="M120:P120"/>
    <mergeCell ref="M121:P121"/>
    <mergeCell ref="Q5:Q6"/>
    <mergeCell ref="R5:S5"/>
  </mergeCells>
  <conditionalFormatting sqref="I60:L63">
    <cfRule type="cellIs" dxfId="2" priority="6" stopIfTrue="1" operator="greaterThan">
      <formula>0</formula>
    </cfRule>
  </conditionalFormatting>
  <conditionalFormatting sqref="M60:P63">
    <cfRule type="cellIs" dxfId="1" priority="5" stopIfTrue="1" operator="greaterThan">
      <formula>0</formula>
    </cfRule>
  </conditionalFormatting>
  <conditionalFormatting sqref="Q60:T63">
    <cfRule type="cellIs" dxfId="0" priority="4" stopIfTrue="1" operator="greaterThan">
      <formula>0</formula>
    </cfRule>
  </conditionalFormatting>
  <printOptions horizontalCentered="1"/>
  <pageMargins left="3.937007874015748E-2" right="3.937007874015748E-2" top="0.55118110236220474" bottom="0.35433070866141736" header="0.31496062992125984" footer="0.31496062992125984"/>
  <pageSetup paperSize="9" scale="90" orientation="landscape" r:id="rId1"/>
  <rowBreaks count="7" manualBreakCount="7">
    <brk id="23" max="19" man="1"/>
    <brk id="34" max="19" man="1"/>
    <brk id="47" max="19" man="1"/>
    <brk id="62" max="19" man="1"/>
    <brk id="74" max="19" man="1"/>
    <brk id="92" max="20" man="1"/>
    <brk id="104" max="20"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4</vt:i4>
      </vt:variant>
      <vt:variant>
        <vt:lpstr>Įvardinti diapazonai</vt:lpstr>
      </vt:variant>
      <vt:variant>
        <vt:i4>4</vt:i4>
      </vt:variant>
    </vt:vector>
  </HeadingPairs>
  <TitlesOfParts>
    <vt:vector size="8" baseType="lpstr">
      <vt:lpstr>SVP 2014-2016 </vt:lpstr>
      <vt:lpstr>KMSA išlaikymas</vt:lpstr>
      <vt:lpstr>Asignavimų valdytojų kodai</vt:lpstr>
      <vt:lpstr>Rengimo medžiaga</vt:lpstr>
      <vt:lpstr>'Rengimo medžiaga'!Print_Area</vt:lpstr>
      <vt:lpstr>'SVP 2014-2016 '!Print_Area</vt:lpstr>
      <vt:lpstr>'Rengimo medžiaga'!Print_Titles</vt:lpstr>
      <vt:lpstr>'SVP 2014-2016 '!Print_Titles</vt:lpstr>
    </vt:vector>
  </TitlesOfParts>
  <Company>valdyba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Virginija Palaimiene</cp:lastModifiedBy>
  <cp:lastPrinted>2014-11-24T14:15:19Z</cp:lastPrinted>
  <dcterms:created xsi:type="dcterms:W3CDTF">2004-05-19T10:48:48Z</dcterms:created>
  <dcterms:modified xsi:type="dcterms:W3CDTF">2014-12-12T08:29:53Z</dcterms:modified>
</cp:coreProperties>
</file>