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065" windowWidth="15480" windowHeight="10320"/>
  </bookViews>
  <sheets>
    <sheet name="2014-2016 SVP" sheetId="6" r:id="rId1"/>
    <sheet name="Aiškinamoji lentelė" sheetId="5" state="hidden" r:id="rId2"/>
    <sheet name="Asignavimų valdytojų kodai" sheetId="3" state="hidden" r:id="rId3"/>
    <sheet name="Rengimo medžiaga" sheetId="7" state="hidden" r:id="rId4"/>
  </sheets>
  <definedNames>
    <definedName name="_xlnm.Print_Area" localSheetId="0">'2014-2016 SVP'!$A$1:$R$54</definedName>
    <definedName name="_xlnm.Print_Area" localSheetId="1">'Aiškinamoji lentelė'!$A$1:$AB$60</definedName>
    <definedName name="_xlnm.Print_Area" localSheetId="3">'Rengimo medžiaga'!$A$1:$T$51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J35" i="6" l="1"/>
  <c r="N33" i="7"/>
  <c r="R33" i="7" l="1"/>
  <c r="R35" i="7" l="1"/>
  <c r="I36" i="7"/>
  <c r="L24" i="7"/>
  <c r="I24" i="7"/>
  <c r="L23" i="7"/>
  <c r="I23" i="7" s="1"/>
  <c r="J13" i="7"/>
  <c r="I13" i="7"/>
  <c r="I39" i="6" l="1"/>
  <c r="J12" i="6"/>
  <c r="I12" i="6" s="1"/>
  <c r="L24" i="6"/>
  <c r="I24" i="6"/>
  <c r="L23" i="6"/>
  <c r="I23" i="6" s="1"/>
  <c r="I22" i="6"/>
  <c r="J18" i="6"/>
  <c r="J21" i="6" s="1"/>
  <c r="K21" i="6"/>
  <c r="L21" i="6"/>
  <c r="I25" i="6"/>
  <c r="J26" i="6"/>
  <c r="K26" i="6"/>
  <c r="I27" i="6"/>
  <c r="M30" i="7"/>
  <c r="N30" i="7"/>
  <c r="O30" i="7"/>
  <c r="P30" i="7"/>
  <c r="O41" i="7"/>
  <c r="P41" i="7"/>
  <c r="O39" i="7"/>
  <c r="P39" i="7"/>
  <c r="N29" i="7"/>
  <c r="O29" i="7"/>
  <c r="P29" i="7"/>
  <c r="O40" i="7"/>
  <c r="P40" i="7"/>
  <c r="R39" i="7"/>
  <c r="R40" i="7" s="1"/>
  <c r="P24" i="7"/>
  <c r="P23" i="7"/>
  <c r="N13" i="7"/>
  <c r="L26" i="6" l="1"/>
  <c r="I26" i="6"/>
  <c r="I18" i="6"/>
  <c r="I21" i="6" s="1"/>
  <c r="R41" i="7"/>
  <c r="L28" i="7" l="1"/>
  <c r="K28" i="7"/>
  <c r="J28" i="7"/>
  <c r="I26" i="7"/>
  <c r="I28" i="7" s="1"/>
  <c r="L25" i="7"/>
  <c r="K25" i="7"/>
  <c r="J25" i="7"/>
  <c r="I25" i="7"/>
  <c r="I22" i="7"/>
  <c r="L21" i="7"/>
  <c r="K21" i="7"/>
  <c r="J21" i="7"/>
  <c r="J19" i="7"/>
  <c r="I19" i="7"/>
  <c r="I21" i="7" s="1"/>
  <c r="I48" i="7" l="1"/>
  <c r="J29" i="7"/>
  <c r="K29" i="7"/>
  <c r="L29" i="7"/>
  <c r="I29" i="7"/>
  <c r="I51" i="6" l="1"/>
  <c r="I50" i="6"/>
  <c r="N30" i="6"/>
  <c r="M30" i="6"/>
  <c r="L30" i="6"/>
  <c r="L31" i="6" s="1"/>
  <c r="K30" i="6"/>
  <c r="I30" i="6"/>
  <c r="I31" i="6" s="1"/>
  <c r="M48" i="7"/>
  <c r="P28" i="7"/>
  <c r="O28" i="7"/>
  <c r="N28" i="7"/>
  <c r="M26" i="7"/>
  <c r="M28" i="7" s="1"/>
  <c r="J30" i="6" l="1"/>
  <c r="K35" i="7"/>
  <c r="L35" i="7"/>
  <c r="O35" i="7"/>
  <c r="P35" i="7"/>
  <c r="N19" i="7" l="1"/>
  <c r="N35" i="7" l="1"/>
  <c r="N39" i="7" s="1"/>
  <c r="N40" i="7" s="1"/>
  <c r="N41" i="7" s="1"/>
  <c r="P38" i="7" l="1"/>
  <c r="O38" i="7"/>
  <c r="N38" i="7"/>
  <c r="M36" i="7"/>
  <c r="M33" i="7"/>
  <c r="P25" i="7"/>
  <c r="O25" i="7"/>
  <c r="N25" i="7"/>
  <c r="M24" i="7"/>
  <c r="M23" i="7"/>
  <c r="M47" i="7" s="1"/>
  <c r="M22" i="7"/>
  <c r="P21" i="7"/>
  <c r="O21" i="7"/>
  <c r="N21" i="7"/>
  <c r="M19" i="7"/>
  <c r="N16" i="7"/>
  <c r="N17" i="7" s="1"/>
  <c r="M13" i="7"/>
  <c r="M16" i="7" s="1"/>
  <c r="M17" i="7" s="1"/>
  <c r="L38" i="7"/>
  <c r="K38" i="7"/>
  <c r="K39" i="7" s="1"/>
  <c r="K40" i="7" s="1"/>
  <c r="J38" i="7"/>
  <c r="I38" i="7"/>
  <c r="J33" i="7"/>
  <c r="I50" i="7"/>
  <c r="I49" i="7" s="1"/>
  <c r="I47" i="7"/>
  <c r="L16" i="7"/>
  <c r="L17" i="7" s="1"/>
  <c r="K16" i="7"/>
  <c r="K17" i="7" s="1"/>
  <c r="J16" i="7"/>
  <c r="J17" i="7" s="1"/>
  <c r="I16" i="7"/>
  <c r="I17" i="7" s="1"/>
  <c r="M35" i="7" l="1"/>
  <c r="Q33" i="7"/>
  <c r="Q35" i="7" s="1"/>
  <c r="Q39" i="7" s="1"/>
  <c r="Q40" i="7" s="1"/>
  <c r="Q41" i="7" s="1"/>
  <c r="M38" i="7"/>
  <c r="J39" i="7"/>
  <c r="J40" i="7" s="1"/>
  <c r="J35" i="7"/>
  <c r="L30" i="7"/>
  <c r="L41" i="7" s="1"/>
  <c r="I33" i="7"/>
  <c r="L39" i="7"/>
  <c r="L40" i="7" s="1"/>
  <c r="K30" i="7"/>
  <c r="K41" i="7" s="1"/>
  <c r="I30" i="7"/>
  <c r="J30" i="7"/>
  <c r="J41" i="7" s="1"/>
  <c r="M39" i="7"/>
  <c r="M40" i="7" s="1"/>
  <c r="M41" i="7" s="1"/>
  <c r="M50" i="7"/>
  <c r="M49" i="7" s="1"/>
  <c r="M21" i="7"/>
  <c r="M46" i="7"/>
  <c r="M25" i="7"/>
  <c r="M29" i="7" s="1"/>
  <c r="Q50" i="7"/>
  <c r="Q49" i="7" s="1"/>
  <c r="Q47" i="7"/>
  <c r="M45" i="7" l="1"/>
  <c r="I35" i="7"/>
  <c r="I39" i="7" s="1"/>
  <c r="I40" i="7" s="1"/>
  <c r="I41" i="7" s="1"/>
  <c r="I46" i="7"/>
  <c r="Q46" i="7"/>
  <c r="M51" i="7"/>
  <c r="S32" i="5"/>
  <c r="S31" i="5"/>
  <c r="S30" i="5"/>
  <c r="S29" i="5"/>
  <c r="I45" i="7" l="1"/>
  <c r="I51" i="7" s="1"/>
  <c r="Q45" i="7"/>
  <c r="Q51" i="7" s="1"/>
  <c r="N49" i="6"/>
  <c r="M49" i="6"/>
  <c r="N53" i="6" l="1"/>
  <c r="N52" i="6" s="1"/>
  <c r="M53" i="6"/>
  <c r="M52" i="6" s="1"/>
  <c r="N50" i="6"/>
  <c r="M50" i="6"/>
  <c r="N41" i="6"/>
  <c r="M41" i="6"/>
  <c r="L41" i="6"/>
  <c r="K41" i="6"/>
  <c r="J41" i="6"/>
  <c r="N38" i="6"/>
  <c r="M38" i="6"/>
  <c r="L38" i="6"/>
  <c r="K38" i="6"/>
  <c r="J38" i="6"/>
  <c r="I35" i="6"/>
  <c r="N26" i="6"/>
  <c r="M26" i="6"/>
  <c r="N21" i="6"/>
  <c r="M21" i="6"/>
  <c r="J31" i="6"/>
  <c r="N15" i="6"/>
  <c r="N16" i="6" s="1"/>
  <c r="M15" i="6"/>
  <c r="M16" i="6" s="1"/>
  <c r="L15" i="6"/>
  <c r="L16" i="6" s="1"/>
  <c r="K15" i="6"/>
  <c r="K16" i="6" s="1"/>
  <c r="J15" i="6"/>
  <c r="J16" i="6" s="1"/>
  <c r="M31" i="6" l="1"/>
  <c r="K31" i="6"/>
  <c r="K32" i="6" s="1"/>
  <c r="N31" i="6"/>
  <c r="J32" i="6"/>
  <c r="I53" i="6"/>
  <c r="I52" i="6" s="1"/>
  <c r="I49" i="6"/>
  <c r="I48" i="6" s="1"/>
  <c r="M42" i="6"/>
  <c r="M43" i="6" s="1"/>
  <c r="L42" i="6"/>
  <c r="L43" i="6" s="1"/>
  <c r="I15" i="6"/>
  <c r="I16" i="6" s="1"/>
  <c r="M32" i="6"/>
  <c r="I38" i="6"/>
  <c r="I41" i="6"/>
  <c r="N32" i="6"/>
  <c r="J42" i="6"/>
  <c r="J43" i="6" s="1"/>
  <c r="N42" i="6"/>
  <c r="N43" i="6" s="1"/>
  <c r="K42" i="6"/>
  <c r="K43" i="6" s="1"/>
  <c r="P47" i="5"/>
  <c r="S46" i="5"/>
  <c r="S45" i="5"/>
  <c r="I32" i="6" l="1"/>
  <c r="N44" i="6"/>
  <c r="I54" i="6"/>
  <c r="I42" i="6"/>
  <c r="I43" i="6" s="1"/>
  <c r="J44" i="6"/>
  <c r="L32" i="6"/>
  <c r="L44" i="6" s="1"/>
  <c r="K44" i="6"/>
  <c r="M44" i="6"/>
  <c r="M48" i="6"/>
  <c r="M54" i="6" s="1"/>
  <c r="N48" i="6"/>
  <c r="N54" i="6" s="1"/>
  <c r="O31" i="5"/>
  <c r="O30" i="5"/>
  <c r="R29" i="5"/>
  <c r="O29" i="5"/>
  <c r="I44" i="6" l="1"/>
  <c r="P12" i="5"/>
  <c r="Q47" i="5"/>
  <c r="R47" i="5"/>
  <c r="P44" i="5" l="1"/>
  <c r="Q44" i="5"/>
  <c r="R44" i="5"/>
  <c r="T44" i="5"/>
  <c r="U44" i="5"/>
  <c r="V44" i="5"/>
  <c r="W44" i="5"/>
  <c r="X44" i="5"/>
  <c r="O42" i="5" l="1"/>
  <c r="O43" i="5"/>
  <c r="O41" i="5"/>
  <c r="O44" i="5" l="1"/>
  <c r="X47" i="5"/>
  <c r="W47" i="5"/>
  <c r="V47" i="5"/>
  <c r="U47" i="5"/>
  <c r="T47" i="5"/>
  <c r="N47" i="5"/>
  <c r="M47" i="5"/>
  <c r="L47" i="5"/>
  <c r="O46" i="5"/>
  <c r="O47" i="5" s="1"/>
  <c r="K46" i="5"/>
  <c r="S47" i="5"/>
  <c r="O45" i="5"/>
  <c r="K45" i="5"/>
  <c r="X15" i="5"/>
  <c r="W15" i="5"/>
  <c r="V15" i="5"/>
  <c r="U15" i="5"/>
  <c r="T15" i="5"/>
  <c r="R15" i="5"/>
  <c r="Q15" i="5"/>
  <c r="P15" i="5"/>
  <c r="N15" i="5"/>
  <c r="M15" i="5"/>
  <c r="L15" i="5"/>
  <c r="S13" i="5"/>
  <c r="O13" i="5"/>
  <c r="K13" i="5"/>
  <c r="S12" i="5"/>
  <c r="O12" i="5"/>
  <c r="K12" i="5"/>
  <c r="K15" i="5" s="1"/>
  <c r="O15" i="5" l="1"/>
  <c r="K47" i="5"/>
  <c r="S15" i="5"/>
  <c r="O48" i="5"/>
  <c r="X28" i="5"/>
  <c r="W28" i="5"/>
  <c r="V28" i="5"/>
  <c r="U28" i="5"/>
  <c r="T28" i="5"/>
  <c r="R28" i="5"/>
  <c r="Q28" i="5"/>
  <c r="P28" i="5"/>
  <c r="N28" i="5"/>
  <c r="M28" i="5"/>
  <c r="S26" i="5"/>
  <c r="O26" i="5"/>
  <c r="S25" i="5"/>
  <c r="O25" i="5"/>
  <c r="K25" i="5"/>
  <c r="S24" i="5"/>
  <c r="O24" i="5"/>
  <c r="K24" i="5"/>
  <c r="S23" i="5"/>
  <c r="O23" i="5"/>
  <c r="L28" i="5"/>
  <c r="K23" i="5"/>
  <c r="O28" i="5" l="1"/>
  <c r="S28" i="5"/>
  <c r="K28" i="5"/>
  <c r="X48" i="5"/>
  <c r="X49" i="5" s="1"/>
  <c r="W48" i="5"/>
  <c r="W49" i="5" s="1"/>
  <c r="V48" i="5"/>
  <c r="V49" i="5" s="1"/>
  <c r="U48" i="5"/>
  <c r="U49" i="5" s="1"/>
  <c r="T48" i="5"/>
  <c r="T49" i="5" s="1"/>
  <c r="R48" i="5"/>
  <c r="R49" i="5" s="1"/>
  <c r="Q48" i="5"/>
  <c r="Q49" i="5" s="1"/>
  <c r="P48" i="5"/>
  <c r="P49" i="5" s="1"/>
  <c r="L44" i="5"/>
  <c r="M44" i="5"/>
  <c r="N44" i="5"/>
  <c r="K31" i="5"/>
  <c r="K30" i="5"/>
  <c r="K57" i="5" s="1"/>
  <c r="K29" i="5"/>
  <c r="K33" i="5" s="1"/>
  <c r="N48" i="5" l="1"/>
  <c r="N49" i="5" s="1"/>
  <c r="M48" i="5"/>
  <c r="M49" i="5" s="1"/>
  <c r="L48" i="5"/>
  <c r="L49" i="5" s="1"/>
  <c r="X59" i="5"/>
  <c r="W59" i="5"/>
  <c r="X57" i="5"/>
  <c r="W57" i="5"/>
  <c r="S57" i="5" l="1"/>
  <c r="O57" i="5"/>
  <c r="S17" i="5"/>
  <c r="O17" i="5"/>
  <c r="K17" i="5"/>
  <c r="X36" i="5" l="1"/>
  <c r="W36" i="5"/>
  <c r="V36" i="5"/>
  <c r="U36" i="5"/>
  <c r="T36" i="5"/>
  <c r="R36" i="5"/>
  <c r="Q36" i="5"/>
  <c r="P36" i="5"/>
  <c r="N36" i="5"/>
  <c r="M36" i="5"/>
  <c r="L36" i="5"/>
  <c r="S35" i="5"/>
  <c r="O35" i="5"/>
  <c r="K35" i="5"/>
  <c r="S34" i="5"/>
  <c r="O34" i="5"/>
  <c r="K34" i="5"/>
  <c r="X33" i="5"/>
  <c r="W33" i="5"/>
  <c r="V33" i="5"/>
  <c r="U33" i="5"/>
  <c r="T33" i="5"/>
  <c r="R33" i="5"/>
  <c r="Q33" i="5"/>
  <c r="P33" i="5"/>
  <c r="N33" i="5"/>
  <c r="M33" i="5"/>
  <c r="L33" i="5"/>
  <c r="O32" i="5"/>
  <c r="K36" i="5" l="1"/>
  <c r="K37" i="5" s="1"/>
  <c r="L37" i="5"/>
  <c r="M37" i="5"/>
  <c r="N37" i="5"/>
  <c r="P37" i="5"/>
  <c r="Q37" i="5"/>
  <c r="R37" i="5"/>
  <c r="T37" i="5"/>
  <c r="U37" i="5"/>
  <c r="V37" i="5"/>
  <c r="W37" i="5"/>
  <c r="X37" i="5"/>
  <c r="S33" i="5"/>
  <c r="S36" i="5"/>
  <c r="O33" i="5"/>
  <c r="O36" i="5"/>
  <c r="X20" i="5"/>
  <c r="W20" i="5"/>
  <c r="V20" i="5"/>
  <c r="V21" i="5" s="1"/>
  <c r="V38" i="5" s="1"/>
  <c r="U20" i="5"/>
  <c r="U21" i="5" s="1"/>
  <c r="U38" i="5" s="1"/>
  <c r="T20" i="5"/>
  <c r="T21" i="5" s="1"/>
  <c r="T38" i="5" s="1"/>
  <c r="R20" i="5"/>
  <c r="R21" i="5" s="1"/>
  <c r="Q20" i="5"/>
  <c r="Q21" i="5" s="1"/>
  <c r="P20" i="5"/>
  <c r="P21" i="5" s="1"/>
  <c r="N20" i="5"/>
  <c r="N21" i="5" s="1"/>
  <c r="N38" i="5" s="1"/>
  <c r="M20" i="5"/>
  <c r="M21" i="5" s="1"/>
  <c r="M38" i="5" s="1"/>
  <c r="L20" i="5"/>
  <c r="L21" i="5" s="1"/>
  <c r="L38" i="5" s="1"/>
  <c r="S16" i="5"/>
  <c r="O16" i="5"/>
  <c r="K16" i="5"/>
  <c r="O37" i="5" l="1"/>
  <c r="S37" i="5"/>
  <c r="W21" i="5"/>
  <c r="W38" i="5" s="1"/>
  <c r="W56" i="5"/>
  <c r="X21" i="5"/>
  <c r="X38" i="5" s="1"/>
  <c r="X56" i="5"/>
  <c r="R38" i="5"/>
  <c r="Q38" i="5"/>
  <c r="Q50" i="5" s="1"/>
  <c r="P38" i="5"/>
  <c r="K20" i="5"/>
  <c r="K21" i="5" s="1"/>
  <c r="O20" i="5"/>
  <c r="O21" i="5" s="1"/>
  <c r="O38" i="5" s="1"/>
  <c r="S20" i="5"/>
  <c r="S21" i="5" s="1"/>
  <c r="S38" i="5" s="1"/>
  <c r="L50" i="5"/>
  <c r="M50" i="5"/>
  <c r="N50" i="5"/>
  <c r="P50" i="5"/>
  <c r="R50" i="5"/>
  <c r="T50" i="5"/>
  <c r="U50" i="5"/>
  <c r="V50" i="5"/>
  <c r="W50" i="5"/>
  <c r="X50" i="5"/>
  <c r="K38" i="5" l="1"/>
  <c r="X58" i="5"/>
  <c r="W58" i="5"/>
  <c r="X55" i="5"/>
  <c r="S43" i="5"/>
  <c r="K43" i="5"/>
  <c r="S42" i="5"/>
  <c r="K42" i="5"/>
  <c r="S41" i="5"/>
  <c r="S56" i="5" s="1"/>
  <c r="K41" i="5"/>
  <c r="S59" i="5"/>
  <c r="S58" i="5" s="1"/>
  <c r="O59" i="5"/>
  <c r="K59" i="5"/>
  <c r="S44" i="5" l="1"/>
  <c r="S48" i="5" s="1"/>
  <c r="K44" i="5"/>
  <c r="K48" i="5" s="1"/>
  <c r="K56" i="5"/>
  <c r="O56" i="5"/>
  <c r="K58" i="5"/>
  <c r="O58" i="5"/>
  <c r="X60" i="5"/>
  <c r="S55" i="5"/>
  <c r="S60" i="5" s="1"/>
  <c r="S49" i="5" l="1"/>
  <c r="S50" i="5" s="1"/>
  <c r="K49" i="5"/>
  <c r="K50" i="5" s="1"/>
  <c r="O55" i="5"/>
  <c r="O60" i="5" s="1"/>
  <c r="O49" i="5" l="1"/>
  <c r="O50" i="5" s="1"/>
  <c r="K55" i="5"/>
  <c r="K60" i="5" s="1"/>
  <c r="W55" i="5"/>
  <c r="W60" i="5" s="1"/>
</calcChain>
</file>

<file path=xl/sharedStrings.xml><?xml version="1.0" encoding="utf-8"?>
<sst xmlns="http://schemas.openxmlformats.org/spreadsheetml/2006/main" count="459" uniqueCount="121">
  <si>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</si>
  <si>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</si>
  <si>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</si>
  <si>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</si>
  <si>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</si>
  <si>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</si>
  <si>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</si>
  <si>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</si>
  <si>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</si>
  <si>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</si>
  <si>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</si>
  <si>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</si>
  <si>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</si>
  <si>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</si>
  <si>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</si>
  <si>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</si>
  <si>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</si>
  <si>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</si>
  <si>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</si>
  <si>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</si>
  <si>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</si>
  <si>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</si>
  <si>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</si>
  <si>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</si>
  <si>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</si>
  <si>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</si>
  <si>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</si>
  <si>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</si>
  <si>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</si>
  <si>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</si>
  <si>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</si>
  <si>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</si>
  <si>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</si>
  <si>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</si>
  <si>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</si>
  <si>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</si>
  <si>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</si>
  <si>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</si>
  <si>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</si>
  <si>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</si>
  <si>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</si>
  <si>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</si>
  <si>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</si>
  <si>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</si>
  <si>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</si>
  <si>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t>2014-ieji metai</t>
  </si>
  <si>
    <t>2015-ieji metai</t>
  </si>
  <si>
    <t>SB</t>
  </si>
  <si>
    <t>03</t>
  </si>
  <si>
    <t>04</t>
  </si>
  <si>
    <t>04 Smulkaus ir vidutinio verslo plėtros programa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</si>
  <si>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</si>
  <si>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</si>
  <si>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</si>
  <si>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</si>
  <si>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</si>
  <si>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</si>
  <si>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</si>
  <si>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</si>
  <si>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Tarptautinių ryšių, verslo plėtros ir turizmo sk.</t>
  </si>
  <si>
    <t>5</t>
  </si>
  <si>
    <t>Buvusio tabako fabriko pritaikymas Klaipėdoje kūrybinių industrijų plėtrai</t>
  </si>
  <si>
    <t>SB(P)</t>
  </si>
  <si>
    <t>PF</t>
  </si>
  <si>
    <t>Projektų sk.</t>
  </si>
  <si>
    <t>08</t>
  </si>
  <si>
    <t>Latvijos ir Lietuvos bendradarbiavimo tarp sienų programos projekto „INVEST TO GROW“ veiklų įgyvendinimas</t>
  </si>
  <si>
    <t>Rekonstruotas pastatas</t>
  </si>
  <si>
    <t>Baltijos jūros regiono programos projekto „Urbanistinės traukos erdvės“ (URBAN CREATIVE POLES) veiklų įgyvendinimas</t>
  </si>
  <si>
    <t xml:space="preserve"> 2013–2016 M. KLAIPĖDOS MIESTO SAVIVALDYBĖS</t>
  </si>
  <si>
    <t>Programos tikslo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</si>
  <si>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</si>
  <si>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t>Vykdytojas</t>
  </si>
  <si>
    <t>Asignavimai 2013-iesiems metams**</t>
  </si>
  <si>
    <t>Lėšų poreikis biudžetiniams 
2014-iesiems metams</t>
  </si>
  <si>
    <t>2014-ųjų metų asignavimų planas</t>
  </si>
  <si>
    <t>2016-ųjų metų lėšų projektas</t>
  </si>
  <si>
    <t>Miesto rinkodaros priemonių vykdymas</t>
  </si>
  <si>
    <t>2016-ieji metai</t>
  </si>
  <si>
    <t>Darbo vietų sk. / naujai įsikūrusių inkubatoriuje SVV subjektų sk.</t>
  </si>
  <si>
    <t>50/8</t>
  </si>
  <si>
    <t>73/12</t>
  </si>
  <si>
    <t>82/16</t>
  </si>
  <si>
    <t>Klaipėdos miesto savivaldybės dalyvavimas Klaipėdos regiono savivaldybių asociacijos veikloje</t>
  </si>
  <si>
    <t>Pritraukta skrydžių krypčių į Klaipėdos regiono oro uostą</t>
  </si>
  <si>
    <t xml:space="preserve">Tarptautinių ryšių, verslo plėtros ir turizmo skyrius
</t>
  </si>
  <si>
    <t>Tarptautinių ryšių, verslo plėtros ir turizmo sk., VšĮ KEPA</t>
  </si>
  <si>
    <t>P. 3.1.1.1, P3.1.1.2</t>
  </si>
  <si>
    <t>P3.3.1.1.</t>
  </si>
  <si>
    <t>P3.3.4.2</t>
  </si>
  <si>
    <t>P3.3.4.1, P3.3.4.2</t>
  </si>
  <si>
    <t>P3.1.4.1,P3.1.4.2.</t>
  </si>
  <si>
    <t>I</t>
  </si>
  <si>
    <t xml:space="preserve">Mokamas narystės asociacijoje „Klaipėdos regionas“ mokestis, proc. 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</si>
  <si>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vnt.</t>
    </r>
  </si>
  <si>
    <t>Projektų, gerinančių smulkiojo ir vidutinio verslo sąlygas Klaipėdos mieste, įgyvendinimas</t>
  </si>
  <si>
    <t>P3.1.4.1,  P3.1.4.2</t>
  </si>
  <si>
    <t>Įgyvendinti projektai, gerinantys smulkiojo ir vidutinio verslo sąlygas, vnt.</t>
  </si>
  <si>
    <t>Įgyvendinti renginiai, skirti jaunimo verslumui skatinti, vnt.</t>
  </si>
  <si>
    <t>Dalyvauta investicijų parodose, kartai</t>
  </si>
  <si>
    <r>
      <t>Funkcinės klasifikacijos kodas</t>
    </r>
    <r>
      <rPr>
        <b/>
        <sz val="9"/>
        <rFont val="Times New Roman"/>
        <family val="1"/>
        <charset val="186"/>
      </rPr>
      <t xml:space="preserve"> </t>
    </r>
  </si>
  <si>
    <t>Pritraukta skrydžių krypčių į Klaipėdos regiono oro uostą, vnt.</t>
  </si>
  <si>
    <t>04 Smulkiojo ir vidutinio verslo plėtros programa</t>
  </si>
  <si>
    <t>SMULKIOJO IR VIDUTINIO VERSLO PLĖTROS PROGRAMOS (NR. 04)</t>
  </si>
  <si>
    <t>Kūrybinio inkubatoriaus „Kultūros fabrikas“ 2014–2016 metų veiklos programos įgyvendinimas</t>
  </si>
  <si>
    <t>Nuolat atnaujinama verslo stebėsenos sistema www.investinklaipeda.lt, kart./mėn.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</si>
  <si>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</si>
  <si>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</t>
  </si>
  <si>
    <t>2015-ųjų metų lėšų planas</t>
  </si>
  <si>
    <t>2016-ųjų metų lėšų planas</t>
  </si>
  <si>
    <t>2015-ųjų m. lėšų planas</t>
  </si>
  <si>
    <t>2016-ųjų m. lėšų planas</t>
  </si>
  <si>
    <t>Skirtumas</t>
  </si>
  <si>
    <t>Siūlomas keisti 2014-ųjų metų maksimalių asignavimų planas</t>
  </si>
  <si>
    <t>Lyginamasis variantas</t>
  </si>
  <si>
    <t>Surganizuotų miesto pristatymo renginių užsienio delegacijoms, vnt.</t>
  </si>
  <si>
    <t>2014-ųjų metų asignavimų planas*</t>
  </si>
  <si>
    <t>Kūrybinio inkubatoriaus Kultūros fabriko 2014–2016 metų veiklos programos įgyvendinimas</t>
  </si>
  <si>
    <t>VšĮ Klaipėdos ekonominės plėtros agentūros savininko kapitalo didinimas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</si>
  <si>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</si>
  <si>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 xml:space="preserve"> 2014–2016 metų veiklos programos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</si>
</sst>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7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z val="9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04">
    <xf numFmtId="0" fontId="0" fillId="0" borderId="0" xfId="0"/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3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4" fontId="2" fillId="0" borderId="30" xfId="0" applyNumberFormat="1" applyFont="1" applyBorder="1" applyAlignment="1">
      <alignment horizontal="right" vertical="top"/>
    </xf>
    <xf numFmtId="164" fontId="2" fillId="0" borderId="33" xfId="0" applyNumberFormat="1" applyFont="1" applyBorder="1" applyAlignment="1">
      <alignment horizontal="right" vertical="top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0" borderId="61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62" xfId="0" applyNumberFormat="1" applyFont="1" applyBorder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164" fontId="2" fillId="3" borderId="27" xfId="0" applyNumberFormat="1" applyFont="1" applyFill="1" applyBorder="1" applyAlignment="1">
      <alignment horizontal="right" vertical="top" wrapText="1"/>
    </xf>
    <xf numFmtId="164" fontId="2" fillId="0" borderId="40" xfId="0" applyNumberFormat="1" applyFont="1" applyBorder="1" applyAlignment="1">
      <alignment horizontal="right" vertical="top"/>
    </xf>
    <xf numFmtId="164" fontId="2" fillId="0" borderId="12" xfId="0" applyNumberFormat="1" applyFont="1" applyFill="1" applyBorder="1" applyAlignment="1">
      <alignment horizontal="right" vertical="top"/>
    </xf>
    <xf numFmtId="164" fontId="2" fillId="0" borderId="35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7" fillId="0" borderId="0" xfId="0" applyFont="1"/>
    <xf numFmtId="3" fontId="2" fillId="3" borderId="4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right" vertical="top"/>
    </xf>
    <xf numFmtId="164" fontId="2" fillId="0" borderId="64" xfId="0" applyNumberFormat="1" applyFont="1" applyBorder="1" applyAlignment="1">
      <alignment horizontal="right" vertical="top"/>
    </xf>
    <xf numFmtId="164" fontId="2" fillId="0" borderId="56" xfId="0" applyNumberFormat="1" applyFont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62" xfId="0" applyNumberFormat="1" applyFont="1" applyFill="1" applyBorder="1" applyAlignment="1">
      <alignment horizontal="right" vertical="top"/>
    </xf>
    <xf numFmtId="164" fontId="2" fillId="0" borderId="49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164" fontId="2" fillId="4" borderId="62" xfId="0" applyNumberFormat="1" applyFont="1" applyFill="1" applyBorder="1" applyAlignment="1">
      <alignment horizontal="right" vertical="top"/>
    </xf>
    <xf numFmtId="164" fontId="10" fillId="0" borderId="44" xfId="0" applyNumberFormat="1" applyFont="1" applyFill="1" applyBorder="1" applyAlignment="1">
      <alignment vertical="top"/>
    </xf>
    <xf numFmtId="164" fontId="10" fillId="0" borderId="49" xfId="0" applyNumberFormat="1" applyFont="1" applyFill="1" applyBorder="1" applyAlignment="1">
      <alignment vertical="top"/>
    </xf>
    <xf numFmtId="165" fontId="9" fillId="4" borderId="32" xfId="0" applyNumberFormat="1" applyFont="1" applyFill="1" applyBorder="1" applyAlignment="1">
      <alignment horizontal="right" vertical="top"/>
    </xf>
    <xf numFmtId="165" fontId="9" fillId="4" borderId="40" xfId="0" applyNumberFormat="1" applyFont="1" applyFill="1" applyBorder="1" applyAlignment="1">
      <alignment horizontal="right" vertical="top"/>
    </xf>
    <xf numFmtId="164" fontId="9" fillId="4" borderId="40" xfId="0" applyNumberFormat="1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right" vertical="top"/>
    </xf>
    <xf numFmtId="164" fontId="9" fillId="4" borderId="4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/>
    </xf>
    <xf numFmtId="0" fontId="2" fillId="0" borderId="50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vertical="top"/>
    </xf>
    <xf numFmtId="49" fontId="4" fillId="0" borderId="42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 wrapText="1"/>
    </xf>
    <xf numFmtId="49" fontId="2" fillId="0" borderId="42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/>
    </xf>
    <xf numFmtId="49" fontId="2" fillId="0" borderId="42" xfId="0" applyNumberFormat="1" applyFont="1" applyBorder="1" applyAlignment="1">
      <alignment vertical="top"/>
    </xf>
    <xf numFmtId="164" fontId="2" fillId="0" borderId="69" xfId="0" applyNumberFormat="1" applyFont="1" applyBorder="1" applyAlignment="1">
      <alignment horizontal="right" vertical="top"/>
    </xf>
    <xf numFmtId="164" fontId="2" fillId="0" borderId="67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164" fontId="2" fillId="0" borderId="55" xfId="0" applyNumberFormat="1" applyFont="1" applyBorder="1" applyAlignment="1">
      <alignment horizontal="right" vertical="top"/>
    </xf>
    <xf numFmtId="164" fontId="2" fillId="3" borderId="45" xfId="0" applyNumberFormat="1" applyFont="1" applyFill="1" applyBorder="1" applyAlignment="1">
      <alignment horizontal="right" vertical="top" wrapText="1"/>
    </xf>
    <xf numFmtId="164" fontId="2" fillId="3" borderId="51" xfId="0" applyNumberFormat="1" applyFont="1" applyFill="1" applyBorder="1" applyAlignment="1">
      <alignment horizontal="right" vertical="top" wrapText="1"/>
    </xf>
    <xf numFmtId="164" fontId="2" fillId="3" borderId="53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0" borderId="25" xfId="0" applyNumberFormat="1" applyFont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9" fontId="4" fillId="2" borderId="41" xfId="0" applyNumberFormat="1" applyFont="1" applyFill="1" applyBorder="1" applyAlignment="1">
      <alignment vertical="top"/>
    </xf>
    <xf numFmtId="49" fontId="4" fillId="2" borderId="42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164" fontId="4" fillId="7" borderId="14" xfId="0" applyNumberFormat="1" applyFont="1" applyFill="1" applyBorder="1" applyAlignment="1">
      <alignment horizontal="right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26" xfId="0" applyNumberFormat="1" applyFont="1" applyFill="1" applyBorder="1" applyAlignment="1">
      <alignment horizontal="right" vertical="top"/>
    </xf>
    <xf numFmtId="164" fontId="4" fillId="5" borderId="45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49" fontId="4" fillId="7" borderId="38" xfId="0" applyNumberFormat="1" applyFont="1" applyFill="1" applyBorder="1" applyAlignment="1">
      <alignment horizontal="center" vertical="top"/>
    </xf>
    <xf numFmtId="49" fontId="4" fillId="7" borderId="61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/>
    </xf>
    <xf numFmtId="49" fontId="4" fillId="7" borderId="16" xfId="0" applyNumberFormat="1" applyFont="1" applyFill="1" applyBorder="1" applyAlignment="1">
      <alignment horizontal="center" vertical="top"/>
    </xf>
    <xf numFmtId="49" fontId="4" fillId="7" borderId="59" xfId="0" applyNumberFormat="1" applyFont="1" applyFill="1" applyBorder="1" applyAlignment="1">
      <alignment vertical="top"/>
    </xf>
    <xf numFmtId="49" fontId="4" fillId="7" borderId="60" xfId="0" applyNumberFormat="1" applyFont="1" applyFill="1" applyBorder="1" applyAlignment="1">
      <alignment vertical="top"/>
    </xf>
    <xf numFmtId="49" fontId="4" fillId="7" borderId="47" xfId="0" applyNumberFormat="1" applyFont="1" applyFill="1" applyBorder="1" applyAlignment="1">
      <alignment vertical="top"/>
    </xf>
    <xf numFmtId="49" fontId="4" fillId="7" borderId="16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right" vertical="top"/>
    </xf>
    <xf numFmtId="0" fontId="2" fillId="0" borderId="45" xfId="0" applyFont="1" applyBorder="1" applyAlignment="1">
      <alignment horizontal="center" vertical="top"/>
    </xf>
    <xf numFmtId="164" fontId="2" fillId="4" borderId="45" xfId="0" applyNumberFormat="1" applyFont="1" applyFill="1" applyBorder="1" applyAlignment="1">
      <alignment horizontal="right" vertical="top" wrapText="1"/>
    </xf>
    <xf numFmtId="49" fontId="4" fillId="7" borderId="61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2" fillId="0" borderId="62" xfId="0" applyFont="1" applyFill="1" applyBorder="1" applyAlignment="1">
      <alignment horizontal="center" vertical="top"/>
    </xf>
    <xf numFmtId="0" fontId="12" fillId="0" borderId="6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2" fillId="0" borderId="6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4" fillId="0" borderId="25" xfId="0" applyNumberFormat="1" applyFont="1" applyBorder="1" applyAlignment="1">
      <alignment horizontal="center" vertical="top" wrapText="1"/>
    </xf>
    <xf numFmtId="0" fontId="0" fillId="0" borderId="67" xfId="0" applyBorder="1" applyAlignment="1">
      <alignment horizontal="center" vertical="top"/>
    </xf>
    <xf numFmtId="0" fontId="11" fillId="0" borderId="67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2" fillId="0" borderId="51" xfId="0" applyFont="1" applyBorder="1" applyAlignment="1">
      <alignment vertical="top" wrapText="1"/>
    </xf>
    <xf numFmtId="164" fontId="2" fillId="0" borderId="22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0" fontId="15" fillId="0" borderId="23" xfId="0" applyFont="1" applyBorder="1" applyAlignment="1">
      <alignment horizontal="left" vertical="top" wrapText="1"/>
    </xf>
    <xf numFmtId="0" fontId="2" fillId="9" borderId="0" xfId="0" applyFont="1" applyFill="1" applyAlignment="1">
      <alignment vertical="top"/>
    </xf>
    <xf numFmtId="0" fontId="12" fillId="0" borderId="63" xfId="0" applyFont="1" applyFill="1" applyBorder="1" applyAlignment="1">
      <alignment vertical="top" wrapText="1"/>
    </xf>
    <xf numFmtId="0" fontId="12" fillId="0" borderId="67" xfId="0" applyFont="1" applyFill="1" applyBorder="1" applyAlignment="1">
      <alignment horizontal="center" vertical="top"/>
    </xf>
    <xf numFmtId="0" fontId="12" fillId="0" borderId="64" xfId="0" applyFont="1" applyFill="1" applyBorder="1" applyAlignment="1">
      <alignment horizontal="center" vertical="top"/>
    </xf>
    <xf numFmtId="0" fontId="14" fillId="3" borderId="4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/>
    </xf>
    <xf numFmtId="0" fontId="4" fillId="4" borderId="33" xfId="0" applyFont="1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1" fillId="0" borderId="62" xfId="0" applyFont="1" applyFill="1" applyBorder="1" applyAlignment="1">
      <alignment horizontal="center" vertical="top"/>
    </xf>
    <xf numFmtId="0" fontId="16" fillId="0" borderId="3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4" fontId="2" fillId="4" borderId="69" xfId="0" applyNumberFormat="1" applyFont="1" applyFill="1" applyBorder="1" applyAlignment="1">
      <alignment horizontal="right" vertical="top"/>
    </xf>
    <xf numFmtId="164" fontId="2" fillId="4" borderId="56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7" borderId="8" xfId="0" applyNumberFormat="1" applyFont="1" applyFill="1" applyBorder="1" applyAlignment="1">
      <alignment horizontal="right" vertical="top"/>
    </xf>
    <xf numFmtId="164" fontId="4" fillId="5" borderId="38" xfId="0" applyNumberFormat="1" applyFont="1" applyFill="1" applyBorder="1" applyAlignment="1">
      <alignment horizontal="right" vertical="top"/>
    </xf>
    <xf numFmtId="164" fontId="4" fillId="5" borderId="14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164" fontId="4" fillId="2" borderId="21" xfId="0" applyNumberFormat="1" applyFont="1" applyFill="1" applyBorder="1" applyAlignment="1">
      <alignment horizontal="right" vertical="top"/>
    </xf>
    <xf numFmtId="164" fontId="4" fillId="7" borderId="16" xfId="0" applyNumberFormat="1" applyFont="1" applyFill="1" applyBorder="1" applyAlignment="1">
      <alignment horizontal="right" vertical="top"/>
    </xf>
    <xf numFmtId="164" fontId="4" fillId="7" borderId="21" xfId="0" applyNumberFormat="1" applyFont="1" applyFill="1" applyBorder="1" applyAlignment="1">
      <alignment horizontal="right" vertical="top"/>
    </xf>
    <xf numFmtId="164" fontId="4" fillId="5" borderId="3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164" fontId="4" fillId="7" borderId="37" xfId="0" applyNumberFormat="1" applyFont="1" applyFill="1" applyBorder="1" applyAlignment="1">
      <alignment horizontal="right" vertical="top"/>
    </xf>
    <xf numFmtId="0" fontId="10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textRotation="90"/>
    </xf>
    <xf numFmtId="1" fontId="2" fillId="0" borderId="20" xfId="0" applyNumberFormat="1" applyFont="1" applyFill="1" applyBorder="1" applyAlignment="1">
      <alignment horizontal="center" vertical="center" textRotation="90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64" fontId="2" fillId="10" borderId="63" xfId="0" applyNumberFormat="1" applyFont="1" applyFill="1" applyBorder="1" applyAlignment="1">
      <alignment horizontal="right" vertical="top"/>
    </xf>
    <xf numFmtId="164" fontId="2" fillId="10" borderId="67" xfId="0" applyNumberFormat="1" applyFont="1" applyFill="1" applyBorder="1" applyAlignment="1">
      <alignment horizontal="right" vertical="top"/>
    </xf>
    <xf numFmtId="164" fontId="2" fillId="10" borderId="68" xfId="0" applyNumberFormat="1" applyFont="1" applyFill="1" applyBorder="1" applyAlignment="1">
      <alignment horizontal="right" vertical="top"/>
    </xf>
    <xf numFmtId="164" fontId="2" fillId="10" borderId="61" xfId="0" applyNumberFormat="1" applyFont="1" applyFill="1" applyBorder="1" applyAlignment="1">
      <alignment horizontal="right" vertical="top"/>
    </xf>
    <xf numFmtId="164" fontId="2" fillId="10" borderId="4" xfId="0" applyNumberFormat="1" applyFont="1" applyFill="1" applyBorder="1" applyAlignment="1">
      <alignment horizontal="right" vertical="top"/>
    </xf>
    <xf numFmtId="164" fontId="2" fillId="10" borderId="25" xfId="0" applyNumberFormat="1" applyFont="1" applyFill="1" applyBorder="1" applyAlignment="1">
      <alignment horizontal="right" vertical="top"/>
    </xf>
    <xf numFmtId="164" fontId="2" fillId="10" borderId="56" xfId="0" applyNumberFormat="1" applyFont="1" applyFill="1" applyBorder="1" applyAlignment="1">
      <alignment horizontal="right" vertical="top"/>
    </xf>
    <xf numFmtId="164" fontId="2" fillId="10" borderId="13" xfId="0" applyNumberFormat="1" applyFont="1" applyFill="1" applyBorder="1" applyAlignment="1">
      <alignment horizontal="right" vertical="top"/>
    </xf>
    <xf numFmtId="164" fontId="2" fillId="10" borderId="55" xfId="0" applyNumberFormat="1" applyFont="1" applyFill="1" applyBorder="1" applyAlignment="1">
      <alignment horizontal="right" vertical="top"/>
    </xf>
    <xf numFmtId="164" fontId="4" fillId="10" borderId="6" xfId="0" applyNumberFormat="1" applyFont="1" applyFill="1" applyBorder="1" applyAlignment="1">
      <alignment horizontal="right" vertical="top"/>
    </xf>
    <xf numFmtId="164" fontId="4" fillId="10" borderId="5" xfId="0" applyNumberFormat="1" applyFont="1" applyFill="1" applyBorder="1" applyAlignment="1">
      <alignment horizontal="right" vertical="top"/>
    </xf>
    <xf numFmtId="164" fontId="2" fillId="10" borderId="32" xfId="0" applyNumberFormat="1" applyFont="1" applyFill="1" applyBorder="1" applyAlignment="1">
      <alignment horizontal="right" vertical="top"/>
    </xf>
    <xf numFmtId="164" fontId="2" fillId="10" borderId="2" xfId="0" applyNumberFormat="1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/>
    </xf>
    <xf numFmtId="164" fontId="2" fillId="10" borderId="40" xfId="0" applyNumberFormat="1" applyFont="1" applyFill="1" applyBorder="1" applyAlignment="1">
      <alignment horizontal="right" vertical="top"/>
    </xf>
    <xf numFmtId="164" fontId="2" fillId="10" borderId="12" xfId="0" applyNumberFormat="1" applyFont="1" applyFill="1" applyBorder="1" applyAlignment="1">
      <alignment horizontal="right" vertical="top"/>
    </xf>
    <xf numFmtId="164" fontId="2" fillId="10" borderId="31" xfId="0" applyNumberFormat="1" applyFont="1" applyFill="1" applyBorder="1" applyAlignment="1">
      <alignment horizontal="right" vertical="top"/>
    </xf>
    <xf numFmtId="164" fontId="4" fillId="10" borderId="70" xfId="0" applyNumberFormat="1" applyFont="1" applyFill="1" applyBorder="1" applyAlignment="1">
      <alignment horizontal="right" vertical="top"/>
    </xf>
    <xf numFmtId="164" fontId="4" fillId="10" borderId="12" xfId="0" applyNumberFormat="1" applyFont="1" applyFill="1" applyBorder="1" applyAlignment="1">
      <alignment horizontal="right" vertical="top"/>
    </xf>
    <xf numFmtId="164" fontId="4" fillId="10" borderId="36" xfId="0" applyNumberFormat="1" applyFont="1" applyFill="1" applyBorder="1" applyAlignment="1">
      <alignment horizontal="right" vertical="top"/>
    </xf>
    <xf numFmtId="164" fontId="4" fillId="10" borderId="65" xfId="0" applyNumberFormat="1" applyFont="1" applyFill="1" applyBorder="1" applyAlignment="1">
      <alignment horizontal="right" vertical="top"/>
    </xf>
    <xf numFmtId="164" fontId="2" fillId="10" borderId="69" xfId="0" applyNumberFormat="1" applyFont="1" applyFill="1" applyBorder="1" applyAlignment="1">
      <alignment horizontal="right" vertical="top"/>
    </xf>
    <xf numFmtId="164" fontId="4" fillId="10" borderId="74" xfId="0" applyNumberFormat="1" applyFont="1" applyFill="1" applyBorder="1" applyAlignment="1">
      <alignment horizontal="right" vertical="top"/>
    </xf>
    <xf numFmtId="0" fontId="4" fillId="10" borderId="29" xfId="0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right" vertical="top"/>
    </xf>
    <xf numFmtId="0" fontId="4" fillId="10" borderId="71" xfId="0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right" vertical="top"/>
    </xf>
    <xf numFmtId="164" fontId="4" fillId="10" borderId="72" xfId="0" applyNumberFormat="1" applyFont="1" applyFill="1" applyBorder="1" applyAlignment="1">
      <alignment horizontal="right" vertical="top"/>
    </xf>
    <xf numFmtId="0" fontId="2" fillId="10" borderId="0" xfId="0" applyFont="1" applyFill="1" applyBorder="1" applyAlignment="1">
      <alignment vertical="top"/>
    </xf>
    <xf numFmtId="0" fontId="4" fillId="10" borderId="27" xfId="0" applyFont="1" applyFill="1" applyBorder="1" applyAlignment="1">
      <alignment horizontal="center" vertical="top"/>
    </xf>
    <xf numFmtId="164" fontId="4" fillId="10" borderId="15" xfId="0" applyNumberFormat="1" applyFont="1" applyFill="1" applyBorder="1" applyAlignment="1">
      <alignment horizontal="right" vertical="top"/>
    </xf>
    <xf numFmtId="164" fontId="4" fillId="10" borderId="35" xfId="0" applyNumberFormat="1" applyFont="1" applyFill="1" applyBorder="1" applyAlignment="1">
      <alignment horizontal="right" vertical="top"/>
    </xf>
    <xf numFmtId="164" fontId="4" fillId="10" borderId="66" xfId="0" applyNumberFormat="1" applyFont="1" applyFill="1" applyBorder="1" applyAlignment="1">
      <alignment horizontal="right" vertical="top"/>
    </xf>
    <xf numFmtId="0" fontId="4" fillId="10" borderId="46" xfId="0" applyFont="1" applyFill="1" applyBorder="1" applyAlignment="1">
      <alignment horizontal="center" vertical="top"/>
    </xf>
    <xf numFmtId="0" fontId="4" fillId="10" borderId="47" xfId="0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right" vertical="top"/>
    </xf>
    <xf numFmtId="164" fontId="2" fillId="10" borderId="33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12" fillId="0" borderId="73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left" vertical="top" wrapText="1"/>
    </xf>
    <xf numFmtId="0" fontId="2" fillId="0" borderId="78" xfId="0" applyFont="1" applyFill="1" applyBorder="1" applyAlignment="1">
      <alignment vertical="top" wrapText="1"/>
    </xf>
    <xf numFmtId="0" fontId="2" fillId="0" borderId="73" xfId="0" applyFont="1" applyFill="1" applyBorder="1" applyAlignment="1">
      <alignment vertical="top" wrapText="1"/>
    </xf>
    <xf numFmtId="0" fontId="2" fillId="0" borderId="7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4" fillId="10" borderId="76" xfId="0" applyFont="1" applyFill="1" applyBorder="1" applyAlignment="1">
      <alignment horizontal="center" vertical="top"/>
    </xf>
    <xf numFmtId="0" fontId="2" fillId="4" borderId="78" xfId="0" applyFont="1" applyFill="1" applyBorder="1" applyAlignment="1">
      <alignment vertical="top" wrapText="1"/>
    </xf>
    <xf numFmtId="0" fontId="12" fillId="0" borderId="56" xfId="0" applyFont="1" applyFill="1" applyBorder="1" applyAlignment="1">
      <alignment horizontal="left" vertical="top" wrapText="1"/>
    </xf>
    <xf numFmtId="49" fontId="4" fillId="7" borderId="36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164" fontId="2" fillId="10" borderId="62" xfId="0" applyNumberFormat="1" applyFont="1" applyFill="1" applyBorder="1" applyAlignment="1">
      <alignment horizontal="right" vertical="top"/>
    </xf>
    <xf numFmtId="0" fontId="20" fillId="0" borderId="3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 wrapText="1"/>
    </xf>
    <xf numFmtId="49" fontId="4" fillId="5" borderId="16" xfId="0" applyNumberFormat="1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 wrapText="1"/>
    </xf>
    <xf numFmtId="49" fontId="4" fillId="0" borderId="42" xfId="0" applyNumberFormat="1" applyFont="1" applyBorder="1" applyAlignment="1">
      <alignment horizontal="center" vertical="top" wrapText="1"/>
    </xf>
    <xf numFmtId="0" fontId="2" fillId="4" borderId="59" xfId="0" applyFont="1" applyFill="1" applyBorder="1" applyAlignment="1">
      <alignment horizontal="center" vertical="top" wrapText="1"/>
    </xf>
    <xf numFmtId="0" fontId="2" fillId="4" borderId="60" xfId="0" applyFont="1" applyFill="1" applyBorder="1" applyAlignment="1">
      <alignment horizontal="center" vertical="top" wrapText="1"/>
    </xf>
    <xf numFmtId="0" fontId="2" fillId="4" borderId="57" xfId="0" applyFont="1" applyFill="1" applyBorder="1" applyAlignment="1">
      <alignment horizontal="center" vertical="top" wrapText="1"/>
    </xf>
    <xf numFmtId="0" fontId="2" fillId="4" borderId="77" xfId="0" applyFont="1" applyFill="1" applyBorder="1" applyAlignment="1">
      <alignment horizontal="center" vertical="top" wrapText="1"/>
    </xf>
    <xf numFmtId="0" fontId="2" fillId="4" borderId="58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68" xfId="0" applyFont="1" applyFill="1" applyBorder="1" applyAlignment="1">
      <alignment horizontal="center" vertical="top" wrapText="1"/>
    </xf>
    <xf numFmtId="0" fontId="2" fillId="4" borderId="67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49" fontId="4" fillId="7" borderId="38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43" xfId="0" applyFont="1" applyBorder="1" applyAlignment="1">
      <alignment vertical="top" wrapText="1"/>
    </xf>
    <xf numFmtId="0" fontId="19" fillId="0" borderId="30" xfId="0" applyFont="1" applyFill="1" applyBorder="1" applyAlignment="1">
      <alignment horizontal="center" vertical="top"/>
    </xf>
    <xf numFmtId="0" fontId="12" fillId="0" borderId="40" xfId="0" applyFont="1" applyFill="1" applyBorder="1" applyAlignment="1">
      <alignment vertical="top" wrapText="1"/>
    </xf>
    <xf numFmtId="49" fontId="4" fillId="11" borderId="61" xfId="0" applyNumberFormat="1" applyFont="1" applyFill="1" applyBorder="1" applyAlignment="1">
      <alignment horizontal="center" vertical="top" wrapText="1"/>
    </xf>
    <xf numFmtId="49" fontId="4" fillId="11" borderId="61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/>
    </xf>
    <xf numFmtId="49" fontId="4" fillId="11" borderId="38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10" borderId="41" xfId="0" applyNumberFormat="1" applyFont="1" applyFill="1" applyBorder="1" applyAlignment="1">
      <alignment horizontal="center" vertical="top"/>
    </xf>
    <xf numFmtId="164" fontId="2" fillId="4" borderId="22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4" xfId="0" applyNumberFormat="1" applyFont="1" applyFill="1" applyBorder="1" applyAlignment="1">
      <alignment horizontal="center" vertical="top"/>
    </xf>
    <xf numFmtId="164" fontId="2" fillId="10" borderId="25" xfId="0" applyNumberFormat="1" applyFont="1" applyFill="1" applyBorder="1" applyAlignment="1">
      <alignment horizontal="center" vertical="top"/>
    </xf>
    <xf numFmtId="164" fontId="2" fillId="4" borderId="18" xfId="0" applyNumberFormat="1" applyFont="1" applyFill="1" applyBorder="1" applyAlignment="1">
      <alignment horizontal="center" vertical="top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10" borderId="63" xfId="0" applyNumberFormat="1" applyFont="1" applyFill="1" applyBorder="1" applyAlignment="1">
      <alignment horizontal="center" vertical="top"/>
    </xf>
    <xf numFmtId="164" fontId="2" fillId="10" borderId="67" xfId="0" applyNumberFormat="1" applyFont="1" applyFill="1" applyBorder="1" applyAlignment="1">
      <alignment horizontal="center" vertical="top"/>
    </xf>
    <xf numFmtId="164" fontId="2" fillId="10" borderId="68" xfId="0" applyNumberFormat="1" applyFont="1" applyFill="1" applyBorder="1" applyAlignment="1">
      <alignment horizontal="center" vertical="top"/>
    </xf>
    <xf numFmtId="164" fontId="2" fillId="4" borderId="67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2" borderId="16" xfId="0" applyNumberFormat="1" applyFont="1" applyFill="1" applyBorder="1" applyAlignment="1">
      <alignment horizontal="center" vertical="top"/>
    </xf>
    <xf numFmtId="164" fontId="4" fillId="2" borderId="14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21" xfId="0" applyNumberFormat="1" applyFont="1" applyFill="1" applyBorder="1" applyAlignment="1">
      <alignment horizontal="center" vertical="top"/>
    </xf>
    <xf numFmtId="164" fontId="2" fillId="4" borderId="25" xfId="0" applyNumberFormat="1" applyFont="1" applyFill="1" applyBorder="1" applyAlignment="1">
      <alignment horizontal="center" vertical="top"/>
    </xf>
    <xf numFmtId="164" fontId="2" fillId="4" borderId="59" xfId="0" applyNumberFormat="1" applyFont="1" applyFill="1" applyBorder="1" applyAlignment="1">
      <alignment horizontal="center" vertical="top"/>
    </xf>
    <xf numFmtId="164" fontId="21" fillId="4" borderId="3" xfId="0" applyNumberFormat="1" applyFont="1" applyFill="1" applyBorder="1" applyAlignment="1">
      <alignment horizontal="center" vertical="top"/>
    </xf>
    <xf numFmtId="164" fontId="2" fillId="4" borderId="60" xfId="0" applyNumberFormat="1" applyFont="1" applyFill="1" applyBorder="1" applyAlignment="1">
      <alignment horizontal="center" vertical="top"/>
    </xf>
    <xf numFmtId="164" fontId="2" fillId="4" borderId="48" xfId="0" applyNumberFormat="1" applyFont="1" applyFill="1" applyBorder="1" applyAlignment="1">
      <alignment horizontal="center" vertical="top"/>
    </xf>
    <xf numFmtId="164" fontId="2" fillId="4" borderId="68" xfId="0" applyNumberFormat="1" applyFont="1" applyFill="1" applyBorder="1" applyAlignment="1">
      <alignment horizontal="center" vertical="top"/>
    </xf>
    <xf numFmtId="164" fontId="2" fillId="10" borderId="32" xfId="0" applyNumberFormat="1" applyFont="1" applyFill="1" applyBorder="1" applyAlignment="1">
      <alignment horizontal="center" vertical="top"/>
    </xf>
    <xf numFmtId="164" fontId="2" fillId="10" borderId="2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164" fontId="2" fillId="4" borderId="2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/>
    </xf>
    <xf numFmtId="164" fontId="2" fillId="10" borderId="61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62" xfId="0" applyNumberFormat="1" applyFont="1" applyFill="1" applyBorder="1" applyAlignment="1">
      <alignment horizontal="center" vertical="top"/>
    </xf>
    <xf numFmtId="164" fontId="2" fillId="4" borderId="13" xfId="0" applyNumberFormat="1" applyFont="1" applyFill="1" applyBorder="1" applyAlignment="1">
      <alignment horizontal="center" vertical="top"/>
    </xf>
    <xf numFmtId="164" fontId="2" fillId="4" borderId="62" xfId="0" applyNumberFormat="1" applyFont="1" applyFill="1" applyBorder="1" applyAlignment="1">
      <alignment horizontal="center" vertical="top"/>
    </xf>
    <xf numFmtId="164" fontId="4" fillId="10" borderId="36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7" borderId="16" xfId="0" applyNumberFormat="1" applyFont="1" applyFill="1" applyBorder="1" applyAlignment="1">
      <alignment horizontal="center" vertical="top"/>
    </xf>
    <xf numFmtId="164" fontId="4" fillId="7" borderId="14" xfId="0" applyNumberFormat="1" applyFont="1" applyFill="1" applyBorder="1" applyAlignment="1">
      <alignment horizontal="center" vertical="top"/>
    </xf>
    <xf numFmtId="164" fontId="4" fillId="7" borderId="21" xfId="0" applyNumberFormat="1" applyFont="1" applyFill="1" applyBorder="1" applyAlignment="1">
      <alignment horizontal="center" vertical="top"/>
    </xf>
    <xf numFmtId="164" fontId="2" fillId="10" borderId="59" xfId="0" applyNumberFormat="1" applyFont="1" applyFill="1" applyBorder="1" applyAlignment="1">
      <alignment horizontal="center" vertical="top"/>
    </xf>
    <xf numFmtId="164" fontId="2" fillId="10" borderId="17" xfId="0" applyNumberFormat="1" applyFont="1" applyFill="1" applyBorder="1" applyAlignment="1">
      <alignment horizontal="center" vertical="top"/>
    </xf>
    <xf numFmtId="164" fontId="2" fillId="4" borderId="41" xfId="0" applyNumberFormat="1" applyFont="1" applyFill="1" applyBorder="1" applyAlignment="1">
      <alignment horizontal="center" vertical="top"/>
    </xf>
    <xf numFmtId="164" fontId="21" fillId="4" borderId="59" xfId="0" applyNumberFormat="1" applyFont="1" applyFill="1" applyBorder="1" applyAlignment="1">
      <alignment horizontal="center" vertical="top"/>
    </xf>
    <xf numFmtId="164" fontId="2" fillId="10" borderId="60" xfId="0" applyNumberFormat="1" applyFont="1" applyFill="1" applyBorder="1" applyAlignment="1">
      <alignment horizontal="center" vertical="top"/>
    </xf>
    <xf numFmtId="164" fontId="2" fillId="10" borderId="57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4" borderId="5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4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7" borderId="22" xfId="0" applyNumberFormat="1" applyFont="1" applyFill="1" applyBorder="1" applyAlignment="1">
      <alignment horizontal="center" vertical="top"/>
    </xf>
    <xf numFmtId="164" fontId="4" fillId="7" borderId="78" xfId="0" applyNumberFormat="1" applyFont="1" applyFill="1" applyBorder="1" applyAlignment="1">
      <alignment horizontal="center" vertical="top"/>
    </xf>
    <xf numFmtId="164" fontId="4" fillId="7" borderId="77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5" borderId="79" xfId="0" applyNumberFormat="1" applyFont="1" applyFill="1" applyBorder="1" applyAlignment="1">
      <alignment horizontal="center" vertical="top"/>
    </xf>
    <xf numFmtId="0" fontId="4" fillId="10" borderId="6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center" vertical="top"/>
    </xf>
    <xf numFmtId="0" fontId="4" fillId="10" borderId="24" xfId="0" applyFont="1" applyFill="1" applyBorder="1" applyAlignment="1">
      <alignment horizontal="center" vertical="top"/>
    </xf>
    <xf numFmtId="0" fontId="2" fillId="0" borderId="44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164" fontId="2" fillId="3" borderId="27" xfId="0" applyNumberFormat="1" applyFont="1" applyFill="1" applyBorder="1" applyAlignment="1">
      <alignment horizontal="center" vertical="top" wrapText="1"/>
    </xf>
    <xf numFmtId="164" fontId="2" fillId="0" borderId="45" xfId="0" applyNumberFormat="1" applyFont="1" applyFill="1" applyBorder="1" applyAlignment="1">
      <alignment horizontal="center" vertical="top"/>
    </xf>
    <xf numFmtId="164" fontId="4" fillId="10" borderId="46" xfId="0" applyNumberFormat="1" applyFont="1" applyFill="1" applyBorder="1" applyAlignment="1">
      <alignment horizontal="center" vertical="top"/>
    </xf>
    <xf numFmtId="164" fontId="4" fillId="2" borderId="37" xfId="0" applyNumberFormat="1" applyFont="1" applyFill="1" applyBorder="1" applyAlignment="1">
      <alignment horizontal="center" vertical="top"/>
    </xf>
    <xf numFmtId="164" fontId="2" fillId="4" borderId="27" xfId="0" applyNumberFormat="1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/>
    </xf>
    <xf numFmtId="164" fontId="2" fillId="3" borderId="45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26" xfId="0" applyNumberFormat="1" applyFont="1" applyFill="1" applyBorder="1" applyAlignment="1">
      <alignment horizontal="center" vertical="top" wrapText="1"/>
    </xf>
    <xf numFmtId="164" fontId="2" fillId="4" borderId="0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center" vertical="top"/>
    </xf>
    <xf numFmtId="164" fontId="2" fillId="0" borderId="49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10" borderId="34" xfId="0" applyNumberFormat="1" applyFont="1" applyFill="1" applyBorder="1" applyAlignment="1">
      <alignment horizontal="center" vertical="top"/>
    </xf>
    <xf numFmtId="164" fontId="4" fillId="10" borderId="12" xfId="0" applyNumberFormat="1" applyFont="1" applyFill="1" applyBorder="1" applyAlignment="1">
      <alignment horizontal="center" vertical="top"/>
    </xf>
    <xf numFmtId="164" fontId="4" fillId="10" borderId="35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1" borderId="16" xfId="0" applyNumberFormat="1" applyFont="1" applyFill="1" applyBorder="1" applyAlignment="1">
      <alignment horizontal="center" vertical="top"/>
    </xf>
    <xf numFmtId="164" fontId="4" fillId="11" borderId="14" xfId="0" applyNumberFormat="1" applyFont="1" applyFill="1" applyBorder="1" applyAlignment="1">
      <alignment horizontal="center" vertical="top"/>
    </xf>
    <xf numFmtId="164" fontId="4" fillId="11" borderId="21" xfId="0" applyNumberFormat="1" applyFont="1" applyFill="1" applyBorder="1" applyAlignment="1">
      <alignment horizontal="center" vertical="top"/>
    </xf>
    <xf numFmtId="164" fontId="4" fillId="11" borderId="8" xfId="0" applyNumberFormat="1" applyFont="1" applyFill="1" applyBorder="1" applyAlignment="1">
      <alignment horizontal="center" vertical="top"/>
    </xf>
    <xf numFmtId="164" fontId="4" fillId="11" borderId="37" xfId="0" applyNumberFormat="1" applyFont="1" applyFill="1" applyBorder="1" applyAlignment="1">
      <alignment horizontal="center" vertical="top"/>
    </xf>
    <xf numFmtId="164" fontId="10" fillId="0" borderId="44" xfId="0" applyNumberFormat="1" applyFont="1" applyFill="1" applyBorder="1" applyAlignment="1">
      <alignment horizontal="center" vertical="top"/>
    </xf>
    <xf numFmtId="164" fontId="10" fillId="0" borderId="27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2" fillId="3" borderId="44" xfId="0" applyNumberFormat="1" applyFont="1" applyFill="1" applyBorder="1" applyAlignment="1">
      <alignment horizontal="center" vertical="top" wrapText="1"/>
    </xf>
    <xf numFmtId="164" fontId="4" fillId="7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45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center" vertical="top"/>
    </xf>
    <xf numFmtId="164" fontId="4" fillId="10" borderId="72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6" xfId="0" applyNumberFormat="1" applyFont="1" applyFill="1" applyBorder="1" applyAlignment="1">
      <alignment horizontal="center" vertical="top"/>
    </xf>
    <xf numFmtId="164" fontId="4" fillId="10" borderId="74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49" fontId="4" fillId="11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center" vertical="top"/>
    </xf>
    <xf numFmtId="3" fontId="21" fillId="0" borderId="20" xfId="0" applyNumberFormat="1" applyFont="1" applyFill="1" applyBorder="1" applyAlignment="1">
      <alignment horizontal="center" vertical="top"/>
    </xf>
    <xf numFmtId="164" fontId="2" fillId="4" borderId="77" xfId="0" applyNumberFormat="1" applyFont="1" applyFill="1" applyBorder="1" applyAlignment="1">
      <alignment horizontal="center" vertical="top"/>
    </xf>
    <xf numFmtId="164" fontId="4" fillId="2" borderId="38" xfId="0" applyNumberFormat="1" applyFont="1" applyFill="1" applyBorder="1" applyAlignment="1">
      <alignment horizontal="center" vertical="top"/>
    </xf>
    <xf numFmtId="164" fontId="4" fillId="2" borderId="79" xfId="0" applyNumberFormat="1" applyFont="1" applyFill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center" vertical="top"/>
    </xf>
    <xf numFmtId="164" fontId="21" fillId="4" borderId="4" xfId="0" applyNumberFormat="1" applyFont="1" applyFill="1" applyBorder="1" applyAlignment="1">
      <alignment horizontal="center" vertical="top"/>
    </xf>
    <xf numFmtId="164" fontId="21" fillId="4" borderId="67" xfId="0" applyNumberFormat="1" applyFont="1" applyFill="1" applyBorder="1" applyAlignment="1">
      <alignment horizontal="center" vertical="top"/>
    </xf>
    <xf numFmtId="164" fontId="22" fillId="2" borderId="16" xfId="0" applyNumberFormat="1" applyFont="1" applyFill="1" applyBorder="1" applyAlignment="1">
      <alignment horizontal="center" vertical="top"/>
    </xf>
    <xf numFmtId="164" fontId="21" fillId="4" borderId="13" xfId="0" applyNumberFormat="1" applyFont="1" applyFill="1" applyBorder="1" applyAlignment="1">
      <alignment horizontal="center" vertical="top"/>
    </xf>
    <xf numFmtId="164" fontId="21" fillId="4" borderId="62" xfId="0" applyNumberFormat="1" applyFont="1" applyFill="1" applyBorder="1" applyAlignment="1">
      <alignment horizontal="center" vertical="top"/>
    </xf>
    <xf numFmtId="164" fontId="21" fillId="4" borderId="60" xfId="0" applyNumberFormat="1" applyFont="1" applyFill="1" applyBorder="1" applyAlignment="1">
      <alignment horizontal="center" vertical="top"/>
    </xf>
    <xf numFmtId="164" fontId="22" fillId="10" borderId="72" xfId="0" applyNumberFormat="1" applyFont="1" applyFill="1" applyBorder="1" applyAlignment="1">
      <alignment horizontal="center" vertical="top"/>
    </xf>
    <xf numFmtId="164" fontId="22" fillId="10" borderId="5" xfId="0" applyNumberFormat="1" applyFont="1" applyFill="1" applyBorder="1" applyAlignment="1">
      <alignment horizontal="center" vertical="top"/>
    </xf>
    <xf numFmtId="164" fontId="21" fillId="4" borderId="41" xfId="0" applyNumberFormat="1" applyFont="1" applyFill="1" applyBorder="1" applyAlignment="1">
      <alignment horizontal="center" vertical="top"/>
    </xf>
    <xf numFmtId="164" fontId="21" fillId="4" borderId="17" xfId="0" applyNumberFormat="1" applyFont="1" applyFill="1" applyBorder="1" applyAlignment="1">
      <alignment horizontal="center" vertical="top"/>
    </xf>
    <xf numFmtId="164" fontId="21" fillId="4" borderId="57" xfId="0" applyNumberFormat="1" applyFont="1" applyFill="1" applyBorder="1" applyAlignment="1">
      <alignment horizontal="center" vertical="top"/>
    </xf>
    <xf numFmtId="164" fontId="21" fillId="4" borderId="68" xfId="0" applyNumberFormat="1" applyFont="1" applyFill="1" applyBorder="1" applyAlignment="1">
      <alignment horizontal="center" vertical="top"/>
    </xf>
    <xf numFmtId="164" fontId="21" fillId="4" borderId="64" xfId="0" applyNumberFormat="1" applyFont="1" applyFill="1" applyBorder="1" applyAlignment="1">
      <alignment horizontal="center" vertical="top"/>
    </xf>
    <xf numFmtId="164" fontId="22" fillId="10" borderId="47" xfId="0" applyNumberFormat="1" applyFont="1" applyFill="1" applyBorder="1" applyAlignment="1">
      <alignment horizontal="center" vertical="top"/>
    </xf>
    <xf numFmtId="164" fontId="22" fillId="10" borderId="42" xfId="0" applyNumberFormat="1" applyFont="1" applyFill="1" applyBorder="1" applyAlignment="1">
      <alignment horizontal="center" vertical="top"/>
    </xf>
    <xf numFmtId="164" fontId="22" fillId="10" borderId="7" xfId="0" applyNumberFormat="1" applyFont="1" applyFill="1" applyBorder="1" applyAlignment="1">
      <alignment horizontal="center" vertical="top"/>
    </xf>
    <xf numFmtId="164" fontId="22" fillId="10" borderId="20" xfId="0" applyNumberFormat="1" applyFont="1" applyFill="1" applyBorder="1" applyAlignment="1">
      <alignment horizontal="center" vertical="top"/>
    </xf>
    <xf numFmtId="164" fontId="22" fillId="7" borderId="22" xfId="0" applyNumberFormat="1" applyFont="1" applyFill="1" applyBorder="1" applyAlignment="1">
      <alignment horizontal="center" vertical="top"/>
    </xf>
    <xf numFmtId="164" fontId="22" fillId="5" borderId="16" xfId="0" applyNumberFormat="1" applyFont="1" applyFill="1" applyBorder="1" applyAlignment="1">
      <alignment horizontal="center" vertical="top"/>
    </xf>
    <xf numFmtId="164" fontId="22" fillId="2" borderId="38" xfId="0" applyNumberFormat="1" applyFont="1" applyFill="1" applyBorder="1" applyAlignment="1">
      <alignment horizontal="center" vertical="top"/>
    </xf>
    <xf numFmtId="164" fontId="22" fillId="2" borderId="1" xfId="0" applyNumberFormat="1" applyFont="1" applyFill="1" applyBorder="1" applyAlignment="1">
      <alignment horizontal="center" vertical="top"/>
    </xf>
    <xf numFmtId="164" fontId="21" fillId="4" borderId="25" xfId="0" applyNumberFormat="1" applyFont="1" applyFill="1" applyBorder="1" applyAlignment="1">
      <alignment horizontal="center" vertical="top"/>
    </xf>
    <xf numFmtId="164" fontId="22" fillId="2" borderId="10" xfId="0" applyNumberFormat="1" applyFont="1" applyFill="1" applyBorder="1" applyAlignment="1">
      <alignment horizontal="center" vertical="top"/>
    </xf>
    <xf numFmtId="164" fontId="2" fillId="4" borderId="58" xfId="0" applyNumberFormat="1" applyFont="1" applyFill="1" applyBorder="1" applyAlignment="1">
      <alignment horizontal="center" vertical="top"/>
    </xf>
    <xf numFmtId="164" fontId="21" fillId="4" borderId="53" xfId="0" applyNumberFormat="1" applyFont="1" applyFill="1" applyBorder="1" applyAlignment="1">
      <alignment horizontal="center" vertical="top"/>
    </xf>
    <xf numFmtId="164" fontId="22" fillId="10" borderId="80" xfId="0" applyNumberFormat="1" applyFont="1" applyFill="1" applyBorder="1" applyAlignment="1">
      <alignment horizontal="center" vertical="top"/>
    </xf>
    <xf numFmtId="164" fontId="22" fillId="7" borderId="38" xfId="0" applyNumberFormat="1" applyFont="1" applyFill="1" applyBorder="1" applyAlignment="1">
      <alignment horizontal="center" vertical="top"/>
    </xf>
    <xf numFmtId="164" fontId="22" fillId="10" borderId="12" xfId="0" applyNumberFormat="1" applyFont="1" applyFill="1" applyBorder="1" applyAlignment="1">
      <alignment horizontal="center" vertical="top"/>
    </xf>
    <xf numFmtId="164" fontId="22" fillId="7" borderId="1" xfId="0" applyNumberFormat="1" applyFont="1" applyFill="1" applyBorder="1" applyAlignment="1">
      <alignment horizontal="center" vertical="top"/>
    </xf>
    <xf numFmtId="164" fontId="21" fillId="4" borderId="54" xfId="0" applyNumberFormat="1" applyFont="1" applyFill="1" applyBorder="1" applyAlignment="1">
      <alignment horizontal="center" vertical="top"/>
    </xf>
    <xf numFmtId="164" fontId="22" fillId="10" borderId="76" xfId="0" applyNumberFormat="1" applyFont="1" applyFill="1" applyBorder="1" applyAlignment="1">
      <alignment horizontal="center" vertical="top"/>
    </xf>
    <xf numFmtId="164" fontId="21" fillId="4" borderId="39" xfId="0" applyNumberFormat="1" applyFont="1" applyFill="1" applyBorder="1" applyAlignment="1">
      <alignment horizontal="center" vertical="top"/>
    </xf>
    <xf numFmtId="164" fontId="21" fillId="4" borderId="0" xfId="0" applyNumberFormat="1" applyFont="1" applyFill="1" applyBorder="1" applyAlignment="1">
      <alignment horizontal="center" vertical="top"/>
    </xf>
    <xf numFmtId="164" fontId="22" fillId="10" borderId="74" xfId="0" applyNumberFormat="1" applyFont="1" applyFill="1" applyBorder="1" applyAlignment="1">
      <alignment horizontal="center" vertical="top"/>
    </xf>
    <xf numFmtId="164" fontId="22" fillId="2" borderId="8" xfId="0" applyNumberFormat="1" applyFont="1" applyFill="1" applyBorder="1" applyAlignment="1">
      <alignment horizontal="center" vertical="top"/>
    </xf>
    <xf numFmtId="164" fontId="22" fillId="7" borderId="8" xfId="0" applyNumberFormat="1" applyFont="1" applyFill="1" applyBorder="1" applyAlignment="1">
      <alignment horizontal="center" vertical="top"/>
    </xf>
    <xf numFmtId="164" fontId="21" fillId="4" borderId="19" xfId="0" applyNumberFormat="1" applyFont="1" applyFill="1" applyBorder="1" applyAlignment="1">
      <alignment horizontal="center" vertical="top"/>
    </xf>
    <xf numFmtId="164" fontId="22" fillId="10" borderId="15" xfId="0" applyNumberFormat="1" applyFont="1" applyFill="1" applyBorder="1" applyAlignment="1">
      <alignment horizontal="center" vertical="top"/>
    </xf>
    <xf numFmtId="0" fontId="2" fillId="10" borderId="80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center" vertical="top" wrapText="1"/>
    </xf>
    <xf numFmtId="164" fontId="2" fillId="10" borderId="1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7" borderId="23" xfId="0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center" textRotation="90" wrapText="1"/>
    </xf>
    <xf numFmtId="164" fontId="4" fillId="4" borderId="0" xfId="0" applyNumberFormat="1" applyFont="1" applyFill="1" applyBorder="1" applyAlignment="1">
      <alignment horizontal="center" vertical="top"/>
    </xf>
    <xf numFmtId="164" fontId="4" fillId="10" borderId="24" xfId="0" applyNumberFormat="1" applyFont="1" applyFill="1" applyBorder="1" applyAlignment="1">
      <alignment horizontal="center" vertical="top"/>
    </xf>
    <xf numFmtId="164" fontId="22" fillId="10" borderId="35" xfId="0" applyNumberFormat="1" applyFont="1" applyFill="1" applyBorder="1" applyAlignment="1">
      <alignment horizontal="center" vertical="top"/>
    </xf>
    <xf numFmtId="164" fontId="22" fillId="2" borderId="79" xfId="0" applyNumberFormat="1" applyFont="1" applyFill="1" applyBorder="1" applyAlignment="1">
      <alignment horizontal="center" vertical="top"/>
    </xf>
    <xf numFmtId="164" fontId="22" fillId="7" borderId="79" xfId="0" applyNumberFormat="1" applyFont="1" applyFill="1" applyBorder="1" applyAlignment="1">
      <alignment horizontal="center" vertical="top"/>
    </xf>
    <xf numFmtId="164" fontId="22" fillId="2" borderId="37" xfId="0" applyNumberFormat="1" applyFont="1" applyFill="1" applyBorder="1" applyAlignment="1">
      <alignment horizontal="center" vertical="top"/>
    </xf>
    <xf numFmtId="164" fontId="22" fillId="7" borderId="44" xfId="0" applyNumberFormat="1" applyFont="1" applyFill="1" applyBorder="1" applyAlignment="1">
      <alignment horizontal="center" vertical="top"/>
    </xf>
    <xf numFmtId="164" fontId="22" fillId="5" borderId="37" xfId="0" applyNumberFormat="1" applyFont="1" applyFill="1" applyBorder="1" applyAlignment="1">
      <alignment horizontal="center" vertical="top"/>
    </xf>
    <xf numFmtId="0" fontId="2" fillId="10" borderId="59" xfId="0" applyFont="1" applyFill="1" applyBorder="1" applyAlignment="1">
      <alignment horizontal="center" vertical="top" wrapText="1"/>
    </xf>
    <xf numFmtId="0" fontId="2" fillId="10" borderId="41" xfId="0" applyFont="1" applyFill="1" applyBorder="1" applyAlignment="1">
      <alignment horizontal="center" vertical="top" wrapText="1"/>
    </xf>
    <xf numFmtId="0" fontId="4" fillId="10" borderId="47" xfId="0" applyFont="1" applyFill="1" applyBorder="1" applyAlignment="1">
      <alignment horizontal="right" vertical="top" wrapText="1"/>
    </xf>
    <xf numFmtId="0" fontId="4" fillId="10" borderId="11" xfId="0" applyFont="1" applyFill="1" applyBorder="1" applyAlignment="1">
      <alignment horizontal="right" vertical="top" wrapText="1"/>
    </xf>
    <xf numFmtId="0" fontId="4" fillId="10" borderId="24" xfId="0" applyFont="1" applyFill="1" applyBorder="1" applyAlignment="1">
      <alignment horizontal="right" vertical="top" wrapText="1"/>
    </xf>
    <xf numFmtId="164" fontId="4" fillId="10" borderId="47" xfId="0" applyNumberFormat="1" applyFont="1" applyFill="1" applyBorder="1" applyAlignment="1">
      <alignment horizontal="center" vertical="top" wrapText="1"/>
    </xf>
    <xf numFmtId="164" fontId="4" fillId="10" borderId="11" xfId="0" applyNumberFormat="1" applyFont="1" applyFill="1" applyBorder="1" applyAlignment="1">
      <alignment horizontal="center" vertical="top" wrapText="1"/>
    </xf>
    <xf numFmtId="164" fontId="4" fillId="10" borderId="24" xfId="0" applyNumberFormat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54" xfId="0" applyNumberFormat="1" applyFont="1" applyBorder="1" applyAlignment="1">
      <alignment horizontal="center" vertical="top" wrapText="1"/>
    </xf>
    <xf numFmtId="164" fontId="2" fillId="0" borderId="50" xfId="0" applyNumberFormat="1" applyFont="1" applyBorder="1" applyAlignment="1">
      <alignment horizontal="center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54" xfId="0" applyFont="1" applyFill="1" applyBorder="1" applyAlignment="1">
      <alignment horizontal="right" vertical="top" wrapText="1"/>
    </xf>
    <xf numFmtId="0" fontId="4" fillId="5" borderId="50" xfId="0" applyFont="1" applyFill="1" applyBorder="1" applyAlignment="1">
      <alignment horizontal="right" vertical="top" wrapText="1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top" wrapText="1"/>
    </xf>
    <xf numFmtId="49" fontId="4" fillId="7" borderId="10" xfId="0" applyNumberFormat="1" applyFont="1" applyFill="1" applyBorder="1" applyAlignment="1">
      <alignment horizontal="right" vertical="top"/>
    </xf>
    <xf numFmtId="49" fontId="4" fillId="7" borderId="8" xfId="0" applyNumberFormat="1" applyFont="1" applyFill="1" applyBorder="1" applyAlignment="1">
      <alignment horizontal="right" vertical="top"/>
    </xf>
    <xf numFmtId="0" fontId="2" fillId="7" borderId="8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0" borderId="39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0" fontId="12" fillId="12" borderId="38" xfId="0" applyFont="1" applyFill="1" applyBorder="1" applyAlignment="1">
      <alignment horizontal="center" vertical="top" wrapText="1"/>
    </xf>
    <xf numFmtId="0" fontId="12" fillId="12" borderId="8" xfId="0" applyFont="1" applyFill="1" applyBorder="1" applyAlignment="1">
      <alignment horizontal="center" vertical="top" wrapText="1"/>
    </xf>
    <xf numFmtId="0" fontId="12" fillId="12" borderId="21" xfId="0" applyFont="1" applyFill="1" applyBorder="1" applyAlignment="1">
      <alignment horizontal="center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3" borderId="57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164" fontId="4" fillId="5" borderId="51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5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4" borderId="19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9" fillId="0" borderId="60" xfId="0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center" vertical="center" textRotation="90" wrapText="1"/>
    </xf>
    <xf numFmtId="0" fontId="2" fillId="0" borderId="70" xfId="0" applyFont="1" applyBorder="1" applyAlignment="1">
      <alignment vertical="top" wrapText="1"/>
    </xf>
    <xf numFmtId="0" fontId="7" fillId="0" borderId="75" xfId="0" applyFont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right" vertical="top"/>
    </xf>
    <xf numFmtId="49" fontId="4" fillId="2" borderId="8" xfId="0" applyNumberFormat="1" applyFont="1" applyFill="1" applyBorder="1" applyAlignment="1">
      <alignment horizontal="right" vertical="top"/>
    </xf>
    <xf numFmtId="0" fontId="19" fillId="0" borderId="18" xfId="0" applyFont="1" applyFill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49" fontId="9" fillId="3" borderId="19" xfId="0" applyNumberFormat="1" applyFont="1" applyFill="1" applyBorder="1" applyAlignment="1">
      <alignment horizontal="center" vertical="center" textRotation="90"/>
    </xf>
    <xf numFmtId="0" fontId="7" fillId="0" borderId="64" xfId="0" applyFont="1" applyBorder="1" applyAlignment="1">
      <alignment horizontal="center" vertical="center" textRotation="90"/>
    </xf>
    <xf numFmtId="49" fontId="4" fillId="11" borderId="22" xfId="0" applyNumberFormat="1" applyFont="1" applyFill="1" applyBorder="1" applyAlignment="1">
      <alignment horizontal="center" vertical="top"/>
    </xf>
    <xf numFmtId="49" fontId="4" fillId="11" borderId="18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1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3" borderId="73" xfId="0" applyFont="1" applyFill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49" fontId="9" fillId="3" borderId="4" xfId="0" applyNumberFormat="1" applyFont="1" applyFill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textRotation="90"/>
    </xf>
    <xf numFmtId="49" fontId="4" fillId="11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25" fillId="3" borderId="17" xfId="0" applyNumberFormat="1" applyFont="1" applyFill="1" applyBorder="1" applyAlignment="1">
      <alignment horizontal="center" vertical="center" textRotation="90"/>
    </xf>
    <xf numFmtId="0" fontId="15" fillId="0" borderId="64" xfId="0" applyFont="1" applyBorder="1" applyAlignment="1">
      <alignment horizontal="center" vertical="center" textRotation="90"/>
    </xf>
    <xf numFmtId="0" fontId="21" fillId="0" borderId="70" xfId="0" applyFont="1" applyBorder="1" applyAlignment="1">
      <alignment vertical="top" wrapText="1"/>
    </xf>
    <xf numFmtId="0" fontId="15" fillId="0" borderId="75" xfId="0" applyFont="1" applyBorder="1" applyAlignment="1">
      <alignment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8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12" fillId="0" borderId="70" xfId="0" applyFont="1" applyFill="1" applyBorder="1" applyAlignment="1">
      <alignment vertical="top" wrapText="1"/>
    </xf>
    <xf numFmtId="49" fontId="8" fillId="6" borderId="51" xfId="0" applyNumberFormat="1" applyFont="1" applyFill="1" applyBorder="1" applyAlignment="1">
      <alignment horizontal="left" vertical="top" wrapText="1"/>
    </xf>
    <xf numFmtId="49" fontId="8" fillId="6" borderId="9" xfId="0" applyNumberFormat="1" applyFont="1" applyFill="1" applyBorder="1" applyAlignment="1">
      <alignment horizontal="left" vertical="top" wrapText="1"/>
    </xf>
    <xf numFmtId="49" fontId="8" fillId="6" borderId="52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4" fillId="11" borderId="55" xfId="0" applyFont="1" applyFill="1" applyBorder="1" applyAlignment="1">
      <alignment horizontal="left" vertical="top"/>
    </xf>
    <xf numFmtId="0" fontId="4" fillId="11" borderId="54" xfId="0" applyFont="1" applyFill="1" applyBorder="1" applyAlignment="1">
      <alignment horizontal="left" vertical="top"/>
    </xf>
    <xf numFmtId="0" fontId="4" fillId="11" borderId="50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76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9" fillId="0" borderId="44" xfId="0" applyNumberFormat="1" applyFont="1" applyBorder="1" applyAlignment="1">
      <alignment horizontal="center" vertical="center" textRotation="90" wrapText="1"/>
    </xf>
    <xf numFmtId="0" fontId="9" fillId="0" borderId="27" xfId="0" applyNumberFormat="1" applyFont="1" applyBorder="1" applyAlignment="1">
      <alignment horizontal="center" vertical="center" textRotation="90" wrapText="1"/>
    </xf>
    <xf numFmtId="0" fontId="9" fillId="0" borderId="46" xfId="0" applyNumberFormat="1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textRotation="90" wrapText="1"/>
    </xf>
    <xf numFmtId="0" fontId="9" fillId="0" borderId="4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65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67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42" xfId="0" applyNumberFormat="1" applyFont="1" applyFill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/>
    </xf>
    <xf numFmtId="0" fontId="21" fillId="3" borderId="78" xfId="0" applyFont="1" applyFill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49" fontId="25" fillId="3" borderId="3" xfId="0" applyNumberFormat="1" applyFont="1" applyFill="1" applyBorder="1" applyAlignment="1">
      <alignment horizontal="center" vertical="center" textRotation="90"/>
    </xf>
    <xf numFmtId="0" fontId="15" fillId="0" borderId="67" xfId="0" applyFont="1" applyBorder="1" applyAlignment="1">
      <alignment horizontal="center" vertical="center" textRotation="90"/>
    </xf>
    <xf numFmtId="0" fontId="2" fillId="4" borderId="17" xfId="0" applyFont="1" applyFill="1" applyBorder="1" applyAlignment="1">
      <alignment vertical="top" wrapText="1"/>
    </xf>
    <xf numFmtId="0" fontId="19" fillId="0" borderId="59" xfId="0" applyFont="1" applyFill="1" applyBorder="1" applyAlignment="1">
      <alignment horizontal="center" vertical="center" textRotation="90" wrapText="1"/>
    </xf>
    <xf numFmtId="49" fontId="4" fillId="11" borderId="10" xfId="0" applyNumberFormat="1" applyFont="1" applyFill="1" applyBorder="1" applyAlignment="1">
      <alignment horizontal="right" vertical="top"/>
    </xf>
    <xf numFmtId="49" fontId="4" fillId="11" borderId="8" xfId="0" applyNumberFormat="1" applyFont="1" applyFill="1" applyBorder="1" applyAlignment="1">
      <alignment horizontal="right" vertical="top"/>
    </xf>
    <xf numFmtId="0" fontId="2" fillId="11" borderId="8" xfId="0" applyFont="1" applyFill="1" applyBorder="1" applyAlignment="1">
      <alignment horizontal="center" vertical="top"/>
    </xf>
    <xf numFmtId="0" fontId="2" fillId="11" borderId="21" xfId="0" applyFont="1" applyFill="1" applyBorder="1" applyAlignment="1">
      <alignment horizontal="center" vertical="top"/>
    </xf>
    <xf numFmtId="0" fontId="4" fillId="11" borderId="10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horizontal="left" vertical="top"/>
    </xf>
    <xf numFmtId="0" fontId="4" fillId="11" borderId="2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12" fillId="4" borderId="35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49" fontId="4" fillId="11" borderId="22" xfId="0" applyNumberFormat="1" applyFont="1" applyFill="1" applyBorder="1" applyAlignment="1">
      <alignment horizontal="center" vertical="top" wrapText="1"/>
    </xf>
    <xf numFmtId="49" fontId="4" fillId="11" borderId="18" xfId="0" applyNumberFormat="1" applyFont="1" applyFill="1" applyBorder="1" applyAlignment="1">
      <alignment horizontal="center" vertical="top" wrapText="1"/>
    </xf>
    <xf numFmtId="49" fontId="4" fillId="11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59" xfId="0" applyFont="1" applyFill="1" applyBorder="1" applyAlignment="1">
      <alignment horizontal="center" vertical="center" textRotation="90" wrapText="1"/>
    </xf>
    <xf numFmtId="0" fontId="2" fillId="4" borderId="60" xfId="0" applyFont="1" applyFill="1" applyBorder="1" applyAlignment="1">
      <alignment horizontal="center" vertical="center" textRotation="90" wrapText="1"/>
    </xf>
    <xf numFmtId="0" fontId="2" fillId="4" borderId="47" xfId="0" applyFont="1" applyFill="1" applyBorder="1" applyAlignment="1">
      <alignment horizontal="center" vertical="center" textRotation="90" wrapText="1"/>
    </xf>
    <xf numFmtId="0" fontId="19" fillId="0" borderId="22" xfId="0" applyFont="1" applyFill="1" applyBorder="1" applyAlignment="1">
      <alignment horizontal="center" vertical="center" textRotation="90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54" xfId="0" applyNumberFormat="1" applyFont="1" applyBorder="1" applyAlignment="1">
      <alignment horizontal="center" vertical="top" wrapText="1"/>
    </xf>
    <xf numFmtId="165" fontId="2" fillId="0" borderId="50" xfId="0" applyNumberFormat="1" applyFont="1" applyBorder="1" applyAlignment="1">
      <alignment horizontal="center" vertical="top" wrapText="1"/>
    </xf>
    <xf numFmtId="49" fontId="4" fillId="2" borderId="24" xfId="0" applyNumberFormat="1" applyFont="1" applyFill="1" applyBorder="1" applyAlignment="1">
      <alignment horizontal="right" vertical="top"/>
    </xf>
    <xf numFmtId="49" fontId="4" fillId="7" borderId="21" xfId="0" applyNumberFormat="1" applyFont="1" applyFill="1" applyBorder="1" applyAlignment="1">
      <alignment horizontal="right" vertical="top"/>
    </xf>
    <xf numFmtId="0" fontId="2" fillId="4" borderId="0" xfId="0" applyNumberFormat="1" applyFont="1" applyFill="1" applyBorder="1" applyAlignment="1">
      <alignment horizontal="left" vertical="top" wrapText="1"/>
    </xf>
    <xf numFmtId="0" fontId="2" fillId="7" borderId="38" xfId="0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right" vertical="top"/>
    </xf>
    <xf numFmtId="0" fontId="2" fillId="5" borderId="38" xfId="0" applyFont="1" applyFill="1" applyBorder="1" applyAlignment="1">
      <alignment horizontal="center" vertical="top"/>
    </xf>
    <xf numFmtId="49" fontId="4" fillId="7" borderId="22" xfId="0" applyNumberFormat="1" applyFont="1" applyFill="1" applyBorder="1" applyAlignment="1">
      <alignment horizontal="center" vertical="top"/>
    </xf>
    <xf numFmtId="49" fontId="4" fillId="7" borderId="18" xfId="0" applyNumberFormat="1" applyFont="1" applyFill="1" applyBorder="1" applyAlignment="1">
      <alignment horizontal="center" vertical="top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right" vertical="top" wrapText="1"/>
    </xf>
    <xf numFmtId="0" fontId="4" fillId="8" borderId="11" xfId="0" applyFont="1" applyFill="1" applyBorder="1" applyAlignment="1">
      <alignment horizontal="right" vertical="top" wrapText="1"/>
    </xf>
    <xf numFmtId="0" fontId="4" fillId="8" borderId="24" xfId="0" applyFont="1" applyFill="1" applyBorder="1" applyAlignment="1">
      <alignment horizontal="right" vertical="top" wrapText="1"/>
    </xf>
    <xf numFmtId="165" fontId="4" fillId="8" borderId="47" xfId="0" applyNumberFormat="1" applyFont="1" applyFill="1" applyBorder="1" applyAlignment="1">
      <alignment horizontal="center" vertical="top" wrapText="1"/>
    </xf>
    <xf numFmtId="165" fontId="4" fillId="8" borderId="11" xfId="0" applyNumberFormat="1" applyFont="1" applyFill="1" applyBorder="1" applyAlignment="1">
      <alignment horizontal="center" vertical="top" wrapText="1"/>
    </xf>
    <xf numFmtId="165" fontId="4" fillId="8" borderId="24" xfId="0" applyNumberFormat="1" applyFont="1" applyFill="1" applyBorder="1" applyAlignment="1">
      <alignment horizontal="center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54" xfId="0" applyNumberFormat="1" applyFont="1" applyFill="1" applyBorder="1" applyAlignment="1">
      <alignment horizontal="center" vertical="top" wrapText="1"/>
    </xf>
    <xf numFmtId="165" fontId="4" fillId="5" borderId="50" xfId="0" applyNumberFormat="1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4" fillId="7" borderId="55" xfId="0" applyFont="1" applyFill="1" applyBorder="1" applyAlignment="1">
      <alignment horizontal="left" vertical="top"/>
    </xf>
    <xf numFmtId="0" fontId="4" fillId="7" borderId="54" xfId="0" applyFont="1" applyFill="1" applyBorder="1" applyAlignment="1">
      <alignment horizontal="left" vertical="top"/>
    </xf>
    <xf numFmtId="0" fontId="4" fillId="7" borderId="50" xfId="0" applyFont="1" applyFill="1" applyBorder="1" applyAlignment="1">
      <alignment horizontal="left" vertical="top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49" fontId="2" fillId="0" borderId="20" xfId="0" applyNumberFormat="1" applyFont="1" applyBorder="1" applyAlignment="1">
      <alignment horizontal="center" vertical="top"/>
    </xf>
    <xf numFmtId="49" fontId="4" fillId="7" borderId="23" xfId="0" applyNumberFormat="1" applyFont="1" applyFill="1" applyBorder="1" applyAlignment="1">
      <alignment horizontal="center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9" fillId="0" borderId="35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2" fillId="0" borderId="27" xfId="0" applyNumberFormat="1" applyFont="1" applyBorder="1" applyAlignment="1">
      <alignment horizontal="center" vertical="center" textRotation="90" wrapText="1"/>
    </xf>
    <xf numFmtId="0" fontId="2" fillId="0" borderId="46" xfId="0" applyNumberFormat="1" applyFont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0" fontId="4" fillId="7" borderId="10" xfId="0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right" vertical="top"/>
    </xf>
    <xf numFmtId="0" fontId="2" fillId="2" borderId="38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left" vertical="top" wrapText="1"/>
    </xf>
    <xf numFmtId="0" fontId="0" fillId="0" borderId="46" xfId="0" applyBorder="1" applyAlignment="1">
      <alignment horizontal="center" vertical="top" wrapText="1"/>
    </xf>
    <xf numFmtId="49" fontId="14" fillId="3" borderId="3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49" fontId="14" fillId="3" borderId="17" xfId="0" applyNumberFormat="1" applyFont="1" applyFill="1" applyBorder="1" applyAlignment="1">
      <alignment horizontal="center" vertical="center" textRotation="90"/>
    </xf>
    <xf numFmtId="0" fontId="0" fillId="0" borderId="64" xfId="0" applyBorder="1" applyAlignment="1">
      <alignment horizontal="center" vertical="center" textRotation="90"/>
    </xf>
    <xf numFmtId="49" fontId="4" fillId="7" borderId="22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49" fontId="11" fillId="4" borderId="27" xfId="0" applyNumberFormat="1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49" fontId="2" fillId="0" borderId="59" xfId="0" applyNumberFormat="1" applyFont="1" applyBorder="1" applyAlignment="1">
      <alignment horizontal="center" vertical="top" wrapText="1"/>
    </xf>
    <xf numFmtId="49" fontId="2" fillId="0" borderId="60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3" borderId="22" xfId="0" applyFont="1" applyFill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2" fillId="0" borderId="22" xfId="0" applyFont="1" applyFill="1" applyBorder="1" applyAlignment="1">
      <alignment vertical="center" textRotation="90" wrapText="1"/>
    </xf>
    <xf numFmtId="0" fontId="0" fillId="0" borderId="18" xfId="0" applyBorder="1" applyAlignment="1">
      <alignment vertical="center" textRotation="90" wrapText="1"/>
    </xf>
    <xf numFmtId="0" fontId="0" fillId="0" borderId="23" xfId="0" applyBorder="1" applyAlignment="1">
      <alignment vertical="center" textRotation="90" wrapText="1"/>
    </xf>
    <xf numFmtId="0" fontId="2" fillId="0" borderId="22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165" fontId="21" fillId="0" borderId="53" xfId="0" applyNumberFormat="1" applyFont="1" applyBorder="1" applyAlignment="1">
      <alignment horizontal="center" vertical="top" wrapText="1"/>
    </xf>
    <xf numFmtId="165" fontId="21" fillId="0" borderId="54" xfId="0" applyNumberFormat="1" applyFont="1" applyBorder="1" applyAlignment="1">
      <alignment horizontal="center" vertical="top" wrapText="1"/>
    </xf>
    <xf numFmtId="165" fontId="21" fillId="0" borderId="50" xfId="0" applyNumberFormat="1" applyFont="1" applyBorder="1" applyAlignment="1">
      <alignment horizontal="center" vertical="top" wrapText="1"/>
    </xf>
    <xf numFmtId="165" fontId="22" fillId="8" borderId="47" xfId="0" applyNumberFormat="1" applyFont="1" applyFill="1" applyBorder="1" applyAlignment="1">
      <alignment horizontal="center" vertical="top" wrapText="1"/>
    </xf>
    <xf numFmtId="165" fontId="22" fillId="8" borderId="11" xfId="0" applyNumberFormat="1" applyFont="1" applyFill="1" applyBorder="1" applyAlignment="1">
      <alignment horizontal="center" vertical="top" wrapText="1"/>
    </xf>
    <xf numFmtId="165" fontId="22" fillId="8" borderId="24" xfId="0" applyNumberFormat="1" applyFont="1" applyFill="1" applyBorder="1" applyAlignment="1">
      <alignment horizontal="center" vertical="top" wrapText="1"/>
    </xf>
    <xf numFmtId="165" fontId="22" fillId="5" borderId="53" xfId="0" applyNumberFormat="1" applyFont="1" applyFill="1" applyBorder="1" applyAlignment="1">
      <alignment horizontal="center" vertical="top" wrapText="1"/>
    </xf>
    <xf numFmtId="165" fontId="22" fillId="5" borderId="54" xfId="0" applyNumberFormat="1" applyFont="1" applyFill="1" applyBorder="1" applyAlignment="1">
      <alignment horizontal="center" vertical="top" wrapText="1"/>
    </xf>
    <xf numFmtId="165" fontId="22" fillId="5" borderId="50" xfId="0" applyNumberFormat="1" applyFont="1" applyFill="1" applyBorder="1" applyAlignment="1">
      <alignment horizontal="center" vertical="top" wrapText="1"/>
    </xf>
    <xf numFmtId="164" fontId="4" fillId="8" borderId="47" xfId="0" applyNumberFormat="1" applyFont="1" applyFill="1" applyBorder="1" applyAlignment="1">
      <alignment horizontal="center" vertical="top" wrapText="1"/>
    </xf>
    <xf numFmtId="164" fontId="4" fillId="8" borderId="11" xfId="0" applyNumberFormat="1" applyFont="1" applyFill="1" applyBorder="1" applyAlignment="1">
      <alignment horizontal="center" vertical="top" wrapText="1"/>
    </xf>
    <xf numFmtId="164" fontId="4" fillId="8" borderId="24" xfId="0" applyNumberFormat="1" applyFont="1" applyFill="1" applyBorder="1" applyAlignment="1">
      <alignment horizontal="center" vertical="top" wrapText="1"/>
    </xf>
    <xf numFmtId="165" fontId="22" fillId="5" borderId="51" xfId="0" applyNumberFormat="1" applyFont="1" applyFill="1" applyBorder="1" applyAlignment="1">
      <alignment horizontal="center" vertical="top" wrapText="1"/>
    </xf>
    <xf numFmtId="165" fontId="22" fillId="5" borderId="9" xfId="0" applyNumberFormat="1" applyFont="1" applyFill="1" applyBorder="1" applyAlignment="1">
      <alignment horizontal="center" vertical="top" wrapText="1"/>
    </xf>
    <xf numFmtId="165" fontId="22" fillId="5" borderId="52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41" xfId="0" applyNumberFormat="1" applyFont="1" applyFill="1" applyBorder="1" applyAlignment="1">
      <alignment horizontal="center" vertical="top"/>
    </xf>
    <xf numFmtId="0" fontId="19" fillId="0" borderId="34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left" vertical="top" wrapText="1"/>
    </xf>
    <xf numFmtId="0" fontId="4" fillId="2" borderId="74" xfId="0" applyFont="1" applyFill="1" applyBorder="1" applyAlignment="1">
      <alignment horizontal="left" vertical="top" wrapText="1"/>
    </xf>
    <xf numFmtId="0" fontId="4" fillId="2" borderId="66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12" fillId="4" borderId="20" xfId="0" applyFont="1" applyFill="1" applyBorder="1" applyAlignment="1">
      <alignment horizontal="left" vertical="top" wrapText="1"/>
    </xf>
    <xf numFmtId="0" fontId="4" fillId="7" borderId="38" xfId="0" applyFont="1" applyFill="1" applyBorder="1" applyAlignment="1">
      <alignment horizontal="left" vertical="top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CCFFCC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zoomScaleNormal="100" zoomScaleSheetLayoutView="100" workbookViewId="0">
      <selection activeCell="AA13" sqref="AA13"/>
    </sheetView>
  </sheetViews>
  <sheetFormatPr defaultRowHeight="12.75"/>
  <cols>
    <col min="1" max="3" width="2.7109375" style="7" customWidth="1"/>
    <col min="4" max="4" width="29.28515625" style="7" customWidth="1"/>
    <col min="5" max="5" width="3.7109375" style="59" customWidth="1"/>
    <col min="6" max="6" width="3.85546875" style="7" customWidth="1"/>
    <col min="7" max="7" width="3.7109375" style="8" customWidth="1"/>
    <col min="8" max="8" width="7.28515625" style="9" customWidth="1"/>
    <col min="9" max="14" width="8.28515625" style="9" customWidth="1"/>
    <col min="15" max="15" width="23.140625" style="7" customWidth="1"/>
    <col min="16" max="17" width="4.5703125" style="7" customWidth="1"/>
    <col min="18" max="18" width="4.42578125" style="7" customWidth="1"/>
    <col min="19" max="16384" width="9.140625" style="6"/>
  </cols>
  <sheetData>
    <row r="1" spans="1:22" ht="15.75">
      <c r="A1" s="617" t="s">
        <v>107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</row>
    <row r="2" spans="1:22" ht="15.75">
      <c r="A2" s="618" t="s">
        <v>103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</row>
    <row r="3" spans="1:22" ht="15.75">
      <c r="A3" s="619" t="s">
        <v>38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4"/>
      <c r="T3" s="4"/>
      <c r="U3" s="4"/>
    </row>
    <row r="4" spans="1:22" ht="13.5" thickBot="1">
      <c r="P4" s="620" t="s">
        <v>0</v>
      </c>
      <c r="Q4" s="620"/>
      <c r="R4" s="620"/>
    </row>
    <row r="5" spans="1:22" ht="21" customHeight="1">
      <c r="A5" s="621" t="s">
        <v>70</v>
      </c>
      <c r="B5" s="624" t="s">
        <v>1</v>
      </c>
      <c r="C5" s="624" t="s">
        <v>2</v>
      </c>
      <c r="D5" s="627" t="s">
        <v>16</v>
      </c>
      <c r="E5" s="630" t="s">
        <v>3</v>
      </c>
      <c r="F5" s="633" t="s">
        <v>100</v>
      </c>
      <c r="G5" s="608" t="s">
        <v>4</v>
      </c>
      <c r="H5" s="611" t="s">
        <v>5</v>
      </c>
      <c r="I5" s="527" t="s">
        <v>75</v>
      </c>
      <c r="J5" s="528"/>
      <c r="K5" s="528"/>
      <c r="L5" s="529"/>
      <c r="M5" s="600" t="s">
        <v>108</v>
      </c>
      <c r="N5" s="600" t="s">
        <v>109</v>
      </c>
      <c r="O5" s="603" t="s">
        <v>15</v>
      </c>
      <c r="P5" s="604"/>
      <c r="Q5" s="604"/>
      <c r="R5" s="605"/>
    </row>
    <row r="6" spans="1:22" ht="12.75" customHeight="1">
      <c r="A6" s="622"/>
      <c r="B6" s="625"/>
      <c r="C6" s="625"/>
      <c r="D6" s="628"/>
      <c r="E6" s="631"/>
      <c r="F6" s="634"/>
      <c r="G6" s="609"/>
      <c r="H6" s="612"/>
      <c r="I6" s="606" t="s">
        <v>6</v>
      </c>
      <c r="J6" s="614" t="s">
        <v>7</v>
      </c>
      <c r="K6" s="614"/>
      <c r="L6" s="615" t="s">
        <v>23</v>
      </c>
      <c r="M6" s="601"/>
      <c r="N6" s="601"/>
      <c r="O6" s="636" t="s">
        <v>16</v>
      </c>
      <c r="P6" s="638" t="s">
        <v>8</v>
      </c>
      <c r="Q6" s="638"/>
      <c r="R6" s="639"/>
    </row>
    <row r="7" spans="1:22" ht="99.75" customHeight="1" thickBot="1">
      <c r="A7" s="623"/>
      <c r="B7" s="626"/>
      <c r="C7" s="626"/>
      <c r="D7" s="629"/>
      <c r="E7" s="632"/>
      <c r="F7" s="635"/>
      <c r="G7" s="610"/>
      <c r="H7" s="613"/>
      <c r="I7" s="607"/>
      <c r="J7" s="409" t="s">
        <v>6</v>
      </c>
      <c r="K7" s="269" t="s">
        <v>17</v>
      </c>
      <c r="L7" s="616"/>
      <c r="M7" s="602"/>
      <c r="N7" s="602"/>
      <c r="O7" s="637"/>
      <c r="P7" s="151" t="s">
        <v>45</v>
      </c>
      <c r="Q7" s="151" t="s">
        <v>46</v>
      </c>
      <c r="R7" s="152" t="s">
        <v>78</v>
      </c>
    </row>
    <row r="8" spans="1:22" s="42" customFormat="1" ht="14.25" customHeight="1">
      <c r="A8" s="587" t="s">
        <v>51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9"/>
    </row>
    <row r="9" spans="1:22" s="42" customFormat="1" ht="15" customHeight="1">
      <c r="A9" s="590" t="s">
        <v>102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2"/>
    </row>
    <row r="10" spans="1:22" ht="15.75" customHeight="1">
      <c r="A10" s="293" t="s">
        <v>9</v>
      </c>
      <c r="B10" s="593" t="s">
        <v>52</v>
      </c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5"/>
    </row>
    <row r="11" spans="1:22" ht="15.75" customHeight="1">
      <c r="A11" s="294" t="s">
        <v>9</v>
      </c>
      <c r="B11" s="145" t="s">
        <v>9</v>
      </c>
      <c r="C11" s="596" t="s">
        <v>53</v>
      </c>
      <c r="D11" s="597"/>
      <c r="E11" s="597"/>
      <c r="F11" s="597"/>
      <c r="G11" s="597"/>
      <c r="H11" s="598"/>
      <c r="I11" s="598"/>
      <c r="J11" s="598"/>
      <c r="K11" s="598"/>
      <c r="L11" s="597"/>
      <c r="M11" s="597"/>
      <c r="N11" s="597"/>
      <c r="O11" s="597"/>
      <c r="P11" s="597"/>
      <c r="Q11" s="597"/>
      <c r="R11" s="599"/>
    </row>
    <row r="12" spans="1:22" ht="43.5" customHeight="1">
      <c r="A12" s="552" t="s">
        <v>9</v>
      </c>
      <c r="B12" s="554" t="s">
        <v>9</v>
      </c>
      <c r="C12" s="536" t="s">
        <v>9</v>
      </c>
      <c r="D12" s="577" t="s">
        <v>95</v>
      </c>
      <c r="E12" s="547" t="s">
        <v>87</v>
      </c>
      <c r="F12" s="584" t="s">
        <v>49</v>
      </c>
      <c r="G12" s="563" t="s">
        <v>60</v>
      </c>
      <c r="H12" s="469" t="s">
        <v>47</v>
      </c>
      <c r="I12" s="466">
        <f>J12</f>
        <v>29.5</v>
      </c>
      <c r="J12" s="467">
        <f>25.3+4.2</f>
        <v>29.5</v>
      </c>
      <c r="K12" s="468"/>
      <c r="L12" s="308"/>
      <c r="M12" s="370">
        <v>60</v>
      </c>
      <c r="N12" s="370">
        <v>60</v>
      </c>
      <c r="O12" s="292" t="s">
        <v>97</v>
      </c>
      <c r="P12" s="176"/>
      <c r="Q12" s="176">
        <v>2</v>
      </c>
      <c r="R12" s="177">
        <v>2</v>
      </c>
      <c r="S12" s="64"/>
      <c r="T12" s="65"/>
      <c r="U12" s="65"/>
      <c r="V12" s="65"/>
    </row>
    <row r="13" spans="1:22" ht="40.5" customHeight="1">
      <c r="A13" s="552"/>
      <c r="B13" s="554"/>
      <c r="C13" s="536"/>
      <c r="D13" s="577"/>
      <c r="E13" s="547"/>
      <c r="F13" s="584"/>
      <c r="G13" s="563"/>
      <c r="H13" s="253"/>
      <c r="I13" s="306"/>
      <c r="J13" s="307"/>
      <c r="K13" s="307"/>
      <c r="L13" s="308"/>
      <c r="M13" s="370"/>
      <c r="N13" s="370"/>
      <c r="O13" s="264" t="s">
        <v>98</v>
      </c>
      <c r="P13" s="156">
        <v>1</v>
      </c>
      <c r="Q13" s="156">
        <v>2</v>
      </c>
      <c r="R13" s="157">
        <v>2</v>
      </c>
      <c r="S13" s="64"/>
      <c r="T13" s="65"/>
      <c r="U13" s="65"/>
      <c r="V13" s="65"/>
    </row>
    <row r="14" spans="1:22" ht="18" customHeight="1">
      <c r="A14" s="552"/>
      <c r="B14" s="554"/>
      <c r="C14" s="536"/>
      <c r="D14" s="577"/>
      <c r="E14" s="547"/>
      <c r="F14" s="584"/>
      <c r="G14" s="563"/>
      <c r="H14" s="271"/>
      <c r="I14" s="312"/>
      <c r="J14" s="313"/>
      <c r="K14" s="313"/>
      <c r="L14" s="314"/>
      <c r="M14" s="371"/>
      <c r="N14" s="371"/>
      <c r="O14" s="586" t="s">
        <v>105</v>
      </c>
      <c r="P14" s="183">
        <v>12</v>
      </c>
      <c r="Q14" s="183">
        <v>12</v>
      </c>
      <c r="R14" s="184">
        <v>12</v>
      </c>
      <c r="S14" s="64"/>
      <c r="T14" s="65"/>
      <c r="U14" s="65"/>
      <c r="V14" s="65"/>
    </row>
    <row r="15" spans="1:22" ht="37.5" customHeight="1" thickBot="1">
      <c r="A15" s="569"/>
      <c r="B15" s="570"/>
      <c r="C15" s="537"/>
      <c r="D15" s="578"/>
      <c r="E15" s="579"/>
      <c r="F15" s="585"/>
      <c r="G15" s="564"/>
      <c r="H15" s="248" t="s">
        <v>10</v>
      </c>
      <c r="I15" s="316">
        <f t="shared" ref="I15:N15" si="0">SUM(I12:I14)</f>
        <v>29.5</v>
      </c>
      <c r="J15" s="317">
        <f t="shared" si="0"/>
        <v>29.5</v>
      </c>
      <c r="K15" s="317">
        <f t="shared" si="0"/>
        <v>0</v>
      </c>
      <c r="L15" s="318">
        <f t="shared" si="0"/>
        <v>0</v>
      </c>
      <c r="M15" s="372">
        <f t="shared" si="0"/>
        <v>60</v>
      </c>
      <c r="N15" s="372">
        <f t="shared" si="0"/>
        <v>60</v>
      </c>
      <c r="O15" s="544"/>
      <c r="P15" s="181"/>
      <c r="Q15" s="181"/>
      <c r="R15" s="182"/>
      <c r="S15" s="64"/>
      <c r="T15" s="65"/>
      <c r="U15" s="65"/>
      <c r="V15" s="65"/>
    </row>
    <row r="16" spans="1:22" ht="13.5" thickBot="1">
      <c r="A16" s="295" t="s">
        <v>9</v>
      </c>
      <c r="B16" s="67" t="s">
        <v>9</v>
      </c>
      <c r="C16" s="545" t="s">
        <v>12</v>
      </c>
      <c r="D16" s="546"/>
      <c r="E16" s="546"/>
      <c r="F16" s="546"/>
      <c r="G16" s="546"/>
      <c r="H16" s="546"/>
      <c r="I16" s="319">
        <f t="shared" ref="I16:N16" si="1">SUM(I15)</f>
        <v>29.5</v>
      </c>
      <c r="J16" s="320">
        <f t="shared" si="1"/>
        <v>29.5</v>
      </c>
      <c r="K16" s="320">
        <f t="shared" si="1"/>
        <v>0</v>
      </c>
      <c r="L16" s="321">
        <f t="shared" si="1"/>
        <v>0</v>
      </c>
      <c r="M16" s="373">
        <f t="shared" si="1"/>
        <v>60</v>
      </c>
      <c r="N16" s="373">
        <f t="shared" si="1"/>
        <v>60</v>
      </c>
      <c r="O16" s="413"/>
      <c r="P16" s="413"/>
      <c r="Q16" s="413"/>
      <c r="R16" s="414"/>
      <c r="S16" s="580"/>
      <c r="T16" s="65"/>
      <c r="U16" s="65"/>
      <c r="V16" s="65"/>
    </row>
    <row r="17" spans="1:22" ht="16.5" customHeight="1" thickBot="1">
      <c r="A17" s="295" t="s">
        <v>9</v>
      </c>
      <c r="B17" s="67" t="s">
        <v>11</v>
      </c>
      <c r="C17" s="581" t="s">
        <v>54</v>
      </c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3"/>
      <c r="S17" s="580"/>
      <c r="T17" s="66"/>
      <c r="U17" s="66"/>
      <c r="V17" s="66"/>
    </row>
    <row r="18" spans="1:22" ht="12.75" customHeight="1">
      <c r="A18" s="552" t="s">
        <v>9</v>
      </c>
      <c r="B18" s="554" t="s">
        <v>11</v>
      </c>
      <c r="C18" s="536" t="s">
        <v>9</v>
      </c>
      <c r="D18" s="538" t="s">
        <v>120</v>
      </c>
      <c r="E18" s="541" t="s">
        <v>90</v>
      </c>
      <c r="F18" s="559" t="s">
        <v>65</v>
      </c>
      <c r="G18" s="563" t="s">
        <v>60</v>
      </c>
      <c r="H18" s="299" t="s">
        <v>47</v>
      </c>
      <c r="I18" s="306">
        <f>J18+L18</f>
        <v>286</v>
      </c>
      <c r="J18" s="307">
        <f>286-192</f>
        <v>94</v>
      </c>
      <c r="K18" s="307"/>
      <c r="L18" s="308">
        <v>192</v>
      </c>
      <c r="M18" s="370">
        <v>117.7</v>
      </c>
      <c r="N18" s="370">
        <v>65.900000000000006</v>
      </c>
      <c r="O18" s="565" t="s">
        <v>79</v>
      </c>
      <c r="P18" s="567" t="s">
        <v>80</v>
      </c>
      <c r="Q18" s="567" t="s">
        <v>81</v>
      </c>
      <c r="R18" s="549" t="s">
        <v>82</v>
      </c>
      <c r="T18" s="12"/>
    </row>
    <row r="19" spans="1:22" ht="28.5" customHeight="1">
      <c r="A19" s="552"/>
      <c r="B19" s="554"/>
      <c r="C19" s="536"/>
      <c r="D19" s="539"/>
      <c r="E19" s="541"/>
      <c r="F19" s="559"/>
      <c r="G19" s="563"/>
      <c r="H19" s="18"/>
      <c r="I19" s="306"/>
      <c r="J19" s="307"/>
      <c r="K19" s="307"/>
      <c r="L19" s="308"/>
      <c r="M19" s="374"/>
      <c r="N19" s="370"/>
      <c r="O19" s="566"/>
      <c r="P19" s="568"/>
      <c r="Q19" s="568"/>
      <c r="R19" s="550"/>
      <c r="T19" s="12"/>
    </row>
    <row r="20" spans="1:22" ht="18" customHeight="1">
      <c r="A20" s="552"/>
      <c r="B20" s="554"/>
      <c r="C20" s="536"/>
      <c r="D20" s="539"/>
      <c r="E20" s="541"/>
      <c r="F20" s="559"/>
      <c r="G20" s="563"/>
      <c r="H20" s="18"/>
      <c r="I20" s="306"/>
      <c r="J20" s="307"/>
      <c r="K20" s="307"/>
      <c r="L20" s="308"/>
      <c r="M20" s="375"/>
      <c r="N20" s="375"/>
      <c r="O20" s="543" t="s">
        <v>94</v>
      </c>
      <c r="P20" s="417">
        <v>70</v>
      </c>
      <c r="Q20" s="417">
        <v>80</v>
      </c>
      <c r="R20" s="418">
        <v>90</v>
      </c>
      <c r="T20" s="12"/>
    </row>
    <row r="21" spans="1:22" ht="15" customHeight="1" thickBot="1">
      <c r="A21" s="569"/>
      <c r="B21" s="570"/>
      <c r="C21" s="537"/>
      <c r="D21" s="540"/>
      <c r="E21" s="542"/>
      <c r="F21" s="562"/>
      <c r="G21" s="564"/>
      <c r="H21" s="238" t="s">
        <v>10</v>
      </c>
      <c r="I21" s="342">
        <f t="shared" ref="I21:N21" si="2">SUM(I18:I20)</f>
        <v>286</v>
      </c>
      <c r="J21" s="343">
        <f t="shared" si="2"/>
        <v>94</v>
      </c>
      <c r="K21" s="343">
        <f t="shared" si="2"/>
        <v>0</v>
      </c>
      <c r="L21" s="403">
        <f t="shared" si="2"/>
        <v>192</v>
      </c>
      <c r="M21" s="404">
        <f t="shared" si="2"/>
        <v>117.7</v>
      </c>
      <c r="N21" s="404">
        <f t="shared" si="2"/>
        <v>65.900000000000006</v>
      </c>
      <c r="O21" s="544"/>
      <c r="P21" s="47"/>
      <c r="Q21" s="47"/>
      <c r="R21" s="48"/>
      <c r="T21" s="12"/>
    </row>
    <row r="22" spans="1:22">
      <c r="A22" s="551" t="s">
        <v>9</v>
      </c>
      <c r="B22" s="553" t="s">
        <v>11</v>
      </c>
      <c r="C22" s="555" t="s">
        <v>11</v>
      </c>
      <c r="D22" s="556" t="s">
        <v>61</v>
      </c>
      <c r="E22" s="180" t="s">
        <v>92</v>
      </c>
      <c r="F22" s="558" t="s">
        <v>65</v>
      </c>
      <c r="G22" s="560" t="s">
        <v>60</v>
      </c>
      <c r="H22" s="259" t="s">
        <v>47</v>
      </c>
      <c r="I22" s="329">
        <f>J22+L22</f>
        <v>29.1</v>
      </c>
      <c r="J22" s="330">
        <v>29.1</v>
      </c>
      <c r="K22" s="330"/>
      <c r="L22" s="331"/>
      <c r="M22" s="377"/>
      <c r="N22" s="378"/>
      <c r="O22" s="263" t="s">
        <v>67</v>
      </c>
      <c r="P22" s="68">
        <v>1</v>
      </c>
      <c r="Q22" s="68"/>
      <c r="R22" s="69"/>
      <c r="T22" s="12"/>
    </row>
    <row r="23" spans="1:22">
      <c r="A23" s="552"/>
      <c r="B23" s="554"/>
      <c r="C23" s="536"/>
      <c r="D23" s="557"/>
      <c r="E23" s="179"/>
      <c r="F23" s="559"/>
      <c r="G23" s="561"/>
      <c r="H23" s="260" t="s">
        <v>62</v>
      </c>
      <c r="I23" s="335">
        <f>J23+L23</f>
        <v>1531</v>
      </c>
      <c r="J23" s="307"/>
      <c r="K23" s="307"/>
      <c r="L23" s="336">
        <f>1944.5-413.5</f>
        <v>1531</v>
      </c>
      <c r="M23" s="379"/>
      <c r="N23" s="370"/>
      <c r="O23" s="257"/>
      <c r="P23" s="45"/>
      <c r="Q23" s="45"/>
      <c r="R23" s="46"/>
      <c r="T23" s="12"/>
    </row>
    <row r="24" spans="1:22">
      <c r="A24" s="552"/>
      <c r="B24" s="554"/>
      <c r="C24" s="536"/>
      <c r="D24" s="557"/>
      <c r="E24" s="547" t="s">
        <v>89</v>
      </c>
      <c r="F24" s="559"/>
      <c r="G24" s="561"/>
      <c r="H24" s="260" t="s">
        <v>58</v>
      </c>
      <c r="I24" s="335">
        <f>J24+L24</f>
        <v>3718.3</v>
      </c>
      <c r="J24" s="338"/>
      <c r="K24" s="338"/>
      <c r="L24" s="339">
        <f>3772.9-54.6</f>
        <v>3718.3</v>
      </c>
      <c r="M24" s="380"/>
      <c r="N24" s="381"/>
      <c r="O24" s="257"/>
      <c r="P24" s="45"/>
      <c r="Q24" s="45"/>
      <c r="R24" s="46"/>
      <c r="T24" s="12"/>
    </row>
    <row r="25" spans="1:22">
      <c r="A25" s="552"/>
      <c r="B25" s="554"/>
      <c r="C25" s="536"/>
      <c r="D25" s="557"/>
      <c r="E25" s="548"/>
      <c r="F25" s="559"/>
      <c r="G25" s="561"/>
      <c r="H25" s="261" t="s">
        <v>63</v>
      </c>
      <c r="I25" s="312">
        <f>J25+L25</f>
        <v>0</v>
      </c>
      <c r="J25" s="307"/>
      <c r="K25" s="307"/>
      <c r="L25" s="336"/>
      <c r="M25" s="382"/>
      <c r="N25" s="370"/>
      <c r="O25" s="257"/>
      <c r="P25" s="45"/>
      <c r="Q25" s="45"/>
      <c r="R25" s="46"/>
      <c r="T25" s="12"/>
    </row>
    <row r="26" spans="1:22" ht="13.5" thickBot="1">
      <c r="A26" s="552"/>
      <c r="B26" s="554"/>
      <c r="C26" s="536"/>
      <c r="D26" s="557"/>
      <c r="E26" s="548"/>
      <c r="F26" s="559"/>
      <c r="G26" s="561"/>
      <c r="H26" s="262" t="s">
        <v>10</v>
      </c>
      <c r="I26" s="383">
        <f t="shared" ref="I26:N26" si="3">SUM(I22:I25)</f>
        <v>5278.4</v>
      </c>
      <c r="J26" s="384">
        <f t="shared" si="3"/>
        <v>29.1</v>
      </c>
      <c r="K26" s="384">
        <f t="shared" si="3"/>
        <v>0</v>
      </c>
      <c r="L26" s="385">
        <f t="shared" si="3"/>
        <v>5249.3</v>
      </c>
      <c r="M26" s="386">
        <f t="shared" si="3"/>
        <v>0</v>
      </c>
      <c r="N26" s="387">
        <f t="shared" si="3"/>
        <v>0</v>
      </c>
      <c r="O26" s="257"/>
      <c r="P26" s="45"/>
      <c r="Q26" s="45"/>
      <c r="R26" s="46"/>
      <c r="T26" s="12"/>
    </row>
    <row r="27" spans="1:22" ht="12.75" customHeight="1">
      <c r="A27" s="551" t="s">
        <v>9</v>
      </c>
      <c r="B27" s="553" t="s">
        <v>11</v>
      </c>
      <c r="C27" s="555" t="s">
        <v>48</v>
      </c>
      <c r="D27" s="648" t="s">
        <v>118</v>
      </c>
      <c r="E27" s="649"/>
      <c r="F27" s="640" t="s">
        <v>49</v>
      </c>
      <c r="G27" s="643" t="s">
        <v>60</v>
      </c>
      <c r="H27" s="299" t="s">
        <v>63</v>
      </c>
      <c r="I27" s="300">
        <f>J27+L27</f>
        <v>1146</v>
      </c>
      <c r="J27" s="301"/>
      <c r="K27" s="301"/>
      <c r="L27" s="302">
        <v>1146</v>
      </c>
      <c r="M27" s="396"/>
      <c r="N27" s="396"/>
      <c r="O27" s="644"/>
      <c r="P27" s="646"/>
      <c r="Q27" s="646"/>
      <c r="R27" s="573"/>
      <c r="T27" s="12"/>
    </row>
    <row r="28" spans="1:22" ht="10.5" customHeight="1">
      <c r="A28" s="552"/>
      <c r="B28" s="554"/>
      <c r="C28" s="536"/>
      <c r="D28" s="539"/>
      <c r="E28" s="541"/>
      <c r="F28" s="641"/>
      <c r="G28" s="563"/>
      <c r="H28" s="18"/>
      <c r="I28" s="306"/>
      <c r="J28" s="307"/>
      <c r="K28" s="307"/>
      <c r="L28" s="308"/>
      <c r="M28" s="374"/>
      <c r="N28" s="370"/>
      <c r="O28" s="645"/>
      <c r="P28" s="647"/>
      <c r="Q28" s="647"/>
      <c r="R28" s="574"/>
      <c r="T28" s="12"/>
    </row>
    <row r="29" spans="1:22" ht="15" customHeight="1">
      <c r="A29" s="552"/>
      <c r="B29" s="554"/>
      <c r="C29" s="536"/>
      <c r="D29" s="539"/>
      <c r="E29" s="541"/>
      <c r="F29" s="641"/>
      <c r="G29" s="563"/>
      <c r="H29" s="18"/>
      <c r="I29" s="306"/>
      <c r="J29" s="307"/>
      <c r="K29" s="307"/>
      <c r="L29" s="308"/>
      <c r="M29" s="375"/>
      <c r="N29" s="375"/>
      <c r="O29" s="575"/>
      <c r="P29" s="420"/>
      <c r="Q29" s="420"/>
      <c r="R29" s="421"/>
      <c r="T29" s="12"/>
    </row>
    <row r="30" spans="1:22" ht="15" customHeight="1" thickBot="1">
      <c r="A30" s="569"/>
      <c r="B30" s="570"/>
      <c r="C30" s="537"/>
      <c r="D30" s="540"/>
      <c r="E30" s="542"/>
      <c r="F30" s="642"/>
      <c r="G30" s="564"/>
      <c r="H30" s="238" t="s">
        <v>10</v>
      </c>
      <c r="I30" s="342">
        <f t="shared" ref="I30:N30" si="4">SUM(I27:I29)</f>
        <v>1146</v>
      </c>
      <c r="J30" s="343">
        <f t="shared" si="4"/>
        <v>0</v>
      </c>
      <c r="K30" s="343">
        <f t="shared" si="4"/>
        <v>0</v>
      </c>
      <c r="L30" s="403">
        <f t="shared" si="4"/>
        <v>1146</v>
      </c>
      <c r="M30" s="404">
        <f t="shared" si="4"/>
        <v>0</v>
      </c>
      <c r="N30" s="404">
        <f t="shared" si="4"/>
        <v>0</v>
      </c>
      <c r="O30" s="576"/>
      <c r="P30" s="422"/>
      <c r="Q30" s="422"/>
      <c r="R30" s="423"/>
      <c r="T30" s="12"/>
    </row>
    <row r="31" spans="1:22" ht="13.5" thickBot="1">
      <c r="A31" s="296" t="s">
        <v>9</v>
      </c>
      <c r="B31" s="270" t="s">
        <v>11</v>
      </c>
      <c r="C31" s="546" t="s">
        <v>12</v>
      </c>
      <c r="D31" s="546"/>
      <c r="E31" s="546"/>
      <c r="F31" s="546"/>
      <c r="G31" s="546"/>
      <c r="H31" s="546"/>
      <c r="I31" s="319">
        <f>+I26+I21+I30</f>
        <v>6710.4</v>
      </c>
      <c r="J31" s="319">
        <f>+J26+J21</f>
        <v>123.1</v>
      </c>
      <c r="K31" s="319">
        <f>+K26+K21</f>
        <v>0</v>
      </c>
      <c r="L31" s="319">
        <f>+L26+L21+L30</f>
        <v>6587.3</v>
      </c>
      <c r="M31" s="321">
        <f>M26+M21</f>
        <v>117.7</v>
      </c>
      <c r="N31" s="373">
        <f>N26+N21</f>
        <v>65.900000000000006</v>
      </c>
      <c r="O31" s="571"/>
      <c r="P31" s="571"/>
      <c r="Q31" s="571"/>
      <c r="R31" s="572"/>
    </row>
    <row r="32" spans="1:22" ht="13.5" thickBot="1">
      <c r="A32" s="296" t="s">
        <v>9</v>
      </c>
      <c r="B32" s="650" t="s">
        <v>13</v>
      </c>
      <c r="C32" s="651"/>
      <c r="D32" s="651"/>
      <c r="E32" s="651"/>
      <c r="F32" s="651"/>
      <c r="G32" s="651"/>
      <c r="H32" s="651"/>
      <c r="I32" s="388">
        <f t="shared" ref="I32:N32" si="5">SUM(I16,I31)</f>
        <v>6739.9</v>
      </c>
      <c r="J32" s="389">
        <f t="shared" si="5"/>
        <v>152.6</v>
      </c>
      <c r="K32" s="389">
        <f t="shared" si="5"/>
        <v>0</v>
      </c>
      <c r="L32" s="390">
        <f t="shared" si="5"/>
        <v>6587.3</v>
      </c>
      <c r="M32" s="391">
        <f t="shared" si="5"/>
        <v>177.7</v>
      </c>
      <c r="N32" s="392">
        <f t="shared" si="5"/>
        <v>125.9</v>
      </c>
      <c r="O32" s="652"/>
      <c r="P32" s="652"/>
      <c r="Q32" s="652"/>
      <c r="R32" s="653"/>
    </row>
    <row r="33" spans="1:39" ht="15.75" customHeight="1" thickBot="1">
      <c r="A33" s="297" t="s">
        <v>11</v>
      </c>
      <c r="B33" s="654" t="s">
        <v>55</v>
      </c>
      <c r="C33" s="655"/>
      <c r="D33" s="655"/>
      <c r="E33" s="655"/>
      <c r="F33" s="655"/>
      <c r="G33" s="655"/>
      <c r="H33" s="655"/>
      <c r="I33" s="655"/>
      <c r="J33" s="655"/>
      <c r="K33" s="655"/>
      <c r="L33" s="655"/>
      <c r="M33" s="655"/>
      <c r="N33" s="655"/>
      <c r="O33" s="655"/>
      <c r="P33" s="655"/>
      <c r="Q33" s="655"/>
      <c r="R33" s="656"/>
    </row>
    <row r="34" spans="1:39" ht="13.5" thickBot="1">
      <c r="A34" s="295" t="s">
        <v>11</v>
      </c>
      <c r="B34" s="270" t="s">
        <v>9</v>
      </c>
      <c r="C34" s="657" t="s">
        <v>56</v>
      </c>
      <c r="D34" s="658"/>
      <c r="E34" s="658"/>
      <c r="F34" s="658"/>
      <c r="G34" s="658"/>
      <c r="H34" s="659"/>
      <c r="I34" s="659"/>
      <c r="J34" s="659"/>
      <c r="K34" s="659"/>
      <c r="L34" s="659"/>
      <c r="M34" s="659"/>
      <c r="N34" s="659"/>
      <c r="O34" s="658"/>
      <c r="P34" s="658"/>
      <c r="Q34" s="658"/>
      <c r="R34" s="660"/>
    </row>
    <row r="35" spans="1:39" ht="40.5" customHeight="1">
      <c r="A35" s="551" t="s">
        <v>11</v>
      </c>
      <c r="B35" s="553" t="s">
        <v>9</v>
      </c>
      <c r="C35" s="671" t="s">
        <v>9</v>
      </c>
      <c r="D35" s="185" t="s">
        <v>77</v>
      </c>
      <c r="E35" s="680" t="s">
        <v>96</v>
      </c>
      <c r="F35" s="661" t="s">
        <v>49</v>
      </c>
      <c r="G35" s="643" t="s">
        <v>60</v>
      </c>
      <c r="H35" s="252" t="s">
        <v>47</v>
      </c>
      <c r="I35" s="347">
        <f>J35+L35</f>
        <v>104</v>
      </c>
      <c r="J35" s="302">
        <f>135+44.5-75.5</f>
        <v>104</v>
      </c>
      <c r="K35" s="302"/>
      <c r="L35" s="348"/>
      <c r="M35" s="393">
        <v>250</v>
      </c>
      <c r="N35" s="393">
        <v>290</v>
      </c>
      <c r="O35" s="170" t="s">
        <v>115</v>
      </c>
      <c r="P35" s="291">
        <v>2</v>
      </c>
      <c r="Q35" s="108"/>
      <c r="R35" s="155"/>
      <c r="S35" s="70"/>
      <c r="T35" s="65"/>
    </row>
    <row r="36" spans="1:39" ht="39.75" customHeight="1">
      <c r="A36" s="552"/>
      <c r="B36" s="554"/>
      <c r="C36" s="672"/>
      <c r="D36" s="663" t="s">
        <v>83</v>
      </c>
      <c r="E36" s="547"/>
      <c r="F36" s="662"/>
      <c r="G36" s="563"/>
      <c r="H36" s="253"/>
      <c r="I36" s="351"/>
      <c r="J36" s="308"/>
      <c r="K36" s="308"/>
      <c r="L36" s="336"/>
      <c r="M36" s="394"/>
      <c r="N36" s="394"/>
      <c r="O36" s="290" t="s">
        <v>93</v>
      </c>
      <c r="P36" s="168">
        <v>100</v>
      </c>
      <c r="Q36" s="168">
        <v>100</v>
      </c>
      <c r="R36" s="169">
        <v>100</v>
      </c>
      <c r="S36" s="416"/>
      <c r="T36" s="66"/>
    </row>
    <row r="37" spans="1:39" ht="38.25">
      <c r="A37" s="552"/>
      <c r="B37" s="554"/>
      <c r="C37" s="672"/>
      <c r="D37" s="664"/>
      <c r="E37" s="547"/>
      <c r="F37" s="662"/>
      <c r="G37" s="563"/>
      <c r="H37" s="271"/>
      <c r="I37" s="352"/>
      <c r="J37" s="314"/>
      <c r="K37" s="314"/>
      <c r="L37" s="353"/>
      <c r="M37" s="371"/>
      <c r="N37" s="371"/>
      <c r="O37" s="254" t="s">
        <v>101</v>
      </c>
      <c r="P37" s="153">
        <v>1</v>
      </c>
      <c r="Q37" s="153">
        <v>1</v>
      </c>
      <c r="R37" s="154">
        <v>1</v>
      </c>
      <c r="T37" s="12"/>
    </row>
    <row r="38" spans="1:39" ht="26.25" thickBot="1">
      <c r="A38" s="410"/>
      <c r="B38" s="411"/>
      <c r="C38" s="274"/>
      <c r="D38" s="419"/>
      <c r="E38" s="415"/>
      <c r="F38" s="273"/>
      <c r="G38" s="412"/>
      <c r="H38" s="248" t="s">
        <v>10</v>
      </c>
      <c r="I38" s="355">
        <f t="shared" ref="I38:N38" si="6">I35+I36+I37</f>
        <v>104</v>
      </c>
      <c r="J38" s="356">
        <f t="shared" si="6"/>
        <v>104</v>
      </c>
      <c r="K38" s="357">
        <f t="shared" si="6"/>
        <v>0</v>
      </c>
      <c r="L38" s="358">
        <f t="shared" si="6"/>
        <v>0</v>
      </c>
      <c r="M38" s="395">
        <f t="shared" si="6"/>
        <v>250</v>
      </c>
      <c r="N38" s="395">
        <f t="shared" si="6"/>
        <v>290</v>
      </c>
      <c r="O38" s="255" t="s">
        <v>99</v>
      </c>
      <c r="P38" s="107"/>
      <c r="Q38" s="107"/>
      <c r="R38" s="188">
        <v>1</v>
      </c>
      <c r="S38" s="70"/>
      <c r="T38" s="65"/>
    </row>
    <row r="39" spans="1:39" ht="12.75" customHeight="1">
      <c r="A39" s="665" t="s">
        <v>11</v>
      </c>
      <c r="B39" s="668" t="s">
        <v>9</v>
      </c>
      <c r="C39" s="671" t="s">
        <v>48</v>
      </c>
      <c r="D39" s="674" t="s">
        <v>66</v>
      </c>
      <c r="E39" s="677"/>
      <c r="F39" s="640" t="s">
        <v>49</v>
      </c>
      <c r="G39" s="640" t="s">
        <v>60</v>
      </c>
      <c r="H39" s="368" t="s">
        <v>47</v>
      </c>
      <c r="I39" s="347">
        <f>J39</f>
        <v>0</v>
      </c>
      <c r="J39" s="301">
        <v>0</v>
      </c>
      <c r="K39" s="301"/>
      <c r="L39" s="302"/>
      <c r="M39" s="396"/>
      <c r="N39" s="396"/>
      <c r="O39" s="256"/>
      <c r="P39" s="49"/>
      <c r="Q39" s="49"/>
      <c r="R39" s="50"/>
      <c r="S39" s="416"/>
      <c r="T39" s="65"/>
    </row>
    <row r="40" spans="1:39" ht="17.25" customHeight="1">
      <c r="A40" s="666"/>
      <c r="B40" s="669"/>
      <c r="C40" s="672"/>
      <c r="D40" s="675"/>
      <c r="E40" s="678"/>
      <c r="F40" s="641"/>
      <c r="G40" s="641"/>
      <c r="H40" s="369"/>
      <c r="I40" s="352"/>
      <c r="J40" s="313"/>
      <c r="K40" s="313"/>
      <c r="L40" s="314"/>
      <c r="M40" s="376"/>
      <c r="N40" s="376"/>
      <c r="O40" s="257"/>
      <c r="P40" s="213"/>
      <c r="Q40" s="213"/>
      <c r="R40" s="214"/>
      <c r="S40" s="416"/>
      <c r="T40" s="65"/>
    </row>
    <row r="41" spans="1:39" ht="24" customHeight="1" thickBot="1">
      <c r="A41" s="667"/>
      <c r="B41" s="670"/>
      <c r="C41" s="673"/>
      <c r="D41" s="676"/>
      <c r="E41" s="679"/>
      <c r="F41" s="642"/>
      <c r="G41" s="642"/>
      <c r="H41" s="248" t="s">
        <v>10</v>
      </c>
      <c r="I41" s="316">
        <f t="shared" ref="I41:N41" si="7">SUM(I39:I40)</f>
        <v>0</v>
      </c>
      <c r="J41" s="317">
        <f t="shared" si="7"/>
        <v>0</v>
      </c>
      <c r="K41" s="317">
        <f t="shared" si="7"/>
        <v>0</v>
      </c>
      <c r="L41" s="318">
        <f t="shared" si="7"/>
        <v>0</v>
      </c>
      <c r="M41" s="372">
        <f t="shared" si="7"/>
        <v>0</v>
      </c>
      <c r="N41" s="372">
        <f t="shared" si="7"/>
        <v>0</v>
      </c>
      <c r="O41" s="258"/>
      <c r="P41" s="210"/>
      <c r="Q41" s="211"/>
      <c r="R41" s="212"/>
      <c r="S41" s="416"/>
      <c r="T41" s="65"/>
    </row>
    <row r="42" spans="1:39" ht="14.25" customHeight="1" thickBot="1">
      <c r="A42" s="410" t="s">
        <v>11</v>
      </c>
      <c r="B42" s="411" t="s">
        <v>9</v>
      </c>
      <c r="C42" s="510" t="s">
        <v>12</v>
      </c>
      <c r="D42" s="511"/>
      <c r="E42" s="511"/>
      <c r="F42" s="511"/>
      <c r="G42" s="511"/>
      <c r="H42" s="511"/>
      <c r="I42" s="319">
        <f t="shared" ref="I42:N42" si="8">I38+I41</f>
        <v>104</v>
      </c>
      <c r="J42" s="320">
        <f t="shared" si="8"/>
        <v>104</v>
      </c>
      <c r="K42" s="320">
        <f t="shared" si="8"/>
        <v>0</v>
      </c>
      <c r="L42" s="322">
        <f t="shared" si="8"/>
        <v>0</v>
      </c>
      <c r="M42" s="322">
        <f t="shared" si="8"/>
        <v>250</v>
      </c>
      <c r="N42" s="373">
        <f t="shared" si="8"/>
        <v>290</v>
      </c>
      <c r="O42" s="512"/>
      <c r="P42" s="513"/>
      <c r="Q42" s="513"/>
      <c r="R42" s="514"/>
    </row>
    <row r="43" spans="1:39" ht="14.25" customHeight="1" thickBot="1">
      <c r="A43" s="295" t="s">
        <v>11</v>
      </c>
      <c r="B43" s="502" t="s">
        <v>13</v>
      </c>
      <c r="C43" s="503"/>
      <c r="D43" s="503"/>
      <c r="E43" s="503"/>
      <c r="F43" s="503"/>
      <c r="G43" s="503"/>
      <c r="H43" s="503"/>
      <c r="I43" s="359">
        <f t="shared" ref="I43:N43" si="9">I42</f>
        <v>104</v>
      </c>
      <c r="J43" s="360">
        <f t="shared" si="9"/>
        <v>104</v>
      </c>
      <c r="K43" s="360">
        <f t="shared" si="9"/>
        <v>0</v>
      </c>
      <c r="L43" s="361">
        <f t="shared" si="9"/>
        <v>0</v>
      </c>
      <c r="M43" s="361">
        <f t="shared" si="9"/>
        <v>250</v>
      </c>
      <c r="N43" s="397">
        <f t="shared" si="9"/>
        <v>290</v>
      </c>
      <c r="O43" s="504"/>
      <c r="P43" s="504"/>
      <c r="Q43" s="504"/>
      <c r="R43" s="505"/>
    </row>
    <row r="44" spans="1:39" ht="12.75" customHeight="1" thickBot="1">
      <c r="A44" s="272" t="s">
        <v>9</v>
      </c>
      <c r="B44" s="518" t="s">
        <v>37</v>
      </c>
      <c r="C44" s="519"/>
      <c r="D44" s="519"/>
      <c r="E44" s="519"/>
      <c r="F44" s="519"/>
      <c r="G44" s="519"/>
      <c r="H44" s="519"/>
      <c r="I44" s="362">
        <f t="shared" ref="I44:N44" si="10">I43+I32</f>
        <v>6843.9</v>
      </c>
      <c r="J44" s="363">
        <f t="shared" si="10"/>
        <v>256.60000000000002</v>
      </c>
      <c r="K44" s="363">
        <f t="shared" si="10"/>
        <v>0</v>
      </c>
      <c r="L44" s="364">
        <f t="shared" si="10"/>
        <v>6587.3</v>
      </c>
      <c r="M44" s="398">
        <f t="shared" si="10"/>
        <v>427.7</v>
      </c>
      <c r="N44" s="399">
        <f t="shared" si="10"/>
        <v>415.9</v>
      </c>
      <c r="O44" s="506"/>
      <c r="P44" s="506"/>
      <c r="Q44" s="506"/>
      <c r="R44" s="507"/>
    </row>
    <row r="45" spans="1:39" s="21" customFormat="1" ht="12" customHeight="1">
      <c r="A45" s="508"/>
      <c r="B45" s="508"/>
      <c r="C45" s="508"/>
      <c r="D45" s="508"/>
      <c r="E45" s="508"/>
      <c r="F45" s="508"/>
      <c r="G45" s="508"/>
      <c r="H45" s="508"/>
      <c r="I45" s="509"/>
      <c r="J45" s="509"/>
      <c r="K45" s="509"/>
      <c r="L45" s="509"/>
      <c r="M45" s="508"/>
      <c r="N45" s="508"/>
      <c r="O45" s="508"/>
      <c r="P45" s="508"/>
      <c r="Q45" s="508"/>
      <c r="R45" s="508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:39" s="21" customFormat="1" ht="14.25" customHeight="1" thickBot="1">
      <c r="A46" s="523" t="s">
        <v>18</v>
      </c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"/>
      <c r="P46" s="5"/>
      <c r="Q46" s="5"/>
      <c r="R46" s="5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:39" ht="45" customHeight="1" thickBot="1">
      <c r="A47" s="524" t="s">
        <v>14</v>
      </c>
      <c r="B47" s="525"/>
      <c r="C47" s="525"/>
      <c r="D47" s="525"/>
      <c r="E47" s="525"/>
      <c r="F47" s="525"/>
      <c r="G47" s="525"/>
      <c r="H47" s="526"/>
      <c r="I47" s="527" t="s">
        <v>75</v>
      </c>
      <c r="J47" s="528"/>
      <c r="K47" s="528"/>
      <c r="L47" s="529"/>
      <c r="M47" s="268" t="s">
        <v>110</v>
      </c>
      <c r="N47" s="268" t="s">
        <v>111</v>
      </c>
    </row>
    <row r="48" spans="1:39" ht="14.25" customHeight="1">
      <c r="A48" s="530" t="s">
        <v>19</v>
      </c>
      <c r="B48" s="531"/>
      <c r="C48" s="531"/>
      <c r="D48" s="531"/>
      <c r="E48" s="531"/>
      <c r="F48" s="531"/>
      <c r="G48" s="531"/>
      <c r="H48" s="532"/>
      <c r="I48" s="533">
        <f>SUM(I49:L51)</f>
        <v>3125.6</v>
      </c>
      <c r="J48" s="534"/>
      <c r="K48" s="534"/>
      <c r="L48" s="535"/>
      <c r="M48" s="400">
        <f>SUM(M49:M50)</f>
        <v>427.7</v>
      </c>
      <c r="N48" s="400">
        <f>SUM(N49:N50)</f>
        <v>415.9</v>
      </c>
    </row>
    <row r="49" spans="1:18" ht="14.25" customHeight="1">
      <c r="A49" s="515" t="s">
        <v>41</v>
      </c>
      <c r="B49" s="516"/>
      <c r="C49" s="516"/>
      <c r="D49" s="516"/>
      <c r="E49" s="516"/>
      <c r="F49" s="516"/>
      <c r="G49" s="516"/>
      <c r="H49" s="517"/>
      <c r="I49" s="493">
        <f>SUMIF(H12:H44,"SB",I12:I44)</f>
        <v>448.6</v>
      </c>
      <c r="J49" s="494"/>
      <c r="K49" s="494"/>
      <c r="L49" s="495"/>
      <c r="M49" s="371">
        <f>SUMIF(H12:H44,"SB",M12:M44)</f>
        <v>427.7</v>
      </c>
      <c r="N49" s="371">
        <f>SUMIF(H12:H44,"SB",N12:N44)</f>
        <v>415.9</v>
      </c>
    </row>
    <row r="50" spans="1:18" ht="14.25" customHeight="1">
      <c r="A50" s="490" t="s">
        <v>42</v>
      </c>
      <c r="B50" s="491"/>
      <c r="C50" s="491"/>
      <c r="D50" s="491"/>
      <c r="E50" s="491"/>
      <c r="F50" s="491"/>
      <c r="G50" s="491"/>
      <c r="H50" s="492"/>
      <c r="I50" s="493">
        <f>SUMIF(H16:H44,"SB(P)",I16:I44)</f>
        <v>1531</v>
      </c>
      <c r="J50" s="494"/>
      <c r="K50" s="494"/>
      <c r="L50" s="495"/>
      <c r="M50" s="371">
        <f>SUMIF(H16:H44,"SB(P)",M16:M44)</f>
        <v>0</v>
      </c>
      <c r="N50" s="371">
        <f>SUMIF(H16:H44,"SB(P)",N16:N44)</f>
        <v>0</v>
      </c>
    </row>
    <row r="51" spans="1:18" ht="14.25" customHeight="1">
      <c r="A51" s="490" t="s">
        <v>119</v>
      </c>
      <c r="B51" s="491"/>
      <c r="C51" s="491"/>
      <c r="D51" s="491"/>
      <c r="E51" s="491"/>
      <c r="F51" s="491"/>
      <c r="G51" s="491"/>
      <c r="H51" s="492"/>
      <c r="I51" s="493">
        <f>SUMIF(H16:H44,"PF",I16:I44)</f>
        <v>1146</v>
      </c>
      <c r="J51" s="494"/>
      <c r="K51" s="494"/>
      <c r="L51" s="495"/>
      <c r="M51" s="371"/>
      <c r="N51" s="371"/>
    </row>
    <row r="52" spans="1:18" ht="14.25" customHeight="1">
      <c r="A52" s="496" t="s">
        <v>20</v>
      </c>
      <c r="B52" s="497"/>
      <c r="C52" s="497"/>
      <c r="D52" s="497"/>
      <c r="E52" s="497"/>
      <c r="F52" s="497"/>
      <c r="G52" s="497"/>
      <c r="H52" s="498"/>
      <c r="I52" s="499">
        <f>SUM(I53:L53)</f>
        <v>3718.3</v>
      </c>
      <c r="J52" s="500"/>
      <c r="K52" s="500"/>
      <c r="L52" s="501"/>
      <c r="M52" s="401">
        <f>SUM(M53:M53)</f>
        <v>0</v>
      </c>
      <c r="N52" s="401">
        <f>SUM(N53:N53)</f>
        <v>0</v>
      </c>
      <c r="O52" s="6"/>
      <c r="P52" s="6"/>
      <c r="Q52" s="6"/>
      <c r="R52" s="6"/>
    </row>
    <row r="53" spans="1:18" ht="14.25" customHeight="1">
      <c r="A53" s="520" t="s">
        <v>43</v>
      </c>
      <c r="B53" s="521"/>
      <c r="C53" s="521"/>
      <c r="D53" s="521"/>
      <c r="E53" s="521"/>
      <c r="F53" s="521"/>
      <c r="G53" s="521"/>
      <c r="H53" s="522"/>
      <c r="I53" s="493">
        <f>SUMIF(H16:H44,"ES",I16:I44)</f>
        <v>3718.3</v>
      </c>
      <c r="J53" s="494"/>
      <c r="K53" s="494"/>
      <c r="L53" s="495"/>
      <c r="M53" s="371">
        <f>SUMIF(H16:H44,"ES",M16:M44)</f>
        <v>0</v>
      </c>
      <c r="N53" s="371">
        <f>SUMIF(H16:H44,"ES",N16:N44)</f>
        <v>0</v>
      </c>
      <c r="O53" s="6"/>
      <c r="P53" s="6"/>
      <c r="Q53" s="6"/>
      <c r="R53" s="6"/>
    </row>
    <row r="54" spans="1:18" ht="17.25" customHeight="1" thickBot="1">
      <c r="A54" s="484" t="s">
        <v>21</v>
      </c>
      <c r="B54" s="485"/>
      <c r="C54" s="485"/>
      <c r="D54" s="485"/>
      <c r="E54" s="485"/>
      <c r="F54" s="485"/>
      <c r="G54" s="485"/>
      <c r="H54" s="486"/>
      <c r="I54" s="487">
        <f>SUM(I48,I52)</f>
        <v>6843.9</v>
      </c>
      <c r="J54" s="488"/>
      <c r="K54" s="488"/>
      <c r="L54" s="489"/>
      <c r="M54" s="372">
        <f>SUM(M48,M52)</f>
        <v>427.7</v>
      </c>
      <c r="N54" s="372">
        <f>SUM(N48,N52)</f>
        <v>415.9</v>
      </c>
      <c r="O54" s="6"/>
      <c r="P54" s="6"/>
      <c r="Q54" s="6"/>
      <c r="R54" s="6"/>
    </row>
    <row r="56" spans="1:18">
      <c r="K56" s="402"/>
      <c r="M56" s="402"/>
      <c r="O56" s="6"/>
      <c r="P56" s="6"/>
      <c r="Q56" s="6"/>
      <c r="R56" s="6"/>
    </row>
  </sheetData>
  <mergeCells count="111">
    <mergeCell ref="B32:H32"/>
    <mergeCell ref="O32:R32"/>
    <mergeCell ref="B33:R33"/>
    <mergeCell ref="C34:R34"/>
    <mergeCell ref="F35:F37"/>
    <mergeCell ref="G35:G37"/>
    <mergeCell ref="D36:D37"/>
    <mergeCell ref="A39:A41"/>
    <mergeCell ref="B39:B41"/>
    <mergeCell ref="C39:C41"/>
    <mergeCell ref="D39:D41"/>
    <mergeCell ref="E39:E41"/>
    <mergeCell ref="A35:A37"/>
    <mergeCell ref="B35:B37"/>
    <mergeCell ref="C35:C37"/>
    <mergeCell ref="E35:E37"/>
    <mergeCell ref="F39:F41"/>
    <mergeCell ref="G39:G41"/>
    <mergeCell ref="F27:F30"/>
    <mergeCell ref="G27:G30"/>
    <mergeCell ref="O27:O28"/>
    <mergeCell ref="P27:P28"/>
    <mergeCell ref="Q27:Q28"/>
    <mergeCell ref="A27:A30"/>
    <mergeCell ref="B27:B30"/>
    <mergeCell ref="C27:C30"/>
    <mergeCell ref="D27:D30"/>
    <mergeCell ref="E27:E30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A12:A15"/>
    <mergeCell ref="B12:B15"/>
    <mergeCell ref="C12:C15"/>
    <mergeCell ref="D12:D15"/>
    <mergeCell ref="E12:E15"/>
    <mergeCell ref="S16:S17"/>
    <mergeCell ref="C17:R17"/>
    <mergeCell ref="F12:F15"/>
    <mergeCell ref="G12:G15"/>
    <mergeCell ref="O14:O15"/>
    <mergeCell ref="C18:C21"/>
    <mergeCell ref="D18:D21"/>
    <mergeCell ref="E18:E21"/>
    <mergeCell ref="O20:O21"/>
    <mergeCell ref="C16:H16"/>
    <mergeCell ref="E24:E26"/>
    <mergeCell ref="C31:H31"/>
    <mergeCell ref="R18:R19"/>
    <mergeCell ref="A22:A26"/>
    <mergeCell ref="B22:B26"/>
    <mergeCell ref="C22:C26"/>
    <mergeCell ref="D22:D26"/>
    <mergeCell ref="F22:F26"/>
    <mergeCell ref="G22:G26"/>
    <mergeCell ref="F18:F21"/>
    <mergeCell ref="G18:G21"/>
    <mergeCell ref="O18:O19"/>
    <mergeCell ref="P18:P19"/>
    <mergeCell ref="Q18:Q19"/>
    <mergeCell ref="A18:A21"/>
    <mergeCell ref="B18:B21"/>
    <mergeCell ref="O31:R31"/>
    <mergeCell ref="R27:R28"/>
    <mergeCell ref="O29:O30"/>
    <mergeCell ref="C42:H42"/>
    <mergeCell ref="O42:R42"/>
    <mergeCell ref="A49:H49"/>
    <mergeCell ref="I49:L49"/>
    <mergeCell ref="B44:H44"/>
    <mergeCell ref="A53:H53"/>
    <mergeCell ref="I53:L53"/>
    <mergeCell ref="A46:N46"/>
    <mergeCell ref="A47:H47"/>
    <mergeCell ref="I47:L47"/>
    <mergeCell ref="A48:H48"/>
    <mergeCell ref="I48:L48"/>
    <mergeCell ref="A51:H51"/>
    <mergeCell ref="I51:L51"/>
    <mergeCell ref="A54:H54"/>
    <mergeCell ref="I54:L54"/>
    <mergeCell ref="A50:H50"/>
    <mergeCell ref="I50:L50"/>
    <mergeCell ref="A52:H52"/>
    <mergeCell ref="I52:L52"/>
    <mergeCell ref="B43:H43"/>
    <mergeCell ref="O43:R43"/>
    <mergeCell ref="O44:R44"/>
    <mergeCell ref="A45:R45"/>
  </mergeCells>
  <printOptions horizontalCentered="1"/>
  <pageMargins left="3.937007874015748E-2" right="3.937007874015748E-2" top="0.74803149606299213" bottom="0.55118110236220474" header="0.31496062992125984" footer="0.31496062992125984"/>
  <pageSetup paperSize="9" orientation="landscape" r:id="rId1"/>
  <rowBreaks count="1" manualBreakCount="1">
    <brk id="2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view="pageBreakPreview" zoomScaleNormal="100" zoomScaleSheetLayoutView="100" workbookViewId="0">
      <selection activeCell="N65" sqref="N65"/>
    </sheetView>
  </sheetViews>
  <sheetFormatPr defaultRowHeight="12.75"/>
  <cols>
    <col min="1" max="4" width="2.7109375" style="7" customWidth="1"/>
    <col min="5" max="5" width="30.7109375" style="7" customWidth="1"/>
    <col min="6" max="6" width="2.7109375" style="59" customWidth="1"/>
    <col min="7" max="7" width="2.7109375" style="7" customWidth="1"/>
    <col min="8" max="8" width="2.7109375" style="8" customWidth="1"/>
    <col min="9" max="9" width="10.7109375" style="8" customWidth="1"/>
    <col min="10" max="10" width="7.7109375" style="9" customWidth="1"/>
    <col min="11" max="12" width="7.7109375" style="7" customWidth="1"/>
    <col min="13" max="13" width="6.28515625" style="7" customWidth="1"/>
    <col min="14" max="16" width="7.7109375" style="7" customWidth="1"/>
    <col min="17" max="17" width="5.85546875" style="7" customWidth="1"/>
    <col min="18" max="20" width="7.7109375" style="7" customWidth="1"/>
    <col min="21" max="21" width="5.5703125" style="7" customWidth="1"/>
    <col min="22" max="22" width="7.7109375" style="7" customWidth="1"/>
    <col min="23" max="23" width="7" style="7" customWidth="1"/>
    <col min="24" max="24" width="7.42578125" style="7" customWidth="1"/>
    <col min="25" max="25" width="27.42578125" style="7" customWidth="1"/>
    <col min="26" max="28" width="3.7109375" style="7" customWidth="1"/>
    <col min="29" max="16384" width="9.140625" style="6"/>
  </cols>
  <sheetData>
    <row r="1" spans="1:32" ht="18" customHeight="1">
      <c r="A1" s="617" t="s">
        <v>69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</row>
    <row r="2" spans="1:32" ht="18" customHeight="1">
      <c r="A2" s="618" t="s">
        <v>103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</row>
    <row r="3" spans="1:32" ht="18" customHeight="1">
      <c r="A3" s="619" t="s">
        <v>38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4"/>
      <c r="AD3" s="4"/>
      <c r="AE3" s="4"/>
    </row>
    <row r="4" spans="1:32" ht="15" customHeight="1" thickBot="1">
      <c r="Z4" s="620" t="s">
        <v>0</v>
      </c>
      <c r="AA4" s="620"/>
      <c r="AB4" s="620"/>
    </row>
    <row r="5" spans="1:32" ht="36.75" customHeight="1">
      <c r="A5" s="621" t="s">
        <v>70</v>
      </c>
      <c r="B5" s="624" t="s">
        <v>1</v>
      </c>
      <c r="C5" s="624" t="s">
        <v>2</v>
      </c>
      <c r="D5" s="115"/>
      <c r="E5" s="627" t="s">
        <v>16</v>
      </c>
      <c r="F5" s="630" t="s">
        <v>3</v>
      </c>
      <c r="G5" s="714" t="s">
        <v>71</v>
      </c>
      <c r="H5" s="721" t="s">
        <v>4</v>
      </c>
      <c r="I5" s="721" t="s">
        <v>72</v>
      </c>
      <c r="J5" s="611" t="s">
        <v>5</v>
      </c>
      <c r="K5" s="527" t="s">
        <v>73</v>
      </c>
      <c r="L5" s="528"/>
      <c r="M5" s="528"/>
      <c r="N5" s="529"/>
      <c r="O5" s="527" t="s">
        <v>74</v>
      </c>
      <c r="P5" s="528"/>
      <c r="Q5" s="528"/>
      <c r="R5" s="529"/>
      <c r="S5" s="527" t="s">
        <v>75</v>
      </c>
      <c r="T5" s="528"/>
      <c r="U5" s="528"/>
      <c r="V5" s="529"/>
      <c r="W5" s="611" t="s">
        <v>44</v>
      </c>
      <c r="X5" s="611" t="s">
        <v>76</v>
      </c>
      <c r="Y5" s="603" t="s">
        <v>15</v>
      </c>
      <c r="Z5" s="604"/>
      <c r="AA5" s="604"/>
      <c r="AB5" s="605"/>
    </row>
    <row r="6" spans="1:32" ht="15" customHeight="1">
      <c r="A6" s="622"/>
      <c r="B6" s="625"/>
      <c r="C6" s="625"/>
      <c r="D6" s="116"/>
      <c r="E6" s="628"/>
      <c r="F6" s="631"/>
      <c r="G6" s="715"/>
      <c r="H6" s="722"/>
      <c r="I6" s="722"/>
      <c r="J6" s="612"/>
      <c r="K6" s="712" t="s">
        <v>6</v>
      </c>
      <c r="L6" s="614" t="s">
        <v>7</v>
      </c>
      <c r="M6" s="614"/>
      <c r="N6" s="718" t="s">
        <v>23</v>
      </c>
      <c r="O6" s="712" t="s">
        <v>6</v>
      </c>
      <c r="P6" s="614" t="s">
        <v>7</v>
      </c>
      <c r="Q6" s="614"/>
      <c r="R6" s="718" t="s">
        <v>23</v>
      </c>
      <c r="S6" s="606" t="s">
        <v>6</v>
      </c>
      <c r="T6" s="614" t="s">
        <v>7</v>
      </c>
      <c r="U6" s="614"/>
      <c r="V6" s="615" t="s">
        <v>23</v>
      </c>
      <c r="W6" s="612"/>
      <c r="X6" s="612"/>
      <c r="Y6" s="636" t="s">
        <v>16</v>
      </c>
      <c r="Z6" s="638" t="s">
        <v>8</v>
      </c>
      <c r="AA6" s="638"/>
      <c r="AB6" s="639"/>
    </row>
    <row r="7" spans="1:32" ht="91.5" customHeight="1" thickBot="1">
      <c r="A7" s="712"/>
      <c r="B7" s="713"/>
      <c r="C7" s="713"/>
      <c r="D7" s="116"/>
      <c r="E7" s="628"/>
      <c r="F7" s="631"/>
      <c r="G7" s="716"/>
      <c r="H7" s="722"/>
      <c r="I7" s="723"/>
      <c r="J7" s="612"/>
      <c r="K7" s="717"/>
      <c r="L7" s="120" t="s">
        <v>6</v>
      </c>
      <c r="M7" s="121" t="s">
        <v>17</v>
      </c>
      <c r="N7" s="719"/>
      <c r="O7" s="717"/>
      <c r="P7" s="120" t="s">
        <v>6</v>
      </c>
      <c r="Q7" s="121" t="s">
        <v>17</v>
      </c>
      <c r="R7" s="719"/>
      <c r="S7" s="720"/>
      <c r="T7" s="120" t="s">
        <v>6</v>
      </c>
      <c r="U7" s="121" t="s">
        <v>17</v>
      </c>
      <c r="V7" s="704"/>
      <c r="W7" s="613"/>
      <c r="X7" s="613"/>
      <c r="Y7" s="637"/>
      <c r="Z7" s="151" t="s">
        <v>45</v>
      </c>
      <c r="AA7" s="151" t="s">
        <v>46</v>
      </c>
      <c r="AB7" s="152" t="s">
        <v>78</v>
      </c>
    </row>
    <row r="8" spans="1:32" s="42" customFormat="1" ht="15" customHeight="1">
      <c r="A8" s="587" t="s">
        <v>51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9"/>
    </row>
    <row r="9" spans="1:32" s="42" customFormat="1" ht="14.25" customHeight="1">
      <c r="A9" s="590" t="s">
        <v>50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2"/>
    </row>
    <row r="10" spans="1:32" ht="15.75" customHeight="1">
      <c r="A10" s="133" t="s">
        <v>9</v>
      </c>
      <c r="B10" s="705" t="s">
        <v>52</v>
      </c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706"/>
      <c r="O10" s="706"/>
      <c r="P10" s="706"/>
      <c r="Q10" s="706"/>
      <c r="R10" s="706"/>
      <c r="S10" s="706"/>
      <c r="T10" s="706"/>
      <c r="U10" s="706"/>
      <c r="V10" s="706"/>
      <c r="W10" s="706"/>
      <c r="X10" s="706"/>
      <c r="Y10" s="706"/>
      <c r="Z10" s="706"/>
      <c r="AA10" s="706"/>
      <c r="AB10" s="707"/>
    </row>
    <row r="11" spans="1:32" ht="15" customHeight="1">
      <c r="A11" s="144" t="s">
        <v>9</v>
      </c>
      <c r="B11" s="145" t="s">
        <v>9</v>
      </c>
      <c r="C11" s="596" t="s">
        <v>53</v>
      </c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  <c r="U11" s="597"/>
      <c r="V11" s="597"/>
      <c r="W11" s="597"/>
      <c r="X11" s="597"/>
      <c r="Y11" s="597"/>
      <c r="Z11" s="597"/>
      <c r="AA11" s="597"/>
      <c r="AB11" s="599"/>
    </row>
    <row r="12" spans="1:32" ht="43.5" customHeight="1">
      <c r="A12" s="691" t="s">
        <v>9</v>
      </c>
      <c r="B12" s="554" t="s">
        <v>9</v>
      </c>
      <c r="C12" s="536" t="s">
        <v>9</v>
      </c>
      <c r="D12" s="536"/>
      <c r="E12" s="577" t="s">
        <v>95</v>
      </c>
      <c r="F12" s="758" t="s">
        <v>87</v>
      </c>
      <c r="G12" s="584" t="s">
        <v>49</v>
      </c>
      <c r="H12" s="561" t="s">
        <v>60</v>
      </c>
      <c r="I12" s="725" t="s">
        <v>59</v>
      </c>
      <c r="J12" s="41" t="s">
        <v>47</v>
      </c>
      <c r="K12" s="51">
        <f>L12+N12</f>
        <v>0</v>
      </c>
      <c r="L12" s="100">
        <v>0</v>
      </c>
      <c r="M12" s="100"/>
      <c r="N12" s="101"/>
      <c r="O12" s="51">
        <f>P12+R12</f>
        <v>39</v>
      </c>
      <c r="P12" s="100">
        <f>43.2-4.2</f>
        <v>39</v>
      </c>
      <c r="Q12" s="100"/>
      <c r="R12" s="52"/>
      <c r="S12" s="215">
        <f>T12+V12</f>
        <v>25.3</v>
      </c>
      <c r="T12" s="216">
        <v>25.3</v>
      </c>
      <c r="U12" s="216"/>
      <c r="V12" s="217"/>
      <c r="W12" s="104">
        <v>60</v>
      </c>
      <c r="X12" s="104">
        <v>60</v>
      </c>
      <c r="Y12" s="175" t="s">
        <v>97</v>
      </c>
      <c r="Z12" s="176"/>
      <c r="AA12" s="176">
        <v>2</v>
      </c>
      <c r="AB12" s="177">
        <v>2</v>
      </c>
      <c r="AC12" s="64"/>
      <c r="AD12" s="65"/>
      <c r="AE12" s="65"/>
      <c r="AF12" s="65"/>
    </row>
    <row r="13" spans="1:32" ht="30" customHeight="1">
      <c r="A13" s="691"/>
      <c r="B13" s="554"/>
      <c r="C13" s="536"/>
      <c r="D13" s="536"/>
      <c r="E13" s="577"/>
      <c r="F13" s="758"/>
      <c r="G13" s="584"/>
      <c r="H13" s="561"/>
      <c r="I13" s="725"/>
      <c r="J13" s="37"/>
      <c r="K13" s="27">
        <f>L13+N13</f>
        <v>0</v>
      </c>
      <c r="L13" s="28"/>
      <c r="M13" s="28"/>
      <c r="N13" s="29"/>
      <c r="O13" s="27">
        <f>P13+R13</f>
        <v>0</v>
      </c>
      <c r="P13" s="28"/>
      <c r="Q13" s="28"/>
      <c r="R13" s="30"/>
      <c r="S13" s="218">
        <f>T13+V13</f>
        <v>0</v>
      </c>
      <c r="T13" s="219"/>
      <c r="U13" s="219"/>
      <c r="V13" s="220"/>
      <c r="W13" s="31"/>
      <c r="X13" s="31"/>
      <c r="Y13" s="158" t="s">
        <v>98</v>
      </c>
      <c r="Z13" s="156">
        <v>1</v>
      </c>
      <c r="AA13" s="156">
        <v>2</v>
      </c>
      <c r="AB13" s="157">
        <v>2</v>
      </c>
      <c r="AC13" s="64"/>
      <c r="AD13" s="65"/>
      <c r="AE13" s="65"/>
      <c r="AF13" s="65"/>
    </row>
    <row r="14" spans="1:32" ht="26.25" customHeight="1">
      <c r="A14" s="691"/>
      <c r="B14" s="554"/>
      <c r="C14" s="536"/>
      <c r="D14" s="536"/>
      <c r="E14" s="577"/>
      <c r="F14" s="758"/>
      <c r="G14" s="584"/>
      <c r="H14" s="561"/>
      <c r="I14" s="725"/>
      <c r="J14" s="37"/>
      <c r="K14" s="53">
        <v>0</v>
      </c>
      <c r="L14" s="54"/>
      <c r="M14" s="54"/>
      <c r="N14" s="29"/>
      <c r="O14" s="53">
        <v>0</v>
      </c>
      <c r="P14" s="54"/>
      <c r="Q14" s="54"/>
      <c r="R14" s="55"/>
      <c r="S14" s="221">
        <v>0</v>
      </c>
      <c r="T14" s="222"/>
      <c r="U14" s="222"/>
      <c r="V14" s="223"/>
      <c r="W14" s="56"/>
      <c r="X14" s="56"/>
      <c r="Y14" s="766" t="s">
        <v>105</v>
      </c>
      <c r="Z14" s="183">
        <v>12</v>
      </c>
      <c r="AA14" s="183">
        <v>12</v>
      </c>
      <c r="AB14" s="184">
        <v>12</v>
      </c>
      <c r="AC14" s="64"/>
      <c r="AD14" s="65"/>
      <c r="AE14" s="65"/>
      <c r="AF14" s="65"/>
    </row>
    <row r="15" spans="1:32" ht="20.25" customHeight="1" thickBot="1">
      <c r="A15" s="711"/>
      <c r="B15" s="570"/>
      <c r="C15" s="537"/>
      <c r="D15" s="537"/>
      <c r="E15" s="578"/>
      <c r="F15" s="761"/>
      <c r="G15" s="585"/>
      <c r="H15" s="710"/>
      <c r="I15" s="762"/>
      <c r="J15" s="238" t="s">
        <v>10</v>
      </c>
      <c r="K15" s="224">
        <f t="shared" ref="K15:X15" si="0">SUM(K12:K14)</f>
        <v>0</v>
      </c>
      <c r="L15" s="225">
        <f t="shared" si="0"/>
        <v>0</v>
      </c>
      <c r="M15" s="225">
        <f t="shared" si="0"/>
        <v>0</v>
      </c>
      <c r="N15" s="245">
        <f t="shared" si="0"/>
        <v>0</v>
      </c>
      <c r="O15" s="224">
        <f t="shared" si="0"/>
        <v>39</v>
      </c>
      <c r="P15" s="225">
        <f t="shared" si="0"/>
        <v>39</v>
      </c>
      <c r="Q15" s="225">
        <f t="shared" si="0"/>
        <v>0</v>
      </c>
      <c r="R15" s="245">
        <f t="shared" si="0"/>
        <v>0</v>
      </c>
      <c r="S15" s="224">
        <f t="shared" si="0"/>
        <v>25.3</v>
      </c>
      <c r="T15" s="225">
        <f t="shared" si="0"/>
        <v>25.3</v>
      </c>
      <c r="U15" s="225">
        <f t="shared" si="0"/>
        <v>0</v>
      </c>
      <c r="V15" s="225">
        <f t="shared" si="0"/>
        <v>0</v>
      </c>
      <c r="W15" s="239">
        <f t="shared" si="0"/>
        <v>60</v>
      </c>
      <c r="X15" s="239">
        <f t="shared" si="0"/>
        <v>60</v>
      </c>
      <c r="Y15" s="767"/>
      <c r="Z15" s="181"/>
      <c r="AA15" s="181"/>
      <c r="AB15" s="182"/>
      <c r="AC15" s="64"/>
      <c r="AD15" s="65"/>
      <c r="AE15" s="65"/>
      <c r="AF15" s="65"/>
    </row>
    <row r="16" spans="1:32" ht="14.25" customHeight="1">
      <c r="A16" s="691" t="s">
        <v>9</v>
      </c>
      <c r="B16" s="554" t="s">
        <v>9</v>
      </c>
      <c r="C16" s="536" t="s">
        <v>11</v>
      </c>
      <c r="D16" s="536"/>
      <c r="E16" s="577" t="s">
        <v>57</v>
      </c>
      <c r="F16" s="708"/>
      <c r="G16" s="559" t="s">
        <v>49</v>
      </c>
      <c r="H16" s="561" t="s">
        <v>60</v>
      </c>
      <c r="I16" s="725" t="s">
        <v>86</v>
      </c>
      <c r="J16" s="142" t="s">
        <v>47</v>
      </c>
      <c r="K16" s="51">
        <f>L16+N16</f>
        <v>15</v>
      </c>
      <c r="L16" s="100">
        <v>15</v>
      </c>
      <c r="M16" s="100"/>
      <c r="N16" s="101"/>
      <c r="O16" s="51">
        <f>P16+R16</f>
        <v>0</v>
      </c>
      <c r="P16" s="100">
        <v>0</v>
      </c>
      <c r="Q16" s="100"/>
      <c r="R16" s="52"/>
      <c r="S16" s="215">
        <f>T16+V16</f>
        <v>0</v>
      </c>
      <c r="T16" s="216">
        <v>0</v>
      </c>
      <c r="U16" s="216"/>
      <c r="V16" s="217"/>
      <c r="W16" s="143"/>
      <c r="X16" s="143"/>
      <c r="Y16" s="768"/>
      <c r="Z16" s="43"/>
      <c r="AA16" s="43"/>
      <c r="AB16" s="44"/>
    </row>
    <row r="17" spans="1:32" ht="14.25" customHeight="1">
      <c r="A17" s="691"/>
      <c r="B17" s="554"/>
      <c r="C17" s="536"/>
      <c r="D17" s="536"/>
      <c r="E17" s="577"/>
      <c r="F17" s="708"/>
      <c r="G17" s="559"/>
      <c r="H17" s="561"/>
      <c r="I17" s="763"/>
      <c r="J17" s="11" t="s">
        <v>58</v>
      </c>
      <c r="K17" s="27">
        <f>L17+N17</f>
        <v>85</v>
      </c>
      <c r="L17" s="28">
        <v>85</v>
      </c>
      <c r="M17" s="28"/>
      <c r="N17" s="29"/>
      <c r="O17" s="27">
        <f>P17+R17</f>
        <v>0</v>
      </c>
      <c r="P17" s="28">
        <v>0</v>
      </c>
      <c r="Q17" s="28"/>
      <c r="R17" s="30"/>
      <c r="S17" s="218">
        <f>T17+V17</f>
        <v>0</v>
      </c>
      <c r="T17" s="219"/>
      <c r="U17" s="219"/>
      <c r="V17" s="220"/>
      <c r="W17" s="62"/>
      <c r="X17" s="62"/>
      <c r="Y17" s="768"/>
      <c r="Z17" s="43"/>
      <c r="AA17" s="43"/>
      <c r="AB17" s="44"/>
    </row>
    <row r="18" spans="1:32" ht="14.25" customHeight="1">
      <c r="A18" s="691"/>
      <c r="B18" s="554"/>
      <c r="C18" s="536"/>
      <c r="D18" s="536"/>
      <c r="E18" s="577"/>
      <c r="F18" s="708"/>
      <c r="G18" s="559"/>
      <c r="H18" s="561"/>
      <c r="I18" s="763"/>
      <c r="J18" s="37"/>
      <c r="K18" s="53">
        <v>0</v>
      </c>
      <c r="L18" s="54"/>
      <c r="M18" s="54"/>
      <c r="N18" s="29"/>
      <c r="O18" s="53">
        <v>0</v>
      </c>
      <c r="P18" s="54"/>
      <c r="Q18" s="54"/>
      <c r="R18" s="55"/>
      <c r="S18" s="221"/>
      <c r="T18" s="222"/>
      <c r="U18" s="222"/>
      <c r="V18" s="223"/>
      <c r="W18" s="56"/>
      <c r="X18" s="56"/>
      <c r="Y18" s="768"/>
      <c r="Z18" s="45"/>
      <c r="AA18" s="45"/>
      <c r="AB18" s="46"/>
      <c r="AD18" s="12"/>
    </row>
    <row r="19" spans="1:32" ht="14.25" customHeight="1">
      <c r="A19" s="691"/>
      <c r="B19" s="554"/>
      <c r="C19" s="536"/>
      <c r="D19" s="536"/>
      <c r="E19" s="577"/>
      <c r="F19" s="708"/>
      <c r="G19" s="559"/>
      <c r="H19" s="561"/>
      <c r="I19" s="763"/>
      <c r="J19" s="11"/>
      <c r="K19" s="51"/>
      <c r="L19" s="28"/>
      <c r="M19" s="28"/>
      <c r="N19" s="52"/>
      <c r="O19" s="51"/>
      <c r="P19" s="28"/>
      <c r="Q19" s="28"/>
      <c r="R19" s="30"/>
      <c r="S19" s="215"/>
      <c r="T19" s="219"/>
      <c r="U19" s="219"/>
      <c r="V19" s="220"/>
      <c r="W19" s="31"/>
      <c r="X19" s="31"/>
      <c r="Y19" s="768"/>
      <c r="Z19" s="43"/>
      <c r="AA19" s="43"/>
      <c r="AB19" s="44"/>
    </row>
    <row r="20" spans="1:32" ht="14.25" customHeight="1" thickBot="1">
      <c r="A20" s="711"/>
      <c r="B20" s="570"/>
      <c r="C20" s="537"/>
      <c r="D20" s="537"/>
      <c r="E20" s="578"/>
      <c r="F20" s="709"/>
      <c r="G20" s="562"/>
      <c r="H20" s="710"/>
      <c r="I20" s="734"/>
      <c r="J20" s="238" t="s">
        <v>10</v>
      </c>
      <c r="K20" s="224">
        <f t="shared" ref="K20:X20" si="1">SUM(K16:K19)</f>
        <v>100</v>
      </c>
      <c r="L20" s="225">
        <f t="shared" si="1"/>
        <v>100</v>
      </c>
      <c r="M20" s="225">
        <f t="shared" si="1"/>
        <v>0</v>
      </c>
      <c r="N20" s="245">
        <f t="shared" si="1"/>
        <v>0</v>
      </c>
      <c r="O20" s="224">
        <f t="shared" si="1"/>
        <v>0</v>
      </c>
      <c r="P20" s="225">
        <f t="shared" si="1"/>
        <v>0</v>
      </c>
      <c r="Q20" s="225">
        <f t="shared" si="1"/>
        <v>0</v>
      </c>
      <c r="R20" s="245">
        <f t="shared" si="1"/>
        <v>0</v>
      </c>
      <c r="S20" s="224">
        <f t="shared" si="1"/>
        <v>0</v>
      </c>
      <c r="T20" s="225">
        <f t="shared" si="1"/>
        <v>0</v>
      </c>
      <c r="U20" s="225">
        <f t="shared" si="1"/>
        <v>0</v>
      </c>
      <c r="V20" s="225">
        <f t="shared" si="1"/>
        <v>0</v>
      </c>
      <c r="W20" s="239">
        <f t="shared" si="1"/>
        <v>0</v>
      </c>
      <c r="X20" s="239">
        <f t="shared" si="1"/>
        <v>0</v>
      </c>
      <c r="Y20" s="60"/>
      <c r="Z20" s="45"/>
      <c r="AA20" s="45"/>
      <c r="AB20" s="46"/>
      <c r="AD20" s="12"/>
    </row>
    <row r="21" spans="1:32" ht="14.25" customHeight="1" thickBot="1">
      <c r="A21" s="135" t="s">
        <v>9</v>
      </c>
      <c r="B21" s="67" t="s">
        <v>9</v>
      </c>
      <c r="C21" s="545" t="s">
        <v>12</v>
      </c>
      <c r="D21" s="546"/>
      <c r="E21" s="546"/>
      <c r="F21" s="546"/>
      <c r="G21" s="546"/>
      <c r="H21" s="546"/>
      <c r="I21" s="546"/>
      <c r="J21" s="729"/>
      <c r="K21" s="36">
        <f t="shared" ref="K21:X21" si="2">SUM(K15,K20)</f>
        <v>100</v>
      </c>
      <c r="L21" s="36">
        <f t="shared" si="2"/>
        <v>100</v>
      </c>
      <c r="M21" s="36">
        <f t="shared" si="2"/>
        <v>0</v>
      </c>
      <c r="N21" s="36">
        <f t="shared" si="2"/>
        <v>0</v>
      </c>
      <c r="O21" s="36">
        <f t="shared" si="2"/>
        <v>39</v>
      </c>
      <c r="P21" s="36">
        <f t="shared" si="2"/>
        <v>39</v>
      </c>
      <c r="Q21" s="36">
        <f t="shared" si="2"/>
        <v>0</v>
      </c>
      <c r="R21" s="36">
        <f t="shared" si="2"/>
        <v>0</v>
      </c>
      <c r="S21" s="36">
        <f t="shared" si="2"/>
        <v>25.3</v>
      </c>
      <c r="T21" s="36">
        <f t="shared" si="2"/>
        <v>25.3</v>
      </c>
      <c r="U21" s="36">
        <f t="shared" si="2"/>
        <v>0</v>
      </c>
      <c r="V21" s="36">
        <f t="shared" si="2"/>
        <v>0</v>
      </c>
      <c r="W21" s="36">
        <f t="shared" si="2"/>
        <v>60</v>
      </c>
      <c r="X21" s="36">
        <f t="shared" si="2"/>
        <v>60</v>
      </c>
      <c r="Y21" s="117"/>
      <c r="Z21" s="118"/>
      <c r="AA21" s="118"/>
      <c r="AB21" s="119"/>
      <c r="AC21" s="580"/>
      <c r="AD21" s="65"/>
      <c r="AE21" s="65"/>
      <c r="AF21" s="65"/>
    </row>
    <row r="22" spans="1:32" ht="16.5" customHeight="1" thickBot="1">
      <c r="A22" s="135" t="s">
        <v>9</v>
      </c>
      <c r="B22" s="67" t="s">
        <v>11</v>
      </c>
      <c r="C22" s="581" t="s">
        <v>54</v>
      </c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582"/>
      <c r="AA22" s="582"/>
      <c r="AB22" s="583"/>
      <c r="AC22" s="580"/>
      <c r="AD22" s="66"/>
      <c r="AE22" s="66"/>
      <c r="AF22" s="66"/>
    </row>
    <row r="23" spans="1:32" ht="14.25" customHeight="1">
      <c r="A23" s="690" t="s">
        <v>9</v>
      </c>
      <c r="B23" s="553" t="s">
        <v>11</v>
      </c>
      <c r="C23" s="555" t="s">
        <v>9</v>
      </c>
      <c r="D23" s="555"/>
      <c r="E23" s="648" t="s">
        <v>104</v>
      </c>
      <c r="F23" s="732" t="s">
        <v>90</v>
      </c>
      <c r="G23" s="558" t="s">
        <v>65</v>
      </c>
      <c r="H23" s="643" t="s">
        <v>60</v>
      </c>
      <c r="I23" s="748" t="s">
        <v>59</v>
      </c>
      <c r="J23" s="17" t="s">
        <v>47</v>
      </c>
      <c r="K23" s="127">
        <f>L23+N23</f>
        <v>0</v>
      </c>
      <c r="L23" s="74">
        <v>0</v>
      </c>
      <c r="M23" s="74"/>
      <c r="N23" s="75">
        <v>0</v>
      </c>
      <c r="O23" s="99">
        <f>P23+R23</f>
        <v>286.3</v>
      </c>
      <c r="P23" s="74">
        <v>286.3</v>
      </c>
      <c r="Q23" s="74"/>
      <c r="R23" s="75">
        <v>0</v>
      </c>
      <c r="S23" s="226">
        <f>T23+V23</f>
        <v>286</v>
      </c>
      <c r="T23" s="227">
        <v>286</v>
      </c>
      <c r="U23" s="227"/>
      <c r="V23" s="228">
        <v>0</v>
      </c>
      <c r="W23" s="26">
        <v>117.7</v>
      </c>
      <c r="X23" s="26">
        <v>65.900000000000006</v>
      </c>
      <c r="Y23" s="752" t="s">
        <v>79</v>
      </c>
      <c r="Z23" s="735" t="s">
        <v>80</v>
      </c>
      <c r="AA23" s="735" t="s">
        <v>81</v>
      </c>
      <c r="AB23" s="737" t="s">
        <v>82</v>
      </c>
      <c r="AD23" s="12"/>
    </row>
    <row r="24" spans="1:32" ht="21.75" customHeight="1">
      <c r="A24" s="691"/>
      <c r="B24" s="554"/>
      <c r="C24" s="536"/>
      <c r="D24" s="536"/>
      <c r="E24" s="539"/>
      <c r="F24" s="708"/>
      <c r="G24" s="559"/>
      <c r="H24" s="563"/>
      <c r="I24" s="749"/>
      <c r="J24" s="38" t="s">
        <v>62</v>
      </c>
      <c r="K24" s="131">
        <f>L24+N24</f>
        <v>0</v>
      </c>
      <c r="L24" s="76"/>
      <c r="M24" s="76"/>
      <c r="N24" s="77">
        <v>0</v>
      </c>
      <c r="O24" s="53">
        <f>P24+R24</f>
        <v>0</v>
      </c>
      <c r="P24" s="76"/>
      <c r="Q24" s="76"/>
      <c r="R24" s="77">
        <v>0</v>
      </c>
      <c r="S24" s="218">
        <f>T24+V24</f>
        <v>0</v>
      </c>
      <c r="T24" s="219"/>
      <c r="U24" s="219"/>
      <c r="V24" s="220"/>
      <c r="W24" s="62"/>
      <c r="X24" s="31"/>
      <c r="Y24" s="753"/>
      <c r="Z24" s="736"/>
      <c r="AA24" s="736"/>
      <c r="AB24" s="738"/>
      <c r="AD24" s="12"/>
    </row>
    <row r="25" spans="1:32" ht="19.5" customHeight="1">
      <c r="A25" s="691"/>
      <c r="B25" s="554"/>
      <c r="C25" s="536"/>
      <c r="D25" s="536"/>
      <c r="E25" s="539"/>
      <c r="F25" s="708"/>
      <c r="G25" s="559"/>
      <c r="H25" s="563"/>
      <c r="I25" s="750"/>
      <c r="J25" s="38" t="s">
        <v>58</v>
      </c>
      <c r="K25" s="129">
        <f>L25+N25</f>
        <v>0</v>
      </c>
      <c r="L25" s="78"/>
      <c r="M25" s="78"/>
      <c r="N25" s="79">
        <v>0</v>
      </c>
      <c r="O25" s="53">
        <f>P25+R25</f>
        <v>0</v>
      </c>
      <c r="P25" s="78"/>
      <c r="Q25" s="78"/>
      <c r="R25" s="79"/>
      <c r="S25" s="221">
        <f>T25+V25</f>
        <v>0</v>
      </c>
      <c r="T25" s="222"/>
      <c r="U25" s="222"/>
      <c r="V25" s="223"/>
      <c r="W25" s="56"/>
      <c r="X25" s="56"/>
      <c r="Y25" s="759" t="s">
        <v>94</v>
      </c>
      <c r="Z25" s="159">
        <v>70</v>
      </c>
      <c r="AA25" s="159">
        <v>80</v>
      </c>
      <c r="AB25" s="178">
        <v>90</v>
      </c>
      <c r="AD25" s="12"/>
    </row>
    <row r="26" spans="1:32" ht="14.25" customHeight="1">
      <c r="A26" s="691"/>
      <c r="B26" s="554"/>
      <c r="C26" s="536"/>
      <c r="D26" s="536"/>
      <c r="E26" s="539"/>
      <c r="F26" s="708"/>
      <c r="G26" s="559"/>
      <c r="H26" s="563"/>
      <c r="I26" s="750"/>
      <c r="J26" s="57" t="s">
        <v>63</v>
      </c>
      <c r="K26" s="51"/>
      <c r="L26" s="28"/>
      <c r="M26" s="28"/>
      <c r="N26" s="52"/>
      <c r="O26" s="32">
        <f>P26+R26</f>
        <v>0</v>
      </c>
      <c r="P26" s="76"/>
      <c r="Q26" s="76"/>
      <c r="R26" s="77">
        <v>0</v>
      </c>
      <c r="S26" s="215">
        <f>T26+V26</f>
        <v>0</v>
      </c>
      <c r="T26" s="219"/>
      <c r="U26" s="219"/>
      <c r="V26" s="220"/>
      <c r="W26" s="31"/>
      <c r="X26" s="31"/>
      <c r="Y26" s="760"/>
      <c r="Z26" s="45"/>
      <c r="AA26" s="45"/>
      <c r="AB26" s="46"/>
      <c r="AD26" s="12"/>
    </row>
    <row r="27" spans="1:32" ht="14.25" customHeight="1">
      <c r="A27" s="691"/>
      <c r="B27" s="554"/>
      <c r="C27" s="536"/>
      <c r="D27" s="536"/>
      <c r="E27" s="539"/>
      <c r="F27" s="708"/>
      <c r="G27" s="559"/>
      <c r="H27" s="563"/>
      <c r="I27" s="750"/>
      <c r="J27" s="18"/>
      <c r="K27" s="51"/>
      <c r="L27" s="33"/>
      <c r="M27" s="33"/>
      <c r="N27" s="29"/>
      <c r="O27" s="32"/>
      <c r="P27" s="33"/>
      <c r="Q27" s="33"/>
      <c r="R27" s="34"/>
      <c r="S27" s="229"/>
      <c r="T27" s="230"/>
      <c r="U27" s="230"/>
      <c r="V27" s="231"/>
      <c r="W27" s="35"/>
      <c r="X27" s="35"/>
      <c r="Y27" s="15"/>
      <c r="Z27" s="45"/>
      <c r="AA27" s="45"/>
      <c r="AB27" s="46"/>
      <c r="AD27" s="12"/>
    </row>
    <row r="28" spans="1:32" ht="14.25" customHeight="1" thickBot="1">
      <c r="A28" s="711"/>
      <c r="B28" s="570"/>
      <c r="C28" s="537"/>
      <c r="D28" s="537"/>
      <c r="E28" s="540"/>
      <c r="F28" s="709"/>
      <c r="G28" s="562"/>
      <c r="H28" s="564"/>
      <c r="I28" s="751"/>
      <c r="J28" s="238" t="s">
        <v>10</v>
      </c>
      <c r="K28" s="234">
        <f>SUM(K23:K27)</f>
        <v>0</v>
      </c>
      <c r="L28" s="225">
        <f t="shared" ref="L28:X28" si="3">SUM(L23:L27)</f>
        <v>0</v>
      </c>
      <c r="M28" s="225">
        <f t="shared" si="3"/>
        <v>0</v>
      </c>
      <c r="N28" s="245">
        <f t="shared" si="3"/>
        <v>0</v>
      </c>
      <c r="O28" s="224">
        <f t="shared" si="3"/>
        <v>286.3</v>
      </c>
      <c r="P28" s="225">
        <f t="shared" si="3"/>
        <v>286.3</v>
      </c>
      <c r="Q28" s="225">
        <f t="shared" si="3"/>
        <v>0</v>
      </c>
      <c r="R28" s="245">
        <f t="shared" si="3"/>
        <v>0</v>
      </c>
      <c r="S28" s="224">
        <f t="shared" si="3"/>
        <v>286</v>
      </c>
      <c r="T28" s="225">
        <f t="shared" si="3"/>
        <v>286</v>
      </c>
      <c r="U28" s="225">
        <f t="shared" si="3"/>
        <v>0</v>
      </c>
      <c r="V28" s="225">
        <f t="shared" si="3"/>
        <v>0</v>
      </c>
      <c r="W28" s="239">
        <f t="shared" si="3"/>
        <v>117.7</v>
      </c>
      <c r="X28" s="239">
        <f t="shared" si="3"/>
        <v>65.900000000000006</v>
      </c>
      <c r="Y28" s="16"/>
      <c r="Z28" s="47"/>
      <c r="AA28" s="47"/>
      <c r="AB28" s="48"/>
      <c r="AD28" s="12"/>
    </row>
    <row r="29" spans="1:32" ht="14.25" customHeight="1">
      <c r="A29" s="690" t="s">
        <v>9</v>
      </c>
      <c r="B29" s="553" t="s">
        <v>11</v>
      </c>
      <c r="C29" s="555" t="s">
        <v>11</v>
      </c>
      <c r="D29" s="555"/>
      <c r="E29" s="556" t="s">
        <v>61</v>
      </c>
      <c r="F29" s="180" t="s">
        <v>92</v>
      </c>
      <c r="G29" s="558" t="s">
        <v>65</v>
      </c>
      <c r="H29" s="643" t="s">
        <v>60</v>
      </c>
      <c r="I29" s="724" t="s">
        <v>64</v>
      </c>
      <c r="J29" s="88" t="s">
        <v>47</v>
      </c>
      <c r="K29" s="127">
        <f>L29+N29</f>
        <v>1229.5</v>
      </c>
      <c r="L29" s="74">
        <v>16.399999999999999</v>
      </c>
      <c r="M29" s="74"/>
      <c r="N29" s="75">
        <v>1213.0999999999999</v>
      </c>
      <c r="O29" s="191">
        <f>P29+R29</f>
        <v>1431.3</v>
      </c>
      <c r="P29" s="74">
        <v>25.3</v>
      </c>
      <c r="Q29" s="74"/>
      <c r="R29" s="75">
        <f>1431.3-25.3</f>
        <v>1406</v>
      </c>
      <c r="S29" s="226">
        <f>T29+V29</f>
        <v>29.1</v>
      </c>
      <c r="T29" s="227">
        <v>29.1</v>
      </c>
      <c r="U29" s="227"/>
      <c r="V29" s="251"/>
      <c r="W29" s="26"/>
      <c r="X29" s="26"/>
      <c r="Y29" s="63" t="s">
        <v>67</v>
      </c>
      <c r="Z29" s="68">
        <v>1</v>
      </c>
      <c r="AA29" s="68"/>
      <c r="AB29" s="69"/>
      <c r="AD29" s="12"/>
    </row>
    <row r="30" spans="1:32" ht="14.25" customHeight="1">
      <c r="A30" s="691"/>
      <c r="B30" s="554"/>
      <c r="C30" s="536"/>
      <c r="D30" s="536"/>
      <c r="E30" s="557"/>
      <c r="F30" s="179"/>
      <c r="G30" s="559"/>
      <c r="H30" s="563"/>
      <c r="I30" s="725"/>
      <c r="J30" s="89" t="s">
        <v>62</v>
      </c>
      <c r="K30" s="131">
        <f>L30+N30</f>
        <v>1666.7</v>
      </c>
      <c r="L30" s="76"/>
      <c r="M30" s="76"/>
      <c r="N30" s="77">
        <v>1666.7</v>
      </c>
      <c r="O30" s="192">
        <f>P30+R30</f>
        <v>0</v>
      </c>
      <c r="P30" s="76"/>
      <c r="Q30" s="76"/>
      <c r="R30" s="77">
        <v>0</v>
      </c>
      <c r="S30" s="218">
        <f>T30+V30</f>
        <v>1944.5</v>
      </c>
      <c r="T30" s="219"/>
      <c r="U30" s="219"/>
      <c r="V30" s="250">
        <v>1944.5</v>
      </c>
      <c r="W30" s="62"/>
      <c r="X30" s="31"/>
      <c r="Y30" s="15"/>
      <c r="Z30" s="45"/>
      <c r="AA30" s="45"/>
      <c r="AB30" s="46"/>
      <c r="AD30" s="12"/>
      <c r="AF30" s="243"/>
    </row>
    <row r="31" spans="1:32" ht="14.25" customHeight="1">
      <c r="A31" s="691"/>
      <c r="B31" s="554"/>
      <c r="C31" s="536"/>
      <c r="D31" s="536"/>
      <c r="E31" s="557"/>
      <c r="F31" s="758" t="s">
        <v>89</v>
      </c>
      <c r="G31" s="559"/>
      <c r="H31" s="563"/>
      <c r="I31" s="731"/>
      <c r="J31" s="89" t="s">
        <v>58</v>
      </c>
      <c r="K31" s="129">
        <f>L31+N31</f>
        <v>6202.8</v>
      </c>
      <c r="L31" s="78"/>
      <c r="M31" s="78"/>
      <c r="N31" s="79">
        <v>6202.8</v>
      </c>
      <c r="O31" s="192">
        <f>P31+R31</f>
        <v>1102.7</v>
      </c>
      <c r="P31" s="78"/>
      <c r="Q31" s="78"/>
      <c r="R31" s="79">
        <v>1102.7</v>
      </c>
      <c r="S31" s="218">
        <f>T31+V31</f>
        <v>3396.1</v>
      </c>
      <c r="T31" s="222"/>
      <c r="U31" s="222"/>
      <c r="V31" s="267">
        <v>3396.1</v>
      </c>
      <c r="W31" s="56"/>
      <c r="X31" s="56"/>
      <c r="Y31" s="15"/>
      <c r="Z31" s="45"/>
      <c r="AA31" s="45"/>
      <c r="AB31" s="46"/>
      <c r="AD31" s="12"/>
    </row>
    <row r="32" spans="1:32" ht="14.25" customHeight="1">
      <c r="A32" s="691"/>
      <c r="B32" s="554"/>
      <c r="C32" s="536"/>
      <c r="D32" s="536"/>
      <c r="E32" s="557"/>
      <c r="F32" s="764"/>
      <c r="G32" s="559"/>
      <c r="H32" s="563"/>
      <c r="I32" s="731"/>
      <c r="J32" s="90" t="s">
        <v>63</v>
      </c>
      <c r="K32" s="51"/>
      <c r="L32" s="28"/>
      <c r="M32" s="28"/>
      <c r="N32" s="52"/>
      <c r="O32" s="32">
        <f>P32+R32</f>
        <v>0</v>
      </c>
      <c r="P32" s="76"/>
      <c r="Q32" s="76"/>
      <c r="R32" s="77">
        <v>0</v>
      </c>
      <c r="S32" s="215">
        <f>T32+V32</f>
        <v>0</v>
      </c>
      <c r="T32" s="219"/>
      <c r="U32" s="219"/>
      <c r="V32" s="250"/>
      <c r="W32" s="31"/>
      <c r="X32" s="31"/>
      <c r="Y32" s="15"/>
      <c r="Z32" s="45"/>
      <c r="AA32" s="45"/>
      <c r="AB32" s="46"/>
      <c r="AD32" s="12"/>
    </row>
    <row r="33" spans="1:30" ht="14.25" customHeight="1" thickBot="1">
      <c r="A33" s="691"/>
      <c r="B33" s="554"/>
      <c r="C33" s="536"/>
      <c r="D33" s="536"/>
      <c r="E33" s="557"/>
      <c r="F33" s="765"/>
      <c r="G33" s="559"/>
      <c r="H33" s="563"/>
      <c r="I33" s="731"/>
      <c r="J33" s="240" t="s">
        <v>10</v>
      </c>
      <c r="K33" s="234">
        <f t="shared" ref="K33:X33" si="4">SUM(K29:K32)</f>
        <v>9099</v>
      </c>
      <c r="L33" s="225">
        <f t="shared" si="4"/>
        <v>16.399999999999999</v>
      </c>
      <c r="M33" s="225">
        <f t="shared" si="4"/>
        <v>0</v>
      </c>
      <c r="N33" s="245">
        <f t="shared" si="4"/>
        <v>9082.6</v>
      </c>
      <c r="O33" s="232">
        <f t="shared" si="4"/>
        <v>2534</v>
      </c>
      <c r="P33" s="233">
        <f t="shared" si="4"/>
        <v>25.3</v>
      </c>
      <c r="Q33" s="233">
        <f t="shared" si="4"/>
        <v>0</v>
      </c>
      <c r="R33" s="246">
        <f t="shared" si="4"/>
        <v>2508.6999999999998</v>
      </c>
      <c r="S33" s="232">
        <f t="shared" si="4"/>
        <v>5369.7</v>
      </c>
      <c r="T33" s="233">
        <f t="shared" si="4"/>
        <v>29.1</v>
      </c>
      <c r="U33" s="233">
        <f t="shared" si="4"/>
        <v>0</v>
      </c>
      <c r="V33" s="233">
        <f t="shared" si="4"/>
        <v>5340.6</v>
      </c>
      <c r="W33" s="241">
        <f t="shared" si="4"/>
        <v>0</v>
      </c>
      <c r="X33" s="241">
        <f t="shared" si="4"/>
        <v>0</v>
      </c>
      <c r="Y33" s="15"/>
      <c r="Z33" s="45"/>
      <c r="AA33" s="45"/>
      <c r="AB33" s="46"/>
      <c r="AD33" s="12"/>
    </row>
    <row r="34" spans="1:30" ht="24" customHeight="1">
      <c r="A34" s="136" t="s">
        <v>9</v>
      </c>
      <c r="B34" s="112" t="s">
        <v>11</v>
      </c>
      <c r="C34" s="91" t="s">
        <v>48</v>
      </c>
      <c r="D34" s="71"/>
      <c r="E34" s="674" t="s">
        <v>68</v>
      </c>
      <c r="F34" s="754" t="s">
        <v>88</v>
      </c>
      <c r="G34" s="94" t="s">
        <v>49</v>
      </c>
      <c r="H34" s="96" t="s">
        <v>60</v>
      </c>
      <c r="I34" s="724" t="s">
        <v>59</v>
      </c>
      <c r="J34" s="17" t="s">
        <v>47</v>
      </c>
      <c r="K34" s="99">
        <f>L34+N34</f>
        <v>87.2</v>
      </c>
      <c r="L34" s="23">
        <v>87.2</v>
      </c>
      <c r="M34" s="23"/>
      <c r="N34" s="24"/>
      <c r="O34" s="22">
        <f>P34+R34</f>
        <v>0</v>
      </c>
      <c r="P34" s="23">
        <v>0</v>
      </c>
      <c r="Q34" s="23"/>
      <c r="R34" s="24"/>
      <c r="S34" s="226">
        <f>T34+V34</f>
        <v>0</v>
      </c>
      <c r="T34" s="227">
        <v>0</v>
      </c>
      <c r="U34" s="227"/>
      <c r="V34" s="228"/>
      <c r="W34" s="105"/>
      <c r="X34" s="105"/>
      <c r="Y34" s="204"/>
      <c r="Z34" s="205"/>
      <c r="AA34" s="49"/>
      <c r="AB34" s="50"/>
      <c r="AD34" s="12"/>
    </row>
    <row r="35" spans="1:30" ht="15.75" customHeight="1">
      <c r="A35" s="137"/>
      <c r="B35" s="109"/>
      <c r="C35" s="110"/>
      <c r="D35" s="72"/>
      <c r="E35" s="675"/>
      <c r="F35" s="755"/>
      <c r="G35" s="93"/>
      <c r="H35" s="97"/>
      <c r="I35" s="725"/>
      <c r="J35" s="38" t="s">
        <v>58</v>
      </c>
      <c r="K35" s="53">
        <f>L35+N35</f>
        <v>494.1</v>
      </c>
      <c r="L35" s="102">
        <v>494.1</v>
      </c>
      <c r="M35" s="102"/>
      <c r="N35" s="103"/>
      <c r="O35" s="27">
        <f>P35+R35</f>
        <v>0</v>
      </c>
      <c r="P35" s="102">
        <v>0</v>
      </c>
      <c r="Q35" s="102"/>
      <c r="R35" s="103"/>
      <c r="S35" s="218">
        <f>T35+V35</f>
        <v>0</v>
      </c>
      <c r="T35" s="222"/>
      <c r="U35" s="222"/>
      <c r="V35" s="223"/>
      <c r="W35" s="106"/>
      <c r="X35" s="106"/>
      <c r="Y35" s="208"/>
      <c r="Z35" s="153"/>
      <c r="AA35" s="45"/>
      <c r="AB35" s="46"/>
      <c r="AD35" s="12"/>
    </row>
    <row r="36" spans="1:30" ht="18.75" customHeight="1" thickBot="1">
      <c r="A36" s="138"/>
      <c r="B36" s="113"/>
      <c r="C36" s="92"/>
      <c r="D36" s="73"/>
      <c r="E36" s="111"/>
      <c r="F36" s="756"/>
      <c r="G36" s="95"/>
      <c r="H36" s="98"/>
      <c r="I36" s="734"/>
      <c r="J36" s="238" t="s">
        <v>10</v>
      </c>
      <c r="K36" s="224">
        <f>SUM(K34:K35)</f>
        <v>581.30000000000007</v>
      </c>
      <c r="L36" s="225">
        <f t="shared" ref="L36:X36" si="5">SUM(L34:L35)</f>
        <v>581.30000000000007</v>
      </c>
      <c r="M36" s="225">
        <f t="shared" si="5"/>
        <v>0</v>
      </c>
      <c r="N36" s="235">
        <f t="shared" si="5"/>
        <v>0</v>
      </c>
      <c r="O36" s="234">
        <f t="shared" si="5"/>
        <v>0</v>
      </c>
      <c r="P36" s="225">
        <f t="shared" si="5"/>
        <v>0</v>
      </c>
      <c r="Q36" s="225">
        <f t="shared" si="5"/>
        <v>0</v>
      </c>
      <c r="R36" s="235">
        <f t="shared" si="5"/>
        <v>0</v>
      </c>
      <c r="S36" s="234">
        <f t="shared" si="5"/>
        <v>0</v>
      </c>
      <c r="T36" s="225">
        <f t="shared" si="5"/>
        <v>0</v>
      </c>
      <c r="U36" s="225">
        <f t="shared" si="5"/>
        <v>0</v>
      </c>
      <c r="V36" s="235">
        <f t="shared" si="5"/>
        <v>0</v>
      </c>
      <c r="W36" s="242">
        <f t="shared" si="5"/>
        <v>0</v>
      </c>
      <c r="X36" s="242">
        <f t="shared" si="5"/>
        <v>0</v>
      </c>
      <c r="Y36" s="206"/>
      <c r="Z36" s="207"/>
      <c r="AA36" s="47"/>
      <c r="AB36" s="48"/>
      <c r="AD36" s="12"/>
    </row>
    <row r="37" spans="1:30" ht="14.25" customHeight="1" thickBot="1">
      <c r="A37" s="132" t="s">
        <v>9</v>
      </c>
      <c r="B37" s="10" t="s">
        <v>11</v>
      </c>
      <c r="C37" s="546" t="s">
        <v>12</v>
      </c>
      <c r="D37" s="546"/>
      <c r="E37" s="546"/>
      <c r="F37" s="546"/>
      <c r="G37" s="546"/>
      <c r="H37" s="546"/>
      <c r="I37" s="546"/>
      <c r="J37" s="729"/>
      <c r="K37" s="36">
        <f t="shared" ref="K37:X37" si="6">K36+K33+K28</f>
        <v>9680.2999999999993</v>
      </c>
      <c r="L37" s="36">
        <f t="shared" si="6"/>
        <v>597.70000000000005</v>
      </c>
      <c r="M37" s="36">
        <f t="shared" si="6"/>
        <v>0</v>
      </c>
      <c r="N37" s="36">
        <f t="shared" si="6"/>
        <v>9082.6</v>
      </c>
      <c r="O37" s="36">
        <f t="shared" si="6"/>
        <v>2820.3</v>
      </c>
      <c r="P37" s="36">
        <f t="shared" si="6"/>
        <v>311.60000000000002</v>
      </c>
      <c r="Q37" s="36">
        <f t="shared" si="6"/>
        <v>0</v>
      </c>
      <c r="R37" s="36">
        <f t="shared" si="6"/>
        <v>2508.6999999999998</v>
      </c>
      <c r="S37" s="36">
        <f t="shared" si="6"/>
        <v>5655.7</v>
      </c>
      <c r="T37" s="36">
        <f t="shared" si="6"/>
        <v>315.10000000000002</v>
      </c>
      <c r="U37" s="36">
        <f t="shared" si="6"/>
        <v>0</v>
      </c>
      <c r="V37" s="36">
        <f t="shared" si="6"/>
        <v>5340.6</v>
      </c>
      <c r="W37" s="36">
        <f t="shared" si="6"/>
        <v>117.7</v>
      </c>
      <c r="X37" s="36">
        <f t="shared" si="6"/>
        <v>65.900000000000006</v>
      </c>
      <c r="Y37" s="730"/>
      <c r="Z37" s="571"/>
      <c r="AA37" s="571"/>
      <c r="AB37" s="572"/>
    </row>
    <row r="38" spans="1:30" ht="14.25" customHeight="1" thickBot="1">
      <c r="A38" s="132" t="s">
        <v>9</v>
      </c>
      <c r="B38" s="502" t="s">
        <v>13</v>
      </c>
      <c r="C38" s="503"/>
      <c r="D38" s="503"/>
      <c r="E38" s="503"/>
      <c r="F38" s="503"/>
      <c r="G38" s="503"/>
      <c r="H38" s="503"/>
      <c r="I38" s="503"/>
      <c r="J38" s="685"/>
      <c r="K38" s="122">
        <f t="shared" ref="K38:X38" si="7">SUM(K21,K37)</f>
        <v>9780.2999999999993</v>
      </c>
      <c r="L38" s="122">
        <f t="shared" si="7"/>
        <v>697.7</v>
      </c>
      <c r="M38" s="122">
        <f t="shared" si="7"/>
        <v>0</v>
      </c>
      <c r="N38" s="122">
        <f t="shared" si="7"/>
        <v>9082.6</v>
      </c>
      <c r="O38" s="122">
        <f t="shared" si="7"/>
        <v>2859.3</v>
      </c>
      <c r="P38" s="122">
        <f t="shared" si="7"/>
        <v>350.6</v>
      </c>
      <c r="Q38" s="122">
        <f t="shared" si="7"/>
        <v>0</v>
      </c>
      <c r="R38" s="122">
        <f t="shared" si="7"/>
        <v>2508.6999999999998</v>
      </c>
      <c r="S38" s="122">
        <f t="shared" si="7"/>
        <v>5681</v>
      </c>
      <c r="T38" s="122">
        <f t="shared" si="7"/>
        <v>340.40000000000003</v>
      </c>
      <c r="U38" s="122">
        <f t="shared" si="7"/>
        <v>0</v>
      </c>
      <c r="V38" s="122">
        <f t="shared" si="7"/>
        <v>5340.6</v>
      </c>
      <c r="W38" s="122">
        <f t="shared" si="7"/>
        <v>177.7</v>
      </c>
      <c r="X38" s="122">
        <f t="shared" si="7"/>
        <v>125.9</v>
      </c>
      <c r="Y38" s="687"/>
      <c r="Z38" s="504"/>
      <c r="AA38" s="504"/>
      <c r="AB38" s="505"/>
    </row>
    <row r="39" spans="1:30" ht="15.75" customHeight="1" thickBot="1">
      <c r="A39" s="139" t="s">
        <v>11</v>
      </c>
      <c r="B39" s="726" t="s">
        <v>55</v>
      </c>
      <c r="C39" s="727"/>
      <c r="D39" s="727"/>
      <c r="E39" s="727"/>
      <c r="F39" s="727"/>
      <c r="G39" s="727"/>
      <c r="H39" s="727"/>
      <c r="I39" s="727"/>
      <c r="J39" s="727"/>
      <c r="K39" s="72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27"/>
      <c r="AA39" s="727"/>
      <c r="AB39" s="728"/>
    </row>
    <row r="40" spans="1:30" ht="15.75" customHeight="1" thickBot="1">
      <c r="A40" s="135" t="s">
        <v>11</v>
      </c>
      <c r="B40" s="10" t="s">
        <v>9</v>
      </c>
      <c r="C40" s="657" t="s">
        <v>56</v>
      </c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60"/>
    </row>
    <row r="41" spans="1:30" ht="40.5" customHeight="1">
      <c r="A41" s="690" t="s">
        <v>11</v>
      </c>
      <c r="B41" s="553" t="s">
        <v>9</v>
      </c>
      <c r="C41" s="671" t="s">
        <v>9</v>
      </c>
      <c r="D41" s="671"/>
      <c r="E41" s="185" t="s">
        <v>77</v>
      </c>
      <c r="F41" s="757" t="s">
        <v>91</v>
      </c>
      <c r="G41" s="661" t="s">
        <v>49</v>
      </c>
      <c r="H41" s="560" t="s">
        <v>60</v>
      </c>
      <c r="I41" s="724" t="s">
        <v>59</v>
      </c>
      <c r="J41" s="13" t="s">
        <v>47</v>
      </c>
      <c r="K41" s="22">
        <f>L41+N41</f>
        <v>187.5</v>
      </c>
      <c r="L41" s="23">
        <v>187.5</v>
      </c>
      <c r="M41" s="23"/>
      <c r="N41" s="24"/>
      <c r="O41" s="171">
        <f>P41</f>
        <v>45</v>
      </c>
      <c r="P41" s="23">
        <v>45</v>
      </c>
      <c r="Q41" s="23"/>
      <c r="R41" s="25"/>
      <c r="S41" s="236">
        <f>T41+V41</f>
        <v>44.5</v>
      </c>
      <c r="T41" s="227">
        <v>44.5</v>
      </c>
      <c r="U41" s="227"/>
      <c r="V41" s="228"/>
      <c r="W41" s="80">
        <v>250</v>
      </c>
      <c r="X41" s="80">
        <v>250</v>
      </c>
      <c r="Y41" s="170" t="s">
        <v>93</v>
      </c>
      <c r="Z41" s="108">
        <v>100</v>
      </c>
      <c r="AA41" s="108">
        <v>100</v>
      </c>
      <c r="AB41" s="155">
        <v>100</v>
      </c>
      <c r="AC41" s="70"/>
      <c r="AD41" s="65"/>
    </row>
    <row r="42" spans="1:30" ht="30.75" customHeight="1">
      <c r="A42" s="691"/>
      <c r="B42" s="554"/>
      <c r="C42" s="672"/>
      <c r="D42" s="672"/>
      <c r="E42" s="663" t="s">
        <v>83</v>
      </c>
      <c r="F42" s="758"/>
      <c r="G42" s="662"/>
      <c r="H42" s="561"/>
      <c r="I42" s="725"/>
      <c r="J42" s="41" t="s">
        <v>47</v>
      </c>
      <c r="K42" s="27">
        <f>L42+N42</f>
        <v>0</v>
      </c>
      <c r="L42" s="28"/>
      <c r="M42" s="28"/>
      <c r="N42" s="103"/>
      <c r="O42" s="172">
        <f>P42</f>
        <v>135</v>
      </c>
      <c r="P42" s="28">
        <v>135</v>
      </c>
      <c r="Q42" s="28"/>
      <c r="R42" s="30"/>
      <c r="S42" s="221">
        <f>T42+V42</f>
        <v>135</v>
      </c>
      <c r="T42" s="219">
        <v>135</v>
      </c>
      <c r="U42" s="219"/>
      <c r="V42" s="220"/>
      <c r="W42" s="81"/>
      <c r="X42" s="81"/>
      <c r="Y42" s="187" t="s">
        <v>84</v>
      </c>
      <c r="Z42" s="153">
        <v>1</v>
      </c>
      <c r="AA42" s="153">
        <v>1</v>
      </c>
      <c r="AB42" s="154">
        <v>1</v>
      </c>
      <c r="AC42" s="61"/>
      <c r="AD42" s="66"/>
    </row>
    <row r="43" spans="1:30" ht="24" customHeight="1">
      <c r="A43" s="691"/>
      <c r="B43" s="554"/>
      <c r="C43" s="672"/>
      <c r="D43" s="672"/>
      <c r="E43" s="733"/>
      <c r="F43" s="758"/>
      <c r="G43" s="662"/>
      <c r="H43" s="561"/>
      <c r="I43" s="725"/>
      <c r="J43" s="41" t="s">
        <v>47</v>
      </c>
      <c r="K43" s="51">
        <f>L43+N43</f>
        <v>0</v>
      </c>
      <c r="L43" s="33"/>
      <c r="M43" s="33"/>
      <c r="N43" s="103"/>
      <c r="O43" s="27">
        <f>P43</f>
        <v>0</v>
      </c>
      <c r="P43" s="33">
        <v>0</v>
      </c>
      <c r="Q43" s="33"/>
      <c r="R43" s="34"/>
      <c r="S43" s="229">
        <f>T43+V43</f>
        <v>0</v>
      </c>
      <c r="T43" s="230"/>
      <c r="U43" s="230"/>
      <c r="V43" s="231"/>
      <c r="W43" s="35"/>
      <c r="X43" s="35">
        <v>40</v>
      </c>
      <c r="Y43" s="164" t="s">
        <v>99</v>
      </c>
      <c r="Z43" s="107"/>
      <c r="AA43" s="107"/>
      <c r="AB43" s="188">
        <v>1</v>
      </c>
      <c r="AD43" s="12"/>
    </row>
    <row r="44" spans="1:30" ht="24.75" customHeight="1" thickBot="1">
      <c r="A44" s="140"/>
      <c r="B44" s="114"/>
      <c r="C44" s="166"/>
      <c r="D44" s="146"/>
      <c r="E44" s="186"/>
      <c r="F44" s="147"/>
      <c r="G44" s="148"/>
      <c r="H44" s="149"/>
      <c r="I44" s="150"/>
      <c r="J44" s="244" t="s">
        <v>10</v>
      </c>
      <c r="K44" s="234">
        <f>K41</f>
        <v>187.5</v>
      </c>
      <c r="L44" s="225">
        <f>L41</f>
        <v>187.5</v>
      </c>
      <c r="M44" s="225">
        <f>SUM(M42:M43)</f>
        <v>0</v>
      </c>
      <c r="N44" s="235">
        <f>SUM(N42:N43)</f>
        <v>0</v>
      </c>
      <c r="O44" s="234">
        <f>O41+O42+O43</f>
        <v>180</v>
      </c>
      <c r="P44" s="224">
        <f t="shared" ref="P44:X44" si="8">P41+P42+P43</f>
        <v>180</v>
      </c>
      <c r="Q44" s="224">
        <f t="shared" si="8"/>
        <v>0</v>
      </c>
      <c r="R44" s="247">
        <f t="shared" si="8"/>
        <v>0</v>
      </c>
      <c r="S44" s="224">
        <f t="shared" si="8"/>
        <v>179.5</v>
      </c>
      <c r="T44" s="224">
        <f t="shared" si="8"/>
        <v>179.5</v>
      </c>
      <c r="U44" s="224">
        <f t="shared" si="8"/>
        <v>0</v>
      </c>
      <c r="V44" s="237">
        <f t="shared" si="8"/>
        <v>0</v>
      </c>
      <c r="W44" s="239">
        <f t="shared" si="8"/>
        <v>250</v>
      </c>
      <c r="X44" s="239">
        <f t="shared" si="8"/>
        <v>290</v>
      </c>
      <c r="Y44" s="173"/>
      <c r="Z44" s="167"/>
      <c r="AA44" s="168"/>
      <c r="AB44" s="169"/>
      <c r="AC44" s="70"/>
      <c r="AD44" s="65"/>
    </row>
    <row r="45" spans="1:30" ht="21" customHeight="1">
      <c r="A45" s="739" t="s">
        <v>11</v>
      </c>
      <c r="B45" s="668" t="s">
        <v>9</v>
      </c>
      <c r="C45" s="671" t="s">
        <v>48</v>
      </c>
      <c r="D45" s="671"/>
      <c r="E45" s="674" t="s">
        <v>66</v>
      </c>
      <c r="F45" s="677"/>
      <c r="G45" s="640" t="s">
        <v>49</v>
      </c>
      <c r="H45" s="742" t="s">
        <v>60</v>
      </c>
      <c r="I45" s="745" t="s">
        <v>85</v>
      </c>
      <c r="J45" s="39" t="s">
        <v>47</v>
      </c>
      <c r="K45" s="127">
        <f>L45+N45</f>
        <v>49.5</v>
      </c>
      <c r="L45" s="74">
        <v>49.5</v>
      </c>
      <c r="M45" s="74">
        <v>0.8</v>
      </c>
      <c r="N45" s="128"/>
      <c r="O45" s="82">
        <f>SUM(P45+R45)</f>
        <v>0.7</v>
      </c>
      <c r="P45" s="83">
        <v>0.7</v>
      </c>
      <c r="Q45" s="84">
        <v>0</v>
      </c>
      <c r="R45" s="25"/>
      <c r="S45" s="226">
        <f>T45</f>
        <v>4.2</v>
      </c>
      <c r="T45" s="227">
        <v>4.2</v>
      </c>
      <c r="U45" s="227"/>
      <c r="V45" s="228"/>
      <c r="W45" s="26"/>
      <c r="X45" s="26"/>
      <c r="Y45" s="14"/>
      <c r="Z45" s="49"/>
      <c r="AA45" s="49"/>
      <c r="AB45" s="50"/>
      <c r="AC45" s="165"/>
      <c r="AD45" s="65"/>
    </row>
    <row r="46" spans="1:30" ht="15.75" customHeight="1">
      <c r="A46" s="740"/>
      <c r="B46" s="669"/>
      <c r="C46" s="672"/>
      <c r="D46" s="672"/>
      <c r="E46" s="675"/>
      <c r="F46" s="678"/>
      <c r="G46" s="641"/>
      <c r="H46" s="743"/>
      <c r="I46" s="746"/>
      <c r="J46" s="40" t="s">
        <v>58</v>
      </c>
      <c r="K46" s="129">
        <f>L46+N46</f>
        <v>152.19999999999999</v>
      </c>
      <c r="L46" s="76">
        <v>152.19999999999999</v>
      </c>
      <c r="M46" s="76">
        <v>3.8</v>
      </c>
      <c r="N46" s="130"/>
      <c r="O46" s="87">
        <f>SUM(P46+R46)</f>
        <v>3.5</v>
      </c>
      <c r="P46" s="85">
        <v>3.5</v>
      </c>
      <c r="Q46" s="86">
        <v>0</v>
      </c>
      <c r="R46" s="30"/>
      <c r="S46" s="229">
        <f>T46</f>
        <v>0</v>
      </c>
      <c r="T46" s="219"/>
      <c r="U46" s="219"/>
      <c r="V46" s="220"/>
      <c r="W46" s="31"/>
      <c r="X46" s="31"/>
      <c r="Y46" s="15"/>
      <c r="Z46" s="213"/>
      <c r="AA46" s="213"/>
      <c r="AB46" s="214"/>
      <c r="AC46" s="165"/>
      <c r="AD46" s="65"/>
    </row>
    <row r="47" spans="1:30" ht="18" customHeight="1" thickBot="1">
      <c r="A47" s="741"/>
      <c r="B47" s="670"/>
      <c r="C47" s="673"/>
      <c r="D47" s="673"/>
      <c r="E47" s="676"/>
      <c r="F47" s="679"/>
      <c r="G47" s="642"/>
      <c r="H47" s="744"/>
      <c r="I47" s="747"/>
      <c r="J47" s="238" t="s">
        <v>10</v>
      </c>
      <c r="K47" s="224">
        <f>SUM(K45:K46)</f>
        <v>201.7</v>
      </c>
      <c r="L47" s="225">
        <f>SUM(L45:L46)</f>
        <v>201.7</v>
      </c>
      <c r="M47" s="225">
        <f>SUM(M45:M46)</f>
        <v>4.5999999999999996</v>
      </c>
      <c r="N47" s="235">
        <f>SUM(N45:N46)</f>
        <v>0</v>
      </c>
      <c r="O47" s="242">
        <f>O46+O45</f>
        <v>4.2</v>
      </c>
      <c r="P47" s="225">
        <f>P46+P45</f>
        <v>4.2</v>
      </c>
      <c r="Q47" s="224">
        <f>Q45</f>
        <v>0</v>
      </c>
      <c r="R47" s="247">
        <f>R45</f>
        <v>0</v>
      </c>
      <c r="S47" s="224">
        <f t="shared" ref="S47:X47" si="9">SUM(S45:S46)</f>
        <v>4.2</v>
      </c>
      <c r="T47" s="225">
        <f t="shared" si="9"/>
        <v>4.2</v>
      </c>
      <c r="U47" s="225">
        <f t="shared" si="9"/>
        <v>0</v>
      </c>
      <c r="V47" s="235">
        <f t="shared" si="9"/>
        <v>0</v>
      </c>
      <c r="W47" s="239">
        <f t="shared" si="9"/>
        <v>0</v>
      </c>
      <c r="X47" s="239">
        <f t="shared" si="9"/>
        <v>0</v>
      </c>
      <c r="Y47" s="209"/>
      <c r="Z47" s="210"/>
      <c r="AA47" s="211"/>
      <c r="AB47" s="212"/>
      <c r="AC47" s="165"/>
      <c r="AD47" s="65"/>
    </row>
    <row r="48" spans="1:30" ht="14.25" customHeight="1" thickBot="1">
      <c r="A48" s="134" t="s">
        <v>11</v>
      </c>
      <c r="B48" s="19" t="s">
        <v>9</v>
      </c>
      <c r="C48" s="510" t="s">
        <v>12</v>
      </c>
      <c r="D48" s="511"/>
      <c r="E48" s="511"/>
      <c r="F48" s="511"/>
      <c r="G48" s="511"/>
      <c r="H48" s="511"/>
      <c r="I48" s="511"/>
      <c r="J48" s="684"/>
      <c r="K48" s="36">
        <f>K44+K47</f>
        <v>389.2</v>
      </c>
      <c r="L48" s="36">
        <f t="shared" ref="L48:X48" si="10">L44+L47</f>
        <v>389.2</v>
      </c>
      <c r="M48" s="36">
        <f t="shared" si="10"/>
        <v>4.5999999999999996</v>
      </c>
      <c r="N48" s="193">
        <f t="shared" si="10"/>
        <v>0</v>
      </c>
      <c r="O48" s="197">
        <f>O44+O47</f>
        <v>184.2</v>
      </c>
      <c r="P48" s="36">
        <f t="shared" si="10"/>
        <v>184.2</v>
      </c>
      <c r="Q48" s="36">
        <f t="shared" si="10"/>
        <v>0</v>
      </c>
      <c r="R48" s="198">
        <f t="shared" si="10"/>
        <v>0</v>
      </c>
      <c r="S48" s="36">
        <f>S44+S47</f>
        <v>183.7</v>
      </c>
      <c r="T48" s="36">
        <f t="shared" si="10"/>
        <v>183.7</v>
      </c>
      <c r="U48" s="36">
        <f t="shared" si="10"/>
        <v>0</v>
      </c>
      <c r="V48" s="193">
        <f t="shared" si="10"/>
        <v>0</v>
      </c>
      <c r="W48" s="202">
        <f t="shared" si="10"/>
        <v>250</v>
      </c>
      <c r="X48" s="197">
        <f t="shared" si="10"/>
        <v>290</v>
      </c>
      <c r="Y48" s="160"/>
      <c r="Z48" s="161"/>
      <c r="AA48" s="162"/>
      <c r="AB48" s="163"/>
    </row>
    <row r="49" spans="1:49" ht="14.25" customHeight="1" thickBot="1">
      <c r="A49" s="135" t="s">
        <v>11</v>
      </c>
      <c r="B49" s="502" t="s">
        <v>13</v>
      </c>
      <c r="C49" s="503"/>
      <c r="D49" s="503"/>
      <c r="E49" s="503"/>
      <c r="F49" s="503"/>
      <c r="G49" s="503"/>
      <c r="H49" s="503"/>
      <c r="I49" s="503"/>
      <c r="J49" s="685"/>
      <c r="K49" s="122">
        <f>K48</f>
        <v>389.2</v>
      </c>
      <c r="L49" s="122">
        <f t="shared" ref="L49:X49" si="11">L48</f>
        <v>389.2</v>
      </c>
      <c r="M49" s="122">
        <f t="shared" si="11"/>
        <v>4.5999999999999996</v>
      </c>
      <c r="N49" s="194">
        <f t="shared" si="11"/>
        <v>0</v>
      </c>
      <c r="O49" s="199">
        <f t="shared" si="11"/>
        <v>184.2</v>
      </c>
      <c r="P49" s="122">
        <f t="shared" si="11"/>
        <v>184.2</v>
      </c>
      <c r="Q49" s="122">
        <f t="shared" si="11"/>
        <v>0</v>
      </c>
      <c r="R49" s="200">
        <f t="shared" si="11"/>
        <v>0</v>
      </c>
      <c r="S49" s="122">
        <f t="shared" si="11"/>
        <v>183.7</v>
      </c>
      <c r="T49" s="122">
        <f t="shared" si="11"/>
        <v>183.7</v>
      </c>
      <c r="U49" s="122">
        <f t="shared" si="11"/>
        <v>0</v>
      </c>
      <c r="V49" s="194">
        <f t="shared" si="11"/>
        <v>0</v>
      </c>
      <c r="W49" s="203">
        <f t="shared" si="11"/>
        <v>250</v>
      </c>
      <c r="X49" s="199">
        <f t="shared" si="11"/>
        <v>290</v>
      </c>
      <c r="Y49" s="687"/>
      <c r="Z49" s="504"/>
      <c r="AA49" s="504"/>
      <c r="AB49" s="505"/>
    </row>
    <row r="50" spans="1:49" ht="12.75" customHeight="1" thickBot="1">
      <c r="A50" s="123" t="s">
        <v>9</v>
      </c>
      <c r="B50" s="518" t="s">
        <v>37</v>
      </c>
      <c r="C50" s="519"/>
      <c r="D50" s="519"/>
      <c r="E50" s="519"/>
      <c r="F50" s="519"/>
      <c r="G50" s="519"/>
      <c r="H50" s="519"/>
      <c r="I50" s="519"/>
      <c r="J50" s="688"/>
      <c r="K50" s="124">
        <f t="shared" ref="K50:X50" si="12">K49+K38</f>
        <v>10169.5</v>
      </c>
      <c r="L50" s="124">
        <f t="shared" si="12"/>
        <v>1086.9000000000001</v>
      </c>
      <c r="M50" s="124">
        <f t="shared" si="12"/>
        <v>4.5999999999999996</v>
      </c>
      <c r="N50" s="195">
        <f t="shared" si="12"/>
        <v>9082.6</v>
      </c>
      <c r="O50" s="124">
        <f t="shared" si="12"/>
        <v>3043.5</v>
      </c>
      <c r="P50" s="124">
        <f t="shared" si="12"/>
        <v>534.79999999999995</v>
      </c>
      <c r="Q50" s="124">
        <f t="shared" si="12"/>
        <v>0</v>
      </c>
      <c r="R50" s="201">
        <f t="shared" si="12"/>
        <v>2508.6999999999998</v>
      </c>
      <c r="S50" s="196">
        <f t="shared" si="12"/>
        <v>5864.7</v>
      </c>
      <c r="T50" s="124">
        <f t="shared" si="12"/>
        <v>524.1</v>
      </c>
      <c r="U50" s="124">
        <f t="shared" si="12"/>
        <v>0</v>
      </c>
      <c r="V50" s="195">
        <f t="shared" si="12"/>
        <v>5340.6</v>
      </c>
      <c r="W50" s="201">
        <f t="shared" si="12"/>
        <v>427.7</v>
      </c>
      <c r="X50" s="124">
        <f t="shared" si="12"/>
        <v>415.9</v>
      </c>
      <c r="Y50" s="689"/>
      <c r="Z50" s="506"/>
      <c r="AA50" s="506"/>
      <c r="AB50" s="507"/>
    </row>
    <row r="51" spans="1:49" s="21" customFormat="1" ht="27.75" customHeight="1">
      <c r="A51" s="508" t="s">
        <v>106</v>
      </c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1:49" s="21" customFormat="1" ht="18" customHeight="1">
      <c r="A52" s="686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1:49" s="21" customFormat="1" ht="14.25" customHeight="1" thickBot="1">
      <c r="A53" s="523" t="s">
        <v>18</v>
      </c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"/>
      <c r="Z53" s="5"/>
      <c r="AA53" s="5"/>
      <c r="AB53" s="5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1:49" ht="45" customHeight="1" thickBot="1">
      <c r="A54" s="524" t="s">
        <v>14</v>
      </c>
      <c r="B54" s="525"/>
      <c r="C54" s="525"/>
      <c r="D54" s="525"/>
      <c r="E54" s="525"/>
      <c r="F54" s="525"/>
      <c r="G54" s="525"/>
      <c r="H54" s="525"/>
      <c r="I54" s="525"/>
      <c r="J54" s="526"/>
      <c r="K54" s="527" t="s">
        <v>73</v>
      </c>
      <c r="L54" s="528"/>
      <c r="M54" s="528"/>
      <c r="N54" s="529"/>
      <c r="O54" s="527" t="s">
        <v>74</v>
      </c>
      <c r="P54" s="528"/>
      <c r="Q54" s="528"/>
      <c r="R54" s="529"/>
      <c r="S54" s="527" t="s">
        <v>75</v>
      </c>
      <c r="T54" s="528"/>
      <c r="U54" s="528"/>
      <c r="V54" s="529"/>
      <c r="W54" s="189" t="s">
        <v>39</v>
      </c>
      <c r="X54" s="189" t="s">
        <v>39</v>
      </c>
    </row>
    <row r="55" spans="1:49" ht="14.25" customHeight="1">
      <c r="A55" s="530" t="s">
        <v>19</v>
      </c>
      <c r="B55" s="531"/>
      <c r="C55" s="531"/>
      <c r="D55" s="531"/>
      <c r="E55" s="531"/>
      <c r="F55" s="531"/>
      <c r="G55" s="531"/>
      <c r="H55" s="531"/>
      <c r="I55" s="531"/>
      <c r="J55" s="532"/>
      <c r="K55" s="692">
        <f>SUM(K56:N57)</f>
        <v>3235.4</v>
      </c>
      <c r="L55" s="693"/>
      <c r="M55" s="693"/>
      <c r="N55" s="694"/>
      <c r="O55" s="692">
        <f>SUM(O56:R57)</f>
        <v>1937.3</v>
      </c>
      <c r="P55" s="693"/>
      <c r="Q55" s="693"/>
      <c r="R55" s="694"/>
      <c r="S55" s="692">
        <f>SUM(S56:V57)</f>
        <v>2468.6000000000004</v>
      </c>
      <c r="T55" s="693"/>
      <c r="U55" s="693"/>
      <c r="V55" s="694"/>
      <c r="W55" s="125">
        <f ca="1">SUM(W56:W57)</f>
        <v>427.7</v>
      </c>
      <c r="X55" s="125">
        <f ca="1">SUM(X56:X57)</f>
        <v>415.9</v>
      </c>
    </row>
    <row r="56" spans="1:49" ht="14.25" customHeight="1">
      <c r="A56" s="515" t="s">
        <v>41</v>
      </c>
      <c r="B56" s="516"/>
      <c r="C56" s="516"/>
      <c r="D56" s="516"/>
      <c r="E56" s="516"/>
      <c r="F56" s="516"/>
      <c r="G56" s="516"/>
      <c r="H56" s="516"/>
      <c r="I56" s="516"/>
      <c r="J56" s="517"/>
      <c r="K56" s="681">
        <f>SUMIF(J12:J50,"SB",K12:K50)</f>
        <v>1568.7</v>
      </c>
      <c r="L56" s="682"/>
      <c r="M56" s="682"/>
      <c r="N56" s="683"/>
      <c r="O56" s="681">
        <f>SUMIF(J12:J50,"SB",O12:O50)</f>
        <v>1937.3</v>
      </c>
      <c r="P56" s="682"/>
      <c r="Q56" s="682"/>
      <c r="R56" s="683"/>
      <c r="S56" s="681">
        <f>SUMIF(J12:J50,"SB",S12:S50)</f>
        <v>524.10000000000014</v>
      </c>
      <c r="T56" s="682"/>
      <c r="U56" s="682"/>
      <c r="V56" s="683"/>
      <c r="W56" s="58">
        <f ca="1">SUMIF(J12:J50,"SB",W16:W50)</f>
        <v>427.7</v>
      </c>
      <c r="X56" s="58">
        <f ca="1">SUMIF(J12:J50,"SB",X16:X50)</f>
        <v>415.9</v>
      </c>
    </row>
    <row r="57" spans="1:49" ht="14.25" customHeight="1">
      <c r="A57" s="490" t="s">
        <v>42</v>
      </c>
      <c r="B57" s="491"/>
      <c r="C57" s="491"/>
      <c r="D57" s="491"/>
      <c r="E57" s="491"/>
      <c r="F57" s="491"/>
      <c r="G57" s="491"/>
      <c r="H57" s="491"/>
      <c r="I57" s="491"/>
      <c r="J57" s="492"/>
      <c r="K57" s="681">
        <f>SUMIF(J12:J50,"SB(P)",K12:K50)</f>
        <v>1666.7</v>
      </c>
      <c r="L57" s="682"/>
      <c r="M57" s="682"/>
      <c r="N57" s="683"/>
      <c r="O57" s="681">
        <f>SUMIF(J16:J50,"SB(P)",O16:O50)</f>
        <v>0</v>
      </c>
      <c r="P57" s="682"/>
      <c r="Q57" s="682"/>
      <c r="R57" s="683"/>
      <c r="S57" s="681">
        <f>SUMIF(J16:J50,"SB(P)",S16:S50)</f>
        <v>1944.5</v>
      </c>
      <c r="T57" s="682"/>
      <c r="U57" s="682"/>
      <c r="V57" s="683"/>
      <c r="W57" s="58">
        <f>SUMIF(J16:J50,"SB(P)",W16:W50)</f>
        <v>0</v>
      </c>
      <c r="X57" s="58">
        <f>SUMIF(J16:J50,"SB(P)",X16:X50)</f>
        <v>0</v>
      </c>
    </row>
    <row r="58" spans="1:49" ht="14.25" customHeight="1">
      <c r="A58" s="496" t="s">
        <v>20</v>
      </c>
      <c r="B58" s="497"/>
      <c r="C58" s="497"/>
      <c r="D58" s="497"/>
      <c r="E58" s="497"/>
      <c r="F58" s="497"/>
      <c r="G58" s="497"/>
      <c r="H58" s="497"/>
      <c r="I58" s="497"/>
      <c r="J58" s="498"/>
      <c r="K58" s="701">
        <f>SUM(K59:N59)</f>
        <v>6934.1</v>
      </c>
      <c r="L58" s="702"/>
      <c r="M58" s="702"/>
      <c r="N58" s="703"/>
      <c r="O58" s="701">
        <f>SUM(O59:R59)</f>
        <v>1106.2</v>
      </c>
      <c r="P58" s="702"/>
      <c r="Q58" s="702"/>
      <c r="R58" s="703"/>
      <c r="S58" s="701">
        <f>SUM(S59:V59)</f>
        <v>3396.1</v>
      </c>
      <c r="T58" s="702"/>
      <c r="U58" s="702"/>
      <c r="V58" s="703"/>
      <c r="W58" s="126">
        <f>SUM(W59:W59)</f>
        <v>0</v>
      </c>
      <c r="X58" s="126">
        <f>SUM(X59:X59)</f>
        <v>0</v>
      </c>
    </row>
    <row r="59" spans="1:49" ht="14.25" customHeight="1">
      <c r="A59" s="520" t="s">
        <v>43</v>
      </c>
      <c r="B59" s="521"/>
      <c r="C59" s="521"/>
      <c r="D59" s="521"/>
      <c r="E59" s="521"/>
      <c r="F59" s="521"/>
      <c r="G59" s="521"/>
      <c r="H59" s="521"/>
      <c r="I59" s="521"/>
      <c r="J59" s="522"/>
      <c r="K59" s="681">
        <f>SUMIF(J16:J50,"ES",K16:K50)</f>
        <v>6934.1</v>
      </c>
      <c r="L59" s="682"/>
      <c r="M59" s="682"/>
      <c r="N59" s="683"/>
      <c r="O59" s="681">
        <f>SUMIF(J16:J50,"ES",O16:O50)</f>
        <v>1106.2</v>
      </c>
      <c r="P59" s="682"/>
      <c r="Q59" s="682"/>
      <c r="R59" s="683"/>
      <c r="S59" s="681">
        <f>SUMIF(J16:J50,"ES",S16:S50)</f>
        <v>3396.1</v>
      </c>
      <c r="T59" s="682"/>
      <c r="U59" s="682"/>
      <c r="V59" s="683"/>
      <c r="W59" s="58">
        <f>SUMIF(J16:J50,"ES",W16:W50)</f>
        <v>0</v>
      </c>
      <c r="X59" s="58">
        <f>SUMIF(J16:J50,"ES",X16:X50)</f>
        <v>0</v>
      </c>
    </row>
    <row r="60" spans="1:49" ht="17.25" customHeight="1" thickBot="1">
      <c r="A60" s="695" t="s">
        <v>21</v>
      </c>
      <c r="B60" s="696"/>
      <c r="C60" s="696"/>
      <c r="D60" s="696"/>
      <c r="E60" s="696"/>
      <c r="F60" s="696"/>
      <c r="G60" s="696"/>
      <c r="H60" s="696"/>
      <c r="I60" s="696"/>
      <c r="J60" s="697"/>
      <c r="K60" s="698">
        <f>SUM(K55,K58)</f>
        <v>10169.5</v>
      </c>
      <c r="L60" s="699"/>
      <c r="M60" s="699"/>
      <c r="N60" s="700"/>
      <c r="O60" s="698">
        <f>SUM(O55,O58)</f>
        <v>3043.5</v>
      </c>
      <c r="P60" s="699"/>
      <c r="Q60" s="699"/>
      <c r="R60" s="700"/>
      <c r="S60" s="698">
        <f>SUM(S55,S58)</f>
        <v>5864.7000000000007</v>
      </c>
      <c r="T60" s="699"/>
      <c r="U60" s="699"/>
      <c r="V60" s="700"/>
      <c r="W60" s="141">
        <f ca="1">SUM(W55,W58)</f>
        <v>427.7</v>
      </c>
      <c r="X60" s="141">
        <f ca="1">SUM(X55,X58)</f>
        <v>415.9</v>
      </c>
    </row>
    <row r="61" spans="1:49">
      <c r="K61" s="174"/>
    </row>
    <row r="62" spans="1:49">
      <c r="W62" s="190"/>
    </row>
  </sheetData>
  <mergeCells count="144">
    <mergeCell ref="E12:E15"/>
    <mergeCell ref="G29:G33"/>
    <mergeCell ref="Y25:Y26"/>
    <mergeCell ref="F12:F15"/>
    <mergeCell ref="G12:G15"/>
    <mergeCell ref="H12:H15"/>
    <mergeCell ref="I12:I15"/>
    <mergeCell ref="I16:I20"/>
    <mergeCell ref="F31:F33"/>
    <mergeCell ref="Y14:Y15"/>
    <mergeCell ref="Y16:Y19"/>
    <mergeCell ref="H23:H28"/>
    <mergeCell ref="D12:D15"/>
    <mergeCell ref="Z23:Z24"/>
    <mergeCell ref="AA23:AA24"/>
    <mergeCell ref="AB23:AB2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23:A28"/>
    <mergeCell ref="I23:I28"/>
    <mergeCell ref="Y23:Y24"/>
    <mergeCell ref="A29:A33"/>
    <mergeCell ref="B29:B33"/>
    <mergeCell ref="C29:C33"/>
    <mergeCell ref="D29:D33"/>
    <mergeCell ref="F34:F36"/>
    <mergeCell ref="F41:F43"/>
    <mergeCell ref="G41:G43"/>
    <mergeCell ref="H41:H43"/>
    <mergeCell ref="AC21:AC22"/>
    <mergeCell ref="I41:I43"/>
    <mergeCell ref="E34:E35"/>
    <mergeCell ref="B39:AB39"/>
    <mergeCell ref="B41:B43"/>
    <mergeCell ref="C41:C43"/>
    <mergeCell ref="D41:D43"/>
    <mergeCell ref="C40:AB40"/>
    <mergeCell ref="C37:J37"/>
    <mergeCell ref="Y37:AB37"/>
    <mergeCell ref="H29:H33"/>
    <mergeCell ref="C21:J21"/>
    <mergeCell ref="C22:AB22"/>
    <mergeCell ref="I29:I30"/>
    <mergeCell ref="I31:I33"/>
    <mergeCell ref="B23:B28"/>
    <mergeCell ref="C23:C28"/>
    <mergeCell ref="D23:D28"/>
    <mergeCell ref="E23:E28"/>
    <mergeCell ref="F23:F28"/>
    <mergeCell ref="G23:G28"/>
    <mergeCell ref="E42:E43"/>
    <mergeCell ref="I34:I36"/>
    <mergeCell ref="E29:E33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K56:N56"/>
    <mergeCell ref="O56:R56"/>
    <mergeCell ref="S56:V56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C16:C20"/>
    <mergeCell ref="D16:D20"/>
    <mergeCell ref="E16:E20"/>
    <mergeCell ref="F16:F20"/>
    <mergeCell ref="G16:G20"/>
    <mergeCell ref="H16:H20"/>
    <mergeCell ref="C11:AB11"/>
    <mergeCell ref="A16:A20"/>
    <mergeCell ref="B16:B20"/>
    <mergeCell ref="A12:A15"/>
    <mergeCell ref="B12:B15"/>
    <mergeCell ref="C12:C15"/>
    <mergeCell ref="A60:J60"/>
    <mergeCell ref="K60:N60"/>
    <mergeCell ref="O60:R60"/>
    <mergeCell ref="S60:V60"/>
    <mergeCell ref="A58:J58"/>
    <mergeCell ref="K58:N58"/>
    <mergeCell ref="O58:R58"/>
    <mergeCell ref="S58:V58"/>
    <mergeCell ref="A59:J59"/>
    <mergeCell ref="K59:N59"/>
    <mergeCell ref="O59:R59"/>
    <mergeCell ref="S59:V59"/>
    <mergeCell ref="K57:N57"/>
    <mergeCell ref="O57:R57"/>
    <mergeCell ref="S57:V57"/>
    <mergeCell ref="A57:J57"/>
    <mergeCell ref="C48:J48"/>
    <mergeCell ref="B38:J38"/>
    <mergeCell ref="A54:J54"/>
    <mergeCell ref="K54:N54"/>
    <mergeCell ref="O54:R54"/>
    <mergeCell ref="S54:V54"/>
    <mergeCell ref="A55:J55"/>
    <mergeCell ref="A52:AB52"/>
    <mergeCell ref="A53:X53"/>
    <mergeCell ref="A51:AB51"/>
    <mergeCell ref="Y38:AB38"/>
    <mergeCell ref="Y49:AB49"/>
    <mergeCell ref="B50:J50"/>
    <mergeCell ref="Y50:AB50"/>
    <mergeCell ref="A41:A43"/>
    <mergeCell ref="B49:J49"/>
    <mergeCell ref="K55:N55"/>
    <mergeCell ref="O55:R55"/>
    <mergeCell ref="S55:V55"/>
    <mergeCell ref="A56:J56"/>
  </mergeCells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6" sqref="C26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769" t="s">
        <v>24</v>
      </c>
      <c r="B1" s="769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770" t="s">
        <v>40</v>
      </c>
      <c r="B10" s="770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view="pageBreakPreview" topLeftCell="A19" zoomScaleNormal="100" zoomScaleSheetLayoutView="100" workbookViewId="0">
      <selection activeCell="AA26" sqref="AA26"/>
    </sheetView>
  </sheetViews>
  <sheetFormatPr defaultRowHeight="12.75"/>
  <cols>
    <col min="1" max="3" width="2.7109375" style="7" customWidth="1"/>
    <col min="4" max="4" width="29.28515625" style="7" customWidth="1"/>
    <col min="5" max="5" width="4.42578125" style="59" customWidth="1"/>
    <col min="6" max="6" width="3.85546875" style="7" customWidth="1"/>
    <col min="7" max="7" width="3.7109375" style="8" customWidth="1"/>
    <col min="8" max="8" width="7.28515625" style="9" customWidth="1"/>
    <col min="9" max="12" width="8.28515625" style="9" customWidth="1"/>
    <col min="13" max="16" width="7.28515625" style="9" customWidth="1"/>
    <col min="17" max="20" width="8.28515625" style="9" customWidth="1"/>
    <col min="21" max="21" width="6.140625" style="6" customWidth="1"/>
    <col min="22" max="16384" width="9.140625" style="6"/>
  </cols>
  <sheetData>
    <row r="1" spans="1:20" ht="15.75" customHeight="1">
      <c r="Q1" s="771" t="s">
        <v>114</v>
      </c>
      <c r="R1" s="772"/>
      <c r="S1" s="772"/>
      <c r="T1" s="772"/>
    </row>
    <row r="2" spans="1:20" ht="15.75">
      <c r="A2" s="617" t="s">
        <v>107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</row>
    <row r="3" spans="1:20" ht="15.75">
      <c r="A3" s="618" t="s">
        <v>103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</row>
    <row r="4" spans="1:20" ht="15.75">
      <c r="A4" s="619" t="s">
        <v>38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</row>
    <row r="5" spans="1:20" ht="13.5" thickBot="1">
      <c r="T5" s="9" t="s">
        <v>0</v>
      </c>
    </row>
    <row r="6" spans="1:20" ht="33" customHeight="1">
      <c r="A6" s="621" t="s">
        <v>70</v>
      </c>
      <c r="B6" s="624" t="s">
        <v>1</v>
      </c>
      <c r="C6" s="624" t="s">
        <v>2</v>
      </c>
      <c r="D6" s="627" t="s">
        <v>16</v>
      </c>
      <c r="E6" s="630" t="s">
        <v>3</v>
      </c>
      <c r="F6" s="633" t="s">
        <v>100</v>
      </c>
      <c r="G6" s="608" t="s">
        <v>4</v>
      </c>
      <c r="H6" s="611" t="s">
        <v>5</v>
      </c>
      <c r="I6" s="527" t="s">
        <v>116</v>
      </c>
      <c r="J6" s="528"/>
      <c r="K6" s="528"/>
      <c r="L6" s="529"/>
      <c r="M6" s="527" t="s">
        <v>113</v>
      </c>
      <c r="N6" s="528"/>
      <c r="O6" s="528"/>
      <c r="P6" s="529"/>
      <c r="Q6" s="527" t="s">
        <v>112</v>
      </c>
      <c r="R6" s="528"/>
      <c r="S6" s="528"/>
      <c r="T6" s="529"/>
    </row>
    <row r="7" spans="1:20" ht="12.75" customHeight="1">
      <c r="A7" s="622"/>
      <c r="B7" s="625"/>
      <c r="C7" s="625"/>
      <c r="D7" s="628"/>
      <c r="E7" s="631"/>
      <c r="F7" s="634"/>
      <c r="G7" s="609"/>
      <c r="H7" s="612"/>
      <c r="I7" s="606" t="s">
        <v>6</v>
      </c>
      <c r="J7" s="614" t="s">
        <v>7</v>
      </c>
      <c r="K7" s="614"/>
      <c r="L7" s="615" t="s">
        <v>23</v>
      </c>
      <c r="M7" s="712" t="s">
        <v>6</v>
      </c>
      <c r="N7" s="798" t="s">
        <v>7</v>
      </c>
      <c r="O7" s="799"/>
      <c r="P7" s="800" t="s">
        <v>23</v>
      </c>
      <c r="Q7" s="712" t="s">
        <v>6</v>
      </c>
      <c r="R7" s="798" t="s">
        <v>7</v>
      </c>
      <c r="S7" s="799"/>
      <c r="T7" s="800" t="s">
        <v>23</v>
      </c>
    </row>
    <row r="8" spans="1:20" ht="112.5" customHeight="1" thickBot="1">
      <c r="A8" s="623"/>
      <c r="B8" s="626"/>
      <c r="C8" s="626"/>
      <c r="D8" s="629"/>
      <c r="E8" s="632"/>
      <c r="F8" s="635"/>
      <c r="G8" s="610"/>
      <c r="H8" s="613"/>
      <c r="I8" s="607"/>
      <c r="J8" s="298" t="s">
        <v>6</v>
      </c>
      <c r="K8" s="269" t="s">
        <v>17</v>
      </c>
      <c r="L8" s="616"/>
      <c r="M8" s="797"/>
      <c r="N8" s="298" t="s">
        <v>6</v>
      </c>
      <c r="O8" s="269" t="s">
        <v>17</v>
      </c>
      <c r="P8" s="801"/>
      <c r="Q8" s="797"/>
      <c r="R8" s="298" t="s">
        <v>6</v>
      </c>
      <c r="S8" s="269" t="s">
        <v>17</v>
      </c>
      <c r="T8" s="801"/>
    </row>
    <row r="9" spans="1:20" s="42" customFormat="1" ht="13.5" customHeight="1">
      <c r="A9" s="587" t="s">
        <v>51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</row>
    <row r="10" spans="1:20" s="42" customFormat="1">
      <c r="A10" s="590" t="s">
        <v>102</v>
      </c>
      <c r="B10" s="591"/>
      <c r="C10" s="591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2"/>
    </row>
    <row r="11" spans="1:20" ht="14.25" customHeight="1">
      <c r="A11" s="133" t="s">
        <v>9</v>
      </c>
      <c r="B11" s="705" t="s">
        <v>52</v>
      </c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706"/>
      <c r="O11" s="706"/>
      <c r="P11" s="706"/>
      <c r="Q11" s="706"/>
      <c r="R11" s="706"/>
      <c r="S11" s="706"/>
      <c r="T11" s="707"/>
    </row>
    <row r="12" spans="1:20" ht="13.5" thickBot="1">
      <c r="A12" s="265" t="s">
        <v>9</v>
      </c>
      <c r="B12" s="266" t="s">
        <v>9</v>
      </c>
      <c r="C12" s="793" t="s">
        <v>53</v>
      </c>
      <c r="D12" s="794"/>
      <c r="E12" s="794"/>
      <c r="F12" s="794"/>
      <c r="G12" s="794"/>
      <c r="H12" s="794"/>
      <c r="I12" s="794"/>
      <c r="J12" s="794"/>
      <c r="K12" s="794"/>
      <c r="L12" s="794"/>
      <c r="M12" s="598"/>
      <c r="N12" s="598"/>
      <c r="O12" s="598"/>
      <c r="P12" s="598"/>
      <c r="Q12" s="794"/>
      <c r="R12" s="794"/>
      <c r="S12" s="794"/>
      <c r="T12" s="795"/>
    </row>
    <row r="13" spans="1:20">
      <c r="A13" s="690" t="s">
        <v>9</v>
      </c>
      <c r="B13" s="790" t="s">
        <v>9</v>
      </c>
      <c r="C13" s="555" t="s">
        <v>9</v>
      </c>
      <c r="D13" s="792" t="s">
        <v>95</v>
      </c>
      <c r="E13" s="680" t="s">
        <v>87</v>
      </c>
      <c r="F13" s="796" t="s">
        <v>49</v>
      </c>
      <c r="G13" s="643" t="s">
        <v>60</v>
      </c>
      <c r="H13" s="252" t="s">
        <v>47</v>
      </c>
      <c r="I13" s="482">
        <f>J13</f>
        <v>29.5</v>
      </c>
      <c r="J13" s="483">
        <f>25.3+4.2</f>
        <v>29.5</v>
      </c>
      <c r="K13" s="301"/>
      <c r="L13" s="302"/>
      <c r="M13" s="275">
        <f>N13</f>
        <v>29.5</v>
      </c>
      <c r="N13" s="285">
        <f>25.3+4.2</f>
        <v>29.5</v>
      </c>
      <c r="O13" s="286"/>
      <c r="P13" s="278"/>
      <c r="Q13" s="350"/>
      <c r="R13" s="436"/>
      <c r="S13" s="325"/>
      <c r="T13" s="424"/>
    </row>
    <row r="14" spans="1:20">
      <c r="A14" s="691"/>
      <c r="B14" s="788"/>
      <c r="C14" s="536"/>
      <c r="D14" s="577"/>
      <c r="E14" s="547"/>
      <c r="F14" s="584"/>
      <c r="G14" s="563"/>
      <c r="H14" s="253"/>
      <c r="I14" s="306"/>
      <c r="J14" s="307"/>
      <c r="K14" s="307"/>
      <c r="L14" s="308"/>
      <c r="M14" s="276"/>
      <c r="N14" s="280"/>
      <c r="O14" s="284"/>
      <c r="P14" s="283"/>
      <c r="Q14" s="433"/>
      <c r="R14" s="449"/>
      <c r="S14" s="428"/>
      <c r="T14" s="327"/>
    </row>
    <row r="15" spans="1:20" ht="8.25" customHeight="1">
      <c r="A15" s="691"/>
      <c r="B15" s="788"/>
      <c r="C15" s="536"/>
      <c r="D15" s="577"/>
      <c r="E15" s="547"/>
      <c r="F15" s="584"/>
      <c r="G15" s="563"/>
      <c r="H15" s="271"/>
      <c r="I15" s="312"/>
      <c r="J15" s="313"/>
      <c r="K15" s="313"/>
      <c r="L15" s="314"/>
      <c r="M15" s="277"/>
      <c r="N15" s="281"/>
      <c r="O15" s="282"/>
      <c r="P15" s="279"/>
      <c r="Q15" s="438"/>
      <c r="R15" s="439"/>
      <c r="S15" s="429"/>
      <c r="T15" s="451"/>
    </row>
    <row r="16" spans="1:20" ht="13.5" thickBot="1">
      <c r="A16" s="711"/>
      <c r="B16" s="789"/>
      <c r="C16" s="537"/>
      <c r="D16" s="578"/>
      <c r="E16" s="579"/>
      <c r="F16" s="585"/>
      <c r="G16" s="564"/>
      <c r="H16" s="248" t="s">
        <v>10</v>
      </c>
      <c r="I16" s="316">
        <f>SUM(I13:I15)</f>
        <v>29.5</v>
      </c>
      <c r="J16" s="317">
        <f>SUM(J13:J15)</f>
        <v>29.5</v>
      </c>
      <c r="K16" s="317">
        <f>SUM(K13:K15)</f>
        <v>0</v>
      </c>
      <c r="L16" s="318">
        <f>SUM(L13:L15)</f>
        <v>0</v>
      </c>
      <c r="M16" s="249">
        <f>M13</f>
        <v>29.5</v>
      </c>
      <c r="N16" s="365">
        <f>N13</f>
        <v>29.5</v>
      </c>
      <c r="O16" s="366"/>
      <c r="P16" s="367"/>
      <c r="Q16" s="441"/>
      <c r="R16" s="442"/>
      <c r="S16" s="443"/>
      <c r="T16" s="475"/>
    </row>
    <row r="17" spans="1:21" ht="13.5" thickBot="1">
      <c r="A17" s="135" t="s">
        <v>9</v>
      </c>
      <c r="B17" s="67" t="s">
        <v>9</v>
      </c>
      <c r="C17" s="545" t="s">
        <v>12</v>
      </c>
      <c r="D17" s="546"/>
      <c r="E17" s="546"/>
      <c r="F17" s="546"/>
      <c r="G17" s="546"/>
      <c r="H17" s="546"/>
      <c r="I17" s="319">
        <f>SUM(I16)</f>
        <v>29.5</v>
      </c>
      <c r="J17" s="320">
        <f>SUM(J16)</f>
        <v>29.5</v>
      </c>
      <c r="K17" s="320">
        <f>SUM(K16)</f>
        <v>0</v>
      </c>
      <c r="L17" s="321">
        <f>SUM(L16)</f>
        <v>0</v>
      </c>
      <c r="M17" s="425">
        <f>M16</f>
        <v>29.5</v>
      </c>
      <c r="N17" s="427">
        <f>N16</f>
        <v>29.5</v>
      </c>
      <c r="O17" s="427"/>
      <c r="P17" s="426"/>
      <c r="Q17" s="447"/>
      <c r="R17" s="450"/>
      <c r="S17" s="448"/>
      <c r="T17" s="322"/>
    </row>
    <row r="18" spans="1:21" ht="13.5" thickBot="1">
      <c r="A18" s="135" t="s">
        <v>9</v>
      </c>
      <c r="B18" s="67" t="s">
        <v>11</v>
      </c>
      <c r="C18" s="581" t="s">
        <v>54</v>
      </c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3"/>
    </row>
    <row r="19" spans="1:21" ht="15" customHeight="1">
      <c r="A19" s="691" t="s">
        <v>9</v>
      </c>
      <c r="B19" s="788" t="s">
        <v>11</v>
      </c>
      <c r="C19" s="555" t="s">
        <v>9</v>
      </c>
      <c r="D19" s="648" t="s">
        <v>117</v>
      </c>
      <c r="E19" s="541" t="s">
        <v>90</v>
      </c>
      <c r="F19" s="559" t="s">
        <v>65</v>
      </c>
      <c r="G19" s="563" t="s">
        <v>60</v>
      </c>
      <c r="H19" s="299" t="s">
        <v>47</v>
      </c>
      <c r="I19" s="306">
        <f>J19+L19</f>
        <v>286</v>
      </c>
      <c r="J19" s="307">
        <f>286-192</f>
        <v>94</v>
      </c>
      <c r="K19" s="307"/>
      <c r="L19" s="308">
        <v>192</v>
      </c>
      <c r="M19" s="309">
        <f>N19+P19</f>
        <v>286</v>
      </c>
      <c r="N19" s="310">
        <f>286-192</f>
        <v>94</v>
      </c>
      <c r="O19" s="310"/>
      <c r="P19" s="323">
        <v>192</v>
      </c>
      <c r="Q19" s="324"/>
      <c r="R19" s="304"/>
      <c r="S19" s="304"/>
      <c r="T19" s="424"/>
    </row>
    <row r="20" spans="1:21" ht="15" customHeight="1">
      <c r="A20" s="691"/>
      <c r="B20" s="788"/>
      <c r="C20" s="536"/>
      <c r="D20" s="539"/>
      <c r="E20" s="541"/>
      <c r="F20" s="559"/>
      <c r="G20" s="563"/>
      <c r="H20" s="18"/>
      <c r="I20" s="306"/>
      <c r="J20" s="307"/>
      <c r="K20" s="307"/>
      <c r="L20" s="308"/>
      <c r="M20" s="309"/>
      <c r="N20" s="310"/>
      <c r="O20" s="310"/>
      <c r="P20" s="323"/>
      <c r="Q20" s="326"/>
      <c r="R20" s="310"/>
      <c r="S20" s="310"/>
      <c r="T20" s="327"/>
    </row>
    <row r="21" spans="1:21" ht="13.5" thickBot="1">
      <c r="A21" s="711"/>
      <c r="B21" s="789"/>
      <c r="C21" s="537"/>
      <c r="D21" s="540"/>
      <c r="E21" s="542"/>
      <c r="F21" s="562"/>
      <c r="G21" s="564"/>
      <c r="H21" s="238" t="s">
        <v>10</v>
      </c>
      <c r="I21" s="342">
        <f t="shared" ref="I21:L21" si="0">SUM(I19:I20)</f>
        <v>286</v>
      </c>
      <c r="J21" s="343">
        <f t="shared" si="0"/>
        <v>94</v>
      </c>
      <c r="K21" s="343">
        <f t="shared" si="0"/>
        <v>0</v>
      </c>
      <c r="L21" s="403">
        <f t="shared" si="0"/>
        <v>192</v>
      </c>
      <c r="M21" s="342">
        <f t="shared" ref="M21:P21" si="1">SUM(M19:M20)</f>
        <v>286</v>
      </c>
      <c r="N21" s="343">
        <f t="shared" si="1"/>
        <v>94</v>
      </c>
      <c r="O21" s="343">
        <f t="shared" si="1"/>
        <v>0</v>
      </c>
      <c r="P21" s="403">
        <f t="shared" si="1"/>
        <v>192</v>
      </c>
      <c r="Q21" s="405"/>
      <c r="R21" s="343"/>
      <c r="S21" s="343"/>
      <c r="T21" s="406"/>
      <c r="U21" s="474"/>
    </row>
    <row r="22" spans="1:21">
      <c r="A22" s="690" t="s">
        <v>9</v>
      </c>
      <c r="B22" s="790" t="s">
        <v>11</v>
      </c>
      <c r="C22" s="555" t="s">
        <v>11</v>
      </c>
      <c r="D22" s="556" t="s">
        <v>61</v>
      </c>
      <c r="E22" s="180" t="s">
        <v>92</v>
      </c>
      <c r="F22" s="558" t="s">
        <v>65</v>
      </c>
      <c r="G22" s="560" t="s">
        <v>60</v>
      </c>
      <c r="H22" s="259" t="s">
        <v>47</v>
      </c>
      <c r="I22" s="329">
        <f>J22+L22</f>
        <v>29.1</v>
      </c>
      <c r="J22" s="330">
        <v>29.1</v>
      </c>
      <c r="K22" s="330"/>
      <c r="L22" s="331"/>
      <c r="M22" s="332">
        <f>N22+P22</f>
        <v>29.1</v>
      </c>
      <c r="N22" s="333">
        <v>29.1</v>
      </c>
      <c r="O22" s="333"/>
      <c r="P22" s="334"/>
      <c r="Q22" s="332"/>
      <c r="R22" s="333"/>
      <c r="S22" s="333"/>
      <c r="T22" s="334"/>
    </row>
    <row r="23" spans="1:21" ht="15.75" customHeight="1">
      <c r="A23" s="691"/>
      <c r="B23" s="788"/>
      <c r="C23" s="536"/>
      <c r="D23" s="557"/>
      <c r="E23" s="791" t="s">
        <v>89</v>
      </c>
      <c r="F23" s="559"/>
      <c r="G23" s="561"/>
      <c r="H23" s="260" t="s">
        <v>62</v>
      </c>
      <c r="I23" s="335">
        <f>J23+L23</f>
        <v>1531</v>
      </c>
      <c r="J23" s="307"/>
      <c r="K23" s="307"/>
      <c r="L23" s="336">
        <f>1944.5-413.5</f>
        <v>1531</v>
      </c>
      <c r="M23" s="337">
        <f>N23+P23</f>
        <v>1531</v>
      </c>
      <c r="N23" s="310"/>
      <c r="O23" s="310"/>
      <c r="P23" s="311">
        <f>1944.5-413.5</f>
        <v>1531</v>
      </c>
      <c r="Q23" s="452"/>
      <c r="R23" s="431"/>
      <c r="S23" s="457"/>
      <c r="T23" s="432"/>
    </row>
    <row r="24" spans="1:21" ht="12.75" customHeight="1">
      <c r="A24" s="691"/>
      <c r="B24" s="788"/>
      <c r="C24" s="536"/>
      <c r="D24" s="557"/>
      <c r="E24" s="547"/>
      <c r="F24" s="559"/>
      <c r="G24" s="561"/>
      <c r="H24" s="260" t="s">
        <v>58</v>
      </c>
      <c r="I24" s="335">
        <f>J24+L24</f>
        <v>3718.3</v>
      </c>
      <c r="J24" s="338"/>
      <c r="K24" s="338"/>
      <c r="L24" s="339">
        <f>3772.9-54.6</f>
        <v>3718.3</v>
      </c>
      <c r="M24" s="337">
        <f>N24+P24</f>
        <v>3718.3</v>
      </c>
      <c r="N24" s="340"/>
      <c r="O24" s="340"/>
      <c r="P24" s="341">
        <f>3772.9-54.6</f>
        <v>3718.3</v>
      </c>
      <c r="Q24" s="452"/>
      <c r="R24" s="431"/>
      <c r="S24" s="457"/>
      <c r="T24" s="432"/>
    </row>
    <row r="25" spans="1:21" ht="13.5" thickBot="1">
      <c r="A25" s="691"/>
      <c r="B25" s="788"/>
      <c r="C25" s="536"/>
      <c r="D25" s="557"/>
      <c r="E25" s="547"/>
      <c r="F25" s="559"/>
      <c r="G25" s="561"/>
      <c r="H25" s="262" t="s">
        <v>10</v>
      </c>
      <c r="I25" s="383">
        <f t="shared" ref="I25:L25" si="2">SUM(I22:I24)</f>
        <v>5278.4</v>
      </c>
      <c r="J25" s="384">
        <f t="shared" si="2"/>
        <v>29.1</v>
      </c>
      <c r="K25" s="384">
        <f t="shared" si="2"/>
        <v>0</v>
      </c>
      <c r="L25" s="385">
        <f t="shared" si="2"/>
        <v>5249.3</v>
      </c>
      <c r="M25" s="383">
        <f t="shared" ref="M25:P25" si="3">SUM(M22:M24)</f>
        <v>5278.4</v>
      </c>
      <c r="N25" s="384">
        <f t="shared" si="3"/>
        <v>29.1</v>
      </c>
      <c r="O25" s="384">
        <f t="shared" si="3"/>
        <v>0</v>
      </c>
      <c r="P25" s="385">
        <f t="shared" si="3"/>
        <v>5249.3</v>
      </c>
      <c r="Q25" s="453"/>
      <c r="R25" s="455"/>
      <c r="S25" s="458"/>
      <c r="T25" s="476"/>
    </row>
    <row r="26" spans="1:21" ht="15" customHeight="1">
      <c r="A26" s="690" t="s">
        <v>9</v>
      </c>
      <c r="B26" s="790" t="s">
        <v>11</v>
      </c>
      <c r="C26" s="555" t="s">
        <v>48</v>
      </c>
      <c r="D26" s="648" t="s">
        <v>118</v>
      </c>
      <c r="E26" s="649"/>
      <c r="F26" s="640" t="s">
        <v>49</v>
      </c>
      <c r="G26" s="643" t="s">
        <v>60</v>
      </c>
      <c r="H26" s="299" t="s">
        <v>63</v>
      </c>
      <c r="I26" s="300">
        <f>J26+L26</f>
        <v>1146</v>
      </c>
      <c r="J26" s="301"/>
      <c r="K26" s="301"/>
      <c r="L26" s="302">
        <v>1146</v>
      </c>
      <c r="M26" s="303">
        <f>N26+P26</f>
        <v>1146</v>
      </c>
      <c r="N26" s="304"/>
      <c r="O26" s="304"/>
      <c r="P26" s="349">
        <v>1146</v>
      </c>
      <c r="Q26" s="350"/>
      <c r="R26" s="325"/>
      <c r="S26" s="459"/>
      <c r="T26" s="437"/>
    </row>
    <row r="27" spans="1:21" ht="15" customHeight="1">
      <c r="A27" s="691"/>
      <c r="B27" s="788"/>
      <c r="C27" s="536"/>
      <c r="D27" s="539"/>
      <c r="E27" s="541"/>
      <c r="F27" s="641"/>
      <c r="G27" s="563"/>
      <c r="H27" s="18"/>
      <c r="I27" s="306"/>
      <c r="J27" s="307"/>
      <c r="K27" s="307"/>
      <c r="L27" s="308"/>
      <c r="M27" s="309"/>
      <c r="N27" s="310"/>
      <c r="O27" s="310"/>
      <c r="P27" s="323"/>
      <c r="Q27" s="433"/>
      <c r="R27" s="428"/>
      <c r="S27" s="460"/>
      <c r="T27" s="464"/>
    </row>
    <row r="28" spans="1:21" ht="13.5" thickBot="1">
      <c r="A28" s="711"/>
      <c r="B28" s="789"/>
      <c r="C28" s="537"/>
      <c r="D28" s="540"/>
      <c r="E28" s="542"/>
      <c r="F28" s="642"/>
      <c r="G28" s="564"/>
      <c r="H28" s="238" t="s">
        <v>10</v>
      </c>
      <c r="I28" s="342">
        <f t="shared" ref="I28:L28" si="4">SUM(I26:I27)</f>
        <v>1146</v>
      </c>
      <c r="J28" s="343">
        <f t="shared" si="4"/>
        <v>0</v>
      </c>
      <c r="K28" s="343">
        <f t="shared" si="4"/>
        <v>0</v>
      </c>
      <c r="L28" s="403">
        <f t="shared" si="4"/>
        <v>1146</v>
      </c>
      <c r="M28" s="342">
        <f t="shared" ref="M28:P28" si="5">SUM(M26:M27)</f>
        <v>1146</v>
      </c>
      <c r="N28" s="343">
        <f t="shared" si="5"/>
        <v>0</v>
      </c>
      <c r="O28" s="343">
        <f t="shared" si="5"/>
        <v>0</v>
      </c>
      <c r="P28" s="403">
        <f t="shared" si="5"/>
        <v>1146</v>
      </c>
      <c r="Q28" s="434"/>
      <c r="R28" s="435"/>
      <c r="S28" s="461"/>
      <c r="T28" s="465"/>
      <c r="U28" s="474"/>
    </row>
    <row r="29" spans="1:21" ht="13.5" thickBot="1">
      <c r="A29" s="132" t="s">
        <v>9</v>
      </c>
      <c r="B29" s="270" t="s">
        <v>11</v>
      </c>
      <c r="C29" s="546" t="s">
        <v>12</v>
      </c>
      <c r="D29" s="546"/>
      <c r="E29" s="546"/>
      <c r="F29" s="546"/>
      <c r="G29" s="546"/>
      <c r="H29" s="546"/>
      <c r="I29" s="319">
        <f>+I25+I21+I28</f>
        <v>6710.4</v>
      </c>
      <c r="J29" s="319">
        <f t="shared" ref="J29:L29" si="6">+J25+J21+J28</f>
        <v>123.1</v>
      </c>
      <c r="K29" s="319">
        <f t="shared" si="6"/>
        <v>0</v>
      </c>
      <c r="L29" s="319">
        <f t="shared" si="6"/>
        <v>6587.3</v>
      </c>
      <c r="M29" s="319">
        <f>+M25+M21+M28</f>
        <v>6710.4</v>
      </c>
      <c r="N29" s="319">
        <f t="shared" ref="N29:P29" si="7">+N25+N21+N28</f>
        <v>123.1</v>
      </c>
      <c r="O29" s="319">
        <f t="shared" si="7"/>
        <v>0</v>
      </c>
      <c r="P29" s="319">
        <f t="shared" si="7"/>
        <v>6587.3</v>
      </c>
      <c r="Q29" s="447"/>
      <c r="R29" s="448"/>
      <c r="S29" s="462"/>
      <c r="T29" s="477"/>
    </row>
    <row r="30" spans="1:21" ht="13.5" thickBot="1">
      <c r="A30" s="132" t="s">
        <v>9</v>
      </c>
      <c r="B30" s="502" t="s">
        <v>13</v>
      </c>
      <c r="C30" s="503"/>
      <c r="D30" s="503"/>
      <c r="E30" s="503"/>
      <c r="F30" s="503"/>
      <c r="G30" s="503"/>
      <c r="H30" s="503"/>
      <c r="I30" s="344">
        <f t="shared" ref="I30:L30" si="8">SUM(I17,I29)</f>
        <v>6739.9</v>
      </c>
      <c r="J30" s="345">
        <f t="shared" si="8"/>
        <v>152.6</v>
      </c>
      <c r="K30" s="345">
        <f t="shared" si="8"/>
        <v>0</v>
      </c>
      <c r="L30" s="346">
        <f t="shared" si="8"/>
        <v>6587.3</v>
      </c>
      <c r="M30" s="344">
        <f>SUM(M17,M29)</f>
        <v>6739.9</v>
      </c>
      <c r="N30" s="344">
        <f t="shared" ref="N30:P30" si="9">SUM(N17,N29)</f>
        <v>152.6</v>
      </c>
      <c r="O30" s="344">
        <f t="shared" si="9"/>
        <v>0</v>
      </c>
      <c r="P30" s="344">
        <f t="shared" si="9"/>
        <v>6587.3</v>
      </c>
      <c r="Q30" s="454"/>
      <c r="R30" s="456"/>
      <c r="S30" s="463"/>
      <c r="T30" s="478"/>
    </row>
    <row r="31" spans="1:21" ht="15.75" customHeight="1" thickBot="1">
      <c r="A31" s="287" t="s">
        <v>11</v>
      </c>
      <c r="B31" s="803" t="s">
        <v>55</v>
      </c>
      <c r="C31" s="727"/>
      <c r="D31" s="727"/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8"/>
    </row>
    <row r="32" spans="1:21" ht="13.5" thickBot="1">
      <c r="A32" s="132" t="s">
        <v>11</v>
      </c>
      <c r="B32" s="288" t="s">
        <v>9</v>
      </c>
      <c r="C32" s="657" t="s">
        <v>56</v>
      </c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60"/>
    </row>
    <row r="33" spans="1:29" ht="27" customHeight="1">
      <c r="A33" s="690" t="s">
        <v>11</v>
      </c>
      <c r="B33" s="553" t="s">
        <v>9</v>
      </c>
      <c r="C33" s="671" t="s">
        <v>9</v>
      </c>
      <c r="D33" s="185" t="s">
        <v>77</v>
      </c>
      <c r="E33" s="680" t="s">
        <v>96</v>
      </c>
      <c r="F33" s="661" t="s">
        <v>49</v>
      </c>
      <c r="G33" s="643" t="s">
        <v>60</v>
      </c>
      <c r="H33" s="252" t="s">
        <v>47</v>
      </c>
      <c r="I33" s="347">
        <f>J33+L33</f>
        <v>179.5</v>
      </c>
      <c r="J33" s="302">
        <f>135+44.5</f>
        <v>179.5</v>
      </c>
      <c r="K33" s="302"/>
      <c r="L33" s="348"/>
      <c r="M33" s="324">
        <f>N33+P33</f>
        <v>104</v>
      </c>
      <c r="N33" s="349">
        <f>135+44.5-75.5</f>
        <v>104</v>
      </c>
      <c r="O33" s="349"/>
      <c r="P33" s="305"/>
      <c r="Q33" s="350">
        <f>M33-I33</f>
        <v>-75.5</v>
      </c>
      <c r="R33" s="325">
        <f>N33-J33</f>
        <v>-75.5</v>
      </c>
      <c r="S33" s="349"/>
      <c r="T33" s="305"/>
    </row>
    <row r="34" spans="1:29" ht="25.5" customHeight="1">
      <c r="A34" s="691"/>
      <c r="B34" s="554"/>
      <c r="C34" s="672"/>
      <c r="D34" s="663" t="s">
        <v>83</v>
      </c>
      <c r="E34" s="547"/>
      <c r="F34" s="662"/>
      <c r="G34" s="563"/>
      <c r="H34" s="253"/>
      <c r="I34" s="351"/>
      <c r="J34" s="308"/>
      <c r="K34" s="308"/>
      <c r="L34" s="336"/>
      <c r="M34" s="326"/>
      <c r="N34" s="323"/>
      <c r="O34" s="323"/>
      <c r="P34" s="311"/>
      <c r="Q34" s="326"/>
      <c r="R34" s="310"/>
      <c r="S34" s="323"/>
      <c r="T34" s="311"/>
    </row>
    <row r="35" spans="1:29" ht="17.25" customHeight="1" thickBot="1">
      <c r="A35" s="472"/>
      <c r="B35" s="471"/>
      <c r="C35" s="274"/>
      <c r="D35" s="802"/>
      <c r="E35" s="473"/>
      <c r="F35" s="273"/>
      <c r="G35" s="470"/>
      <c r="H35" s="238" t="s">
        <v>10</v>
      </c>
      <c r="I35" s="405">
        <f>SUM(I33:I34)</f>
        <v>179.5</v>
      </c>
      <c r="J35" s="343">
        <f t="shared" ref="J35:P35" si="10">SUM(J33:J34)</f>
        <v>179.5</v>
      </c>
      <c r="K35" s="408">
        <f t="shared" si="10"/>
        <v>0</v>
      </c>
      <c r="L35" s="343">
        <f t="shared" si="10"/>
        <v>0</v>
      </c>
      <c r="M35" s="342">
        <f t="shared" si="10"/>
        <v>104</v>
      </c>
      <c r="N35" s="408">
        <f t="shared" si="10"/>
        <v>104</v>
      </c>
      <c r="O35" s="343">
        <f t="shared" si="10"/>
        <v>0</v>
      </c>
      <c r="P35" s="407">
        <f t="shared" si="10"/>
        <v>0</v>
      </c>
      <c r="Q35" s="405">
        <f>Q33</f>
        <v>-75.5</v>
      </c>
      <c r="R35" s="343">
        <f>R33</f>
        <v>-75.5</v>
      </c>
      <c r="S35" s="343"/>
      <c r="T35" s="406"/>
    </row>
    <row r="36" spans="1:29" ht="12.75" customHeight="1">
      <c r="A36" s="739" t="s">
        <v>11</v>
      </c>
      <c r="B36" s="668" t="s">
        <v>9</v>
      </c>
      <c r="C36" s="671" t="s">
        <v>48</v>
      </c>
      <c r="D36" s="674" t="s">
        <v>66</v>
      </c>
      <c r="E36" s="677"/>
      <c r="F36" s="640" t="s">
        <v>49</v>
      </c>
      <c r="G36" s="640" t="s">
        <v>60</v>
      </c>
      <c r="H36" s="368" t="s">
        <v>47</v>
      </c>
      <c r="I36" s="347">
        <f>J36</f>
        <v>0</v>
      </c>
      <c r="J36" s="301">
        <v>0</v>
      </c>
      <c r="K36" s="301"/>
      <c r="L36" s="302"/>
      <c r="M36" s="324">
        <f>N36</f>
        <v>0</v>
      </c>
      <c r="N36" s="304">
        <v>0</v>
      </c>
      <c r="O36" s="304"/>
      <c r="P36" s="349"/>
      <c r="Q36" s="350"/>
      <c r="R36" s="325"/>
      <c r="S36" s="325"/>
      <c r="T36" s="437"/>
    </row>
    <row r="37" spans="1:29" ht="25.5" customHeight="1">
      <c r="A37" s="740"/>
      <c r="B37" s="669"/>
      <c r="C37" s="672"/>
      <c r="D37" s="675"/>
      <c r="E37" s="678"/>
      <c r="F37" s="641"/>
      <c r="G37" s="641"/>
      <c r="H37" s="369"/>
      <c r="I37" s="352"/>
      <c r="J37" s="313"/>
      <c r="K37" s="313"/>
      <c r="L37" s="314"/>
      <c r="M37" s="354"/>
      <c r="N37" s="315"/>
      <c r="O37" s="315"/>
      <c r="P37" s="328"/>
      <c r="Q37" s="438"/>
      <c r="R37" s="429"/>
      <c r="S37" s="429"/>
      <c r="T37" s="440"/>
    </row>
    <row r="38" spans="1:29" ht="16.5" customHeight="1" thickBot="1">
      <c r="A38" s="741"/>
      <c r="B38" s="670"/>
      <c r="C38" s="673"/>
      <c r="D38" s="676"/>
      <c r="E38" s="679"/>
      <c r="F38" s="642"/>
      <c r="G38" s="642"/>
      <c r="H38" s="248" t="s">
        <v>10</v>
      </c>
      <c r="I38" s="316">
        <f t="shared" ref="I38:P38" si="11">SUM(I36:I37)</f>
        <v>0</v>
      </c>
      <c r="J38" s="317">
        <f t="shared" si="11"/>
        <v>0</v>
      </c>
      <c r="K38" s="317">
        <f t="shared" si="11"/>
        <v>0</v>
      </c>
      <c r="L38" s="318">
        <f t="shared" si="11"/>
        <v>0</v>
      </c>
      <c r="M38" s="316">
        <f t="shared" si="11"/>
        <v>0</v>
      </c>
      <c r="N38" s="317">
        <f t="shared" si="11"/>
        <v>0</v>
      </c>
      <c r="O38" s="317">
        <f t="shared" si="11"/>
        <v>0</v>
      </c>
      <c r="P38" s="318">
        <f t="shared" si="11"/>
        <v>0</v>
      </c>
      <c r="Q38" s="441"/>
      <c r="R38" s="442"/>
      <c r="S38" s="443"/>
      <c r="T38" s="444"/>
    </row>
    <row r="39" spans="1:29" ht="14.25" customHeight="1" thickBot="1">
      <c r="A39" s="472" t="s">
        <v>11</v>
      </c>
      <c r="B39" s="471" t="s">
        <v>9</v>
      </c>
      <c r="C39" s="510" t="s">
        <v>12</v>
      </c>
      <c r="D39" s="511"/>
      <c r="E39" s="511"/>
      <c r="F39" s="511"/>
      <c r="G39" s="511"/>
      <c r="H39" s="511"/>
      <c r="I39" s="319">
        <f t="shared" ref="I39:R39" si="12">I35+I38</f>
        <v>179.5</v>
      </c>
      <c r="J39" s="320">
        <f t="shared" si="12"/>
        <v>179.5</v>
      </c>
      <c r="K39" s="320">
        <f t="shared" si="12"/>
        <v>0</v>
      </c>
      <c r="L39" s="322">
        <f t="shared" si="12"/>
        <v>0</v>
      </c>
      <c r="M39" s="319">
        <f t="shared" si="12"/>
        <v>104</v>
      </c>
      <c r="N39" s="319">
        <f t="shared" si="12"/>
        <v>104</v>
      </c>
      <c r="O39" s="319">
        <f t="shared" si="12"/>
        <v>0</v>
      </c>
      <c r="P39" s="319">
        <f t="shared" si="12"/>
        <v>0</v>
      </c>
      <c r="Q39" s="430">
        <f t="shared" si="12"/>
        <v>-75.5</v>
      </c>
      <c r="R39" s="430">
        <f t="shared" si="12"/>
        <v>-75.5</v>
      </c>
      <c r="S39" s="430"/>
      <c r="T39" s="479"/>
    </row>
    <row r="40" spans="1:29" ht="14.25" customHeight="1" thickBot="1">
      <c r="A40" s="135" t="s">
        <v>11</v>
      </c>
      <c r="B40" s="502" t="s">
        <v>13</v>
      </c>
      <c r="C40" s="503"/>
      <c r="D40" s="503"/>
      <c r="E40" s="503"/>
      <c r="F40" s="503"/>
      <c r="G40" s="503"/>
      <c r="H40" s="503"/>
      <c r="I40" s="359">
        <f t="shared" ref="I40:R40" si="13">I39</f>
        <v>179.5</v>
      </c>
      <c r="J40" s="360">
        <f t="shared" si="13"/>
        <v>179.5</v>
      </c>
      <c r="K40" s="360">
        <f t="shared" si="13"/>
        <v>0</v>
      </c>
      <c r="L40" s="361">
        <f t="shared" si="13"/>
        <v>0</v>
      </c>
      <c r="M40" s="359">
        <f t="shared" si="13"/>
        <v>104</v>
      </c>
      <c r="N40" s="359">
        <f t="shared" si="13"/>
        <v>104</v>
      </c>
      <c r="O40" s="359">
        <f t="shared" si="13"/>
        <v>0</v>
      </c>
      <c r="P40" s="359">
        <f t="shared" si="13"/>
        <v>0</v>
      </c>
      <c r="Q40" s="445">
        <f t="shared" si="13"/>
        <v>-75.5</v>
      </c>
      <c r="R40" s="445">
        <f t="shared" si="13"/>
        <v>-75.5</v>
      </c>
      <c r="S40" s="445"/>
      <c r="T40" s="480"/>
    </row>
    <row r="41" spans="1:29" ht="12.75" customHeight="1" thickBot="1">
      <c r="A41" s="272" t="s">
        <v>9</v>
      </c>
      <c r="B41" s="518" t="s">
        <v>37</v>
      </c>
      <c r="C41" s="519"/>
      <c r="D41" s="519"/>
      <c r="E41" s="519"/>
      <c r="F41" s="519"/>
      <c r="G41" s="519"/>
      <c r="H41" s="519"/>
      <c r="I41" s="362">
        <f>I40+I30</f>
        <v>6919.4</v>
      </c>
      <c r="J41" s="362">
        <f t="shared" ref="J41:R41" si="14">J40+J30</f>
        <v>332.1</v>
      </c>
      <c r="K41" s="362">
        <f t="shared" si="14"/>
        <v>0</v>
      </c>
      <c r="L41" s="362">
        <f t="shared" si="14"/>
        <v>6587.3</v>
      </c>
      <c r="M41" s="362">
        <f t="shared" si="14"/>
        <v>6843.9</v>
      </c>
      <c r="N41" s="362">
        <f t="shared" si="14"/>
        <v>256.60000000000002</v>
      </c>
      <c r="O41" s="362">
        <f t="shared" si="14"/>
        <v>0</v>
      </c>
      <c r="P41" s="362">
        <f t="shared" si="14"/>
        <v>6587.3</v>
      </c>
      <c r="Q41" s="446">
        <f t="shared" si="14"/>
        <v>-75.5</v>
      </c>
      <c r="R41" s="446">
        <f t="shared" si="14"/>
        <v>-75.5</v>
      </c>
      <c r="S41" s="446"/>
      <c r="T41" s="481"/>
    </row>
    <row r="42" spans="1:29" s="21" customFormat="1" ht="13.5" customHeight="1">
      <c r="A42" s="508"/>
      <c r="B42" s="508"/>
      <c r="C42" s="508"/>
      <c r="D42" s="508"/>
      <c r="E42" s="508"/>
      <c r="F42" s="508"/>
      <c r="G42" s="508"/>
      <c r="H42" s="508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s="21" customFormat="1" ht="14.25" customHeight="1" thickBot="1">
      <c r="A43" s="523" t="s">
        <v>18</v>
      </c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33" customHeight="1" thickBot="1">
      <c r="A44" s="524" t="s">
        <v>14</v>
      </c>
      <c r="B44" s="525"/>
      <c r="C44" s="525"/>
      <c r="D44" s="525"/>
      <c r="E44" s="525"/>
      <c r="F44" s="525"/>
      <c r="G44" s="525"/>
      <c r="H44" s="526"/>
      <c r="I44" s="527" t="s">
        <v>75</v>
      </c>
      <c r="J44" s="528"/>
      <c r="K44" s="528"/>
      <c r="L44" s="529"/>
      <c r="M44" s="524" t="s">
        <v>113</v>
      </c>
      <c r="N44" s="525"/>
      <c r="O44" s="525"/>
      <c r="P44" s="526"/>
      <c r="Q44" s="524" t="s">
        <v>112</v>
      </c>
      <c r="R44" s="525"/>
      <c r="S44" s="525"/>
      <c r="T44" s="526"/>
    </row>
    <row r="45" spans="1:29" ht="14.25" customHeight="1">
      <c r="A45" s="530" t="s">
        <v>19</v>
      </c>
      <c r="B45" s="531"/>
      <c r="C45" s="531"/>
      <c r="D45" s="531"/>
      <c r="E45" s="531"/>
      <c r="F45" s="531"/>
      <c r="G45" s="531"/>
      <c r="H45" s="532"/>
      <c r="I45" s="533">
        <f>I46+I47+I48</f>
        <v>3201.1</v>
      </c>
      <c r="J45" s="534"/>
      <c r="K45" s="534"/>
      <c r="L45" s="535"/>
      <c r="M45" s="533">
        <f>SUM(M46:P48)</f>
        <v>3125.6</v>
      </c>
      <c r="N45" s="534"/>
      <c r="O45" s="534"/>
      <c r="P45" s="535"/>
      <c r="Q45" s="785">
        <f>Q46+Q47+Q48</f>
        <v>-75.5</v>
      </c>
      <c r="R45" s="786"/>
      <c r="S45" s="786"/>
      <c r="T45" s="787"/>
    </row>
    <row r="46" spans="1:29" ht="14.25" customHeight="1">
      <c r="A46" s="515" t="s">
        <v>41</v>
      </c>
      <c r="B46" s="516"/>
      <c r="C46" s="516"/>
      <c r="D46" s="516"/>
      <c r="E46" s="516"/>
      <c r="F46" s="516"/>
      <c r="G46" s="516"/>
      <c r="H46" s="517"/>
      <c r="I46" s="493">
        <f>SUMIF(H13:H41,H33,I13:I41)</f>
        <v>524.1</v>
      </c>
      <c r="J46" s="494"/>
      <c r="K46" s="494"/>
      <c r="L46" s="495"/>
      <c r="M46" s="493">
        <f>SUMIF(H13:H41,H33,M13:M41)</f>
        <v>448.6</v>
      </c>
      <c r="N46" s="494"/>
      <c r="O46" s="494"/>
      <c r="P46" s="495"/>
      <c r="Q46" s="773">
        <f>SUMIF(H13:H41,"SB",Q13:Q41)</f>
        <v>-75.5</v>
      </c>
      <c r="R46" s="774"/>
      <c r="S46" s="774"/>
      <c r="T46" s="775"/>
    </row>
    <row r="47" spans="1:29" ht="14.25" customHeight="1">
      <c r="A47" s="490" t="s">
        <v>42</v>
      </c>
      <c r="B47" s="491"/>
      <c r="C47" s="491"/>
      <c r="D47" s="491"/>
      <c r="E47" s="491"/>
      <c r="F47" s="491"/>
      <c r="G47" s="491"/>
      <c r="H47" s="492"/>
      <c r="I47" s="493">
        <f>SUMIF(H17:H41,"SB(P)",I17:I41)</f>
        <v>1531</v>
      </c>
      <c r="J47" s="494"/>
      <c r="K47" s="494"/>
      <c r="L47" s="495"/>
      <c r="M47" s="493">
        <f>SUMIF(H17:H41,"SB(P)",M17:M41)</f>
        <v>1531</v>
      </c>
      <c r="N47" s="494"/>
      <c r="O47" s="494"/>
      <c r="P47" s="495"/>
      <c r="Q47" s="773">
        <f>SUMIF(H17:H41,"SB(P)",Q17:Q41)</f>
        <v>0</v>
      </c>
      <c r="R47" s="774"/>
      <c r="S47" s="774"/>
      <c r="T47" s="775"/>
    </row>
    <row r="48" spans="1:29" ht="14.25" customHeight="1">
      <c r="A48" s="490" t="s">
        <v>119</v>
      </c>
      <c r="B48" s="491"/>
      <c r="C48" s="491"/>
      <c r="D48" s="491"/>
      <c r="E48" s="491"/>
      <c r="F48" s="491"/>
      <c r="G48" s="491"/>
      <c r="H48" s="492"/>
      <c r="I48" s="493">
        <f>SUMIF(H18:H42,"PF",I18:I42)</f>
        <v>1146</v>
      </c>
      <c r="J48" s="494"/>
      <c r="K48" s="494"/>
      <c r="L48" s="495"/>
      <c r="M48" s="493">
        <f>SUMIF(H17:H41,"PF",M17:M41)</f>
        <v>1146</v>
      </c>
      <c r="N48" s="494"/>
      <c r="O48" s="494"/>
      <c r="P48" s="495"/>
      <c r="Q48" s="773">
        <v>0</v>
      </c>
      <c r="R48" s="774"/>
      <c r="S48" s="774"/>
      <c r="T48" s="775"/>
    </row>
    <row r="49" spans="1:20">
      <c r="A49" s="496" t="s">
        <v>20</v>
      </c>
      <c r="B49" s="497"/>
      <c r="C49" s="497"/>
      <c r="D49" s="497"/>
      <c r="E49" s="497"/>
      <c r="F49" s="497"/>
      <c r="G49" s="497"/>
      <c r="H49" s="498"/>
      <c r="I49" s="499">
        <f>SUM(I50:L50)</f>
        <v>3718.3</v>
      </c>
      <c r="J49" s="500"/>
      <c r="K49" s="500"/>
      <c r="L49" s="501"/>
      <c r="M49" s="499">
        <f>SUM(M50:P50)</f>
        <v>3718.3</v>
      </c>
      <c r="N49" s="500"/>
      <c r="O49" s="500"/>
      <c r="P49" s="501"/>
      <c r="Q49" s="779">
        <f>SUM(Q50:T50)</f>
        <v>0</v>
      </c>
      <c r="R49" s="780"/>
      <c r="S49" s="780"/>
      <c r="T49" s="781"/>
    </row>
    <row r="50" spans="1:20">
      <c r="A50" s="520" t="s">
        <v>43</v>
      </c>
      <c r="B50" s="521"/>
      <c r="C50" s="521"/>
      <c r="D50" s="521"/>
      <c r="E50" s="521"/>
      <c r="F50" s="521"/>
      <c r="G50" s="521"/>
      <c r="H50" s="522"/>
      <c r="I50" s="493">
        <f>SUMIF(H17:H41,"ES",I17:I41)</f>
        <v>3718.3</v>
      </c>
      <c r="J50" s="494"/>
      <c r="K50" s="494"/>
      <c r="L50" s="495"/>
      <c r="M50" s="493">
        <f>SUMIF(H17:H41,"ES",M17:M41)</f>
        <v>3718.3</v>
      </c>
      <c r="N50" s="494"/>
      <c r="O50" s="494"/>
      <c r="P50" s="495"/>
      <c r="Q50" s="773">
        <f>SUMIF(H17:H41,"ES",Q17:Q41)</f>
        <v>0</v>
      </c>
      <c r="R50" s="774"/>
      <c r="S50" s="774"/>
      <c r="T50" s="775"/>
    </row>
    <row r="51" spans="1:20" ht="13.5" thickBot="1">
      <c r="A51" s="695" t="s">
        <v>21</v>
      </c>
      <c r="B51" s="696"/>
      <c r="C51" s="696"/>
      <c r="D51" s="696"/>
      <c r="E51" s="696"/>
      <c r="F51" s="696"/>
      <c r="G51" s="696"/>
      <c r="H51" s="697"/>
      <c r="I51" s="782">
        <f>SUM(I45,I49)</f>
        <v>6919.4</v>
      </c>
      <c r="J51" s="783"/>
      <c r="K51" s="783"/>
      <c r="L51" s="784"/>
      <c r="M51" s="782">
        <f>SUM(M45,M49)</f>
        <v>6843.9</v>
      </c>
      <c r="N51" s="783"/>
      <c r="O51" s="783"/>
      <c r="P51" s="784"/>
      <c r="Q51" s="776">
        <f>SUM(Q45,Q49)</f>
        <v>-75.5</v>
      </c>
      <c r="R51" s="777"/>
      <c r="S51" s="777"/>
      <c r="T51" s="778"/>
    </row>
    <row r="54" spans="1:20">
      <c r="N54" s="289"/>
    </row>
  </sheetData>
  <mergeCells count="113">
    <mergeCell ref="M48:P48"/>
    <mergeCell ref="Q48:T48"/>
    <mergeCell ref="A26:A28"/>
    <mergeCell ref="B26:B28"/>
    <mergeCell ref="C26:C28"/>
    <mergeCell ref="D26:D28"/>
    <mergeCell ref="E26:E28"/>
    <mergeCell ref="F26:F28"/>
    <mergeCell ref="G26:G28"/>
    <mergeCell ref="A48:H48"/>
    <mergeCell ref="I48:L48"/>
    <mergeCell ref="G33:G34"/>
    <mergeCell ref="D34:D35"/>
    <mergeCell ref="C29:H29"/>
    <mergeCell ref="B30:H30"/>
    <mergeCell ref="B31:T31"/>
    <mergeCell ref="C32:T32"/>
    <mergeCell ref="A33:A34"/>
    <mergeCell ref="B33:B34"/>
    <mergeCell ref="C33:C34"/>
    <mergeCell ref="E33:E34"/>
    <mergeCell ref="F33:F34"/>
    <mergeCell ref="C36:C38"/>
    <mergeCell ref="D36:D38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G6:G8"/>
    <mergeCell ref="H6:H8"/>
    <mergeCell ref="Q6:T6"/>
    <mergeCell ref="Q7:Q8"/>
    <mergeCell ref="R7:S7"/>
    <mergeCell ref="T7:T8"/>
    <mergeCell ref="M6:P6"/>
    <mergeCell ref="M7:M8"/>
    <mergeCell ref="N7:O7"/>
    <mergeCell ref="P7:P8"/>
    <mergeCell ref="I6:L6"/>
    <mergeCell ref="I7:I8"/>
    <mergeCell ref="J7:K7"/>
    <mergeCell ref="L7:L8"/>
    <mergeCell ref="A13:A16"/>
    <mergeCell ref="B13:B16"/>
    <mergeCell ref="C13:C16"/>
    <mergeCell ref="D13:D16"/>
    <mergeCell ref="E13:E16"/>
    <mergeCell ref="A9:T9"/>
    <mergeCell ref="A10:T10"/>
    <mergeCell ref="B11:T11"/>
    <mergeCell ref="C12:T12"/>
    <mergeCell ref="F13:F16"/>
    <mergeCell ref="G13:G16"/>
    <mergeCell ref="C17:H17"/>
    <mergeCell ref="C18:T18"/>
    <mergeCell ref="A19:A21"/>
    <mergeCell ref="B19:B21"/>
    <mergeCell ref="C19:C21"/>
    <mergeCell ref="D19:D21"/>
    <mergeCell ref="E19:E21"/>
    <mergeCell ref="F19:F21"/>
    <mergeCell ref="G22:G25"/>
    <mergeCell ref="G19:G21"/>
    <mergeCell ref="A22:A25"/>
    <mergeCell ref="B22:B25"/>
    <mergeCell ref="C22:C25"/>
    <mergeCell ref="D22:D25"/>
    <mergeCell ref="F22:F25"/>
    <mergeCell ref="E23:E25"/>
    <mergeCell ref="E36:E38"/>
    <mergeCell ref="F36:F38"/>
    <mergeCell ref="A45:H45"/>
    <mergeCell ref="Q45:T45"/>
    <mergeCell ref="G36:G38"/>
    <mergeCell ref="C39:H39"/>
    <mergeCell ref="B40:H40"/>
    <mergeCell ref="A42:T42"/>
    <mergeCell ref="A43:T43"/>
    <mergeCell ref="A44:H44"/>
    <mergeCell ref="Q44:T44"/>
    <mergeCell ref="M44:P44"/>
    <mergeCell ref="M45:P45"/>
    <mergeCell ref="I44:L44"/>
    <mergeCell ref="I45:L45"/>
    <mergeCell ref="Q1:T1"/>
    <mergeCell ref="A50:H50"/>
    <mergeCell ref="Q50:T50"/>
    <mergeCell ref="A51:H51"/>
    <mergeCell ref="Q51:T51"/>
    <mergeCell ref="A46:H46"/>
    <mergeCell ref="Q46:T46"/>
    <mergeCell ref="A47:H47"/>
    <mergeCell ref="Q47:T47"/>
    <mergeCell ref="A49:H49"/>
    <mergeCell ref="Q49:T49"/>
    <mergeCell ref="I50:L50"/>
    <mergeCell ref="I51:L51"/>
    <mergeCell ref="M46:P46"/>
    <mergeCell ref="M47:P47"/>
    <mergeCell ref="M49:P49"/>
    <mergeCell ref="M50:P50"/>
    <mergeCell ref="M51:P51"/>
    <mergeCell ref="I46:L46"/>
    <mergeCell ref="I47:L47"/>
    <mergeCell ref="I49:L49"/>
    <mergeCell ref="B41:H41"/>
    <mergeCell ref="A36:A38"/>
    <mergeCell ref="B36:B3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95" orientation="landscape" r:id="rId1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2014-11-26T09:18:11Z</cp:lastPrinted>
  <dcterms:created xsi:type="dcterms:W3CDTF">2007-07-27T10:32:34Z</dcterms:created>
  <dcterms:modified xsi:type="dcterms:W3CDTF">2014-12-12T08:31:30Z</dcterms:modified>
</cp:coreProperties>
</file>