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 yWindow="1905" windowWidth="15480" windowHeight="9480"/>
  </bookViews>
  <sheets>
    <sheet name="2014-2016 SVP" sheetId="6" r:id="rId1"/>
    <sheet name="Asignavimų valdytojų kodai" sheetId="3" state="hidden" r:id="rId2"/>
    <sheet name="Rengimo medžiaga" sheetId="7" state="hidden" r:id="rId3"/>
  </sheets>
  <definedNames>
    <definedName name="_xlnm.Print_Area" localSheetId="0">'2014-2016 SVP'!$A$1:$R$212</definedName>
    <definedName name="_xlnm.Print_Area" localSheetId="2">'Rengimo medžiaga'!$A$1:$T$211</definedName>
    <definedName name="_xlnm.Print_Titles" localSheetId="0">'2014-2016 SVP'!$5:$7</definedName>
    <definedName name="_xlnm.Print_Titles" localSheetId="2">'Rengimo medžiaga'!$6:$8</definedName>
  </definedNames>
  <calcPr calcId="145621"/>
</workbook>
</file>

<file path=xl/calcChain.xml><?xml version="1.0" encoding="utf-8"?>
<calcChain xmlns="http://schemas.openxmlformats.org/spreadsheetml/2006/main">
  <c r="Q87" i="7" l="1"/>
  <c r="R84" i="7"/>
  <c r="S84" i="7"/>
  <c r="T84" i="7"/>
  <c r="Q84" i="7"/>
  <c r="L83" i="6"/>
  <c r="I83" i="6"/>
  <c r="P84" i="7"/>
  <c r="M84" i="7" s="1"/>
  <c r="T29" i="7"/>
  <c r="Q29" i="7"/>
  <c r="Q41" i="7" s="1"/>
  <c r="T26" i="7"/>
  <c r="Q26" i="7"/>
  <c r="P26" i="7"/>
  <c r="L24" i="6"/>
  <c r="Q155" i="7"/>
  <c r="T155" i="7"/>
  <c r="T153" i="7"/>
  <c r="Q153" i="7"/>
  <c r="T80" i="7"/>
  <c r="T83" i="7" s="1"/>
  <c r="R103" i="7"/>
  <c r="S103" i="7"/>
  <c r="T103" i="7"/>
  <c r="Q76" i="7"/>
  <c r="T76" i="7"/>
  <c r="Q55" i="7"/>
  <c r="T55" i="7"/>
  <c r="T41" i="7"/>
  <c r="Q103" i="7"/>
  <c r="Q83" i="7"/>
  <c r="T82" i="7"/>
  <c r="Q82" i="7"/>
  <c r="Q80" i="7"/>
  <c r="T81" i="7"/>
  <c r="Q81" i="7"/>
  <c r="T79" i="7"/>
  <c r="Q79" i="7"/>
  <c r="Q62" i="7"/>
  <c r="T62" i="7"/>
  <c r="T59" i="7"/>
  <c r="Q59" i="7"/>
  <c r="Q44" i="7"/>
  <c r="T44" i="7"/>
  <c r="T43" i="7"/>
  <c r="Q43" i="7"/>
  <c r="R104" i="7" l="1"/>
  <c r="S104" i="7"/>
  <c r="J130" i="6" l="1"/>
  <c r="R132" i="7"/>
  <c r="Q132" i="7"/>
  <c r="N132" i="7"/>
  <c r="I84" i="6" l="1"/>
  <c r="T85" i="7"/>
  <c r="T87" i="7" s="1"/>
  <c r="T104" i="7" s="1"/>
  <c r="M85" i="7"/>
  <c r="I20" i="6"/>
  <c r="M22" i="7"/>
  <c r="J112" i="6" l="1"/>
  <c r="N114" i="7"/>
  <c r="N102" i="7" l="1"/>
  <c r="O102" i="7"/>
  <c r="I97" i="6"/>
  <c r="T102" i="7"/>
  <c r="T101" i="7"/>
  <c r="M101" i="7"/>
  <c r="Q101" i="7" s="1"/>
  <c r="Q102" i="7" s="1"/>
  <c r="J136" i="7"/>
  <c r="I136" i="7" s="1"/>
  <c r="L131" i="7"/>
  <c r="J131" i="7"/>
  <c r="I131" i="7"/>
  <c r="J114" i="7"/>
  <c r="L129" i="6" l="1"/>
  <c r="J129" i="6"/>
  <c r="I129" i="6"/>
  <c r="P131" i="7"/>
  <c r="N131" i="7" l="1"/>
  <c r="L112" i="6" l="1"/>
  <c r="I112" i="6" s="1"/>
  <c r="K112" i="6"/>
  <c r="J135" i="6"/>
  <c r="I135" i="6" s="1"/>
  <c r="R135" i="7"/>
  <c r="S162" i="7"/>
  <c r="N136" i="7"/>
  <c r="R114" i="7"/>
  <c r="R127" i="7" s="1"/>
  <c r="R162" i="7" l="1"/>
  <c r="T162" i="7"/>
  <c r="K87" i="6"/>
  <c r="J87" i="6"/>
  <c r="I85" i="6"/>
  <c r="L87" i="6"/>
  <c r="I87" i="6"/>
  <c r="I86" i="7"/>
  <c r="I85" i="7"/>
  <c r="Q85" i="7" s="1"/>
  <c r="Q104" i="7" s="1"/>
  <c r="L84" i="7"/>
  <c r="I84" i="7" s="1"/>
  <c r="K87" i="7"/>
  <c r="J87" i="7"/>
  <c r="L82" i="7"/>
  <c r="K82" i="7"/>
  <c r="J82" i="7"/>
  <c r="I82" i="7"/>
  <c r="I81" i="7"/>
  <c r="L80" i="7"/>
  <c r="K80" i="7"/>
  <c r="J80" i="7"/>
  <c r="I79" i="7"/>
  <c r="I78" i="7"/>
  <c r="K75" i="7"/>
  <c r="J75" i="7"/>
  <c r="L73" i="7"/>
  <c r="I73" i="7" s="1"/>
  <c r="I75" i="7" s="1"/>
  <c r="K62" i="7"/>
  <c r="J62" i="7"/>
  <c r="L59" i="7"/>
  <c r="L62" i="7" s="1"/>
  <c r="K58" i="7"/>
  <c r="J58" i="7"/>
  <c r="L56" i="7"/>
  <c r="I56" i="7" s="1"/>
  <c r="I58" i="7" s="1"/>
  <c r="L47" i="7"/>
  <c r="K47" i="7"/>
  <c r="J47" i="7"/>
  <c r="I46" i="7"/>
  <c r="I45" i="7"/>
  <c r="I47" i="7" s="1"/>
  <c r="K44" i="7"/>
  <c r="K55" i="7" s="1"/>
  <c r="J44" i="7"/>
  <c r="J55" i="7" s="1"/>
  <c r="L43" i="7"/>
  <c r="I43" i="7" s="1"/>
  <c r="I44" i="7" s="1"/>
  <c r="L40" i="7"/>
  <c r="K40" i="7"/>
  <c r="J40" i="7"/>
  <c r="I39" i="7"/>
  <c r="I38" i="7"/>
  <c r="I40" i="7" s="1"/>
  <c r="L37" i="7"/>
  <c r="K37" i="7"/>
  <c r="J37" i="7"/>
  <c r="I36" i="7"/>
  <c r="I37" i="7" s="1"/>
  <c r="L34" i="7"/>
  <c r="K34" i="7"/>
  <c r="J34" i="7"/>
  <c r="I34" i="7"/>
  <c r="K29" i="7"/>
  <c r="J29" i="7"/>
  <c r="I28" i="7"/>
  <c r="I27" i="7"/>
  <c r="L26" i="7"/>
  <c r="L29" i="7" s="1"/>
  <c r="I26" i="7"/>
  <c r="I25" i="7"/>
  <c r="K24" i="7"/>
  <c r="J24" i="7"/>
  <c r="I23" i="7"/>
  <c r="L22" i="7"/>
  <c r="L24" i="7" s="1"/>
  <c r="I22" i="7"/>
  <c r="I21" i="7"/>
  <c r="I20" i="7"/>
  <c r="K19" i="7"/>
  <c r="J19" i="7"/>
  <c r="I18" i="7"/>
  <c r="I17" i="7"/>
  <c r="I16" i="7"/>
  <c r="L15" i="7"/>
  <c r="I15" i="7" s="1"/>
  <c r="L14" i="7"/>
  <c r="I14" i="7" s="1"/>
  <c r="T22" i="7" l="1"/>
  <c r="T24" i="7" s="1"/>
  <c r="Q22" i="7"/>
  <c r="Q24" i="7" s="1"/>
  <c r="I29" i="7"/>
  <c r="I59" i="7"/>
  <c r="I62" i="7" s="1"/>
  <c r="I76" i="7" s="1"/>
  <c r="I80" i="7"/>
  <c r="I83" i="7" s="1"/>
  <c r="L83" i="7"/>
  <c r="I19" i="7"/>
  <c r="I24" i="7"/>
  <c r="J76" i="7"/>
  <c r="J83" i="7"/>
  <c r="J41" i="7"/>
  <c r="L58" i="7"/>
  <c r="K76" i="7"/>
  <c r="K83" i="7"/>
  <c r="K41" i="7"/>
  <c r="I87" i="7"/>
  <c r="L87" i="7"/>
  <c r="I41" i="7"/>
  <c r="I55" i="7"/>
  <c r="L75" i="7"/>
  <c r="L44" i="7"/>
  <c r="L55" i="7" s="1"/>
  <c r="L19" i="7"/>
  <c r="L41" i="7" s="1"/>
  <c r="M41" i="6"/>
  <c r="M40" i="6"/>
  <c r="L76" i="7" l="1"/>
  <c r="P15" i="7" l="1"/>
  <c r="P87" i="7" l="1"/>
  <c r="J188" i="7" l="1"/>
  <c r="I188" i="7" s="1"/>
  <c r="I182" i="7"/>
  <c r="J174" i="7"/>
  <c r="I174" i="7" s="1"/>
  <c r="I149" i="7"/>
  <c r="I145" i="7"/>
  <c r="I138" i="7"/>
  <c r="J132" i="7"/>
  <c r="I132" i="7" s="1"/>
  <c r="J127" i="7"/>
  <c r="I126" i="7"/>
  <c r="I124" i="7"/>
  <c r="I116" i="7"/>
  <c r="I107" i="7"/>
  <c r="K102" i="7" l="1"/>
  <c r="J102" i="7"/>
  <c r="L100" i="7"/>
  <c r="I100" i="7" s="1"/>
  <c r="L98" i="7"/>
  <c r="I98" i="7" s="1"/>
  <c r="L96" i="7"/>
  <c r="K96" i="7"/>
  <c r="J96" i="7"/>
  <c r="I95" i="7"/>
  <c r="I94" i="7"/>
  <c r="J103" i="7" l="1"/>
  <c r="I102" i="7"/>
  <c r="K103" i="7"/>
  <c r="L102" i="7"/>
  <c r="L103" i="7" s="1"/>
  <c r="M57" i="6"/>
  <c r="I203" i="7" l="1"/>
  <c r="L72" i="6" l="1"/>
  <c r="P73" i="7"/>
  <c r="S191" i="7" l="1"/>
  <c r="N147" i="7"/>
  <c r="O147" i="7"/>
  <c r="P147" i="7"/>
  <c r="K148" i="6"/>
  <c r="L148" i="6"/>
  <c r="I146" i="6"/>
  <c r="J146" i="6"/>
  <c r="J148" i="6" s="1"/>
  <c r="M145" i="7"/>
  <c r="J96" i="6"/>
  <c r="K96" i="6"/>
  <c r="L96" i="6"/>
  <c r="I95" i="6"/>
  <c r="K100" i="6"/>
  <c r="J100" i="6"/>
  <c r="L99" i="6"/>
  <c r="I99" i="6" s="1"/>
  <c r="L98" i="6"/>
  <c r="I98" i="6" s="1"/>
  <c r="P100" i="7"/>
  <c r="P98" i="7"/>
  <c r="P102" i="7" s="1"/>
  <c r="M95" i="7"/>
  <c r="N87" i="7"/>
  <c r="N104" i="7" s="1"/>
  <c r="O87" i="7"/>
  <c r="O104" i="7" s="1"/>
  <c r="M203" i="7"/>
  <c r="Q203" i="7" s="1"/>
  <c r="L55" i="6"/>
  <c r="P56" i="7"/>
  <c r="I100" i="6" l="1"/>
  <c r="L100" i="6"/>
  <c r="J185" i="6"/>
  <c r="K185" i="6"/>
  <c r="L185" i="6"/>
  <c r="I183" i="6"/>
  <c r="N184" i="7"/>
  <c r="O184" i="7"/>
  <c r="P184" i="7"/>
  <c r="M182" i="7"/>
  <c r="T191" i="7"/>
  <c r="J125" i="6" l="1"/>
  <c r="I124" i="6"/>
  <c r="N127" i="7"/>
  <c r="N128" i="7" s="1"/>
  <c r="S128" i="7"/>
  <c r="M126" i="7"/>
  <c r="I139" i="6"/>
  <c r="M138" i="7"/>
  <c r="I150" i="6"/>
  <c r="M149" i="7"/>
  <c r="I94" i="6"/>
  <c r="M94" i="7"/>
  <c r="I114" i="6"/>
  <c r="T128" i="7"/>
  <c r="M116" i="7"/>
  <c r="R112" i="7"/>
  <c r="S112" i="7"/>
  <c r="T112" i="7"/>
  <c r="R128" i="7" l="1"/>
  <c r="J189" i="6"/>
  <c r="J175" i="6"/>
  <c r="N188" i="7"/>
  <c r="R188" i="7" s="1"/>
  <c r="R190" i="7" s="1"/>
  <c r="N174" i="7"/>
  <c r="R191" i="7" l="1"/>
  <c r="P190" i="7" l="1"/>
  <c r="O190" i="7"/>
  <c r="N190" i="7"/>
  <c r="M188" i="7"/>
  <c r="P187" i="7"/>
  <c r="O187" i="7"/>
  <c r="N187" i="7"/>
  <c r="M187" i="7"/>
  <c r="M181" i="7"/>
  <c r="M184" i="7" s="1"/>
  <c r="P180" i="7"/>
  <c r="O180" i="7"/>
  <c r="N180" i="7"/>
  <c r="M178" i="7"/>
  <c r="M174" i="7"/>
  <c r="P169" i="7"/>
  <c r="O169" i="7"/>
  <c r="N169" i="7"/>
  <c r="M167" i="7"/>
  <c r="M165" i="7"/>
  <c r="P161" i="7"/>
  <c r="O161" i="7"/>
  <c r="N161" i="7"/>
  <c r="M160" i="7"/>
  <c r="M159" i="7"/>
  <c r="P158" i="7"/>
  <c r="O158" i="7"/>
  <c r="N158" i="7"/>
  <c r="M157" i="7"/>
  <c r="M156" i="7"/>
  <c r="P155" i="7"/>
  <c r="O155" i="7"/>
  <c r="N155" i="7"/>
  <c r="M153" i="7"/>
  <c r="M155" i="7" s="1"/>
  <c r="P152" i="7"/>
  <c r="O152" i="7"/>
  <c r="N152" i="7"/>
  <c r="M151" i="7"/>
  <c r="M152" i="7" s="1"/>
  <c r="P150" i="7"/>
  <c r="O150" i="7"/>
  <c r="N150" i="7"/>
  <c r="M148" i="7"/>
  <c r="M150" i="7" s="1"/>
  <c r="M144" i="7"/>
  <c r="M143" i="7"/>
  <c r="P142" i="7"/>
  <c r="O142" i="7"/>
  <c r="N142" i="7"/>
  <c r="M141" i="7"/>
  <c r="M140" i="7"/>
  <c r="P139" i="7"/>
  <c r="O139" i="7"/>
  <c r="N139" i="7"/>
  <c r="M137" i="7"/>
  <c r="M136" i="7"/>
  <c r="P135" i="7"/>
  <c r="O135" i="7"/>
  <c r="N135" i="7"/>
  <c r="M132" i="7"/>
  <c r="M131" i="7"/>
  <c r="M130" i="7"/>
  <c r="M124" i="7"/>
  <c r="M202" i="7" s="1"/>
  <c r="P115" i="7"/>
  <c r="O115" i="7"/>
  <c r="M115" i="7"/>
  <c r="P114" i="7"/>
  <c r="M114" i="7" s="1"/>
  <c r="O114" i="7"/>
  <c r="P111" i="7"/>
  <c r="P112" i="7" s="1"/>
  <c r="O111" i="7"/>
  <c r="O112" i="7" s="1"/>
  <c r="N111" i="7"/>
  <c r="N112" i="7" s="1"/>
  <c r="M110" i="7"/>
  <c r="M109" i="7"/>
  <c r="M108" i="7"/>
  <c r="M107" i="7"/>
  <c r="M100" i="7"/>
  <c r="M98" i="7"/>
  <c r="P96" i="7"/>
  <c r="O96" i="7"/>
  <c r="N96" i="7"/>
  <c r="M93" i="7"/>
  <c r="M96" i="7" s="1"/>
  <c r="P91" i="7"/>
  <c r="O91" i="7"/>
  <c r="N91" i="7"/>
  <c r="M88" i="7"/>
  <c r="M91" i="7" s="1"/>
  <c r="P82" i="7"/>
  <c r="O82" i="7"/>
  <c r="N82" i="7"/>
  <c r="M81" i="7"/>
  <c r="M82" i="7" s="1"/>
  <c r="P80" i="7"/>
  <c r="O80" i="7"/>
  <c r="N80" i="7"/>
  <c r="M79" i="7"/>
  <c r="M78" i="7"/>
  <c r="P75" i="7"/>
  <c r="O75" i="7"/>
  <c r="N75" i="7"/>
  <c r="M73" i="7"/>
  <c r="P62" i="7"/>
  <c r="O62" i="7"/>
  <c r="N62" i="7"/>
  <c r="M59" i="7"/>
  <c r="P58" i="7"/>
  <c r="O58" i="7"/>
  <c r="N58" i="7"/>
  <c r="M56" i="7"/>
  <c r="P47" i="7"/>
  <c r="O47" i="7"/>
  <c r="N47" i="7"/>
  <c r="M46" i="7"/>
  <c r="M45" i="7"/>
  <c r="P44" i="7"/>
  <c r="O44" i="7"/>
  <c r="O55" i="7" s="1"/>
  <c r="N44" i="7"/>
  <c r="N55" i="7" s="1"/>
  <c r="M43" i="7"/>
  <c r="P40" i="7"/>
  <c r="O40" i="7"/>
  <c r="N40" i="7"/>
  <c r="M39" i="7"/>
  <c r="M38" i="7"/>
  <c r="P37" i="7"/>
  <c r="O37" i="7"/>
  <c r="N37" i="7"/>
  <c r="M36" i="7"/>
  <c r="M37" i="7" s="1"/>
  <c r="P34" i="7"/>
  <c r="O34" i="7"/>
  <c r="N34" i="7"/>
  <c r="M34" i="7"/>
  <c r="P29" i="7"/>
  <c r="O29" i="7"/>
  <c r="N29" i="7"/>
  <c r="M28" i="7"/>
  <c r="M27" i="7"/>
  <c r="M26" i="7"/>
  <c r="M25" i="7"/>
  <c r="P24" i="7"/>
  <c r="O24" i="7"/>
  <c r="N24" i="7"/>
  <c r="M23" i="7"/>
  <c r="M21" i="7"/>
  <c r="M20" i="7"/>
  <c r="O19" i="7"/>
  <c r="N19" i="7"/>
  <c r="M18" i="7"/>
  <c r="M17" i="7"/>
  <c r="M16" i="7"/>
  <c r="M15" i="7"/>
  <c r="M198" i="7" s="1"/>
  <c r="P14" i="7"/>
  <c r="P19" i="7" s="1"/>
  <c r="M102" i="7" l="1"/>
  <c r="P127" i="7"/>
  <c r="M127" i="7"/>
  <c r="M128" i="7" s="1"/>
  <c r="Q135" i="7"/>
  <c r="Q162" i="7" s="1"/>
  <c r="M207" i="7"/>
  <c r="M87" i="7"/>
  <c r="N162" i="7"/>
  <c r="M206" i="7"/>
  <c r="M210" i="7"/>
  <c r="O162" i="7"/>
  <c r="M209" i="7"/>
  <c r="O127" i="7"/>
  <c r="O128" i="7" s="1"/>
  <c r="P162" i="7"/>
  <c r="M147" i="7"/>
  <c r="M139" i="7"/>
  <c r="M75" i="7"/>
  <c r="M208" i="7"/>
  <c r="M201" i="7"/>
  <c r="M103" i="7"/>
  <c r="O103" i="7"/>
  <c r="M62" i="7"/>
  <c r="M58" i="7"/>
  <c r="P76" i="7"/>
  <c r="N76" i="7"/>
  <c r="M80" i="7"/>
  <c r="M83" i="7" s="1"/>
  <c r="P128" i="7"/>
  <c r="M29" i="7"/>
  <c r="N41" i="7"/>
  <c r="M44" i="7"/>
  <c r="P55" i="7"/>
  <c r="M55" i="7" s="1"/>
  <c r="P103" i="7"/>
  <c r="M204" i="7"/>
  <c r="P83" i="7"/>
  <c r="O191" i="7"/>
  <c r="M200" i="7"/>
  <c r="M24" i="7"/>
  <c r="O41" i="7"/>
  <c r="M47" i="7"/>
  <c r="O76" i="7"/>
  <c r="M142" i="7"/>
  <c r="M158" i="7"/>
  <c r="P191" i="7"/>
  <c r="M111" i="7"/>
  <c r="M190" i="7"/>
  <c r="N83" i="7"/>
  <c r="M40" i="7"/>
  <c r="O83" i="7"/>
  <c r="N103" i="7"/>
  <c r="M161" i="7"/>
  <c r="M169" i="7"/>
  <c r="N191" i="7"/>
  <c r="M180" i="7"/>
  <c r="M135" i="7"/>
  <c r="T192" i="7"/>
  <c r="T193" i="7" s="1"/>
  <c r="R192" i="7"/>
  <c r="R193" i="7" s="1"/>
  <c r="S192" i="7"/>
  <c r="S193" i="7" s="1"/>
  <c r="P41" i="7"/>
  <c r="P104" i="7" s="1"/>
  <c r="M112" i="7"/>
  <c r="M14" i="7"/>
  <c r="L190" i="7"/>
  <c r="K190" i="7"/>
  <c r="J190" i="7"/>
  <c r="I190" i="7"/>
  <c r="L187" i="7"/>
  <c r="K187" i="7"/>
  <c r="J187" i="7"/>
  <c r="I187" i="7"/>
  <c r="L184" i="7"/>
  <c r="K184" i="7"/>
  <c r="J184" i="7"/>
  <c r="I181" i="7"/>
  <c r="L180" i="7"/>
  <c r="K180" i="7"/>
  <c r="J180" i="7"/>
  <c r="I178" i="7"/>
  <c r="L169" i="7"/>
  <c r="K169" i="7"/>
  <c r="J169" i="7"/>
  <c r="I167" i="7"/>
  <c r="I165" i="7"/>
  <c r="L161" i="7"/>
  <c r="K161" i="7"/>
  <c r="J161" i="7"/>
  <c r="I160" i="7"/>
  <c r="I159" i="7"/>
  <c r="L158" i="7"/>
  <c r="K158" i="7"/>
  <c r="J158" i="7"/>
  <c r="I157" i="7"/>
  <c r="I156" i="7"/>
  <c r="L155" i="7"/>
  <c r="K155" i="7"/>
  <c r="J155" i="7"/>
  <c r="I153" i="7"/>
  <c r="I155" i="7" s="1"/>
  <c r="L152" i="7"/>
  <c r="K152" i="7"/>
  <c r="J152" i="7"/>
  <c r="I151" i="7"/>
  <c r="I152" i="7" s="1"/>
  <c r="L150" i="7"/>
  <c r="K150" i="7"/>
  <c r="J150" i="7"/>
  <c r="I148" i="7"/>
  <c r="I150" i="7" s="1"/>
  <c r="L147" i="7"/>
  <c r="K147" i="7"/>
  <c r="J147" i="7"/>
  <c r="I144" i="7"/>
  <c r="I143" i="7"/>
  <c r="L142" i="7"/>
  <c r="K142" i="7"/>
  <c r="J142" i="7"/>
  <c r="I141" i="7"/>
  <c r="I140" i="7"/>
  <c r="L139" i="7"/>
  <c r="K139" i="7"/>
  <c r="J139" i="7"/>
  <c r="I137" i="7"/>
  <c r="L135" i="7"/>
  <c r="K135" i="7"/>
  <c r="J135" i="7"/>
  <c r="I130" i="7"/>
  <c r="J128" i="7"/>
  <c r="I202" i="7"/>
  <c r="Q202" i="7" s="1"/>
  <c r="L115" i="7"/>
  <c r="K115" i="7"/>
  <c r="I115" i="7"/>
  <c r="L114" i="7"/>
  <c r="I114" i="7" s="1"/>
  <c r="Q114" i="7" s="1"/>
  <c r="Q127" i="7" s="1"/>
  <c r="Q128" i="7" s="1"/>
  <c r="K114" i="7"/>
  <c r="L111" i="7"/>
  <c r="L112" i="7" s="1"/>
  <c r="K111" i="7"/>
  <c r="K112" i="7" s="1"/>
  <c r="J111" i="7"/>
  <c r="J112" i="7" s="1"/>
  <c r="I110" i="7"/>
  <c r="I109" i="7"/>
  <c r="I108" i="7"/>
  <c r="I93" i="7"/>
  <c r="I96" i="7" s="1"/>
  <c r="I103" i="7" s="1"/>
  <c r="L91" i="7"/>
  <c r="K91" i="7"/>
  <c r="J91" i="7"/>
  <c r="I88" i="7"/>
  <c r="I91" i="7" s="1"/>
  <c r="I204" i="7"/>
  <c r="Q204" i="7" l="1"/>
  <c r="N192" i="7"/>
  <c r="N193" i="7" s="1"/>
  <c r="M191" i="7"/>
  <c r="L127" i="7"/>
  <c r="M162" i="7"/>
  <c r="M76" i="7"/>
  <c r="P192" i="7"/>
  <c r="P193" i="7" s="1"/>
  <c r="O192" i="7"/>
  <c r="O193" i="7" s="1"/>
  <c r="K127" i="7"/>
  <c r="I210" i="7"/>
  <c r="Q210" i="7" s="1"/>
  <c r="I206" i="7"/>
  <c r="Q206" i="7" s="1"/>
  <c r="L191" i="7"/>
  <c r="I161" i="7"/>
  <c r="Q112" i="7"/>
  <c r="I169" i="7"/>
  <c r="I135" i="7"/>
  <c r="I139" i="7"/>
  <c r="I147" i="7"/>
  <c r="I158" i="7"/>
  <c r="I209" i="7"/>
  <c r="Q209" i="7" s="1"/>
  <c r="I207" i="7"/>
  <c r="Q207" i="7" s="1"/>
  <c r="I111" i="7"/>
  <c r="I200" i="7"/>
  <c r="Q200" i="7" s="1"/>
  <c r="I201" i="7"/>
  <c r="Q201" i="7" s="1"/>
  <c r="I142" i="7"/>
  <c r="I184" i="7"/>
  <c r="M19" i="7"/>
  <c r="M41" i="7" s="1"/>
  <c r="M199" i="7"/>
  <c r="K128" i="7"/>
  <c r="Q188" i="7"/>
  <c r="Q190" i="7" s="1"/>
  <c r="I180" i="7"/>
  <c r="J191" i="7"/>
  <c r="L128" i="7"/>
  <c r="J162" i="7"/>
  <c r="K191" i="7"/>
  <c r="L162" i="7"/>
  <c r="K162" i="7"/>
  <c r="I112" i="7"/>
  <c r="I208" i="7"/>
  <c r="Q208" i="7" s="1"/>
  <c r="N33" i="6"/>
  <c r="M33" i="6"/>
  <c r="L33" i="6"/>
  <c r="K33" i="6"/>
  <c r="J33" i="6"/>
  <c r="I33" i="6"/>
  <c r="I191" i="7" l="1"/>
  <c r="I162" i="7"/>
  <c r="M104" i="7"/>
  <c r="M192" i="7" s="1"/>
  <c r="M193" i="7" s="1"/>
  <c r="Q191" i="7"/>
  <c r="Q192" i="7" s="1"/>
  <c r="Q193" i="7" s="1"/>
  <c r="I127" i="7"/>
  <c r="I128" i="7" s="1"/>
  <c r="I205" i="7"/>
  <c r="I199" i="7"/>
  <c r="Q199" i="7" s="1"/>
  <c r="I198" i="7"/>
  <c r="Q198" i="7" s="1"/>
  <c r="K104" i="7"/>
  <c r="K192" i="7" s="1"/>
  <c r="K193" i="7" s="1"/>
  <c r="L104" i="7"/>
  <c r="L192" i="7" s="1"/>
  <c r="L193" i="7" s="1"/>
  <c r="J104" i="7"/>
  <c r="J192" i="7" s="1"/>
  <c r="J193" i="7" s="1"/>
  <c r="I104" i="7"/>
  <c r="I192" i="7" l="1"/>
  <c r="I193" i="7" s="1"/>
  <c r="I197" i="7"/>
  <c r="I211" i="7" s="1"/>
  <c r="Q197" i="7"/>
  <c r="Q205" i="7"/>
  <c r="M197" i="7"/>
  <c r="M205" i="7"/>
  <c r="J57" i="6"/>
  <c r="K57" i="6"/>
  <c r="L57" i="6"/>
  <c r="I138" i="6"/>
  <c r="Q211" i="7" l="1"/>
  <c r="M211" i="7"/>
  <c r="L109" i="6"/>
  <c r="L110" i="6" s="1"/>
  <c r="J126" i="6"/>
  <c r="L170" i="6"/>
  <c r="J181" i="6"/>
  <c r="I189" i="6"/>
  <c r="I108" i="6"/>
  <c r="I106" i="6"/>
  <c r="I93" i="6"/>
  <c r="I96" i="6" s="1"/>
  <c r="N79" i="6"/>
  <c r="M79" i="6"/>
  <c r="L79" i="6"/>
  <c r="K79" i="6"/>
  <c r="J79" i="6"/>
  <c r="I72" i="6"/>
  <c r="I58" i="6"/>
  <c r="I55" i="6"/>
  <c r="I57" i="6" s="1"/>
  <c r="I122" i="6" l="1"/>
  <c r="I203" i="6" s="1"/>
  <c r="M170" i="6"/>
  <c r="I16" i="6" l="1"/>
  <c r="I15" i="6"/>
  <c r="I14" i="6"/>
  <c r="L13" i="6"/>
  <c r="I13" i="6" s="1"/>
  <c r="L27" i="6"/>
  <c r="I26" i="6"/>
  <c r="I25" i="6"/>
  <c r="I24" i="6"/>
  <c r="I23" i="6"/>
  <c r="I27" i="6" l="1"/>
  <c r="I21" i="6"/>
  <c r="I19" i="6"/>
  <c r="M46" i="6" l="1"/>
  <c r="I145" i="6" l="1"/>
  <c r="K181" i="6" l="1"/>
  <c r="L181" i="6"/>
  <c r="M181" i="6"/>
  <c r="N181" i="6"/>
  <c r="N125" i="6"/>
  <c r="N126" i="6" s="1"/>
  <c r="N140" i="6"/>
  <c r="N170" i="6" l="1"/>
  <c r="K170" i="6"/>
  <c r="J170" i="6"/>
  <c r="I168" i="6"/>
  <c r="M148" i="6"/>
  <c r="N148" i="6"/>
  <c r="I144" i="6"/>
  <c r="I148" i="6" s="1"/>
  <c r="N128" i="6"/>
  <c r="N134" i="6" s="1"/>
  <c r="M128" i="6"/>
  <c r="M199" i="6" s="1"/>
  <c r="M125" i="6"/>
  <c r="M126" i="6" s="1"/>
  <c r="I113" i="6"/>
  <c r="K113" i="6"/>
  <c r="L113" i="6"/>
  <c r="N210" i="6"/>
  <c r="M210" i="6"/>
  <c r="N209" i="6"/>
  <c r="M209" i="6"/>
  <c r="N208" i="6"/>
  <c r="M208" i="6"/>
  <c r="N207" i="6"/>
  <c r="M207" i="6"/>
  <c r="N206" i="6"/>
  <c r="M206" i="6"/>
  <c r="N202" i="6"/>
  <c r="M202" i="6"/>
  <c r="N201" i="6"/>
  <c r="M201" i="6"/>
  <c r="N200" i="6"/>
  <c r="M200" i="6"/>
  <c r="N191" i="6"/>
  <c r="M191" i="6"/>
  <c r="L191" i="6"/>
  <c r="K191" i="6"/>
  <c r="J191" i="6"/>
  <c r="N188" i="6"/>
  <c r="M188" i="6"/>
  <c r="L188" i="6"/>
  <c r="K188" i="6"/>
  <c r="J188" i="6"/>
  <c r="N185" i="6"/>
  <c r="M185" i="6"/>
  <c r="I182" i="6"/>
  <c r="I185" i="6" s="1"/>
  <c r="I179" i="6"/>
  <c r="I175" i="6"/>
  <c r="I166" i="6"/>
  <c r="N162" i="6"/>
  <c r="M162" i="6"/>
  <c r="L162" i="6"/>
  <c r="K162" i="6"/>
  <c r="J162" i="6"/>
  <c r="I161" i="6"/>
  <c r="I160" i="6"/>
  <c r="N159" i="6"/>
  <c r="M159" i="6"/>
  <c r="L159" i="6"/>
  <c r="K159" i="6"/>
  <c r="J159" i="6"/>
  <c r="I158" i="6"/>
  <c r="I157" i="6"/>
  <c r="N156" i="6"/>
  <c r="M156" i="6"/>
  <c r="L156" i="6"/>
  <c r="K156" i="6"/>
  <c r="J156" i="6"/>
  <c r="I154" i="6"/>
  <c r="I156" i="6" s="1"/>
  <c r="N153" i="6"/>
  <c r="M153" i="6"/>
  <c r="L153" i="6"/>
  <c r="K153" i="6"/>
  <c r="J153" i="6"/>
  <c r="I152" i="6"/>
  <c r="I153" i="6" s="1"/>
  <c r="N151" i="6"/>
  <c r="M151" i="6"/>
  <c r="L151" i="6"/>
  <c r="K151" i="6"/>
  <c r="J151" i="6"/>
  <c r="I149" i="6"/>
  <c r="N143" i="6"/>
  <c r="M143" i="6"/>
  <c r="L143" i="6"/>
  <c r="K143" i="6"/>
  <c r="J143" i="6"/>
  <c r="I142" i="6"/>
  <c r="I202" i="6" s="1"/>
  <c r="I141" i="6"/>
  <c r="M140" i="6"/>
  <c r="L140" i="6"/>
  <c r="K140" i="6"/>
  <c r="J140" i="6"/>
  <c r="I140" i="6"/>
  <c r="L134" i="6"/>
  <c r="K134" i="6"/>
  <c r="J134" i="6"/>
  <c r="I130" i="6"/>
  <c r="I128" i="6"/>
  <c r="N109" i="6"/>
  <c r="N110" i="6" s="1"/>
  <c r="M109" i="6"/>
  <c r="M110" i="6" s="1"/>
  <c r="K109" i="6"/>
  <c r="K110" i="6" s="1"/>
  <c r="J109" i="6"/>
  <c r="J110" i="6" s="1"/>
  <c r="I107" i="6"/>
  <c r="I105" i="6"/>
  <c r="N100" i="6"/>
  <c r="M100" i="6"/>
  <c r="N96" i="6"/>
  <c r="M96" i="6"/>
  <c r="N91" i="6"/>
  <c r="M91" i="6"/>
  <c r="L91" i="6"/>
  <c r="K91" i="6"/>
  <c r="J91" i="6"/>
  <c r="I88" i="6"/>
  <c r="I91" i="6" s="1"/>
  <c r="N87" i="6"/>
  <c r="N81" i="6"/>
  <c r="M81" i="6"/>
  <c r="L81" i="6"/>
  <c r="K81" i="6"/>
  <c r="J81" i="6"/>
  <c r="I80" i="6"/>
  <c r="I81" i="6" s="1"/>
  <c r="I78" i="6"/>
  <c r="I77" i="6"/>
  <c r="N74" i="6"/>
  <c r="M74" i="6"/>
  <c r="L74" i="6"/>
  <c r="K74" i="6"/>
  <c r="J74" i="6"/>
  <c r="N71" i="6"/>
  <c r="M71" i="6"/>
  <c r="N68" i="6"/>
  <c r="M68" i="6"/>
  <c r="N65" i="6"/>
  <c r="M65" i="6"/>
  <c r="N63" i="6"/>
  <c r="M63" i="6"/>
  <c r="N61" i="6"/>
  <c r="M61" i="6"/>
  <c r="L61" i="6"/>
  <c r="K61" i="6"/>
  <c r="J61" i="6"/>
  <c r="N57" i="6"/>
  <c r="N53" i="6"/>
  <c r="M53" i="6"/>
  <c r="N50" i="6"/>
  <c r="M50" i="6"/>
  <c r="N48" i="6"/>
  <c r="M48" i="6"/>
  <c r="N46" i="6"/>
  <c r="L46" i="6"/>
  <c r="K46" i="6"/>
  <c r="J46" i="6"/>
  <c r="I43" i="6"/>
  <c r="I42" i="6"/>
  <c r="N41" i="6"/>
  <c r="L41" i="6"/>
  <c r="K41" i="6"/>
  <c r="J41" i="6"/>
  <c r="I40" i="6"/>
  <c r="I39" i="6"/>
  <c r="N36" i="6"/>
  <c r="M36" i="6"/>
  <c r="L36" i="6"/>
  <c r="K36" i="6"/>
  <c r="J36" i="6"/>
  <c r="I35" i="6"/>
  <c r="I34" i="6"/>
  <c r="N31" i="6"/>
  <c r="M31" i="6"/>
  <c r="L31" i="6"/>
  <c r="K31" i="6"/>
  <c r="J31" i="6"/>
  <c r="N27" i="6"/>
  <c r="M27" i="6"/>
  <c r="K27" i="6"/>
  <c r="J27" i="6"/>
  <c r="N22" i="6"/>
  <c r="M22" i="6"/>
  <c r="L22" i="6"/>
  <c r="K22" i="6"/>
  <c r="J22" i="6"/>
  <c r="N18" i="6"/>
  <c r="M18" i="6"/>
  <c r="L18" i="6"/>
  <c r="K18" i="6"/>
  <c r="J18" i="6"/>
  <c r="I17" i="6"/>
  <c r="I125" i="6" l="1"/>
  <c r="I126" i="6" s="1"/>
  <c r="L125" i="6"/>
  <c r="I204" i="6"/>
  <c r="K125" i="6"/>
  <c r="K126" i="6" s="1"/>
  <c r="L163" i="6"/>
  <c r="I109" i="6"/>
  <c r="I110" i="6"/>
  <c r="N101" i="6"/>
  <c r="I79" i="6"/>
  <c r="I82" i="6" s="1"/>
  <c r="J101" i="6"/>
  <c r="I159" i="6"/>
  <c r="M192" i="6"/>
  <c r="L192" i="6"/>
  <c r="N54" i="6"/>
  <c r="I181" i="6"/>
  <c r="J192" i="6"/>
  <c r="N192" i="6"/>
  <c r="I170" i="6"/>
  <c r="K192" i="6"/>
  <c r="N205" i="6"/>
  <c r="N37" i="6"/>
  <c r="N75" i="6"/>
  <c r="N163" i="6"/>
  <c r="I188" i="6"/>
  <c r="J163" i="6"/>
  <c r="K163" i="6"/>
  <c r="L82" i="6"/>
  <c r="I151" i="6"/>
  <c r="L126" i="6"/>
  <c r="M205" i="6"/>
  <c r="M198" i="6"/>
  <c r="I31" i="6"/>
  <c r="I206" i="6"/>
  <c r="I41" i="6"/>
  <c r="M101" i="6"/>
  <c r="I134" i="6"/>
  <c r="I143" i="6"/>
  <c r="J37" i="6"/>
  <c r="J75" i="6"/>
  <c r="K37" i="6"/>
  <c r="I207" i="6"/>
  <c r="K54" i="6"/>
  <c r="L54" i="6"/>
  <c r="K75" i="6"/>
  <c r="K101" i="6"/>
  <c r="I162" i="6"/>
  <c r="I18" i="6"/>
  <c r="I210" i="6"/>
  <c r="L37" i="6"/>
  <c r="M54" i="6"/>
  <c r="L75" i="6"/>
  <c r="M82" i="6"/>
  <c r="K82" i="6"/>
  <c r="L101" i="6"/>
  <c r="I201" i="6"/>
  <c r="I191" i="6"/>
  <c r="I22" i="6"/>
  <c r="M37" i="6"/>
  <c r="I46" i="6"/>
  <c r="J54" i="6"/>
  <c r="I61" i="6"/>
  <c r="M75" i="6"/>
  <c r="I74" i="6"/>
  <c r="I199" i="6"/>
  <c r="I209" i="6"/>
  <c r="I208" i="6"/>
  <c r="J82" i="6"/>
  <c r="N82" i="6"/>
  <c r="I200" i="6"/>
  <c r="I36" i="6"/>
  <c r="M134" i="6"/>
  <c r="M163" i="6" s="1"/>
  <c r="N199" i="6"/>
  <c r="N198" i="6" s="1"/>
  <c r="I75" i="6" l="1"/>
  <c r="N102" i="6"/>
  <c r="N193" i="6" s="1"/>
  <c r="N194" i="6" s="1"/>
  <c r="I192" i="6"/>
  <c r="I163" i="6"/>
  <c r="N211" i="6"/>
  <c r="I37" i="6"/>
  <c r="L102" i="6"/>
  <c r="L193" i="6" s="1"/>
  <c r="L194" i="6" s="1"/>
  <c r="I54" i="6"/>
  <c r="K102" i="6"/>
  <c r="K193" i="6" s="1"/>
  <c r="K194" i="6" s="1"/>
  <c r="M102" i="6"/>
  <c r="M193" i="6" s="1"/>
  <c r="M194" i="6" s="1"/>
  <c r="M211" i="6"/>
  <c r="I205" i="6"/>
  <c r="I101" i="6"/>
  <c r="J102" i="6"/>
  <c r="J193" i="6" s="1"/>
  <c r="J194" i="6" s="1"/>
  <c r="I198" i="6"/>
  <c r="I211" i="6" l="1"/>
  <c r="I102" i="6"/>
  <c r="I193" i="6" l="1"/>
  <c r="I194" i="6" s="1"/>
</calcChain>
</file>

<file path=xl/comments1.xml><?xml version="1.0" encoding="utf-8"?>
<comments xmlns="http://schemas.openxmlformats.org/spreadsheetml/2006/main">
  <authors>
    <author>Audra Cepiene</author>
  </authors>
  <commentList>
    <comment ref="O183" authorId="0">
      <text>
        <r>
          <rPr>
            <sz val="9"/>
            <color indexed="81"/>
            <rFont val="Tahoma"/>
            <family val="2"/>
            <charset val="186"/>
          </rPr>
          <t xml:space="preserve">Paprastojo remonto projekto parengimas
</t>
        </r>
      </text>
    </comment>
  </commentList>
</comments>
</file>

<file path=xl/comments2.xml><?xml version="1.0" encoding="utf-8"?>
<comments xmlns="http://schemas.openxmlformats.org/spreadsheetml/2006/main">
  <authors>
    <author>Audra Cepiene</author>
  </authors>
  <commentList>
    <comment ref="D45" authorId="0">
      <text>
        <r>
          <rPr>
            <b/>
            <sz val="9"/>
            <color indexed="81"/>
            <rFont val="Tahoma"/>
            <family val="2"/>
            <charset val="186"/>
          </rPr>
          <t>Audra Cepiene:</t>
        </r>
        <r>
          <rPr>
            <sz val="9"/>
            <color indexed="81"/>
            <rFont val="Tahoma"/>
            <family val="2"/>
            <charset val="186"/>
          </rPr>
          <t xml:space="preserve">
Nori daryti visos gatvės pirkimą </t>
        </r>
      </text>
    </comment>
    <comment ref="T84" authorId="0">
      <text>
        <r>
          <rPr>
            <b/>
            <sz val="9"/>
            <color indexed="81"/>
            <rFont val="Tahoma"/>
            <family val="2"/>
            <charset val="186"/>
          </rPr>
          <t>Audra Cepiene:</t>
        </r>
        <r>
          <rPr>
            <sz val="9"/>
            <color indexed="81"/>
            <rFont val="Tahoma"/>
            <family val="2"/>
            <charset val="186"/>
          </rPr>
          <t xml:space="preserve">
955,1 tūkst. litų (šios lėšos nebebus reikalingos 2014 metais, nes 273,1 tūkst. litų padidintas finansavimas iš Kelių priežiūros ir plėtros programos lėšų, nebus naudojama dalis planuoto užsakovo rezervo (357,7 tūkst. Lt), dalis darbų bei galutinis atsiskaitymas už darbus ir paslaugas (324,3 tūkst. Lt) persikels į kitus metus).</t>
        </r>
      </text>
    </comment>
    <comment ref="T101" authorId="0">
      <text>
        <r>
          <rPr>
            <b/>
            <sz val="9"/>
            <color indexed="81"/>
            <rFont val="Tahoma"/>
            <family val="2"/>
            <charset val="186"/>
          </rPr>
          <t>Audra Cepiene:</t>
        </r>
        <r>
          <rPr>
            <sz val="9"/>
            <color indexed="81"/>
            <rFont val="Tahoma"/>
            <family val="2"/>
            <charset val="186"/>
          </rPr>
          <t xml:space="preserve">
sprendimas</t>
        </r>
      </text>
    </comment>
  </commentList>
</comments>
</file>

<file path=xl/sharedStrings.xml><?xml version="1.0" encoding="utf-8"?>
<sst xmlns="http://schemas.openxmlformats.org/spreadsheetml/2006/main" count="1024" uniqueCount="238">
  <si>
    <t>tūkst. Lt</t>
  </si>
  <si>
    <t>Uždavinio kodas</t>
  </si>
  <si>
    <t>Priemonės kodas</t>
  </si>
  <si>
    <t>Priemonės požymis</t>
  </si>
  <si>
    <t>Asignavimų valdytojo kodas</t>
  </si>
  <si>
    <t>Finansavimo šaltinis</t>
  </si>
  <si>
    <t>Iš viso</t>
  </si>
  <si>
    <t>Išlaidoms</t>
  </si>
  <si>
    <t>planas</t>
  </si>
  <si>
    <t>01</t>
  </si>
  <si>
    <t>Iš viso:</t>
  </si>
  <si>
    <t>02</t>
  </si>
  <si>
    <t>Iš viso uždaviniui:</t>
  </si>
  <si>
    <t>Iš viso tikslui:</t>
  </si>
  <si>
    <t>Finansavimo šaltiniai</t>
  </si>
  <si>
    <t>Produkto kriterijaus</t>
  </si>
  <si>
    <t>Pavadinimas</t>
  </si>
  <si>
    <t>Iš jų darbo užmokesčiui</t>
  </si>
  <si>
    <t>Finansavimo šaltinių suvestinė</t>
  </si>
  <si>
    <t>SAVIVALDYBĖS  LĖŠOS, IŠ VISO:</t>
  </si>
  <si>
    <t>KITI ŠALTINIAI, IŠ VISO:</t>
  </si>
  <si>
    <t>IŠ VISO:</t>
  </si>
  <si>
    <t xml:space="preserve">                              Pavadinimas</t>
  </si>
  <si>
    <t>Turtui įsigyti ir finansiniams įsipareigojimams vykdyti</t>
  </si>
  <si>
    <t>Asignavimų valdytojų kodų klasifikatorius*</t>
  </si>
  <si>
    <t>Savivaldybės administracijos direktorius</t>
  </si>
  <si>
    <t>Ugdymo ir kultūros departamento direktorius</t>
  </si>
  <si>
    <t>Socialinių reikalų departamento direktorius</t>
  </si>
  <si>
    <t>Urbanistinės plėtros departamento direktorius</t>
  </si>
  <si>
    <t>Investicijų ir ekonomikos departamento direktorius</t>
  </si>
  <si>
    <t>Miesto ūkio departamento direktorius</t>
  </si>
  <si>
    <t xml:space="preserve"> TIKSLŲ, UŽDAVINIŲ, PRIEMONIŲ, PRIEMONIŲ IŠLAIDŲ IR PRODUKTO KRITERIJŲ SUVESTINĖ</t>
  </si>
  <si>
    <t>Veiklos plano tikslo kodas</t>
  </si>
  <si>
    <t>* patvirtinta Klaipėdos miesto savivaldybės administracijos direktoriaus 2011-02-24 įsakymu Nr. AD1-384</t>
  </si>
  <si>
    <r>
      <t xml:space="preserve">Savivaldybės biudžeto lėšos </t>
    </r>
    <r>
      <rPr>
        <b/>
        <sz val="10"/>
        <rFont val="Times New Roman"/>
        <family val="1"/>
        <charset val="186"/>
      </rPr>
      <t>SB</t>
    </r>
  </si>
  <si>
    <r>
      <t xml:space="preserve">Paskolos lėšos </t>
    </r>
    <r>
      <rPr>
        <b/>
        <sz val="10"/>
        <rFont val="Times New Roman"/>
        <family val="1"/>
        <charset val="186"/>
      </rPr>
      <t>SB(P)</t>
    </r>
  </si>
  <si>
    <r>
      <t xml:space="preserve">Europos Sąjungos paramos lėšos </t>
    </r>
    <r>
      <rPr>
        <b/>
        <sz val="10"/>
        <rFont val="Times New Roman"/>
        <family val="1"/>
        <charset val="186"/>
      </rPr>
      <t>ES</t>
    </r>
  </si>
  <si>
    <r>
      <t xml:space="preserve">Kelių priežiūros ir plėtros programos lėšos </t>
    </r>
    <r>
      <rPr>
        <b/>
        <sz val="10"/>
        <rFont val="Times New Roman"/>
        <family val="1"/>
        <charset val="186"/>
      </rPr>
      <t>KPP</t>
    </r>
  </si>
  <si>
    <r>
      <t xml:space="preserve">Klaipėdos valstybinio jūrų uosto direkcijos lėšos </t>
    </r>
    <r>
      <rPr>
        <b/>
        <sz val="10"/>
        <rFont val="Times New Roman"/>
        <family val="1"/>
        <charset val="186"/>
      </rPr>
      <t>KVJUD</t>
    </r>
  </si>
  <si>
    <r>
      <t xml:space="preserve">Valstybės biudžeto lėšos </t>
    </r>
    <r>
      <rPr>
        <b/>
        <sz val="10"/>
        <rFont val="Times New Roman"/>
        <family val="1"/>
        <charset val="186"/>
      </rPr>
      <t>LRVB</t>
    </r>
  </si>
  <si>
    <r>
      <t xml:space="preserve">Kiti finansavimo šaltiniai </t>
    </r>
    <r>
      <rPr>
        <b/>
        <sz val="10"/>
        <rFont val="Times New Roman"/>
        <family val="1"/>
        <charset val="186"/>
      </rPr>
      <t>Kt</t>
    </r>
  </si>
  <si>
    <t>2014-ieji metai</t>
  </si>
  <si>
    <t>2015-ieji metai</t>
  </si>
  <si>
    <t>SB</t>
  </si>
  <si>
    <t>06 Susisiekimo sistemos priežiūros ir plėtros programa</t>
  </si>
  <si>
    <t>03</t>
  </si>
  <si>
    <t>SUSISIEKIMO SISTEMOS PRIEŽIŪROS IR PLĖTROS PROGRAMOS (NR. 06)</t>
  </si>
  <si>
    <t>Didinti gatvių tinklo pralaidumą ir užtikrinti jų tankumą</t>
  </si>
  <si>
    <t>Rekonstruoti ir tiesti gatves</t>
  </si>
  <si>
    <t>Vystyti Klaipėdos pramoninės plėtros teritorijos susisiekimo infrastruktūrą</t>
  </si>
  <si>
    <t xml:space="preserve"> Užtikrinti patogios viešojo transporto sistemos funkcionavimą</t>
  </si>
  <si>
    <t>04</t>
  </si>
  <si>
    <t>Diegti eismo srautų reguliavimo ir saugumo priemones</t>
  </si>
  <si>
    <t>05</t>
  </si>
  <si>
    <t>Atlikti kasmetinius miesto susisiekimo infrastruktūros objektų priežiūros ir įrengimo darbus</t>
  </si>
  <si>
    <t>06</t>
  </si>
  <si>
    <t>07</t>
  </si>
  <si>
    <t>6</t>
  </si>
  <si>
    <t>KPP</t>
  </si>
  <si>
    <t>Eksploatuojama šviesoforų, vnt.</t>
  </si>
  <si>
    <t>Mokamo automobilių stovėjimo sistemos mieste sukūrimas ir išlaikymas</t>
  </si>
  <si>
    <t>Pėsčiųjų, šaligatvių bei privažiavimo kelių remonto bei įrengimo darbai, automobilių stovėjimo vietų įrengimas</t>
  </si>
  <si>
    <t>Tiltų ir kelio statinių priežiūra</t>
  </si>
  <si>
    <t>Suremontuota šaligatvių, ha</t>
  </si>
  <si>
    <t>Suremontuota asfaltbetonio dangos duobių kiemuose, ha</t>
  </si>
  <si>
    <t>Suremontuota asfaltbetonio dangos duobių gatvėse, ha</t>
  </si>
  <si>
    <t>Suremontuota gatvių akmens grindinio dangos, ha</t>
  </si>
  <si>
    <t>10</t>
  </si>
  <si>
    <t>Parduota lengvatinių bilietų, mln. vnt.</t>
  </si>
  <si>
    <t>Viešojo transporto priežiūros ir paslaugų kokybės kontroliavimas</t>
  </si>
  <si>
    <t>Viešojo transporto (autobusų ir maršrutinių taksi) integravimas</t>
  </si>
  <si>
    <t>Subsidijuojami maršrutai, vnt.</t>
  </si>
  <si>
    <t>Projektas „Regioninė galimybių studija „Vakarų krantas“</t>
  </si>
  <si>
    <t>5</t>
  </si>
  <si>
    <t>Parengta galimybių studija, vnt.</t>
  </si>
  <si>
    <t>ES</t>
  </si>
  <si>
    <t>Kt</t>
  </si>
  <si>
    <t>INTERREG IVC projekto POSSE įgyvendinimas („žaliosios bangos“ sistemos sukūrimo Klaipėdos mieste galimybių analizė)</t>
  </si>
  <si>
    <t>Parengtas techninis projektas, vnt.</t>
  </si>
  <si>
    <t>SB(P)</t>
  </si>
  <si>
    <t>LRVB</t>
  </si>
  <si>
    <t>I</t>
  </si>
  <si>
    <t>KVJUD</t>
  </si>
  <si>
    <t>Pietinės jungties tarp Klaipėdos valstybinio jūrų uosto ir IX B transporto koridoriaus techninės dokumentacijos parengimas</t>
  </si>
  <si>
    <t>Taikos pr. II juostos tiesimas nuo Smiltelės g. iki Jūrininkų pr.</t>
  </si>
  <si>
    <t>Automatinės eismo priežiūros prietaisų nuoma</t>
  </si>
  <si>
    <t>Kiemų ir privažiavimų kelių prie švietimo įstaigų sutvarkymas</t>
  </si>
  <si>
    <t>Suremontuotų kiemų ir privažiavimų, skaičius</t>
  </si>
  <si>
    <t>Centrinės miesto dalies gatvių tinklo modernizavimas:</t>
  </si>
  <si>
    <t>J.Janonio g. dangų ir šaligatvių restauravimas</t>
  </si>
  <si>
    <t>Šiaurinės miesto dalies gatvių tinklo modernizavimas:</t>
  </si>
  <si>
    <t>Šiaurės ir Pietų transporto koridorių gatvių tinklo modernizavimas:</t>
  </si>
  <si>
    <t>Pajūrio rekreacinių teritorijų gatvių tinklo modernizavimas:</t>
  </si>
  <si>
    <t>Eksploatuojamų bilietų automatų sk.</t>
  </si>
  <si>
    <t>Transporto kompensacijų mokėjimas:</t>
  </si>
  <si>
    <t>08</t>
  </si>
  <si>
    <t>Asfaltuotų daugiabučių kiemų dangų remontas</t>
  </si>
  <si>
    <t>Miesto gatvių ir daugiabučių namų kiemų dangos remontas:</t>
  </si>
  <si>
    <t>Keleivinio transporto stotelių su įvažomis Klaipėdos miesto gatvėse projektavimas ir įrengimas</t>
  </si>
  <si>
    <t>Patikrinta viešojo transporto priemonių, tūkst. vnt.</t>
  </si>
  <si>
    <t>Įsigyta integruotų maršrutų transporto priemonių įrangos, vnt.</t>
  </si>
  <si>
    <t>Prižiūrima tiltų ir viadukų, vnt.</t>
  </si>
  <si>
    <t>Sankryžos iš Butkų Juzės gatvės į S. Daukanto gatvę kapitalinis remontas</t>
  </si>
  <si>
    <t>Parengta techninių projektų, vnt.</t>
  </si>
  <si>
    <t>Rekonstruota sankryža.
Užbaigtumas, proc.</t>
  </si>
  <si>
    <t>Įrengta stotelių, vnt.</t>
  </si>
  <si>
    <t>1</t>
  </si>
  <si>
    <t>Viešojo transporto paslaugų organizavimas:</t>
  </si>
  <si>
    <t>Studijų atlikimas:</t>
  </si>
  <si>
    <t xml:space="preserve">Iš viso  programai:  </t>
  </si>
  <si>
    <t>Klaipėdos miesto gatvių pėsčiųjų perėjų kryptingas apšvietimas</t>
  </si>
  <si>
    <t>Apšviesta pėsčiųjų perėjų, sk</t>
  </si>
  <si>
    <t>Užbaigtumas, proc.</t>
  </si>
  <si>
    <t>Pajūrio g. rekonstravimas</t>
  </si>
  <si>
    <t>Labrenciškės g. rekonstravimas</t>
  </si>
  <si>
    <t>Tauralaukio gyvenvietės gatvių rekonstravimas</t>
  </si>
  <si>
    <t>Tilžės g. nuo Šilutės pl. rekonstravimas, pertvarkant geležinkelio pervažą bei žiedinę Mokyklos g. ir Šilutės pl. sankryžą</t>
  </si>
  <si>
    <t>Taikos pr. nuo Sausios 15-osios g. iki Kauno g. rekonstravimas</t>
  </si>
  <si>
    <t>Šilutės plento rekonstravimas
(I etapas nuo Tilžės g. iki Kauno g.)
(II etapas nuo Kauno g. iki Dubysos g.)</t>
  </si>
  <si>
    <t>Automobilių stovėjimo aikštelės teritorijoje Pilies g. 2A įrengimas</t>
  </si>
  <si>
    <t>Pamario gatvės rekonstravimas</t>
  </si>
  <si>
    <t>SB(L)</t>
  </si>
  <si>
    <t>Strateginis tikslas 02. Kurti mieste patrauklią, švarią ir saugią gyvenamąją aplinką</t>
  </si>
  <si>
    <t xml:space="preserve">Atlikti archeologiniai tyrinėjimai, vnt.
Parengtas techninis projektas, 1 vnt. 
</t>
  </si>
  <si>
    <t>2014-ųjų metų asignavimų planas</t>
  </si>
  <si>
    <t>Iš viso priemonei:</t>
  </si>
  <si>
    <t>2016-ieji metai</t>
  </si>
  <si>
    <t>Miesto gatvių saugaus eismo priemonių eksploatacija ir įrengimas</t>
  </si>
  <si>
    <t>Miesto gatvių ženklinimas</t>
  </si>
  <si>
    <t>Prižiūrima žvyruotos dangos, ha</t>
  </si>
  <si>
    <t>Maršrutų skaičius, vnt.</t>
  </si>
  <si>
    <t>Įrengta aikšelių, sk.</t>
  </si>
  <si>
    <t>Paklota ištisinio asfaltbetonio dangos, ha</t>
  </si>
  <si>
    <t>Eksploatuojama prietaisų, vnt.</t>
  </si>
  <si>
    <t>Žvyruotos dangos greideriavimas (17,4 ha), kartai</t>
  </si>
  <si>
    <t>SB(VR)</t>
  </si>
  <si>
    <r>
      <t xml:space="preserve">Vietinių rinkliavų lėšos </t>
    </r>
    <r>
      <rPr>
        <b/>
        <sz val="10"/>
        <rFont val="Times New Roman"/>
        <family val="1"/>
        <charset val="186"/>
      </rPr>
      <t>SB(VR)</t>
    </r>
  </si>
  <si>
    <t>Bendri KVJUD ir miesto projektai:</t>
  </si>
  <si>
    <t>Automobilių laikymo aikštelės (daugiaaukščio garažo) statybos Pilies g. 6A projekto parengimas</t>
  </si>
  <si>
    <t>Ištisinio asfaltbetonio dangos įrengimas kitose gatvėse</t>
  </si>
  <si>
    <r>
      <rPr>
        <b/>
        <sz val="10"/>
        <rFont val="Times New Roman"/>
        <family val="1"/>
        <charset val="186"/>
      </rPr>
      <t xml:space="preserve">Ištisinio asfaltbetonio dangos įrengimas miesto gatvėse: </t>
    </r>
    <r>
      <rPr>
        <sz val="10"/>
        <rFont val="Times New Roman"/>
        <family val="1"/>
        <charset val="186"/>
      </rPr>
      <t>medžiagų tyrimas ir kontroliniai bandymai</t>
    </r>
  </si>
  <si>
    <t>SB(VRL)</t>
  </si>
  <si>
    <t>P2.1.2.11</t>
  </si>
  <si>
    <t>P2.1.2.14</t>
  </si>
  <si>
    <t>P2.1.2.13</t>
  </si>
  <si>
    <t>P2.1.2.12</t>
  </si>
  <si>
    <t>P2.2.1.1</t>
  </si>
  <si>
    <t>P2.1.2.9</t>
  </si>
  <si>
    <t>P2.1.2.7</t>
  </si>
  <si>
    <t>P2.1.2.2</t>
  </si>
  <si>
    <t>PF</t>
  </si>
  <si>
    <r>
      <t>Savivaldybės privatizavimo fondo lėšos</t>
    </r>
    <r>
      <rPr>
        <b/>
        <sz val="10"/>
        <rFont val="Times New Roman"/>
        <family val="1"/>
        <charset val="186"/>
      </rPr>
      <t xml:space="preserve"> PF</t>
    </r>
  </si>
  <si>
    <t>Kompensuota  bilietų (nuo 2014 m. II ketvirčio), tūkst. vnt.</t>
  </si>
  <si>
    <t>Kompensuota  bilietų, tūkst. vnt.</t>
  </si>
  <si>
    <t>2.1.2.4</t>
  </si>
  <si>
    <t>2.1.2.2</t>
  </si>
  <si>
    <t>Aliktas techninio projekto pakeitimas, vnt.  Užbaigtumas, proc.</t>
  </si>
  <si>
    <t>Suremontuota sankryža, vnt.</t>
  </si>
  <si>
    <t>Parengtas techninis projektas
Tiesiamos 2 eismo juostų gatvės ilgis – 4600 m.
Užbaigtumas, proc.</t>
  </si>
  <si>
    <t>Tiesiamos 2 eismo juostų gatvės ilgis – 2050 m.</t>
  </si>
  <si>
    <r>
      <t>Suženklinta gatvių, km</t>
    </r>
    <r>
      <rPr>
        <vertAlign val="superscript"/>
        <sz val="10"/>
        <rFont val="Times New Roman"/>
        <family val="1"/>
        <charset val="186"/>
      </rPr>
      <t>2</t>
    </r>
  </si>
  <si>
    <r>
      <t>Suženklinta esamų dviračių takų, km</t>
    </r>
    <r>
      <rPr>
        <vertAlign val="superscript"/>
        <sz val="10"/>
        <rFont val="Times New Roman"/>
        <family val="1"/>
        <charset val="186"/>
      </rPr>
      <t>2</t>
    </r>
  </si>
  <si>
    <t>Įrengta kelio ženklų, sk.</t>
  </si>
  <si>
    <t>Įrengta automobilių aikštelių, sk.</t>
  </si>
  <si>
    <t>Parengtas techninis  projektas, sk.</t>
  </si>
  <si>
    <t>Parengti priešprojektiniai pasiūlymai,vnt.
Parengtas techninis projektas, 1 vnt., rekonstruota gatvė (4600 m).
Užbaigtumas, proc.</t>
  </si>
  <si>
    <t>Parengtas techninis projektas,vnt.</t>
  </si>
  <si>
    <t>Patikslintas detalusis planas, vnt.</t>
  </si>
  <si>
    <t>Patikslintas techninis projektas, vnt.</t>
  </si>
  <si>
    <t>Parengtas II etapo techninis projektas, vnt.</t>
  </si>
  <si>
    <t xml:space="preserve">Eksploatuojama eismo reguliavimo priemonių, tūkst. vnt. </t>
  </si>
  <si>
    <t>Atlikta elektromobilių infrastruktūros įrengimo galimybių studija, vnt.</t>
  </si>
  <si>
    <t>Išleista  informacinių leidinių (tiražas 10000), vnt.</t>
  </si>
  <si>
    <t>Parengtas techninis projektas, sk.</t>
  </si>
  <si>
    <t xml:space="preserve">Parengtas techninis projektas, vnt
</t>
  </si>
  <si>
    <t>Įrengta aikštelė, proc.</t>
  </si>
  <si>
    <t>Atlikta gatvės 280 m  rekonstrukcija (I etapas)</t>
  </si>
  <si>
    <r>
      <t>Funkcinės klasifikacijos kodas</t>
    </r>
    <r>
      <rPr>
        <b/>
        <sz val="10"/>
        <rFont val="Times New Roman"/>
        <family val="1"/>
        <charset val="186"/>
      </rPr>
      <t>*</t>
    </r>
  </si>
  <si>
    <t>Atlikta gatvės 366 m  rekonstrukcija (II etapas)</t>
  </si>
  <si>
    <t>Joniškės gatvės rekonstrukcija (I etapas)</t>
  </si>
  <si>
    <t xml:space="preserve">Joniškės g. rekonstrukcija (II etapas) </t>
  </si>
  <si>
    <t xml:space="preserve">Bastionų g. su nauju tiltu per Danės upę statyba: techninės dokumentacijos parengimas </t>
  </si>
  <si>
    <t>Minijos g. ruožo nuo Baltijos pr. iki Jūrininkų pr. rekonstrukcija</t>
  </si>
  <si>
    <t>Tilto per Danės upę Pilies gatvėje, Klaipėdoje, kapitalinis remontas</t>
  </si>
  <si>
    <t>Topografinių nuotraukų, išpildomųjų geodezinių nuotraukų įsigijimas, statinių projektų ekspertizių bei kitos inžinerinės paslaugos</t>
  </si>
  <si>
    <t>Centrinio Klaipėdos valstybinio jūrų uosto įvado jungties modernizavimas:</t>
  </si>
  <si>
    <t>Baltijos prospekto ir Minijos gatvės sankryžos rekonstrukcija. I etapas</t>
  </si>
  <si>
    <t xml:space="preserve">(Ruožas nuo Šilutės plento II etapas) </t>
  </si>
  <si>
    <r>
      <t xml:space="preserve">Statybininkų prospekto tęsinio tiesimas nuo Šilutės pl. per LEZ teritoriją iki 141 kelio </t>
    </r>
    <r>
      <rPr>
        <sz val="10"/>
        <rFont val="Times New Roman"/>
        <family val="1"/>
        <charset val="186"/>
      </rPr>
      <t>(Klaipėdos LEZ Lypkių gatvės tiesimas I etapas)</t>
    </r>
    <r>
      <rPr>
        <b/>
        <sz val="10"/>
        <rFont val="Times New Roman"/>
        <family val="1"/>
        <charset val="186"/>
      </rPr>
      <t xml:space="preserve"> </t>
    </r>
  </si>
  <si>
    <t>Kelio nuo Medelyno g. iki Pamario g.  techninio projekto parengimas ir tiesimas</t>
  </si>
  <si>
    <r>
      <t xml:space="preserve">        </t>
    </r>
    <r>
      <rPr>
        <b/>
        <sz val="10"/>
        <rFont val="Times New Roman"/>
        <family val="1"/>
        <charset val="186"/>
      </rPr>
      <t xml:space="preserve"> - </t>
    </r>
    <r>
      <rPr>
        <sz val="10"/>
        <rFont val="Times New Roman"/>
        <family val="1"/>
        <charset val="186"/>
      </rPr>
      <t>vežėjams už lengvatas turinčių keleivių vežimą</t>
    </r>
  </si>
  <si>
    <t xml:space="preserve">          - moksleiviams</t>
  </si>
  <si>
    <t xml:space="preserve">        - profesinių mokyklų moksleiviams</t>
  </si>
  <si>
    <t>Nuostolingų maršrutų subsidijavimas priemiesčio maršrutus aptarnaujantiems vežėjams (s. b. „Dituva“, s. b. „Tolupis“)</t>
  </si>
  <si>
    <t>Nuostolių dėl keleivių vežimo vietinio ir priemiestinio reguliaraus susisiekimo autobusų maršrutais kompensavimas</t>
  </si>
  <si>
    <t>Ištisinio asfaltbetonio dangos tiesimas Taikos pr. ruože nuo Jūrininkų pr. iki Kairių g.</t>
  </si>
  <si>
    <t>Asfaltbetonio dangos, žvyruotos dangos ir akmenimis grįstų gatvių dangos remontas</t>
  </si>
  <si>
    <t>Įrengta ir pakeista informacinių ženklų, tūkst. vnt.</t>
  </si>
  <si>
    <t>Parengtas techninis projektas, 1vnt.
Tiesiamos gatvės ilgis – 500 m. 
Užbaigtumas, proc.</t>
  </si>
  <si>
    <t>Rekonstruotos kvartalo gatvės – 2023,8 m: 
Vilnelės g. (701,9 m),  Upelio g. (212,0 m), Skirvytės ( 288,9 m), Dusetų (152,1 m), Žūklės (509,9 m), Tinklų (159,0).          Užbaigtumas, proc.</t>
  </si>
  <si>
    <t>Tilžės g. rekonstravimo II etapas – kelio Nr. 2215 apšvietimo įrengimas</t>
  </si>
  <si>
    <t>Tiesiamos gatvės ilgis – 1610 m 
Užbaigtumas proc.</t>
  </si>
  <si>
    <t>Rekonstruojamos gatvės ilgis  – 3400 m 
Užbaigtumas, proc.</t>
  </si>
  <si>
    <t xml:space="preserve">Parengtas laikino tilto projektas, vnt.
Įrengtas laikinas tiltas, vnt.
Remontuojama tilto ilgis – 37,4 m.  
Užbaigtumas, proc. </t>
  </si>
  <si>
    <t>Bendras tiesiamos gatvės ilgis – 571 m 
Užbaigtumas, proc.</t>
  </si>
  <si>
    <t>Esamų dviračių takų ženklinimo bei jungčių (rišlumo), dviračių parkavimo vietų įrengimas bei bemotorio transporto skatinimas (2014 m. – dviračių takų ruožo nuo Taikos pr. 139 iki Herkaus Manto g. 86 (abiejose pusėse) sutvarkymo darbai)</t>
  </si>
  <si>
    <t>Suženklinta mokamų automobilių aištelių (horizontalus ženklinimas), kv. m</t>
  </si>
  <si>
    <r>
      <t xml:space="preserve">Kombinuotų kelionių jungčių (PARK&amp;RIDE) įrengimas </t>
    </r>
    <r>
      <rPr>
        <sz val="10"/>
        <rFont val="Times New Roman"/>
        <family val="1"/>
        <charset val="186"/>
      </rPr>
      <t>(2014 m. – šiaurinėje miesto dalyje)</t>
    </r>
  </si>
  <si>
    <t>Įrengta aikštelė (daugiaukštis garažas). Užbaigtumas, proc.</t>
  </si>
  <si>
    <t>Įrengtas gatvių apšvietimas
Užbaigtumas, proc.</t>
  </si>
  <si>
    <t>Parengta techninių projektų, vnt.
Atlikti gatvės (600 m) ir žiedinės sankryžos rekonstravimo darbai. 
Užbaigtumas, proc.</t>
  </si>
  <si>
    <t>Rekonstruota gatvė (189 m)
Užbaigtumas, proc.</t>
  </si>
  <si>
    <t>Švyturio gatvės rekonstravimo projekto parengimas ir įgyvendinimas (I etapas – nuo Naujosios Uosto g. iki Malūnininkų g.)</t>
  </si>
  <si>
    <t>Rekonstruotas gatvės ilgis – 1,12 km. Užbaigtumas, proc.</t>
  </si>
  <si>
    <t>Rekonstruotas gatvės ilgis – 0,43 km, Užbaigtumas, proc.</t>
  </si>
  <si>
    <t xml:space="preserve"> 2014–2016 M. KLAIPĖDOS MIESTO SAVIVALDYBĖS</t>
  </si>
  <si>
    <t>Smeltės kvartalo gatvių kapitalinis remontas</t>
  </si>
  <si>
    <t xml:space="preserve">Daržų gatvės nuo Aukštosios iki Tiltų gatvės rekonstrukcija </t>
  </si>
  <si>
    <t>Tomo g. techninio projekto parengimas</t>
  </si>
  <si>
    <t>Parengtas techninis  projektas, sk</t>
  </si>
  <si>
    <t>2015-ųjų metų lėšų planas</t>
  </si>
  <si>
    <t>2016-ųjų metų lėšų planas</t>
  </si>
  <si>
    <t>2015-ųjų m. lėšų planas</t>
  </si>
  <si>
    <t>2016-ųjų m. lėšų planas</t>
  </si>
  <si>
    <t>P6</t>
  </si>
  <si>
    <t>Dalyvauta konferencijose, kartai</t>
  </si>
  <si>
    <t>Siūlomas keisti 2014-ųjų metų maksimalių asignavimų planas</t>
  </si>
  <si>
    <t>Skirtumas</t>
  </si>
  <si>
    <t>Rokiškio g. rekonstravimas</t>
  </si>
  <si>
    <r>
      <t xml:space="preserve">Savivaldybės biudžeto apyvartinių lėšų likutis </t>
    </r>
    <r>
      <rPr>
        <b/>
        <sz val="10"/>
        <rFont val="Times New Roman"/>
        <family val="1"/>
        <charset val="186"/>
      </rPr>
      <t>SB(L)</t>
    </r>
  </si>
  <si>
    <t>Parengtas paprastojo remonto aprašas, vnt.</t>
  </si>
  <si>
    <t>09</t>
  </si>
  <si>
    <r>
      <t xml:space="preserve">Savivaldybės biudžeto viršplaninės lėšos </t>
    </r>
    <r>
      <rPr>
        <b/>
        <sz val="10"/>
        <rFont val="Times New Roman"/>
        <family val="1"/>
        <charset val="186"/>
      </rPr>
      <t>SB(VP)</t>
    </r>
  </si>
  <si>
    <r>
      <t xml:space="preserve">Vietinių rinkliavų apyvartinių lėšų likutis </t>
    </r>
    <r>
      <rPr>
        <b/>
        <sz val="10"/>
        <rFont val="Times New Roman"/>
        <family val="1"/>
        <charset val="186"/>
      </rPr>
      <t xml:space="preserve">SB(VRL) </t>
    </r>
    <r>
      <rPr>
        <sz val="10"/>
        <rFont val="Times New Roman"/>
        <family val="1"/>
        <charset val="186"/>
      </rPr>
      <t>- rinkliavos likutis</t>
    </r>
  </si>
  <si>
    <r>
      <t xml:space="preserve">Vietinių rinkliavų apyvartinių lėšų likutis </t>
    </r>
    <r>
      <rPr>
        <b/>
        <sz val="10"/>
        <rFont val="Times New Roman"/>
        <family val="1"/>
        <charset val="186"/>
      </rPr>
      <t>SB(VRL)</t>
    </r>
    <r>
      <rPr>
        <sz val="10"/>
        <rFont val="Times New Roman"/>
        <family val="1"/>
        <charset val="186"/>
      </rPr>
      <t>- rinkliavos likutis</t>
    </r>
  </si>
  <si>
    <t>* pagal KMT 2014 m. gegužės 29 d. sprendimą Nr. T2-113</t>
  </si>
  <si>
    <t>Lyginamasis variantas</t>
  </si>
  <si>
    <t>J. Janonio g. dangų ir šaligatvių restauravimas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</si>
</sst>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L_t_-;\-* #,##0.00\ _L_t_-;_-* &quot;-&quot;??\ _L_t_-;_-@_-"/>
    <numFmt numFmtId="164" formatCode="0.0"/>
    <numFmt numFmtId="165" formatCode="#,##0.0"/>
    <numFmt numFmtId="166" formatCode="0.0_ ;\-0.0\ "/>
  </numFmts>
  <fonts count="29" x14ac:knownFonts="1">
    <font>
      <sz val="10"/>
      <name val="Arial"/>
      <charset val="186"/>
    </font>
    <font>
      <sz val="8"/>
      <name val="Arial"/>
      <family val="2"/>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b/>
      <sz val="8"/>
      <name val="Times New Roman"/>
      <family val="1"/>
      <charset val="186"/>
    </font>
    <font>
      <b/>
      <sz val="10"/>
      <name val="Times New Roman"/>
      <family val="1"/>
      <charset val="204"/>
    </font>
    <font>
      <sz val="9"/>
      <name val="Times New Roman"/>
      <family val="1"/>
      <charset val="186"/>
    </font>
    <font>
      <b/>
      <u/>
      <sz val="10"/>
      <name val="Times New Roman"/>
      <family val="1"/>
      <charset val="186"/>
    </font>
    <font>
      <sz val="10"/>
      <name val="Arial"/>
      <family val="2"/>
      <charset val="186"/>
    </font>
    <font>
      <sz val="9"/>
      <name val="Times New Roman"/>
      <family val="1"/>
      <charset val="204"/>
    </font>
    <font>
      <b/>
      <sz val="9"/>
      <name val="Times New Roman"/>
      <family val="1"/>
      <charset val="186"/>
    </font>
    <font>
      <u/>
      <sz val="10"/>
      <name val="Times New Roman"/>
      <family val="1"/>
      <charset val="186"/>
    </font>
    <font>
      <sz val="9"/>
      <name val="Arial"/>
      <family val="2"/>
      <charset val="186"/>
    </font>
    <font>
      <sz val="10"/>
      <name val="Times New Roman"/>
      <family val="1"/>
    </font>
    <font>
      <sz val="8"/>
      <name val="Times New Roman"/>
      <family val="1"/>
    </font>
    <font>
      <sz val="10"/>
      <color rgb="FFFF0000"/>
      <name val="Times New Roman"/>
      <family val="1"/>
      <charset val="186"/>
    </font>
    <font>
      <sz val="7"/>
      <name val="Times New Roman"/>
      <family val="1"/>
      <charset val="186"/>
    </font>
    <font>
      <b/>
      <sz val="10"/>
      <name val="Arial"/>
      <family val="2"/>
      <charset val="186"/>
    </font>
    <font>
      <vertAlign val="superscript"/>
      <sz val="10"/>
      <name val="Times New Roman"/>
      <family val="1"/>
      <charset val="186"/>
    </font>
    <font>
      <sz val="10"/>
      <name val="Cambria"/>
      <family val="1"/>
      <charset val="186"/>
    </font>
    <font>
      <b/>
      <sz val="10"/>
      <color rgb="FFFF0000"/>
      <name val="Times New Roman"/>
      <family val="1"/>
      <charset val="186"/>
    </font>
    <font>
      <sz val="9"/>
      <color indexed="81"/>
      <name val="Tahoma"/>
      <family val="2"/>
      <charset val="186"/>
    </font>
    <font>
      <b/>
      <sz val="9"/>
      <color indexed="81"/>
      <name val="Tahoma"/>
      <family val="2"/>
      <charset val="186"/>
    </font>
    <font>
      <b/>
      <i/>
      <sz val="12"/>
      <name val="Times New Roman"/>
      <family val="1"/>
      <charset val="186"/>
    </font>
    <font>
      <sz val="10"/>
      <color rgb="FFFF0000"/>
      <name val="Arial"/>
      <family val="2"/>
      <charset val="186"/>
    </font>
    <font>
      <sz val="9"/>
      <color rgb="FFFF0000"/>
      <name val="Times New Roman"/>
      <family val="1"/>
      <charset val="186"/>
    </font>
  </fonts>
  <fills count="10">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31"/>
        <bgColor indexed="64"/>
      </patternFill>
    </fill>
    <fill>
      <patternFill patternType="solid">
        <fgColor indexed="22"/>
        <bgColor indexed="64"/>
      </patternFill>
    </fill>
    <fill>
      <patternFill patternType="solid">
        <fgColor indexed="43"/>
        <bgColor indexed="64"/>
      </patternFill>
    </fill>
    <fill>
      <patternFill patternType="solid">
        <fgColor rgb="FFFFCCFF"/>
        <bgColor indexed="64"/>
      </patternFill>
    </fill>
    <fill>
      <patternFill patternType="solid">
        <fgColor theme="0"/>
        <bgColor indexed="64"/>
      </patternFill>
    </fill>
    <fill>
      <patternFill patternType="solid">
        <fgColor theme="0" tint="-0.14999847407452621"/>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3" fontId="11" fillId="0" borderId="0" applyFont="0" applyFill="0" applyBorder="0" applyAlignment="0" applyProtection="0"/>
  </cellStyleXfs>
  <cellXfs count="1157">
    <xf numFmtId="0" fontId="0" fillId="0" borderId="0" xfId="0"/>
    <xf numFmtId="0" fontId="4" fillId="0" borderId="1" xfId="0" applyFont="1" applyBorder="1" applyAlignment="1">
      <alignment vertical="top" wrapText="1"/>
    </xf>
    <xf numFmtId="0" fontId="4" fillId="0" borderId="1" xfId="0" applyFont="1" applyBorder="1" applyAlignment="1">
      <alignment horizontal="center" vertical="top" wrapText="1"/>
    </xf>
    <xf numFmtId="0" fontId="4" fillId="0" borderId="0" xfId="0" applyFont="1"/>
    <xf numFmtId="0" fontId="3" fillId="0" borderId="0" xfId="0" applyFont="1" applyAlignment="1">
      <alignment horizontal="left" vertical="top"/>
    </xf>
    <xf numFmtId="0" fontId="3" fillId="0" borderId="0" xfId="0" applyFont="1" applyFill="1" applyBorder="1" applyAlignment="1">
      <alignment horizontal="center" vertical="top"/>
    </xf>
    <xf numFmtId="0" fontId="3" fillId="0" borderId="0" xfId="0" applyFont="1" applyBorder="1" applyAlignment="1">
      <alignment vertical="top"/>
    </xf>
    <xf numFmtId="0" fontId="3" fillId="0" borderId="2" xfId="0" applyFont="1" applyFill="1" applyBorder="1" applyAlignment="1">
      <alignment horizontal="center" vertical="center" textRotation="90" wrapText="1"/>
    </xf>
    <xf numFmtId="0" fontId="3" fillId="0" borderId="2" xfId="0" applyFont="1" applyBorder="1" applyAlignment="1">
      <alignment horizontal="center" vertical="center" textRotation="90" wrapText="1"/>
    </xf>
    <xf numFmtId="0" fontId="3" fillId="0" borderId="2" xfId="0" applyFont="1" applyBorder="1" applyAlignment="1">
      <alignment horizontal="center" vertical="center" textRotation="90"/>
    </xf>
    <xf numFmtId="0" fontId="3" fillId="0" borderId="3" xfId="0" applyFont="1" applyBorder="1" applyAlignment="1">
      <alignment horizontal="center" vertical="center" textRotation="90"/>
    </xf>
    <xf numFmtId="0" fontId="3" fillId="0" borderId="0" xfId="0" applyFont="1" applyAlignment="1">
      <alignment vertical="top"/>
    </xf>
    <xf numFmtId="0" fontId="3" fillId="0" borderId="0" xfId="0" applyFont="1" applyAlignment="1">
      <alignment horizontal="center" vertical="top"/>
    </xf>
    <xf numFmtId="49" fontId="5" fillId="2" borderId="4" xfId="0" applyNumberFormat="1" applyFont="1" applyFill="1" applyBorder="1" applyAlignment="1">
      <alignment horizontal="center" vertical="top"/>
    </xf>
    <xf numFmtId="0" fontId="3" fillId="0" borderId="6" xfId="0" applyFont="1" applyBorder="1" applyAlignment="1">
      <alignment horizontal="center" vertical="top"/>
    </xf>
    <xf numFmtId="0" fontId="3" fillId="0" borderId="8" xfId="0" applyFont="1" applyFill="1" applyBorder="1" applyAlignment="1">
      <alignment horizontal="center" vertical="top" wrapText="1"/>
    </xf>
    <xf numFmtId="0" fontId="3" fillId="0" borderId="0" xfId="0" applyFont="1" applyBorder="1" applyAlignment="1">
      <alignment horizontal="left" vertical="top"/>
    </xf>
    <xf numFmtId="0" fontId="3" fillId="0" borderId="0" xfId="0" applyFont="1" applyFill="1" applyBorder="1" applyAlignment="1">
      <alignment vertical="top"/>
    </xf>
    <xf numFmtId="0" fontId="3" fillId="0" borderId="5" xfId="0" applyFont="1" applyFill="1" applyBorder="1" applyAlignment="1">
      <alignment vertical="top" wrapText="1"/>
    </xf>
    <xf numFmtId="0" fontId="3" fillId="0" borderId="6" xfId="0" applyFont="1" applyFill="1" applyBorder="1" applyAlignment="1">
      <alignment horizontal="center" vertical="top" wrapText="1"/>
    </xf>
    <xf numFmtId="0" fontId="3" fillId="0" borderId="9" xfId="0" applyFont="1" applyFill="1" applyBorder="1" applyAlignment="1">
      <alignment vertical="top" wrapText="1"/>
    </xf>
    <xf numFmtId="0" fontId="3" fillId="0" borderId="10" xfId="0" applyFont="1" applyFill="1" applyBorder="1" applyAlignment="1">
      <alignment horizontal="center" vertical="top"/>
    </xf>
    <xf numFmtId="0" fontId="3" fillId="0" borderId="6" xfId="0" applyFont="1" applyFill="1" applyBorder="1" applyAlignment="1">
      <alignment horizontal="center" vertical="top"/>
    </xf>
    <xf numFmtId="0" fontId="3" fillId="0" borderId="11" xfId="0" applyNumberFormat="1" applyFont="1" applyFill="1" applyBorder="1" applyAlignment="1">
      <alignment horizontal="center" vertical="top"/>
    </xf>
    <xf numFmtId="0" fontId="3" fillId="0" borderId="0" xfId="0" applyFont="1" applyFill="1" applyAlignment="1">
      <alignment vertical="top"/>
    </xf>
    <xf numFmtId="0" fontId="3" fillId="3" borderId="0" xfId="0" applyFont="1" applyFill="1" applyAlignment="1">
      <alignment vertical="top"/>
    </xf>
    <xf numFmtId="0" fontId="3" fillId="0" borderId="23" xfId="0" applyFont="1" applyFill="1" applyBorder="1" applyAlignment="1">
      <alignment horizontal="center" vertical="top" wrapText="1"/>
    </xf>
    <xf numFmtId="0" fontId="3" fillId="0" borderId="23" xfId="0" applyFont="1" applyFill="1" applyBorder="1" applyAlignment="1">
      <alignment horizontal="center" vertical="top"/>
    </xf>
    <xf numFmtId="0" fontId="3" fillId="0" borderId="24" xfId="0" applyFont="1" applyFill="1" applyBorder="1" applyAlignment="1">
      <alignment horizontal="center" vertical="top" wrapText="1"/>
    </xf>
    <xf numFmtId="0" fontId="7" fillId="0" borderId="25" xfId="0" applyFont="1" applyBorder="1" applyAlignment="1">
      <alignment horizontal="center" vertical="center" wrapText="1"/>
    </xf>
    <xf numFmtId="3" fontId="3" fillId="0" borderId="11" xfId="0" applyNumberFormat="1" applyFont="1" applyFill="1" applyBorder="1" applyAlignment="1">
      <alignment horizontal="center" vertical="top" wrapText="1"/>
    </xf>
    <xf numFmtId="3" fontId="3" fillId="0" borderId="18" xfId="0" applyNumberFormat="1" applyFont="1" applyFill="1" applyBorder="1" applyAlignment="1">
      <alignment horizontal="center" vertical="top" wrapText="1"/>
    </xf>
    <xf numFmtId="165" fontId="3" fillId="0" borderId="26" xfId="0" applyNumberFormat="1" applyFont="1" applyFill="1" applyBorder="1" applyAlignment="1">
      <alignment horizontal="center" vertical="top"/>
    </xf>
    <xf numFmtId="165" fontId="3" fillId="0" borderId="27" xfId="0" applyNumberFormat="1" applyFont="1" applyFill="1" applyBorder="1" applyAlignment="1">
      <alignment horizontal="center" vertical="top"/>
    </xf>
    <xf numFmtId="49" fontId="3" fillId="0" borderId="11" xfId="0" applyNumberFormat="1" applyFont="1" applyBorder="1" applyAlignment="1">
      <alignment vertical="top" wrapText="1"/>
    </xf>
    <xf numFmtId="3" fontId="3" fillId="0" borderId="31" xfId="0" applyNumberFormat="1" applyFont="1" applyFill="1" applyBorder="1" applyAlignment="1">
      <alignment horizontal="center" vertical="top" wrapText="1"/>
    </xf>
    <xf numFmtId="3" fontId="3" fillId="0" borderId="32" xfId="0" applyNumberFormat="1" applyFont="1" applyFill="1" applyBorder="1" applyAlignment="1">
      <alignment horizontal="center" vertical="top" wrapText="1"/>
    </xf>
    <xf numFmtId="0" fontId="3" fillId="2" borderId="33" xfId="0" applyFont="1" applyFill="1" applyBorder="1" applyAlignment="1">
      <alignment horizontal="center" vertical="top" wrapText="1"/>
    </xf>
    <xf numFmtId="0" fontId="3" fillId="2" borderId="34" xfId="0" applyFont="1" applyFill="1" applyBorder="1" applyAlignment="1">
      <alignment horizontal="center" vertical="top" wrapText="1"/>
    </xf>
    <xf numFmtId="0" fontId="3" fillId="0" borderId="35" xfId="0" applyFont="1" applyBorder="1" applyAlignment="1">
      <alignment vertical="top"/>
    </xf>
    <xf numFmtId="0" fontId="3" fillId="0" borderId="30" xfId="0" applyFont="1" applyFill="1" applyBorder="1" applyAlignment="1">
      <alignment vertical="top" wrapText="1"/>
    </xf>
    <xf numFmtId="3" fontId="3" fillId="0" borderId="29" xfId="0" applyNumberFormat="1" applyFont="1" applyFill="1" applyBorder="1" applyAlignment="1">
      <alignment horizontal="center" vertical="top" wrapText="1"/>
    </xf>
    <xf numFmtId="3" fontId="3" fillId="0" borderId="28" xfId="0" applyNumberFormat="1" applyFont="1" applyFill="1" applyBorder="1" applyAlignment="1">
      <alignment horizontal="center" vertical="top" wrapText="1"/>
    </xf>
    <xf numFmtId="0" fontId="3" fillId="0" borderId="0" xfId="0" applyFont="1" applyAlignment="1">
      <alignment vertical="center"/>
    </xf>
    <xf numFmtId="43" fontId="3" fillId="0" borderId="11" xfId="1" applyFont="1" applyFill="1" applyBorder="1" applyAlignment="1">
      <alignment horizontal="center" vertical="top" wrapText="1"/>
    </xf>
    <xf numFmtId="43" fontId="3" fillId="0" borderId="18" xfId="1" applyFont="1" applyFill="1" applyBorder="1" applyAlignment="1">
      <alignment horizontal="center" vertical="top" wrapText="1"/>
    </xf>
    <xf numFmtId="43" fontId="3" fillId="0" borderId="0" xfId="1" applyFont="1" applyBorder="1" applyAlignment="1">
      <alignment vertical="top"/>
    </xf>
    <xf numFmtId="0" fontId="5" fillId="3" borderId="41" xfId="0" applyFont="1" applyFill="1" applyBorder="1" applyAlignment="1">
      <alignment horizontal="center" vertical="top"/>
    </xf>
    <xf numFmtId="3" fontId="3" fillId="0" borderId="20" xfId="0" applyNumberFormat="1" applyFont="1" applyFill="1" applyBorder="1" applyAlignment="1">
      <alignment horizontal="center" vertical="top" wrapText="1"/>
    </xf>
    <xf numFmtId="3" fontId="3" fillId="0" borderId="21" xfId="0" applyNumberFormat="1" applyFont="1" applyFill="1" applyBorder="1" applyAlignment="1">
      <alignment horizontal="center" vertical="top" wrapText="1"/>
    </xf>
    <xf numFmtId="3" fontId="3" fillId="0" borderId="26" xfId="0" applyNumberFormat="1" applyFont="1" applyFill="1" applyBorder="1" applyAlignment="1">
      <alignment horizontal="center" vertical="top" wrapText="1"/>
    </xf>
    <xf numFmtId="3" fontId="3" fillId="0" borderId="27" xfId="0" applyNumberFormat="1" applyFont="1" applyFill="1" applyBorder="1" applyAlignment="1">
      <alignment horizontal="center" vertical="top" wrapText="1"/>
    </xf>
    <xf numFmtId="0" fontId="13" fillId="0" borderId="16" xfId="0" applyFont="1" applyFill="1" applyBorder="1" applyAlignment="1">
      <alignment horizontal="center" vertical="top" wrapText="1"/>
    </xf>
    <xf numFmtId="0" fontId="9" fillId="0" borderId="9" xfId="0" applyFont="1" applyFill="1" applyBorder="1" applyAlignment="1">
      <alignment vertical="top" wrapText="1"/>
    </xf>
    <xf numFmtId="0" fontId="3" fillId="0" borderId="26" xfId="0" applyFont="1" applyBorder="1" applyAlignment="1">
      <alignment vertical="top"/>
    </xf>
    <xf numFmtId="0" fontId="3" fillId="3" borderId="24" xfId="0" applyFont="1" applyFill="1" applyBorder="1" applyAlignment="1">
      <alignment horizontal="center" vertical="top"/>
    </xf>
    <xf numFmtId="0" fontId="3" fillId="3" borderId="6" xfId="0" applyFont="1" applyFill="1" applyBorder="1" applyAlignment="1">
      <alignment horizontal="center" vertical="top"/>
    </xf>
    <xf numFmtId="0" fontId="3" fillId="0" borderId="41" xfId="0" applyFont="1" applyFill="1" applyBorder="1" applyAlignment="1">
      <alignment horizontal="center" vertical="top"/>
    </xf>
    <xf numFmtId="0" fontId="3" fillId="0" borderId="11" xfId="0" applyFont="1" applyBorder="1" applyAlignment="1">
      <alignment vertical="top"/>
    </xf>
    <xf numFmtId="164" fontId="5" fillId="0" borderId="12" xfId="0" applyNumberFormat="1" applyFont="1" applyFill="1" applyBorder="1" applyAlignment="1">
      <alignment horizontal="center" vertical="center" wrapText="1"/>
    </xf>
    <xf numFmtId="0" fontId="11" fillId="0" borderId="0" xfId="0" applyFont="1"/>
    <xf numFmtId="0" fontId="3" fillId="0" borderId="26" xfId="0" applyNumberFormat="1" applyFont="1" applyFill="1" applyBorder="1" applyAlignment="1">
      <alignment horizontal="center" vertical="top"/>
    </xf>
    <xf numFmtId="0" fontId="3" fillId="0" borderId="53" xfId="0" applyNumberFormat="1" applyFont="1" applyFill="1" applyBorder="1" applyAlignment="1">
      <alignment horizontal="center" vertical="top"/>
    </xf>
    <xf numFmtId="0" fontId="3" fillId="0" borderId="27" xfId="0" applyNumberFormat="1" applyFont="1" applyBorder="1" applyAlignment="1">
      <alignment horizontal="center" vertical="top"/>
    </xf>
    <xf numFmtId="0" fontId="3" fillId="0" borderId="0" xfId="0" applyNumberFormat="1" applyFont="1" applyFill="1" applyBorder="1" applyAlignment="1">
      <alignment horizontal="center" vertical="top"/>
    </xf>
    <xf numFmtId="0" fontId="3" fillId="0" borderId="18" xfId="0" applyNumberFormat="1" applyFont="1" applyBorder="1" applyAlignment="1">
      <alignment horizontal="center" vertical="top"/>
    </xf>
    <xf numFmtId="3" fontId="3" fillId="3" borderId="20" xfId="0" applyNumberFormat="1" applyFont="1" applyFill="1" applyBorder="1" applyAlignment="1">
      <alignment horizontal="center" vertical="top"/>
    </xf>
    <xf numFmtId="3" fontId="3" fillId="3" borderId="20" xfId="0" applyNumberFormat="1" applyFont="1" applyFill="1" applyBorder="1" applyAlignment="1">
      <alignment horizontal="center" vertical="top" wrapText="1"/>
    </xf>
    <xf numFmtId="3" fontId="3" fillId="3" borderId="21" xfId="0" applyNumberFormat="1" applyFont="1" applyFill="1" applyBorder="1" applyAlignment="1">
      <alignment horizontal="center" vertical="top" wrapText="1"/>
    </xf>
    <xf numFmtId="3" fontId="3" fillId="3" borderId="18" xfId="0" applyNumberFormat="1" applyFont="1" applyFill="1" applyBorder="1" applyAlignment="1">
      <alignment horizontal="center" vertical="top" wrapText="1"/>
    </xf>
    <xf numFmtId="0" fontId="5" fillId="0" borderId="0" xfId="0" applyNumberFormat="1" applyFont="1" applyAlignment="1">
      <alignment vertical="top"/>
    </xf>
    <xf numFmtId="3" fontId="3" fillId="3" borderId="28" xfId="0" applyNumberFormat="1" applyFont="1" applyFill="1" applyBorder="1" applyAlignment="1">
      <alignment horizontal="center" vertical="top" wrapText="1"/>
    </xf>
    <xf numFmtId="0" fontId="3" fillId="0" borderId="27" xfId="0" applyFont="1" applyBorder="1" applyAlignment="1">
      <alignment vertical="top"/>
    </xf>
    <xf numFmtId="164" fontId="3" fillId="0" borderId="0" xfId="0" applyNumberFormat="1" applyFont="1" applyAlignment="1">
      <alignment vertical="top"/>
    </xf>
    <xf numFmtId="0" fontId="3" fillId="0" borderId="52" xfId="0"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2" borderId="33" xfId="0" applyNumberFormat="1" applyFont="1" applyFill="1" applyBorder="1" applyAlignment="1">
      <alignment horizontal="center" vertical="top"/>
    </xf>
    <xf numFmtId="0" fontId="9" fillId="0" borderId="26" xfId="0" applyFont="1" applyFill="1" applyBorder="1" applyAlignment="1">
      <alignment horizontal="center" vertical="top" wrapText="1"/>
    </xf>
    <xf numFmtId="0" fontId="6" fillId="0" borderId="1" xfId="0" applyFont="1" applyBorder="1" applyAlignment="1">
      <alignment horizontal="center" vertical="top" wrapText="1"/>
    </xf>
    <xf numFmtId="164" fontId="5" fillId="0" borderId="38" xfId="0" applyNumberFormat="1" applyFont="1" applyFill="1" applyBorder="1" applyAlignment="1">
      <alignment horizontal="center" vertical="center" wrapText="1"/>
    </xf>
    <xf numFmtId="0" fontId="5" fillId="0" borderId="38" xfId="0" applyFont="1" applyBorder="1" applyAlignment="1">
      <alignment horizontal="center" vertical="center"/>
    </xf>
    <xf numFmtId="164" fontId="3" fillId="0" borderId="0" xfId="0" applyNumberFormat="1" applyFont="1" applyBorder="1" applyAlignment="1">
      <alignment vertical="top"/>
    </xf>
    <xf numFmtId="0" fontId="3" fillId="0" borderId="53" xfId="0" applyFont="1" applyBorder="1" applyAlignment="1">
      <alignment vertical="top"/>
    </xf>
    <xf numFmtId="3" fontId="3" fillId="3" borderId="11" xfId="0" applyNumberFormat="1" applyFont="1" applyFill="1" applyBorder="1" applyAlignment="1">
      <alignment horizontal="center" vertical="top"/>
    </xf>
    <xf numFmtId="3" fontId="3" fillId="3" borderId="18" xfId="0" applyNumberFormat="1" applyFont="1" applyFill="1" applyBorder="1" applyAlignment="1">
      <alignment horizontal="center" vertical="top"/>
    </xf>
    <xf numFmtId="3" fontId="3" fillId="3" borderId="26" xfId="0" applyNumberFormat="1" applyFont="1" applyFill="1" applyBorder="1" applyAlignment="1">
      <alignment horizontal="center" vertical="top"/>
    </xf>
    <xf numFmtId="3" fontId="3" fillId="3" borderId="27" xfId="0" applyNumberFormat="1" applyFont="1" applyFill="1" applyBorder="1" applyAlignment="1">
      <alignment horizontal="center" vertical="top"/>
    </xf>
    <xf numFmtId="3" fontId="3" fillId="3" borderId="21" xfId="0" applyNumberFormat="1" applyFont="1" applyFill="1" applyBorder="1" applyAlignment="1">
      <alignment horizontal="center" vertical="top"/>
    </xf>
    <xf numFmtId="0" fontId="3" fillId="0" borderId="49" xfId="0" applyFont="1" applyFill="1" applyBorder="1" applyAlignment="1">
      <alignment vertical="top" wrapText="1"/>
    </xf>
    <xf numFmtId="0" fontId="3" fillId="0" borderId="42" xfId="0" applyFont="1" applyFill="1" applyBorder="1" applyAlignment="1">
      <alignment vertical="top" wrapText="1"/>
    </xf>
    <xf numFmtId="0" fontId="3" fillId="0" borderId="19" xfId="0" applyFont="1" applyFill="1" applyBorder="1" applyAlignment="1">
      <alignment vertical="top" wrapText="1"/>
    </xf>
    <xf numFmtId="0" fontId="3" fillId="0" borderId="54" xfId="0" applyFont="1" applyFill="1" applyBorder="1" applyAlignment="1">
      <alignment vertical="top" wrapText="1"/>
    </xf>
    <xf numFmtId="49" fontId="3" fillId="3" borderId="11" xfId="0" applyNumberFormat="1" applyFont="1" applyFill="1" applyBorder="1" applyAlignment="1">
      <alignment vertical="top" wrapText="1"/>
    </xf>
    <xf numFmtId="49" fontId="5" fillId="4" borderId="16" xfId="0" applyNumberFormat="1" applyFont="1" applyFill="1" applyBorder="1" applyAlignment="1">
      <alignment horizontal="center" vertical="top" wrapText="1"/>
    </xf>
    <xf numFmtId="49" fontId="5" fillId="4" borderId="56" xfId="0" applyNumberFormat="1" applyFont="1" applyFill="1" applyBorder="1" applyAlignment="1">
      <alignment horizontal="center" vertical="top"/>
    </xf>
    <xf numFmtId="49" fontId="5" fillId="4" borderId="57" xfId="0" applyNumberFormat="1" applyFont="1" applyFill="1" applyBorder="1" applyAlignment="1">
      <alignment horizontal="center" vertical="top"/>
    </xf>
    <xf numFmtId="0" fontId="10" fillId="0" borderId="45" xfId="0" applyFont="1" applyBorder="1" applyAlignment="1">
      <alignment vertical="top" wrapText="1"/>
    </xf>
    <xf numFmtId="49" fontId="5" fillId="4" borderId="16"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5" fillId="6" borderId="56" xfId="0" applyNumberFormat="1" applyFont="1" applyFill="1" applyBorder="1" applyAlignment="1">
      <alignment horizontal="center" vertical="top"/>
    </xf>
    <xf numFmtId="0" fontId="9" fillId="0" borderId="31" xfId="0" applyFont="1" applyFill="1" applyBorder="1" applyAlignment="1">
      <alignment horizontal="center" vertical="top" wrapText="1"/>
    </xf>
    <xf numFmtId="3" fontId="3" fillId="0" borderId="13" xfId="0" applyNumberFormat="1" applyFont="1" applyFill="1" applyBorder="1" applyAlignment="1">
      <alignment horizontal="center" vertical="top"/>
    </xf>
    <xf numFmtId="0" fontId="3" fillId="0" borderId="29" xfId="0" applyNumberFormat="1" applyFont="1" applyFill="1" applyBorder="1" applyAlignment="1">
      <alignment horizontal="center" vertical="top"/>
    </xf>
    <xf numFmtId="0" fontId="3" fillId="0" borderId="28" xfId="0" applyNumberFormat="1" applyFont="1" applyFill="1" applyBorder="1" applyAlignment="1">
      <alignment horizontal="center" vertical="top"/>
    </xf>
    <xf numFmtId="0" fontId="3" fillId="0" borderId="0" xfId="0" applyFont="1" applyFill="1" applyBorder="1" applyAlignment="1">
      <alignment horizontal="left" vertical="top"/>
    </xf>
    <xf numFmtId="3" fontId="3" fillId="0" borderId="15"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3" fontId="3" fillId="3" borderId="11" xfId="0" applyNumberFormat="1" applyFont="1" applyFill="1" applyBorder="1" applyAlignment="1">
      <alignment horizontal="center" vertical="top" wrapText="1"/>
    </xf>
    <xf numFmtId="0" fontId="3" fillId="0" borderId="51" xfId="0" applyFont="1" applyFill="1" applyBorder="1" applyAlignment="1">
      <alignment horizontal="center" vertical="top" wrapText="1"/>
    </xf>
    <xf numFmtId="0" fontId="3" fillId="0" borderId="37" xfId="0" applyFont="1" applyFill="1" applyBorder="1" applyAlignment="1">
      <alignment horizontal="left" vertical="top" wrapText="1"/>
    </xf>
    <xf numFmtId="0" fontId="3" fillId="8" borderId="12" xfId="0" applyFont="1" applyFill="1" applyBorder="1" applyAlignment="1">
      <alignment vertical="top" wrapText="1"/>
    </xf>
    <xf numFmtId="3" fontId="3" fillId="8" borderId="13" xfId="0" applyNumberFormat="1" applyFont="1" applyFill="1" applyBorder="1" applyAlignment="1">
      <alignment horizontal="center" vertical="top"/>
    </xf>
    <xf numFmtId="3" fontId="3" fillId="8" borderId="15" xfId="0" applyNumberFormat="1" applyFont="1" applyFill="1" applyBorder="1" applyAlignment="1">
      <alignment horizontal="center" vertical="top"/>
    </xf>
    <xf numFmtId="0" fontId="3" fillId="8" borderId="7" xfId="0" applyFont="1" applyFill="1" applyBorder="1" applyAlignment="1">
      <alignment vertical="top" wrapText="1"/>
    </xf>
    <xf numFmtId="3" fontId="3" fillId="8" borderId="11" xfId="0" applyNumberFormat="1" applyFont="1" applyFill="1" applyBorder="1" applyAlignment="1">
      <alignment horizontal="center" vertical="top"/>
    </xf>
    <xf numFmtId="3" fontId="3" fillId="8" borderId="18" xfId="0" applyNumberFormat="1" applyFont="1" applyFill="1" applyBorder="1" applyAlignment="1">
      <alignment horizontal="center" vertical="top"/>
    </xf>
    <xf numFmtId="0" fontId="3" fillId="8" borderId="9" xfId="0" applyFont="1" applyFill="1" applyBorder="1" applyAlignment="1">
      <alignment vertical="top" wrapText="1"/>
    </xf>
    <xf numFmtId="3" fontId="3" fillId="8" borderId="31" xfId="0" applyNumberFormat="1" applyFont="1" applyFill="1" applyBorder="1" applyAlignment="1">
      <alignment horizontal="center" vertical="top"/>
    </xf>
    <xf numFmtId="3" fontId="3" fillId="8" borderId="32" xfId="0" applyNumberFormat="1" applyFont="1" applyFill="1" applyBorder="1" applyAlignment="1">
      <alignment horizontal="center" vertical="top"/>
    </xf>
    <xf numFmtId="3" fontId="3" fillId="8" borderId="26" xfId="0" applyNumberFormat="1" applyFont="1" applyFill="1" applyBorder="1" applyAlignment="1">
      <alignment horizontal="center" vertical="top"/>
    </xf>
    <xf numFmtId="3" fontId="3" fillId="8" borderId="27" xfId="0" applyNumberFormat="1" applyFont="1" applyFill="1" applyBorder="1" applyAlignment="1">
      <alignment horizontal="center" vertical="top"/>
    </xf>
    <xf numFmtId="3" fontId="3" fillId="0" borderId="20" xfId="0" applyNumberFormat="1" applyFont="1" applyFill="1" applyBorder="1" applyAlignment="1">
      <alignment horizontal="center" vertical="top"/>
    </xf>
    <xf numFmtId="3" fontId="3" fillId="0" borderId="21" xfId="0" applyNumberFormat="1" applyFont="1" applyFill="1" applyBorder="1" applyAlignment="1">
      <alignment horizontal="center" vertical="top"/>
    </xf>
    <xf numFmtId="0" fontId="3" fillId="3" borderId="35" xfId="0" applyFont="1" applyFill="1" applyBorder="1" applyAlignment="1">
      <alignment horizontal="center" vertical="top"/>
    </xf>
    <xf numFmtId="49" fontId="5" fillId="3" borderId="43" xfId="0" applyNumberFormat="1" applyFont="1" applyFill="1" applyBorder="1" applyAlignment="1">
      <alignment horizontal="center" vertical="top"/>
    </xf>
    <xf numFmtId="49" fontId="5" fillId="3" borderId="50" xfId="0" applyNumberFormat="1" applyFont="1" applyFill="1" applyBorder="1" applyAlignment="1">
      <alignment vertical="top"/>
    </xf>
    <xf numFmtId="0" fontId="3" fillId="0" borderId="71" xfId="0" applyFont="1" applyFill="1" applyBorder="1" applyAlignment="1">
      <alignment horizontal="center" vertical="top"/>
    </xf>
    <xf numFmtId="0" fontId="3" fillId="0" borderId="46" xfId="0" applyFont="1" applyFill="1" applyBorder="1" applyAlignment="1">
      <alignment horizontal="center" vertical="top"/>
    </xf>
    <xf numFmtId="0" fontId="3" fillId="0" borderId="68" xfId="0" applyFont="1" applyFill="1" applyBorder="1" applyAlignment="1">
      <alignment horizontal="center" vertical="top"/>
    </xf>
    <xf numFmtId="0" fontId="3" fillId="0" borderId="24" xfId="0" applyFont="1" applyFill="1" applyBorder="1" applyAlignment="1">
      <alignment horizontal="center" vertical="top"/>
    </xf>
    <xf numFmtId="165" fontId="3" fillId="0" borderId="11" xfId="0" applyNumberFormat="1" applyFont="1" applyFill="1" applyBorder="1" applyAlignment="1">
      <alignment horizontal="center" vertical="top"/>
    </xf>
    <xf numFmtId="165" fontId="3" fillId="0" borderId="18" xfId="0" applyNumberFormat="1" applyFont="1" applyFill="1" applyBorder="1" applyAlignment="1">
      <alignment horizontal="center" vertical="top"/>
    </xf>
    <xf numFmtId="3" fontId="3" fillId="0" borderId="31" xfId="0" applyNumberFormat="1" applyFont="1" applyFill="1" applyBorder="1" applyAlignment="1">
      <alignment horizontal="center" vertical="top"/>
    </xf>
    <xf numFmtId="3" fontId="3" fillId="0" borderId="32" xfId="0" applyNumberFormat="1" applyFont="1" applyFill="1" applyBorder="1" applyAlignment="1">
      <alignment horizontal="center" vertical="top"/>
    </xf>
    <xf numFmtId="3" fontId="3" fillId="0" borderId="11" xfId="0" applyNumberFormat="1" applyFont="1" applyFill="1" applyBorder="1" applyAlignment="1">
      <alignment horizontal="center" vertical="top"/>
    </xf>
    <xf numFmtId="3" fontId="3" fillId="0" borderId="18" xfId="0" applyNumberFormat="1" applyFont="1" applyFill="1" applyBorder="1" applyAlignment="1">
      <alignment horizontal="center" vertical="top"/>
    </xf>
    <xf numFmtId="0" fontId="3" fillId="0" borderId="23" xfId="0" applyFont="1" applyBorder="1" applyAlignment="1">
      <alignment horizontal="center" vertical="top"/>
    </xf>
    <xf numFmtId="0" fontId="3" fillId="0" borderId="68" xfId="0" applyFont="1" applyFill="1" applyBorder="1" applyAlignment="1">
      <alignment horizontal="center" vertical="center" textRotation="90" wrapText="1"/>
    </xf>
    <xf numFmtId="0" fontId="17" fillId="0" borderId="1" xfId="0" applyNumberFormat="1" applyFont="1" applyFill="1" applyBorder="1" applyAlignment="1">
      <alignment horizontal="center" vertical="top"/>
    </xf>
    <xf numFmtId="0" fontId="16" fillId="0" borderId="16" xfId="0" applyFont="1" applyFill="1" applyBorder="1" applyAlignment="1">
      <alignment horizontal="left" vertical="top" wrapText="1"/>
    </xf>
    <xf numFmtId="0" fontId="3" fillId="0" borderId="8" xfId="0" applyFont="1" applyFill="1" applyBorder="1" applyAlignment="1">
      <alignment horizontal="center" vertical="top"/>
    </xf>
    <xf numFmtId="0" fontId="19" fillId="0" borderId="7" xfId="0" applyFont="1" applyFill="1" applyBorder="1" applyAlignment="1">
      <alignment vertical="center" textRotation="90" wrapText="1"/>
    </xf>
    <xf numFmtId="0" fontId="19" fillId="0" borderId="46" xfId="0" applyFont="1" applyFill="1" applyBorder="1" applyAlignment="1">
      <alignment horizontal="center" vertical="center" textRotation="90" wrapText="1"/>
    </xf>
    <xf numFmtId="0" fontId="2" fillId="3" borderId="5" xfId="0" applyFont="1" applyFill="1" applyBorder="1" applyAlignment="1">
      <alignment horizontal="center" vertical="center" textRotation="90" wrapText="1"/>
    </xf>
    <xf numFmtId="0" fontId="13" fillId="0" borderId="46" xfId="0" applyFont="1" applyFill="1" applyBorder="1" applyAlignment="1">
      <alignment horizontal="center" vertical="center" wrapText="1"/>
    </xf>
    <xf numFmtId="0" fontId="3" fillId="8" borderId="8" xfId="0" applyFont="1" applyFill="1" applyBorder="1" applyAlignment="1">
      <alignment horizontal="center" vertical="top"/>
    </xf>
    <xf numFmtId="0" fontId="9" fillId="0" borderId="27"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5" fillId="9" borderId="71" xfId="0" applyFont="1" applyFill="1" applyBorder="1" applyAlignment="1">
      <alignment horizontal="center" vertical="top"/>
    </xf>
    <xf numFmtId="0" fontId="5" fillId="9" borderId="23" xfId="0" applyFont="1" applyFill="1" applyBorder="1" applyAlignment="1">
      <alignment horizontal="center" vertical="top"/>
    </xf>
    <xf numFmtId="0" fontId="5" fillId="9" borderId="8" xfId="0" applyFont="1" applyFill="1" applyBorder="1" applyAlignment="1">
      <alignment horizontal="center" vertical="top"/>
    </xf>
    <xf numFmtId="0" fontId="5" fillId="9" borderId="40" xfId="0" applyFont="1" applyFill="1" applyBorder="1" applyAlignment="1">
      <alignment horizontal="center" vertical="top"/>
    </xf>
    <xf numFmtId="0" fontId="5" fillId="9" borderId="61" xfId="0" applyFont="1" applyFill="1" applyBorder="1" applyAlignment="1">
      <alignment horizontal="center" vertical="top"/>
    </xf>
    <xf numFmtId="0" fontId="3" fillId="0" borderId="8" xfId="0" applyFont="1" applyBorder="1" applyAlignment="1">
      <alignment horizontal="center" vertical="top"/>
    </xf>
    <xf numFmtId="0" fontId="3" fillId="0" borderId="24" xfId="0" applyFont="1" applyBorder="1" applyAlignment="1">
      <alignment horizontal="center" vertical="top"/>
    </xf>
    <xf numFmtId="3" fontId="3" fillId="3" borderId="11" xfId="0" applyNumberFormat="1" applyFont="1" applyFill="1" applyBorder="1" applyAlignment="1">
      <alignment horizontal="center" wrapText="1"/>
    </xf>
    <xf numFmtId="0" fontId="10" fillId="3" borderId="15" xfId="0" applyFont="1" applyFill="1" applyBorder="1" applyAlignment="1">
      <alignment vertical="top" wrapText="1"/>
    </xf>
    <xf numFmtId="0" fontId="3" fillId="0" borderId="33" xfId="0" applyFont="1" applyBorder="1" applyAlignment="1">
      <alignment vertical="top"/>
    </xf>
    <xf numFmtId="0" fontId="3" fillId="0" borderId="33" xfId="0" applyFont="1" applyBorder="1" applyAlignment="1">
      <alignment vertical="center"/>
    </xf>
    <xf numFmtId="0" fontId="5" fillId="0" borderId="33" xfId="0" applyNumberFormat="1" applyFont="1" applyBorder="1" applyAlignment="1">
      <alignment vertical="top"/>
    </xf>
    <xf numFmtId="0" fontId="3" fillId="3" borderId="19" xfId="0" applyFont="1" applyFill="1" applyBorder="1" applyAlignment="1">
      <alignment vertical="top" wrapText="1"/>
    </xf>
    <xf numFmtId="49" fontId="3" fillId="3" borderId="29" xfId="0" applyNumberFormat="1" applyFont="1" applyFill="1" applyBorder="1" applyAlignment="1">
      <alignment vertical="top" wrapText="1"/>
    </xf>
    <xf numFmtId="49" fontId="5" fillId="3" borderId="36" xfId="0" applyNumberFormat="1" applyFont="1" applyFill="1" applyBorder="1" applyAlignment="1">
      <alignment vertical="top"/>
    </xf>
    <xf numFmtId="0" fontId="3" fillId="0" borderId="72" xfId="0" applyFont="1" applyFill="1" applyBorder="1" applyAlignment="1">
      <alignment horizontal="center" vertical="top"/>
    </xf>
    <xf numFmtId="49" fontId="5" fillId="8" borderId="58" xfId="0" applyNumberFormat="1" applyFont="1" applyFill="1" applyBorder="1" applyAlignment="1">
      <alignment horizontal="center" vertical="top"/>
    </xf>
    <xf numFmtId="3" fontId="3" fillId="8" borderId="31" xfId="0" applyNumberFormat="1" applyFont="1" applyFill="1" applyBorder="1" applyAlignment="1">
      <alignment horizontal="center" vertical="top" wrapText="1"/>
    </xf>
    <xf numFmtId="3" fontId="3" fillId="8" borderId="32" xfId="0" applyNumberFormat="1" applyFont="1" applyFill="1" applyBorder="1" applyAlignment="1">
      <alignment horizontal="center" vertical="top" wrapText="1"/>
    </xf>
    <xf numFmtId="0" fontId="5" fillId="8" borderId="32" xfId="0" applyFont="1" applyFill="1" applyBorder="1" applyAlignment="1">
      <alignment horizontal="right" vertical="top"/>
    </xf>
    <xf numFmtId="49" fontId="3" fillId="0" borderId="26" xfId="0" applyNumberFormat="1" applyFont="1" applyBorder="1" applyAlignment="1">
      <alignment vertical="top" wrapText="1"/>
    </xf>
    <xf numFmtId="0" fontId="3" fillId="0" borderId="35" xfId="0" applyFont="1" applyFill="1" applyBorder="1" applyAlignment="1">
      <alignment horizontal="center" vertical="top"/>
    </xf>
    <xf numFmtId="0" fontId="3" fillId="8" borderId="35" xfId="0" applyFont="1" applyFill="1" applyBorder="1" applyAlignment="1">
      <alignment horizontal="center" vertical="top"/>
    </xf>
    <xf numFmtId="0" fontId="11" fillId="8" borderId="9" xfId="0" applyFont="1" applyFill="1" applyBorder="1" applyAlignment="1">
      <alignment vertical="top" wrapText="1"/>
    </xf>
    <xf numFmtId="165" fontId="9" fillId="8" borderId="31" xfId="0" applyNumberFormat="1" applyFont="1" applyFill="1" applyBorder="1" applyAlignment="1">
      <alignment vertical="top"/>
    </xf>
    <xf numFmtId="165" fontId="9" fillId="8" borderId="32" xfId="0" applyNumberFormat="1" applyFont="1" applyFill="1" applyBorder="1" applyAlignment="1">
      <alignment vertical="top"/>
    </xf>
    <xf numFmtId="49" fontId="5" fillId="8" borderId="43" xfId="0" applyNumberFormat="1" applyFont="1" applyFill="1" applyBorder="1" applyAlignment="1">
      <alignment horizontal="center" vertical="top"/>
    </xf>
    <xf numFmtId="0" fontId="3" fillId="8" borderId="9" xfId="0" applyFont="1" applyFill="1" applyBorder="1" applyAlignment="1">
      <alignment horizontal="center" vertical="top" wrapText="1"/>
    </xf>
    <xf numFmtId="0" fontId="3" fillId="8" borderId="31" xfId="0" applyFont="1" applyFill="1" applyBorder="1" applyAlignment="1">
      <alignment horizontal="center" vertical="top" wrapText="1"/>
    </xf>
    <xf numFmtId="0" fontId="3" fillId="8" borderId="32" xfId="0" applyFont="1" applyFill="1" applyBorder="1" applyAlignment="1">
      <alignment horizontal="center" vertical="top" wrapText="1"/>
    </xf>
    <xf numFmtId="0" fontId="3" fillId="8" borderId="6" xfId="0" applyFont="1" applyFill="1" applyBorder="1" applyAlignment="1">
      <alignment horizontal="center" vertical="top"/>
    </xf>
    <xf numFmtId="0" fontId="16" fillId="0" borderId="30" xfId="0" applyFont="1" applyFill="1" applyBorder="1" applyAlignment="1">
      <alignment horizontal="left" vertical="top" wrapText="1"/>
    </xf>
    <xf numFmtId="0" fontId="17" fillId="0" borderId="29" xfId="0" applyNumberFormat="1" applyFont="1" applyFill="1" applyBorder="1" applyAlignment="1">
      <alignment horizontal="center" vertical="top"/>
    </xf>
    <xf numFmtId="49" fontId="5" fillId="8" borderId="50" xfId="0" applyNumberFormat="1" applyFont="1" applyFill="1" applyBorder="1" applyAlignment="1">
      <alignment vertical="top"/>
    </xf>
    <xf numFmtId="49" fontId="5" fillId="8" borderId="11" xfId="0" applyNumberFormat="1" applyFont="1" applyFill="1" applyBorder="1" applyAlignment="1">
      <alignment vertical="top"/>
    </xf>
    <xf numFmtId="165" fontId="3" fillId="8" borderId="31" xfId="0" applyNumberFormat="1" applyFont="1" applyFill="1" applyBorder="1" applyAlignment="1">
      <alignment horizontal="center" vertical="top"/>
    </xf>
    <xf numFmtId="165" fontId="3" fillId="8" borderId="32" xfId="0" applyNumberFormat="1" applyFont="1" applyFill="1" applyBorder="1" applyAlignment="1">
      <alignment horizontal="center" vertical="top"/>
    </xf>
    <xf numFmtId="0" fontId="3" fillId="0" borderId="53" xfId="0" applyFont="1" applyFill="1" applyBorder="1" applyAlignment="1">
      <alignment horizontal="center" vertical="center" textRotation="90" wrapText="1"/>
    </xf>
    <xf numFmtId="0" fontId="3" fillId="0" borderId="0" xfId="0" applyFont="1" applyFill="1" applyBorder="1" applyAlignment="1">
      <alignment horizontal="center" vertical="center" textRotation="90" wrapText="1"/>
    </xf>
    <xf numFmtId="49" fontId="5" fillId="8" borderId="9" xfId="0" applyNumberFormat="1" applyFont="1" applyFill="1" applyBorder="1" applyAlignment="1">
      <alignment vertical="top"/>
    </xf>
    <xf numFmtId="49" fontId="5" fillId="8" borderId="31" xfId="0" applyNumberFormat="1" applyFont="1" applyFill="1" applyBorder="1" applyAlignment="1">
      <alignment vertical="top"/>
    </xf>
    <xf numFmtId="49" fontId="5" fillId="8" borderId="32" xfId="0" applyNumberFormat="1" applyFont="1" applyFill="1" applyBorder="1" applyAlignment="1">
      <alignment vertical="top"/>
    </xf>
    <xf numFmtId="3" fontId="3" fillId="3" borderId="20" xfId="0" applyNumberFormat="1" applyFont="1" applyFill="1" applyBorder="1" applyAlignment="1">
      <alignment wrapText="1"/>
    </xf>
    <xf numFmtId="0" fontId="9" fillId="8" borderId="20" xfId="0" applyFont="1" applyFill="1" applyBorder="1" applyAlignment="1">
      <alignment horizontal="center" wrapText="1"/>
    </xf>
    <xf numFmtId="0" fontId="9" fillId="8" borderId="21" xfId="0" applyFont="1" applyFill="1" applyBorder="1" applyAlignment="1">
      <alignment horizontal="center" wrapText="1"/>
    </xf>
    <xf numFmtId="0" fontId="9" fillId="0" borderId="11" xfId="0" applyFont="1" applyFill="1" applyBorder="1" applyAlignment="1">
      <alignment horizontal="center" vertical="top" wrapText="1"/>
    </xf>
    <xf numFmtId="0" fontId="3" fillId="8" borderId="23" xfId="0" applyFont="1" applyFill="1" applyBorder="1" applyAlignment="1">
      <alignment horizontal="center" vertical="top"/>
    </xf>
    <xf numFmtId="0" fontId="3" fillId="8" borderId="5" xfId="0" applyFont="1" applyFill="1" applyBorder="1" applyAlignment="1">
      <alignment vertical="top" wrapText="1"/>
    </xf>
    <xf numFmtId="0" fontId="3" fillId="8" borderId="30" xfId="0" applyFont="1" applyFill="1" applyBorder="1" applyAlignment="1">
      <alignment horizontal="left" vertical="center" wrapText="1"/>
    </xf>
    <xf numFmtId="0" fontId="16" fillId="0" borderId="20" xfId="0" applyNumberFormat="1" applyFont="1" applyFill="1" applyBorder="1" applyAlignment="1">
      <alignment horizontal="center" vertical="center"/>
    </xf>
    <xf numFmtId="0" fontId="9" fillId="8" borderId="26" xfId="0" applyFont="1" applyFill="1" applyBorder="1" applyAlignment="1">
      <alignment horizontal="center" vertical="top" wrapText="1"/>
    </xf>
    <xf numFmtId="0" fontId="3" fillId="0" borderId="79" xfId="0" applyFont="1" applyFill="1" applyBorder="1" applyAlignment="1">
      <alignment horizontal="center" vertical="center" textRotation="90" wrapText="1"/>
    </xf>
    <xf numFmtId="0" fontId="3" fillId="8" borderId="68" xfId="0" applyFont="1" applyFill="1" applyBorder="1" applyAlignment="1">
      <alignment horizontal="center" vertical="top"/>
    </xf>
    <xf numFmtId="0" fontId="16" fillId="0" borderId="9" xfId="0" applyFont="1" applyFill="1" applyBorder="1" applyAlignment="1">
      <alignment horizontal="left" vertical="top" wrapText="1"/>
    </xf>
    <xf numFmtId="0" fontId="16" fillId="0" borderId="31" xfId="0" applyNumberFormat="1" applyFont="1" applyFill="1" applyBorder="1" applyAlignment="1">
      <alignment horizontal="center" vertical="center"/>
    </xf>
    <xf numFmtId="49" fontId="5" fillId="8" borderId="58" xfId="0" applyNumberFormat="1" applyFont="1" applyFill="1" applyBorder="1" applyAlignment="1">
      <alignment vertical="top"/>
    </xf>
    <xf numFmtId="0" fontId="5" fillId="9" borderId="24" xfId="0" applyFont="1" applyFill="1" applyBorder="1" applyAlignment="1">
      <alignment horizontal="center" vertical="top"/>
    </xf>
    <xf numFmtId="0" fontId="3" fillId="8" borderId="54" xfId="0" applyFont="1" applyFill="1" applyBorder="1" applyAlignment="1">
      <alignment vertical="top" wrapText="1"/>
    </xf>
    <xf numFmtId="0" fontId="3" fillId="0" borderId="41" xfId="0" applyFont="1" applyFill="1" applyBorder="1" applyAlignment="1">
      <alignment horizontal="center" vertical="top" wrapText="1"/>
    </xf>
    <xf numFmtId="0" fontId="5" fillId="9" borderId="70" xfId="0" applyFont="1" applyFill="1" applyBorder="1" applyAlignment="1">
      <alignment horizontal="center" vertical="top"/>
    </xf>
    <xf numFmtId="0" fontId="3" fillId="3" borderId="41" xfId="0" applyFont="1" applyFill="1" applyBorder="1" applyAlignment="1">
      <alignment horizontal="center" vertical="top"/>
    </xf>
    <xf numFmtId="0" fontId="5" fillId="9" borderId="69" xfId="0" applyFont="1" applyFill="1" applyBorder="1" applyAlignment="1">
      <alignment horizontal="center" vertical="top"/>
    </xf>
    <xf numFmtId="0" fontId="5" fillId="3" borderId="68" xfId="0" applyFont="1" applyFill="1" applyBorder="1" applyAlignment="1">
      <alignment horizontal="center" vertical="center" wrapText="1"/>
    </xf>
    <xf numFmtId="49" fontId="5" fillId="3" borderId="28" xfId="0" applyNumberFormat="1" applyFont="1" applyFill="1" applyBorder="1" applyAlignment="1">
      <alignment horizontal="center" vertical="top"/>
    </xf>
    <xf numFmtId="0" fontId="3" fillId="3" borderId="68" xfId="0" applyFont="1" applyFill="1" applyBorder="1" applyAlignment="1">
      <alignment horizontal="center" vertical="top"/>
    </xf>
    <xf numFmtId="43" fontId="3" fillId="0" borderId="41" xfId="1" applyFont="1" applyFill="1" applyBorder="1" applyAlignment="1">
      <alignment horizontal="center" vertical="top" wrapText="1"/>
    </xf>
    <xf numFmtId="0" fontId="5" fillId="3" borderId="15" xfId="0" applyFont="1" applyFill="1" applyBorder="1" applyAlignment="1">
      <alignment vertical="top" wrapText="1"/>
    </xf>
    <xf numFmtId="0" fontId="16" fillId="0" borderId="12" xfId="0" applyFont="1" applyFill="1" applyBorder="1" applyAlignment="1">
      <alignment horizontal="left" vertical="top" wrapText="1"/>
    </xf>
    <xf numFmtId="0" fontId="16" fillId="0" borderId="13" xfId="0" applyNumberFormat="1" applyFont="1" applyFill="1" applyBorder="1" applyAlignment="1">
      <alignment horizontal="center" vertical="center"/>
    </xf>
    <xf numFmtId="0" fontId="3" fillId="8" borderId="64" xfId="0" applyFont="1" applyFill="1" applyBorder="1" applyAlignment="1">
      <alignment vertical="top" wrapText="1"/>
    </xf>
    <xf numFmtId="0" fontId="3" fillId="8" borderId="49" xfId="0" applyFont="1" applyFill="1" applyBorder="1" applyAlignment="1">
      <alignment vertical="top" wrapText="1"/>
    </xf>
    <xf numFmtId="0" fontId="9" fillId="3" borderId="42" xfId="0" applyFont="1" applyFill="1" applyBorder="1" applyAlignment="1">
      <alignment horizontal="center" vertical="center" textRotation="90" wrapText="1"/>
    </xf>
    <xf numFmtId="0" fontId="5" fillId="3" borderId="49" xfId="0" applyFont="1" applyFill="1" applyBorder="1" applyAlignment="1">
      <alignment vertical="top" wrapText="1"/>
    </xf>
    <xf numFmtId="0" fontId="5" fillId="3" borderId="19" xfId="0" applyFont="1" applyFill="1" applyBorder="1" applyAlignment="1">
      <alignment vertical="top" wrapText="1"/>
    </xf>
    <xf numFmtId="0" fontId="10" fillId="0" borderId="27" xfId="0" applyFont="1" applyFill="1" applyBorder="1" applyAlignment="1">
      <alignment horizontal="left" vertical="top" wrapText="1"/>
    </xf>
    <xf numFmtId="0" fontId="16" fillId="0" borderId="38" xfId="0" applyFont="1" applyFill="1" applyBorder="1" applyAlignment="1">
      <alignment horizontal="left" vertical="top" wrapText="1"/>
    </xf>
    <xf numFmtId="3" fontId="3" fillId="0" borderId="28" xfId="0" applyNumberFormat="1" applyFont="1" applyFill="1" applyBorder="1" applyAlignment="1">
      <alignment horizontal="center" vertical="center"/>
    </xf>
    <xf numFmtId="3" fontId="3" fillId="0" borderId="29" xfId="0" applyNumberFormat="1" applyFont="1" applyFill="1" applyBorder="1" applyAlignment="1">
      <alignment horizontal="center" vertical="center"/>
    </xf>
    <xf numFmtId="0" fontId="3" fillId="3" borderId="7" xfId="0" applyFont="1" applyFill="1" applyBorder="1" applyAlignment="1">
      <alignment vertical="top" wrapText="1"/>
    </xf>
    <xf numFmtId="0" fontId="9" fillId="8" borderId="31" xfId="0" applyFont="1" applyFill="1" applyBorder="1" applyAlignment="1">
      <alignment horizontal="center" vertical="top" wrapText="1"/>
    </xf>
    <xf numFmtId="3" fontId="3" fillId="8" borderId="49" xfId="0" applyNumberFormat="1" applyFont="1" applyFill="1" applyBorder="1" applyAlignment="1">
      <alignment horizontal="center" vertical="top" wrapText="1"/>
    </xf>
    <xf numFmtId="3" fontId="3" fillId="8" borderId="11" xfId="0" applyNumberFormat="1" applyFont="1" applyFill="1" applyBorder="1" applyAlignment="1">
      <alignment horizontal="center" vertical="top" wrapText="1"/>
    </xf>
    <xf numFmtId="3" fontId="3" fillId="8" borderId="18" xfId="0" applyNumberFormat="1" applyFont="1" applyFill="1" applyBorder="1" applyAlignment="1">
      <alignment horizontal="center" vertical="top" wrapText="1"/>
    </xf>
    <xf numFmtId="0" fontId="3" fillId="8" borderId="38" xfId="0" applyFont="1" applyFill="1" applyBorder="1" applyAlignment="1">
      <alignment vertical="top" wrapText="1"/>
    </xf>
    <xf numFmtId="3" fontId="3" fillId="8" borderId="47" xfId="0" applyNumberFormat="1" applyFont="1" applyFill="1" applyBorder="1" applyAlignment="1">
      <alignment horizontal="center" vertical="top" wrapText="1"/>
    </xf>
    <xf numFmtId="3" fontId="3" fillId="8" borderId="20" xfId="0" applyNumberFormat="1" applyFont="1" applyFill="1" applyBorder="1" applyAlignment="1">
      <alignment horizontal="center" vertical="top" wrapText="1"/>
    </xf>
    <xf numFmtId="3" fontId="3" fillId="8" borderId="21" xfId="0" applyNumberFormat="1" applyFont="1" applyFill="1" applyBorder="1" applyAlignment="1">
      <alignment horizontal="center" vertical="top" wrapText="1"/>
    </xf>
    <xf numFmtId="3" fontId="3" fillId="8" borderId="19" xfId="0" applyNumberFormat="1" applyFont="1" applyFill="1" applyBorder="1" applyAlignment="1">
      <alignment horizontal="center" vertical="top" wrapText="1"/>
    </xf>
    <xf numFmtId="3" fontId="3" fillId="8" borderId="29" xfId="0" applyNumberFormat="1" applyFont="1" applyFill="1" applyBorder="1" applyAlignment="1">
      <alignment horizontal="center" vertical="top" wrapText="1"/>
    </xf>
    <xf numFmtId="3" fontId="3" fillId="8" borderId="28" xfId="0" applyNumberFormat="1" applyFont="1" applyFill="1" applyBorder="1" applyAlignment="1">
      <alignment horizontal="center" vertical="top" wrapText="1"/>
    </xf>
    <xf numFmtId="3" fontId="3" fillId="3" borderId="29" xfId="0" applyNumberFormat="1" applyFont="1" applyFill="1" applyBorder="1" applyAlignment="1">
      <alignment horizontal="center" wrapText="1"/>
    </xf>
    <xf numFmtId="49" fontId="3" fillId="0" borderId="29" xfId="0" applyNumberFormat="1" applyFont="1" applyBorder="1" applyAlignment="1">
      <alignment vertical="top" wrapText="1"/>
    </xf>
    <xf numFmtId="0" fontId="3" fillId="8" borderId="51" xfId="0" applyFont="1" applyFill="1" applyBorder="1" applyAlignment="1">
      <alignment horizontal="center" vertical="top"/>
    </xf>
    <xf numFmtId="0" fontId="5" fillId="8" borderId="68" xfId="0" applyFont="1" applyFill="1" applyBorder="1" applyAlignment="1">
      <alignment horizontal="center" vertical="top"/>
    </xf>
    <xf numFmtId="49" fontId="5" fillId="8" borderId="27" xfId="0" applyNumberFormat="1" applyFont="1" applyFill="1" applyBorder="1" applyAlignment="1">
      <alignment horizontal="center" vertical="top"/>
    </xf>
    <xf numFmtId="0" fontId="3" fillId="8" borderId="23" xfId="0" applyFont="1" applyFill="1" applyBorder="1" applyAlignment="1">
      <alignment horizontal="center" vertical="top" wrapText="1"/>
    </xf>
    <xf numFmtId="0" fontId="3" fillId="8" borderId="6" xfId="0" applyFont="1" applyFill="1" applyBorder="1" applyAlignment="1">
      <alignment horizontal="center" vertical="top" wrapText="1"/>
    </xf>
    <xf numFmtId="0" fontId="3" fillId="8" borderId="9" xfId="0" applyFont="1" applyFill="1" applyBorder="1" applyAlignment="1">
      <alignment horizontal="left" vertical="top" wrapText="1"/>
    </xf>
    <xf numFmtId="0" fontId="3" fillId="3" borderId="50" xfId="0" applyFont="1" applyFill="1" applyBorder="1" applyAlignment="1">
      <alignment vertical="top" wrapText="1"/>
    </xf>
    <xf numFmtId="0" fontId="10" fillId="3" borderId="28" xfId="0" applyFont="1" applyFill="1" applyBorder="1" applyAlignment="1">
      <alignment horizontal="left" vertical="top" wrapText="1"/>
    </xf>
    <xf numFmtId="49" fontId="5" fillId="2" borderId="39" xfId="0" applyNumberFormat="1" applyFont="1" applyFill="1" applyBorder="1" applyAlignment="1">
      <alignment horizontal="center" vertical="top"/>
    </xf>
    <xf numFmtId="164" fontId="5" fillId="0" borderId="7" xfId="0" applyNumberFormat="1" applyFont="1" applyFill="1" applyBorder="1" applyAlignment="1">
      <alignment horizontal="center" vertical="center" wrapText="1"/>
    </xf>
    <xf numFmtId="0" fontId="3" fillId="3" borderId="17" xfId="0" applyFont="1" applyFill="1" applyBorder="1" applyAlignment="1">
      <alignment horizontal="left" vertical="top" wrapText="1"/>
    </xf>
    <xf numFmtId="0" fontId="9" fillId="0" borderId="35" xfId="0" applyFont="1" applyFill="1" applyBorder="1" applyAlignment="1">
      <alignment horizontal="center" vertical="center" textRotation="90" wrapText="1"/>
    </xf>
    <xf numFmtId="0" fontId="5" fillId="3" borderId="49" xfId="0" applyFont="1" applyFill="1" applyBorder="1" applyAlignment="1">
      <alignment horizontal="center" vertical="top" wrapText="1"/>
    </xf>
    <xf numFmtId="4" fontId="3" fillId="0" borderId="11" xfId="0" applyNumberFormat="1" applyFont="1" applyFill="1" applyBorder="1" applyAlignment="1">
      <alignment horizontal="center" vertical="top"/>
    </xf>
    <xf numFmtId="164" fontId="18" fillId="8" borderId="71" xfId="0" applyNumberFormat="1" applyFont="1" applyFill="1" applyBorder="1" applyAlignment="1">
      <alignment horizontal="center" vertical="top"/>
    </xf>
    <xf numFmtId="164" fontId="18" fillId="8" borderId="39" xfId="0" applyNumberFormat="1" applyFont="1" applyFill="1" applyBorder="1" applyAlignment="1">
      <alignment horizontal="center" vertical="top"/>
    </xf>
    <xf numFmtId="164" fontId="18" fillId="8" borderId="1" xfId="0" applyNumberFormat="1" applyFont="1" applyFill="1" applyBorder="1" applyAlignment="1">
      <alignment horizontal="center" vertical="top"/>
    </xf>
    <xf numFmtId="164" fontId="18" fillId="8" borderId="44" xfId="0" applyNumberFormat="1" applyFont="1" applyFill="1" applyBorder="1" applyAlignment="1">
      <alignment horizontal="center" vertical="top"/>
    </xf>
    <xf numFmtId="164" fontId="18" fillId="8" borderId="68" xfId="0" applyNumberFormat="1" applyFont="1" applyFill="1" applyBorder="1" applyAlignment="1">
      <alignment horizontal="center" vertical="top"/>
    </xf>
    <xf numFmtId="164" fontId="18" fillId="8" borderId="55" xfId="0" applyNumberFormat="1" applyFont="1" applyFill="1" applyBorder="1" applyAlignment="1">
      <alignment horizontal="center" vertical="top"/>
    </xf>
    <xf numFmtId="164" fontId="3" fillId="8" borderId="68" xfId="0" applyNumberFormat="1" applyFont="1" applyFill="1" applyBorder="1" applyAlignment="1">
      <alignment horizontal="center" vertical="top"/>
    </xf>
    <xf numFmtId="164" fontId="3" fillId="8" borderId="36" xfId="0" applyNumberFormat="1" applyFont="1" applyFill="1" applyBorder="1" applyAlignment="1">
      <alignment horizontal="center" vertical="top"/>
    </xf>
    <xf numFmtId="164" fontId="3" fillId="8" borderId="29" xfId="0" applyNumberFormat="1" applyFont="1" applyFill="1" applyBorder="1" applyAlignment="1">
      <alignment horizontal="center" vertical="top"/>
    </xf>
    <xf numFmtId="164" fontId="3" fillId="8" borderId="55" xfId="0" applyNumberFormat="1" applyFont="1" applyFill="1" applyBorder="1" applyAlignment="1">
      <alignment horizontal="center" vertical="top"/>
    </xf>
    <xf numFmtId="164" fontId="18" fillId="8" borderId="36" xfId="0" applyNumberFormat="1" applyFont="1" applyFill="1" applyBorder="1" applyAlignment="1">
      <alignment horizontal="center" vertical="top"/>
    </xf>
    <xf numFmtId="164" fontId="18" fillId="8" borderId="29" xfId="0" applyNumberFormat="1" applyFont="1" applyFill="1" applyBorder="1" applyAlignment="1">
      <alignment horizontal="center" vertical="top"/>
    </xf>
    <xf numFmtId="164" fontId="18" fillId="8" borderId="35" xfId="0" applyNumberFormat="1" applyFont="1" applyFill="1" applyBorder="1" applyAlignment="1">
      <alignment horizontal="center" vertical="top"/>
    </xf>
    <xf numFmtId="164" fontId="18" fillId="8" borderId="50" xfId="0" applyNumberFormat="1" applyFont="1" applyFill="1" applyBorder="1" applyAlignment="1">
      <alignment horizontal="center" vertical="top"/>
    </xf>
    <xf numFmtId="164" fontId="18" fillId="8" borderId="11" xfId="0" applyNumberFormat="1" applyFont="1" applyFill="1" applyBorder="1" applyAlignment="1">
      <alignment horizontal="center" vertical="top"/>
    </xf>
    <xf numFmtId="164" fontId="18" fillId="8" borderId="45" xfId="0" applyNumberFormat="1" applyFont="1" applyFill="1" applyBorder="1" applyAlignment="1">
      <alignment horizontal="center" vertical="top"/>
    </xf>
    <xf numFmtId="49" fontId="3" fillId="3" borderId="13" xfId="0" applyNumberFormat="1" applyFont="1" applyFill="1" applyBorder="1" applyAlignment="1">
      <alignment horizontal="center" vertical="top"/>
    </xf>
    <xf numFmtId="49" fontId="5" fillId="3" borderId="15" xfId="0" applyNumberFormat="1" applyFont="1" applyFill="1" applyBorder="1" applyAlignment="1">
      <alignment horizontal="center" vertical="top"/>
    </xf>
    <xf numFmtId="0" fontId="9" fillId="3" borderId="12" xfId="0" applyFont="1" applyFill="1" applyBorder="1" applyAlignment="1">
      <alignment horizontal="center" vertical="center" textRotation="90" wrapText="1"/>
    </xf>
    <xf numFmtId="0" fontId="3" fillId="0" borderId="33" xfId="0" applyFont="1" applyBorder="1" applyAlignment="1">
      <alignment horizontal="center" vertical="top"/>
    </xf>
    <xf numFmtId="164" fontId="23" fillId="9" borderId="51" xfId="0" applyNumberFormat="1" applyFont="1" applyFill="1" applyBorder="1" applyAlignment="1">
      <alignment horizontal="center" vertical="top"/>
    </xf>
    <xf numFmtId="164" fontId="23" fillId="9" borderId="48" xfId="0" applyNumberFormat="1" applyFont="1" applyFill="1" applyBorder="1" applyAlignment="1">
      <alignment horizontal="center" vertical="top"/>
    </xf>
    <xf numFmtId="164" fontId="23" fillId="9" borderId="20" xfId="0" applyNumberFormat="1" applyFont="1" applyFill="1" applyBorder="1" applyAlignment="1">
      <alignment horizontal="center" vertical="top"/>
    </xf>
    <xf numFmtId="164" fontId="23" fillId="9" borderId="40" xfId="0" applyNumberFormat="1" applyFont="1" applyFill="1" applyBorder="1" applyAlignment="1">
      <alignment horizontal="center" vertical="top"/>
    </xf>
    <xf numFmtId="164" fontId="23" fillId="9" borderId="2" xfId="0" applyNumberFormat="1" applyFont="1" applyFill="1" applyBorder="1" applyAlignment="1">
      <alignment horizontal="center" vertical="top"/>
    </xf>
    <xf numFmtId="164" fontId="23" fillId="9" borderId="65" xfId="0" applyNumberFormat="1" applyFont="1" applyFill="1" applyBorder="1" applyAlignment="1">
      <alignment horizontal="center" vertical="top"/>
    </xf>
    <xf numFmtId="164" fontId="23" fillId="9" borderId="68" xfId="0" applyNumberFormat="1" applyFont="1" applyFill="1" applyBorder="1" applyAlignment="1">
      <alignment horizontal="center" vertical="top"/>
    </xf>
    <xf numFmtId="164" fontId="23" fillId="9" borderId="36" xfId="0" applyNumberFormat="1" applyFont="1" applyFill="1" applyBorder="1" applyAlignment="1">
      <alignment horizontal="center" vertical="top"/>
    </xf>
    <xf numFmtId="164" fontId="23" fillId="9" borderId="29" xfId="0" applyNumberFormat="1" applyFont="1" applyFill="1" applyBorder="1" applyAlignment="1">
      <alignment horizontal="center" vertical="top"/>
    </xf>
    <xf numFmtId="164" fontId="23" fillId="9" borderId="55" xfId="0" applyNumberFormat="1" applyFont="1" applyFill="1" applyBorder="1" applyAlignment="1">
      <alignment horizontal="center" vertical="top"/>
    </xf>
    <xf numFmtId="164" fontId="3" fillId="9" borderId="7" xfId="0" applyNumberFormat="1" applyFont="1" applyFill="1" applyBorder="1" applyAlignment="1">
      <alignment horizontal="center" vertical="top"/>
    </xf>
    <xf numFmtId="164" fontId="3" fillId="9" borderId="11" xfId="0" applyNumberFormat="1" applyFont="1" applyFill="1" applyBorder="1" applyAlignment="1">
      <alignment horizontal="center" vertical="top"/>
    </xf>
    <xf numFmtId="164" fontId="3" fillId="9" borderId="18"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164" fontId="3" fillId="8" borderId="11" xfId="0" applyNumberFormat="1" applyFont="1" applyFill="1" applyBorder="1" applyAlignment="1">
      <alignment horizontal="center" vertical="top"/>
    </xf>
    <xf numFmtId="164" fontId="3" fillId="8" borderId="50" xfId="0" applyNumberFormat="1" applyFont="1" applyFill="1" applyBorder="1" applyAlignment="1">
      <alignment horizontal="center" vertical="top"/>
    </xf>
    <xf numFmtId="164" fontId="3" fillId="8" borderId="7" xfId="0" applyNumberFormat="1" applyFont="1" applyFill="1" applyBorder="1" applyAlignment="1">
      <alignment horizontal="center" vertical="top"/>
    </xf>
    <xf numFmtId="164" fontId="3" fillId="8" borderId="18" xfId="0" applyNumberFormat="1" applyFont="1" applyFill="1" applyBorder="1" applyAlignment="1">
      <alignment horizontal="center" vertical="top"/>
    </xf>
    <xf numFmtId="164" fontId="3" fillId="9" borderId="16" xfId="0" applyNumberFormat="1" applyFont="1" applyFill="1" applyBorder="1" applyAlignment="1">
      <alignment horizontal="center" vertical="top"/>
    </xf>
    <xf numFmtId="164" fontId="3" fillId="9" borderId="1" xfId="0" applyNumberFormat="1" applyFont="1" applyFill="1" applyBorder="1" applyAlignment="1">
      <alignment horizontal="center" vertical="top"/>
    </xf>
    <xf numFmtId="164" fontId="3" fillId="9" borderId="17" xfId="0" applyNumberFormat="1" applyFont="1" applyFill="1" applyBorder="1" applyAlignment="1">
      <alignment horizontal="center" vertical="top"/>
    </xf>
    <xf numFmtId="164" fontId="3" fillId="8" borderId="37" xfId="0" applyNumberFormat="1" applyFont="1" applyFill="1" applyBorder="1" applyAlignment="1">
      <alignment horizontal="center" vertical="top"/>
    </xf>
    <xf numFmtId="164" fontId="3" fillId="8" borderId="1" xfId="0" applyNumberFormat="1" applyFont="1" applyFill="1" applyBorder="1" applyAlignment="1">
      <alignment horizontal="center" vertical="top"/>
    </xf>
    <xf numFmtId="164" fontId="3" fillId="8" borderId="39" xfId="0" applyNumberFormat="1" applyFont="1" applyFill="1" applyBorder="1" applyAlignment="1">
      <alignment horizontal="center" vertical="top"/>
    </xf>
    <xf numFmtId="164" fontId="3" fillId="8" borderId="16" xfId="0" applyNumberFormat="1" applyFont="1" applyFill="1" applyBorder="1" applyAlignment="1">
      <alignment horizontal="center" vertical="top"/>
    </xf>
    <xf numFmtId="164" fontId="3" fillId="8" borderId="17" xfId="0" applyNumberFormat="1" applyFont="1" applyFill="1" applyBorder="1" applyAlignment="1">
      <alignment horizontal="center" vertical="top"/>
    </xf>
    <xf numFmtId="164" fontId="3" fillId="9" borderId="30" xfId="0" applyNumberFormat="1" applyFont="1" applyFill="1" applyBorder="1" applyAlignment="1">
      <alignment horizontal="center" vertical="top"/>
    </xf>
    <xf numFmtId="164" fontId="3" fillId="8" borderId="19" xfId="0" applyNumberFormat="1" applyFont="1" applyFill="1" applyBorder="1" applyAlignment="1">
      <alignment horizontal="center" vertical="top"/>
    </xf>
    <xf numFmtId="164" fontId="3" fillId="8" borderId="30" xfId="0" applyNumberFormat="1" applyFont="1" applyFill="1" applyBorder="1" applyAlignment="1">
      <alignment horizontal="center" vertical="top"/>
    </xf>
    <xf numFmtId="164" fontId="5" fillId="9" borderId="38" xfId="0" applyNumberFormat="1" applyFont="1" applyFill="1" applyBorder="1" applyAlignment="1">
      <alignment horizontal="center" vertical="top"/>
    </xf>
    <xf numFmtId="164" fontId="5" fillId="9" borderId="47"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63" xfId="0" applyNumberFormat="1" applyFont="1" applyFill="1" applyBorder="1" applyAlignment="1">
      <alignment horizontal="center" vertical="top"/>
    </xf>
    <xf numFmtId="164" fontId="5" fillId="9" borderId="16" xfId="0" applyNumberFormat="1" applyFont="1" applyFill="1" applyBorder="1" applyAlignment="1">
      <alignment horizontal="center" vertical="top"/>
    </xf>
    <xf numFmtId="164" fontId="5" fillId="9" borderId="37"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164" fontId="5" fillId="9" borderId="66" xfId="0" applyNumberFormat="1" applyFont="1" applyFill="1" applyBorder="1" applyAlignment="1">
      <alignment horizontal="center" vertical="top"/>
    </xf>
    <xf numFmtId="164" fontId="3" fillId="9" borderId="20" xfId="0" applyNumberFormat="1" applyFont="1" applyFill="1" applyBorder="1" applyAlignment="1">
      <alignment horizontal="center" vertical="top"/>
    </xf>
    <xf numFmtId="164" fontId="3" fillId="9" borderId="21" xfId="0" applyNumberFormat="1" applyFont="1" applyFill="1" applyBorder="1" applyAlignment="1">
      <alignment horizontal="center" vertical="top"/>
    </xf>
    <xf numFmtId="164" fontId="3" fillId="8" borderId="20" xfId="0" applyNumberFormat="1" applyFont="1" applyFill="1" applyBorder="1" applyAlignment="1">
      <alignment horizontal="center" vertical="top"/>
    </xf>
    <xf numFmtId="164" fontId="3" fillId="8" borderId="48" xfId="0" applyNumberFormat="1" applyFont="1" applyFill="1" applyBorder="1" applyAlignment="1">
      <alignment horizontal="center" vertical="top"/>
    </xf>
    <xf numFmtId="164" fontId="3" fillId="8" borderId="21" xfId="0" applyNumberFormat="1" applyFont="1" applyFill="1" applyBorder="1" applyAlignment="1">
      <alignment horizontal="center" vertical="top"/>
    </xf>
    <xf numFmtId="164" fontId="5" fillId="9" borderId="71" xfId="0" applyNumberFormat="1" applyFont="1" applyFill="1" applyBorder="1" applyAlignment="1">
      <alignment horizontal="center" vertical="top"/>
    </xf>
    <xf numFmtId="164" fontId="5" fillId="9" borderId="1" xfId="0" applyNumberFormat="1" applyFont="1" applyFill="1" applyBorder="1" applyAlignment="1">
      <alignment horizontal="center" vertical="top"/>
    </xf>
    <xf numFmtId="164" fontId="3" fillId="9" borderId="29" xfId="0" applyNumberFormat="1" applyFont="1" applyFill="1" applyBorder="1" applyAlignment="1">
      <alignment horizontal="center" vertical="top"/>
    </xf>
    <xf numFmtId="164" fontId="3" fillId="9" borderId="28" xfId="0" applyNumberFormat="1" applyFont="1" applyFill="1" applyBorder="1" applyAlignment="1">
      <alignment horizontal="center" vertical="top"/>
    </xf>
    <xf numFmtId="164" fontId="3" fillId="8" borderId="28" xfId="0" applyNumberFormat="1" applyFont="1" applyFill="1" applyBorder="1" applyAlignment="1">
      <alignment horizontal="center" vertical="top"/>
    </xf>
    <xf numFmtId="164" fontId="5" fillId="9" borderId="17"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164" fontId="5" fillId="9" borderId="6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9" borderId="62" xfId="0" applyNumberFormat="1" applyFont="1" applyFill="1" applyBorder="1" applyAlignment="1">
      <alignment horizontal="center" vertical="top"/>
    </xf>
    <xf numFmtId="164" fontId="5" fillId="9" borderId="3" xfId="0" applyNumberFormat="1" applyFont="1" applyFill="1" applyBorder="1" applyAlignment="1">
      <alignment horizontal="center" vertical="top"/>
    </xf>
    <xf numFmtId="164" fontId="5" fillId="9" borderId="59" xfId="0" applyNumberFormat="1" applyFont="1" applyFill="1" applyBorder="1" applyAlignment="1">
      <alignment horizontal="center" vertical="top"/>
    </xf>
    <xf numFmtId="164" fontId="5" fillId="9" borderId="65" xfId="0" applyNumberFormat="1" applyFont="1" applyFill="1" applyBorder="1" applyAlignment="1">
      <alignment horizontal="center" vertical="top"/>
    </xf>
    <xf numFmtId="164" fontId="5" fillId="9" borderId="60" xfId="0" applyNumberFormat="1" applyFont="1" applyFill="1" applyBorder="1" applyAlignment="1">
      <alignment horizontal="center" vertical="top"/>
    </xf>
    <xf numFmtId="164" fontId="5" fillId="9" borderId="12" xfId="0" applyNumberFormat="1" applyFont="1" applyFill="1" applyBorder="1" applyAlignment="1">
      <alignment horizontal="center" vertical="top"/>
    </xf>
    <xf numFmtId="164" fontId="5" fillId="9" borderId="13" xfId="0" applyNumberFormat="1" applyFont="1" applyFill="1" applyBorder="1" applyAlignment="1">
      <alignment horizontal="center" vertical="top"/>
    </xf>
    <xf numFmtId="164" fontId="5" fillId="9" borderId="15" xfId="0" applyNumberFormat="1" applyFont="1" applyFill="1" applyBorder="1" applyAlignment="1">
      <alignment horizontal="center" vertical="top"/>
    </xf>
    <xf numFmtId="164" fontId="5" fillId="8" borderId="13" xfId="0" applyNumberFormat="1" applyFont="1" applyFill="1" applyBorder="1" applyAlignment="1">
      <alignment horizontal="center" vertical="top"/>
    </xf>
    <xf numFmtId="164" fontId="5" fillId="8" borderId="12" xfId="0" applyNumberFormat="1" applyFont="1" applyFill="1" applyBorder="1" applyAlignment="1">
      <alignment horizontal="center" vertical="top"/>
    </xf>
    <xf numFmtId="164" fontId="5" fillId="8" borderId="15" xfId="0" applyNumberFormat="1" applyFont="1" applyFill="1" applyBorder="1" applyAlignment="1">
      <alignment horizontal="center" vertical="top"/>
    </xf>
    <xf numFmtId="164" fontId="3" fillId="8" borderId="40" xfId="0" applyNumberFormat="1" applyFont="1" applyFill="1" applyBorder="1" applyAlignment="1">
      <alignment horizontal="center" vertical="top"/>
    </xf>
    <xf numFmtId="164" fontId="5" fillId="9" borderId="67" xfId="0" applyNumberFormat="1" applyFont="1" applyFill="1" applyBorder="1" applyAlignment="1">
      <alignment horizontal="center" vertical="top"/>
    </xf>
    <xf numFmtId="164" fontId="5" fillId="9" borderId="61"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164" fontId="3" fillId="9" borderId="13" xfId="0" applyNumberFormat="1" applyFont="1" applyFill="1" applyBorder="1" applyAlignment="1">
      <alignment horizontal="center" vertical="top"/>
    </xf>
    <xf numFmtId="164" fontId="3" fillId="9" borderId="15" xfId="0" applyNumberFormat="1" applyFont="1" applyFill="1" applyBorder="1" applyAlignment="1">
      <alignment horizontal="center" vertical="top"/>
    </xf>
    <xf numFmtId="164" fontId="3" fillId="8" borderId="64" xfId="0" applyNumberFormat="1" applyFont="1" applyFill="1" applyBorder="1" applyAlignment="1">
      <alignment horizontal="center" vertical="top"/>
    </xf>
    <xf numFmtId="164" fontId="3" fillId="8" borderId="13" xfId="0" applyNumberFormat="1" applyFont="1" applyFill="1" applyBorder="1" applyAlignment="1">
      <alignment horizontal="center" vertical="top"/>
    </xf>
    <xf numFmtId="164" fontId="3" fillId="8" borderId="14" xfId="0" applyNumberFormat="1" applyFont="1" applyFill="1" applyBorder="1" applyAlignment="1">
      <alignment horizontal="center" vertical="top"/>
    </xf>
    <xf numFmtId="164" fontId="3" fillId="8" borderId="12" xfId="0" applyNumberFormat="1" applyFont="1" applyFill="1" applyBorder="1" applyAlignment="1">
      <alignment horizontal="center" vertical="top"/>
    </xf>
    <xf numFmtId="164" fontId="3" fillId="8" borderId="15" xfId="0" applyNumberFormat="1" applyFont="1" applyFill="1" applyBorder="1" applyAlignment="1">
      <alignment horizontal="center" vertical="top"/>
    </xf>
    <xf numFmtId="164" fontId="5" fillId="9" borderId="7" xfId="0" applyNumberFormat="1" applyFont="1" applyFill="1" applyBorder="1" applyAlignment="1">
      <alignment horizontal="center" vertical="top"/>
    </xf>
    <xf numFmtId="164" fontId="5" fillId="9" borderId="11" xfId="0" applyNumberFormat="1" applyFont="1" applyFill="1" applyBorder="1" applyAlignment="1">
      <alignment horizontal="center" vertical="top"/>
    </xf>
    <xf numFmtId="164" fontId="5" fillId="9" borderId="18" xfId="0" applyNumberFormat="1" applyFont="1" applyFill="1" applyBorder="1" applyAlignment="1">
      <alignment horizontal="center" vertical="top"/>
    </xf>
    <xf numFmtId="164" fontId="5" fillId="9" borderId="49" xfId="0" applyNumberFormat="1" applyFont="1" applyFill="1" applyBorder="1" applyAlignment="1">
      <alignment horizontal="center" vertical="top"/>
    </xf>
    <xf numFmtId="164" fontId="5" fillId="9" borderId="50" xfId="0" applyNumberFormat="1" applyFont="1" applyFill="1" applyBorder="1" applyAlignment="1">
      <alignment horizontal="center" vertical="top"/>
    </xf>
    <xf numFmtId="164" fontId="5" fillId="9" borderId="20" xfId="0" applyNumberFormat="1" applyFont="1" applyFill="1" applyBorder="1" applyAlignment="1">
      <alignment horizontal="center" vertical="top"/>
    </xf>
    <xf numFmtId="164" fontId="5" fillId="9" borderId="21" xfId="0" applyNumberFormat="1" applyFont="1" applyFill="1" applyBorder="1" applyAlignment="1">
      <alignment horizontal="center" vertical="top"/>
    </xf>
    <xf numFmtId="164" fontId="5" fillId="9" borderId="48" xfId="0" applyNumberFormat="1" applyFont="1" applyFill="1" applyBorder="1" applyAlignment="1">
      <alignment horizontal="center" vertical="top"/>
    </xf>
    <xf numFmtId="164" fontId="3" fillId="9" borderId="42" xfId="0" applyNumberFormat="1" applyFont="1" applyFill="1" applyBorder="1" applyAlignment="1">
      <alignment horizontal="center" vertical="top"/>
    </xf>
    <xf numFmtId="164" fontId="5" fillId="9" borderId="26" xfId="0" applyNumberFormat="1" applyFont="1" applyFill="1" applyBorder="1" applyAlignment="1">
      <alignment horizontal="center" vertical="top"/>
    </xf>
    <xf numFmtId="164" fontId="3" fillId="9" borderId="43" xfId="0" applyNumberFormat="1" applyFont="1" applyFill="1" applyBorder="1" applyAlignment="1">
      <alignment horizontal="center" vertical="top"/>
    </xf>
    <xf numFmtId="164" fontId="3" fillId="8" borderId="5" xfId="0" applyNumberFormat="1" applyFont="1" applyFill="1" applyBorder="1" applyAlignment="1">
      <alignment horizontal="center" vertical="top"/>
    </xf>
    <xf numFmtId="164" fontId="5" fillId="8" borderId="26" xfId="0" applyNumberFormat="1" applyFont="1" applyFill="1" applyBorder="1" applyAlignment="1">
      <alignment horizontal="center" vertical="top"/>
    </xf>
    <xf numFmtId="164" fontId="3" fillId="8" borderId="27" xfId="0" applyNumberFormat="1" applyFont="1" applyFill="1" applyBorder="1" applyAlignment="1">
      <alignment horizontal="center" vertical="top"/>
    </xf>
    <xf numFmtId="164" fontId="3" fillId="8" borderId="46" xfId="0" applyNumberFormat="1" applyFont="1" applyFill="1" applyBorder="1" applyAlignment="1">
      <alignment horizontal="center" vertical="top"/>
    </xf>
    <xf numFmtId="164" fontId="3" fillId="8" borderId="26" xfId="0" applyNumberFormat="1" applyFont="1" applyFill="1" applyBorder="1" applyAlignment="1">
      <alignment horizontal="center" vertical="top"/>
    </xf>
    <xf numFmtId="164" fontId="3" fillId="8" borderId="52" xfId="0" applyNumberFormat="1" applyFont="1" applyFill="1" applyBorder="1" applyAlignment="1">
      <alignment horizontal="center" vertical="top"/>
    </xf>
    <xf numFmtId="164" fontId="3" fillId="9" borderId="39" xfId="0" applyNumberFormat="1" applyFont="1" applyFill="1" applyBorder="1" applyAlignment="1">
      <alignment horizontal="center" vertical="top"/>
    </xf>
    <xf numFmtId="164" fontId="18" fillId="8" borderId="16" xfId="0" applyNumberFormat="1" applyFont="1" applyFill="1" applyBorder="1" applyAlignment="1">
      <alignment horizontal="center" vertical="top"/>
    </xf>
    <xf numFmtId="164" fontId="5" fillId="9" borderId="51" xfId="0" applyNumberFormat="1" applyFont="1" applyFill="1" applyBorder="1" applyAlignment="1">
      <alignment horizontal="center" vertical="top"/>
    </xf>
    <xf numFmtId="164" fontId="3" fillId="9" borderId="38" xfId="0" applyNumberFormat="1" applyFont="1" applyFill="1" applyBorder="1" applyAlignment="1">
      <alignment horizontal="center" vertical="top"/>
    </xf>
    <xf numFmtId="164" fontId="3" fillId="9" borderId="48" xfId="0" applyNumberFormat="1" applyFont="1" applyFill="1" applyBorder="1" applyAlignment="1">
      <alignment horizontal="center" vertical="top"/>
    </xf>
    <xf numFmtId="164" fontId="3" fillId="8" borderId="38" xfId="0" applyNumberFormat="1" applyFont="1" applyFill="1" applyBorder="1" applyAlignment="1">
      <alignment horizontal="center" vertical="top"/>
    </xf>
    <xf numFmtId="164" fontId="18" fillId="8" borderId="38"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36" xfId="0" applyNumberFormat="1" applyFont="1" applyFill="1" applyBorder="1" applyAlignment="1">
      <alignment horizontal="center" vertical="top"/>
    </xf>
    <xf numFmtId="164" fontId="18" fillId="8" borderId="30"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8" xfId="0" applyNumberFormat="1" applyFont="1" applyFill="1" applyBorder="1" applyAlignment="1">
      <alignment horizontal="center" vertical="top"/>
    </xf>
    <xf numFmtId="164" fontId="5" fillId="8" borderId="16" xfId="0" applyNumberFormat="1" applyFont="1" applyFill="1" applyBorder="1" applyAlignment="1">
      <alignment horizontal="center" vertical="top"/>
    </xf>
    <xf numFmtId="164" fontId="5" fillId="8" borderId="1" xfId="0" applyNumberFormat="1" applyFont="1" applyFill="1" applyBorder="1" applyAlignment="1">
      <alignment horizontal="center" vertical="top"/>
    </xf>
    <xf numFmtId="164" fontId="5" fillId="8" borderId="17" xfId="0" applyNumberFormat="1" applyFont="1" applyFill="1" applyBorder="1" applyAlignment="1">
      <alignment horizontal="center" vertical="top"/>
    </xf>
    <xf numFmtId="164" fontId="5" fillId="8" borderId="38" xfId="0" applyNumberFormat="1" applyFont="1" applyFill="1" applyBorder="1" applyAlignment="1">
      <alignment horizontal="center" vertical="top"/>
    </xf>
    <xf numFmtId="164" fontId="5" fillId="8" borderId="20" xfId="0" applyNumberFormat="1" applyFont="1" applyFill="1" applyBorder="1" applyAlignment="1">
      <alignment horizontal="center" vertical="top"/>
    </xf>
    <xf numFmtId="164" fontId="5" fillId="8" borderId="21" xfId="0" applyNumberFormat="1" applyFont="1" applyFill="1" applyBorder="1" applyAlignment="1">
      <alignment horizontal="center" vertical="top"/>
    </xf>
    <xf numFmtId="164" fontId="5" fillId="8" borderId="7" xfId="0" applyNumberFormat="1" applyFont="1" applyFill="1" applyBorder="1" applyAlignment="1">
      <alignment horizontal="center" vertical="top"/>
    </xf>
    <xf numFmtId="164" fontId="5" fillId="8" borderId="11" xfId="0" applyNumberFormat="1" applyFont="1" applyFill="1" applyBorder="1" applyAlignment="1">
      <alignment horizontal="center" vertical="top"/>
    </xf>
    <xf numFmtId="164" fontId="5" fillId="8" borderId="18" xfId="0" applyNumberFormat="1" applyFont="1" applyFill="1" applyBorder="1" applyAlignment="1">
      <alignment horizontal="center" vertical="top"/>
    </xf>
    <xf numFmtId="164" fontId="18" fillId="8" borderId="51" xfId="0" applyNumberFormat="1" applyFont="1" applyFill="1" applyBorder="1" applyAlignment="1">
      <alignment horizontal="center" vertical="top"/>
    </xf>
    <xf numFmtId="164" fontId="18" fillId="8" borderId="40" xfId="0" applyNumberFormat="1" applyFont="1" applyFill="1" applyBorder="1" applyAlignment="1">
      <alignment horizontal="center" vertical="top"/>
    </xf>
    <xf numFmtId="164" fontId="5" fillId="9" borderId="19" xfId="0" applyNumberFormat="1" applyFont="1" applyFill="1" applyBorder="1" applyAlignment="1">
      <alignment horizontal="center" vertical="top"/>
    </xf>
    <xf numFmtId="164" fontId="5" fillId="9" borderId="68" xfId="0" applyNumberFormat="1" applyFont="1" applyFill="1" applyBorder="1" applyAlignment="1">
      <alignment horizontal="center" vertical="top"/>
    </xf>
    <xf numFmtId="164" fontId="5" fillId="9" borderId="55" xfId="0" applyNumberFormat="1" applyFont="1" applyFill="1" applyBorder="1" applyAlignment="1">
      <alignment horizontal="center" vertical="top"/>
    </xf>
    <xf numFmtId="164" fontId="5" fillId="9" borderId="9" xfId="0" applyNumberFormat="1" applyFont="1" applyFill="1" applyBorder="1" applyAlignment="1">
      <alignment horizontal="center" vertical="top"/>
    </xf>
    <xf numFmtId="164" fontId="5" fillId="9" borderId="54" xfId="0" applyNumberFormat="1" applyFont="1" applyFill="1" applyBorder="1" applyAlignment="1">
      <alignment horizontal="center" vertical="top"/>
    </xf>
    <xf numFmtId="164" fontId="5" fillId="8" borderId="19" xfId="0" applyNumberFormat="1" applyFont="1" applyFill="1" applyBorder="1" applyAlignment="1">
      <alignment horizontal="center" vertical="top"/>
    </xf>
    <xf numFmtId="164" fontId="5" fillId="8" borderId="29" xfId="0" applyNumberFormat="1" applyFont="1" applyFill="1" applyBorder="1" applyAlignment="1">
      <alignment horizontal="center" vertical="top"/>
    </xf>
    <xf numFmtId="164" fontId="5" fillId="8" borderId="36" xfId="0" applyNumberFormat="1" applyFont="1" applyFill="1" applyBorder="1" applyAlignment="1">
      <alignment horizontal="center" vertical="top"/>
    </xf>
    <xf numFmtId="164" fontId="5" fillId="9" borderId="31" xfId="0" applyNumberFormat="1" applyFont="1" applyFill="1" applyBorder="1" applyAlignment="1">
      <alignment horizontal="center" vertical="top"/>
    </xf>
    <xf numFmtId="164" fontId="5" fillId="9" borderId="32" xfId="0" applyNumberFormat="1" applyFont="1" applyFill="1" applyBorder="1" applyAlignment="1">
      <alignment horizontal="center" vertical="top"/>
    </xf>
    <xf numFmtId="164" fontId="5" fillId="9" borderId="58"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9" borderId="27" xfId="0" applyNumberFormat="1" applyFont="1" applyFill="1" applyBorder="1" applyAlignment="1">
      <alignment horizontal="center" vertical="top"/>
    </xf>
    <xf numFmtId="164" fontId="3" fillId="9" borderId="19" xfId="0" applyNumberFormat="1" applyFont="1" applyFill="1" applyBorder="1" applyAlignment="1">
      <alignment horizontal="center" vertical="top"/>
    </xf>
    <xf numFmtId="164" fontId="3" fillId="9" borderId="37" xfId="0" applyNumberFormat="1" applyFont="1" applyFill="1" applyBorder="1" applyAlignment="1">
      <alignment horizontal="center" vertical="top"/>
    </xf>
    <xf numFmtId="166" fontId="3" fillId="9" borderId="5" xfId="1" applyNumberFormat="1" applyFont="1" applyFill="1" applyBorder="1" applyAlignment="1">
      <alignment horizontal="center" vertical="top"/>
    </xf>
    <xf numFmtId="166" fontId="3" fillId="9" borderId="26" xfId="1" applyNumberFormat="1" applyFont="1" applyFill="1" applyBorder="1" applyAlignment="1">
      <alignment horizontal="center" vertical="top"/>
    </xf>
    <xf numFmtId="166" fontId="3" fillId="9" borderId="43" xfId="1" applyNumberFormat="1" applyFont="1" applyFill="1" applyBorder="1" applyAlignment="1">
      <alignment horizontal="center" vertical="top"/>
    </xf>
    <xf numFmtId="166" fontId="3" fillId="8" borderId="5" xfId="1" applyNumberFormat="1" applyFont="1" applyFill="1" applyBorder="1" applyAlignment="1">
      <alignment horizontal="center" vertical="top"/>
    </xf>
    <xf numFmtId="166" fontId="3" fillId="8" borderId="26" xfId="1" applyNumberFormat="1" applyFont="1" applyFill="1" applyBorder="1" applyAlignment="1">
      <alignment horizontal="center" vertical="top"/>
    </xf>
    <xf numFmtId="166" fontId="3" fillId="8" borderId="27" xfId="1" applyNumberFormat="1" applyFont="1" applyFill="1" applyBorder="1" applyAlignment="1">
      <alignment horizontal="center" vertical="top"/>
    </xf>
    <xf numFmtId="164" fontId="5" fillId="9" borderId="5"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164" fontId="5" fillId="8" borderId="5" xfId="0" applyNumberFormat="1" applyFont="1" applyFill="1" applyBorder="1" applyAlignment="1">
      <alignment horizontal="center" vertical="top"/>
    </xf>
    <xf numFmtId="164" fontId="5" fillId="8" borderId="27" xfId="0" applyNumberFormat="1" applyFont="1" applyFill="1" applyBorder="1" applyAlignment="1">
      <alignment horizontal="center" vertical="top"/>
    </xf>
    <xf numFmtId="164" fontId="3" fillId="9" borderId="47" xfId="0" applyNumberFormat="1" applyFont="1" applyFill="1" applyBorder="1" applyAlignment="1">
      <alignment horizontal="center" vertical="top"/>
    </xf>
    <xf numFmtId="164" fontId="3" fillId="8" borderId="47" xfId="0" applyNumberFormat="1" applyFont="1" applyFill="1" applyBorder="1" applyAlignment="1">
      <alignment horizontal="center" vertical="top"/>
    </xf>
    <xf numFmtId="164" fontId="5" fillId="2" borderId="22" xfId="0" applyNumberFormat="1" applyFont="1" applyFill="1" applyBorder="1" applyAlignment="1">
      <alignment horizontal="center" vertical="top"/>
    </xf>
    <xf numFmtId="164" fontId="5" fillId="2" borderId="74" xfId="0" applyNumberFormat="1" applyFont="1" applyFill="1" applyBorder="1" applyAlignment="1">
      <alignment horizontal="center" vertical="top"/>
    </xf>
    <xf numFmtId="164" fontId="5" fillId="2" borderId="57" xfId="0" applyNumberFormat="1" applyFont="1" applyFill="1" applyBorder="1" applyAlignment="1">
      <alignment horizontal="center" vertical="top"/>
    </xf>
    <xf numFmtId="164" fontId="5" fillId="2" borderId="75" xfId="0" applyNumberFormat="1" applyFont="1" applyFill="1" applyBorder="1" applyAlignment="1">
      <alignment horizontal="center" vertical="top"/>
    </xf>
    <xf numFmtId="164" fontId="5" fillId="2" borderId="4" xfId="0" applyNumberFormat="1" applyFont="1" applyFill="1" applyBorder="1" applyAlignment="1">
      <alignment horizontal="center" vertical="top"/>
    </xf>
    <xf numFmtId="164" fontId="5" fillId="2" borderId="25" xfId="0" applyNumberFormat="1" applyFont="1" applyFill="1" applyBorder="1" applyAlignment="1">
      <alignment horizontal="center" vertical="top"/>
    </xf>
    <xf numFmtId="164" fontId="3" fillId="9" borderId="46"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9" borderId="68" xfId="0" applyNumberFormat="1" applyFont="1" applyFill="1" applyBorder="1" applyAlignment="1">
      <alignment horizontal="center" vertical="top"/>
    </xf>
    <xf numFmtId="164" fontId="5" fillId="2" borderId="9" xfId="0" applyNumberFormat="1" applyFont="1" applyFill="1" applyBorder="1" applyAlignment="1">
      <alignment horizontal="center" vertical="top"/>
    </xf>
    <xf numFmtId="164" fontId="5" fillId="2" borderId="54" xfId="0" applyNumberFormat="1" applyFont="1" applyFill="1" applyBorder="1" applyAlignment="1">
      <alignment horizontal="center" vertical="top"/>
    </xf>
    <xf numFmtId="164" fontId="5" fillId="2" borderId="34" xfId="0" applyNumberFormat="1" applyFont="1" applyFill="1" applyBorder="1" applyAlignment="1">
      <alignment horizontal="center" vertical="top"/>
    </xf>
    <xf numFmtId="164" fontId="3" fillId="9" borderId="72" xfId="0" applyNumberFormat="1" applyFont="1" applyFill="1" applyBorder="1" applyAlignment="1">
      <alignment horizontal="center" vertical="top"/>
    </xf>
    <xf numFmtId="164" fontId="3" fillId="9" borderId="14" xfId="0" applyNumberFormat="1" applyFont="1" applyFill="1" applyBorder="1" applyAlignment="1">
      <alignment horizontal="center" vertical="top"/>
    </xf>
    <xf numFmtId="164" fontId="3" fillId="9" borderId="73" xfId="0" applyNumberFormat="1" applyFont="1" applyFill="1" applyBorder="1" applyAlignment="1">
      <alignment horizontal="center" vertical="top"/>
    </xf>
    <xf numFmtId="164" fontId="3" fillId="8" borderId="72" xfId="0" applyNumberFormat="1" applyFont="1" applyFill="1" applyBorder="1" applyAlignment="1">
      <alignment horizontal="center" vertical="top"/>
    </xf>
    <xf numFmtId="164" fontId="3" fillId="8" borderId="73"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45" xfId="0" applyNumberFormat="1" applyFont="1" applyFill="1" applyBorder="1" applyAlignment="1">
      <alignment horizontal="center" vertical="top"/>
    </xf>
    <xf numFmtId="164" fontId="3" fillId="8" borderId="35" xfId="0" applyNumberFormat="1" applyFont="1" applyFill="1" applyBorder="1" applyAlignment="1">
      <alignment horizontal="center" vertical="top"/>
    </xf>
    <xf numFmtId="164" fontId="3" fillId="8" borderId="45" xfId="0" applyNumberFormat="1" applyFont="1" applyFill="1" applyBorder="1" applyAlignment="1">
      <alignment horizontal="center" vertical="top"/>
    </xf>
    <xf numFmtId="164" fontId="3" fillId="9" borderId="71" xfId="0" applyNumberFormat="1" applyFont="1" applyFill="1" applyBorder="1" applyAlignment="1">
      <alignment horizontal="center" vertical="top"/>
    </xf>
    <xf numFmtId="164" fontId="3" fillId="9" borderId="44" xfId="0" applyNumberFormat="1" applyFont="1" applyFill="1" applyBorder="1" applyAlignment="1">
      <alignment horizontal="center" vertical="top"/>
    </xf>
    <xf numFmtId="164" fontId="3" fillId="8" borderId="44" xfId="0" applyNumberFormat="1" applyFont="1" applyFill="1" applyBorder="1" applyAlignment="1">
      <alignment horizontal="center" vertical="top"/>
    </xf>
    <xf numFmtId="164" fontId="3" fillId="9" borderId="55" xfId="0" applyNumberFormat="1" applyFont="1" applyFill="1" applyBorder="1" applyAlignment="1">
      <alignment horizontal="center" vertical="top"/>
    </xf>
    <xf numFmtId="164" fontId="3" fillId="9" borderId="51" xfId="0" applyNumberFormat="1" applyFont="1" applyFill="1" applyBorder="1" applyAlignment="1">
      <alignment horizontal="center" vertical="top"/>
    </xf>
    <xf numFmtId="164" fontId="3" fillId="9" borderId="40" xfId="0" applyNumberFormat="1" applyFont="1" applyFill="1" applyBorder="1" applyAlignment="1">
      <alignment horizontal="center" vertical="top"/>
    </xf>
    <xf numFmtId="164" fontId="3" fillId="8" borderId="51"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5" fillId="8" borderId="68" xfId="0" applyNumberFormat="1" applyFont="1" applyFill="1" applyBorder="1" applyAlignment="1">
      <alignment horizontal="center" vertical="top"/>
    </xf>
    <xf numFmtId="164" fontId="5" fillId="8" borderId="55" xfId="0" applyNumberFormat="1" applyFont="1" applyFill="1" applyBorder="1" applyAlignment="1">
      <alignment horizontal="center" vertical="top"/>
    </xf>
    <xf numFmtId="164" fontId="5" fillId="2" borderId="56" xfId="0" applyNumberFormat="1" applyFont="1" applyFill="1" applyBorder="1" applyAlignment="1">
      <alignment horizontal="center" vertical="top"/>
    </xf>
    <xf numFmtId="164" fontId="5" fillId="2" borderId="70" xfId="0" applyNumberFormat="1" applyFont="1" applyFill="1" applyBorder="1" applyAlignment="1">
      <alignment horizontal="center" vertical="top"/>
    </xf>
    <xf numFmtId="164" fontId="18" fillId="8" borderId="47" xfId="0" applyNumberFormat="1" applyFont="1" applyFill="1" applyBorder="1" applyAlignment="1">
      <alignment horizontal="center" vertical="top"/>
    </xf>
    <xf numFmtId="164" fontId="3" fillId="9" borderId="5"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18" fillId="8" borderId="19" xfId="0" applyNumberFormat="1" applyFont="1" applyFill="1" applyBorder="1" applyAlignment="1">
      <alignment horizontal="center" vertical="top"/>
    </xf>
    <xf numFmtId="164" fontId="3" fillId="8" borderId="71" xfId="0" applyNumberFormat="1" applyFont="1" applyFill="1" applyBorder="1" applyAlignment="1">
      <alignment horizontal="center" vertical="top"/>
    </xf>
    <xf numFmtId="164" fontId="3" fillId="9" borderId="53" xfId="0" applyNumberFormat="1" applyFont="1" applyFill="1" applyBorder="1" applyAlignment="1">
      <alignment horizontal="center" vertical="top"/>
    </xf>
    <xf numFmtId="0" fontId="3" fillId="9" borderId="49" xfId="0" applyFont="1" applyFill="1" applyBorder="1" applyAlignment="1">
      <alignment horizontal="center" vertical="top"/>
    </xf>
    <xf numFmtId="0" fontId="3" fillId="9" borderId="11" xfId="0" applyFont="1" applyFill="1" applyBorder="1" applyAlignment="1">
      <alignment horizontal="center" vertical="top"/>
    </xf>
    <xf numFmtId="0" fontId="3" fillId="9" borderId="50" xfId="0" applyFont="1" applyFill="1" applyBorder="1" applyAlignment="1">
      <alignment horizontal="center" vertical="top"/>
    </xf>
    <xf numFmtId="0" fontId="3" fillId="8" borderId="7" xfId="0" applyFont="1" applyFill="1" applyBorder="1" applyAlignment="1">
      <alignment horizontal="center" vertical="top"/>
    </xf>
    <xf numFmtId="0" fontId="3" fillId="8" borderId="11" xfId="0" applyFont="1" applyFill="1" applyBorder="1" applyAlignment="1">
      <alignment horizontal="center" vertical="top"/>
    </xf>
    <xf numFmtId="0" fontId="3" fillId="8" borderId="18" xfId="0" applyFont="1" applyFill="1" applyBorder="1" applyAlignment="1">
      <alignment horizontal="center" vertical="top"/>
    </xf>
    <xf numFmtId="0" fontId="3" fillId="8" borderId="49" xfId="0" applyFont="1" applyFill="1" applyBorder="1" applyAlignment="1">
      <alignment horizontal="center" vertical="top"/>
    </xf>
    <xf numFmtId="164" fontId="18" fillId="8" borderId="5" xfId="0" applyNumberFormat="1" applyFont="1" applyFill="1" applyBorder="1" applyAlignment="1">
      <alignment horizontal="center" vertical="top"/>
    </xf>
    <xf numFmtId="164" fontId="18" fillId="8" borderId="26" xfId="0" applyNumberFormat="1" applyFont="1" applyFill="1" applyBorder="1" applyAlignment="1">
      <alignment horizontal="center" vertical="top"/>
    </xf>
    <xf numFmtId="164" fontId="5" fillId="4" borderId="22" xfId="0" applyNumberFormat="1" applyFont="1" applyFill="1" applyBorder="1" applyAlignment="1">
      <alignment horizontal="center" vertical="top"/>
    </xf>
    <xf numFmtId="164" fontId="5" fillId="4" borderId="74" xfId="0" applyNumberFormat="1" applyFont="1" applyFill="1" applyBorder="1" applyAlignment="1">
      <alignment horizontal="center" vertical="top"/>
    </xf>
    <xf numFmtId="164" fontId="5" fillId="4" borderId="56" xfId="0" applyNumberFormat="1" applyFont="1" applyFill="1" applyBorder="1" applyAlignment="1">
      <alignment horizontal="center" vertical="top"/>
    </xf>
    <xf numFmtId="164" fontId="5" fillId="4" borderId="75" xfId="0" applyNumberFormat="1" applyFont="1" applyFill="1" applyBorder="1" applyAlignment="1">
      <alignment horizontal="center" vertical="top"/>
    </xf>
    <xf numFmtId="164" fontId="5" fillId="6" borderId="22" xfId="0" applyNumberFormat="1" applyFont="1" applyFill="1" applyBorder="1" applyAlignment="1">
      <alignment horizontal="center" vertical="top"/>
    </xf>
    <xf numFmtId="164" fontId="5" fillId="6" borderId="56" xfId="0" applyNumberFormat="1" applyFont="1" applyFill="1" applyBorder="1" applyAlignment="1">
      <alignment horizontal="center" vertical="top"/>
    </xf>
    <xf numFmtId="164" fontId="5" fillId="6" borderId="57" xfId="0" applyNumberFormat="1" applyFont="1" applyFill="1" applyBorder="1" applyAlignment="1">
      <alignment horizontal="center" vertical="top"/>
    </xf>
    <xf numFmtId="164" fontId="5" fillId="6" borderId="25" xfId="0" applyNumberFormat="1" applyFont="1" applyFill="1" applyBorder="1" applyAlignment="1">
      <alignment horizontal="center" vertical="top"/>
    </xf>
    <xf numFmtId="164" fontId="18" fillId="0" borderId="0" xfId="0" applyNumberFormat="1" applyFont="1" applyAlignment="1">
      <alignment horizontal="center" vertical="top"/>
    </xf>
    <xf numFmtId="164" fontId="3" fillId="0" borderId="0" xfId="0" applyNumberFormat="1" applyFont="1" applyAlignment="1">
      <alignment horizontal="center" vertical="top"/>
    </xf>
    <xf numFmtId="165" fontId="18" fillId="0" borderId="0" xfId="0" applyNumberFormat="1" applyFont="1" applyAlignment="1">
      <alignment horizontal="center" vertical="top"/>
    </xf>
    <xf numFmtId="0" fontId="3" fillId="0" borderId="0" xfId="0" applyFont="1" applyBorder="1" applyAlignment="1">
      <alignment horizontal="center" vertical="top"/>
    </xf>
    <xf numFmtId="165" fontId="3" fillId="0" borderId="0" xfId="0" applyNumberFormat="1" applyFont="1" applyAlignment="1">
      <alignment horizontal="center" vertical="top"/>
    </xf>
    <xf numFmtId="164" fontId="3" fillId="0" borderId="38" xfId="0" applyNumberFormat="1" applyFont="1" applyFill="1" applyBorder="1" applyAlignment="1">
      <alignment horizontal="center" vertical="top"/>
    </xf>
    <xf numFmtId="164" fontId="3" fillId="0" borderId="20" xfId="0" applyNumberFormat="1" applyFont="1" applyFill="1" applyBorder="1" applyAlignment="1">
      <alignment horizontal="center" vertical="top"/>
    </xf>
    <xf numFmtId="164" fontId="23" fillId="9" borderId="54" xfId="0" applyNumberFormat="1" applyFont="1" applyFill="1" applyBorder="1" applyAlignment="1">
      <alignment horizontal="center" vertical="top"/>
    </xf>
    <xf numFmtId="164" fontId="5" fillId="9" borderId="76" xfId="0" applyNumberFormat="1" applyFont="1" applyFill="1" applyBorder="1" applyAlignment="1">
      <alignment horizontal="center" vertical="top"/>
    </xf>
    <xf numFmtId="164" fontId="23" fillId="9" borderId="9" xfId="0" applyNumberFormat="1" applyFont="1" applyFill="1" applyBorder="1" applyAlignment="1">
      <alignment horizontal="center" vertical="top"/>
    </xf>
    <xf numFmtId="164" fontId="23" fillId="9" borderId="34" xfId="0" applyNumberFormat="1" applyFont="1" applyFill="1" applyBorder="1" applyAlignment="1">
      <alignment horizontal="center" vertical="top"/>
    </xf>
    <xf numFmtId="0" fontId="3" fillId="3" borderId="21" xfId="0" applyFont="1" applyFill="1" applyBorder="1" applyAlignment="1">
      <alignment horizontal="left" vertical="top" wrapText="1"/>
    </xf>
    <xf numFmtId="0" fontId="3" fillId="3" borderId="18" xfId="0" applyFont="1" applyFill="1" applyBorder="1" applyAlignment="1">
      <alignment horizontal="left" vertical="top" wrapText="1"/>
    </xf>
    <xf numFmtId="49" fontId="5" fillId="4" borderId="5" xfId="0" applyNumberFormat="1" applyFont="1" applyFill="1" applyBorder="1" applyAlignment="1">
      <alignment horizontal="center" vertical="top"/>
    </xf>
    <xf numFmtId="49" fontId="5" fillId="4" borderId="7"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2" borderId="11"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11" xfId="0" applyNumberFormat="1" applyFont="1" applyFill="1" applyBorder="1" applyAlignment="1">
      <alignment horizontal="center" vertical="top"/>
    </xf>
    <xf numFmtId="49" fontId="5" fillId="0" borderId="18" xfId="0" applyNumberFormat="1" applyFont="1" applyBorder="1" applyAlignment="1">
      <alignment horizontal="center" vertical="top"/>
    </xf>
    <xf numFmtId="0" fontId="3" fillId="3" borderId="28" xfId="0" applyFont="1" applyFill="1" applyBorder="1" applyAlignment="1">
      <alignment horizontal="left" vertical="top" wrapText="1"/>
    </xf>
    <xf numFmtId="49" fontId="5" fillId="0" borderId="27" xfId="0" applyNumberFormat="1" applyFont="1" applyBorder="1" applyAlignment="1">
      <alignment horizontal="center" vertical="top"/>
    </xf>
    <xf numFmtId="49" fontId="5" fillId="0" borderId="28" xfId="0" applyNumberFormat="1" applyFont="1" applyBorder="1" applyAlignment="1">
      <alignment horizontal="center" vertical="top"/>
    </xf>
    <xf numFmtId="49" fontId="3" fillId="0" borderId="43" xfId="0" applyNumberFormat="1" applyFont="1" applyBorder="1" applyAlignment="1">
      <alignment horizontal="center" vertical="top" wrapText="1"/>
    </xf>
    <xf numFmtId="49" fontId="3" fillId="0" borderId="50" xfId="0" applyNumberFormat="1" applyFont="1" applyBorder="1" applyAlignment="1">
      <alignment horizontal="center" vertical="top" wrapText="1"/>
    </xf>
    <xf numFmtId="49" fontId="3" fillId="0" borderId="36" xfId="0" applyNumberFormat="1" applyFont="1" applyBorder="1" applyAlignment="1">
      <alignment horizontal="center" vertical="top" wrapText="1"/>
    </xf>
    <xf numFmtId="49" fontId="5" fillId="0" borderId="32" xfId="0" applyNumberFormat="1" applyFont="1" applyBorder="1" applyAlignment="1">
      <alignment horizontal="center" vertical="top"/>
    </xf>
    <xf numFmtId="0" fontId="5" fillId="0" borderId="7" xfId="0" applyFont="1" applyFill="1" applyBorder="1" applyAlignment="1">
      <alignment horizontal="center" vertical="top" wrapText="1"/>
    </xf>
    <xf numFmtId="49" fontId="5" fillId="4" borderId="35" xfId="0" applyNumberFormat="1" applyFont="1" applyFill="1" applyBorder="1" applyAlignment="1">
      <alignment horizontal="center" vertical="top"/>
    </xf>
    <xf numFmtId="49" fontId="5" fillId="8" borderId="50" xfId="0" applyNumberFormat="1" applyFont="1" applyFill="1" applyBorder="1" applyAlignment="1">
      <alignment horizontal="center" vertical="top"/>
    </xf>
    <xf numFmtId="49" fontId="3" fillId="0" borderId="58" xfId="0" applyNumberFormat="1" applyFont="1" applyBorder="1" applyAlignment="1">
      <alignment horizontal="center" vertical="top" wrapText="1"/>
    </xf>
    <xf numFmtId="0" fontId="5" fillId="0" borderId="46" xfId="0" applyFont="1" applyFill="1" applyBorder="1" applyAlignment="1">
      <alignment horizontal="center" vertical="top" wrapText="1"/>
    </xf>
    <xf numFmtId="0" fontId="5" fillId="0" borderId="68" xfId="0" applyFont="1" applyFill="1" applyBorder="1" applyAlignment="1">
      <alignment horizontal="center" vertical="top" wrapText="1"/>
    </xf>
    <xf numFmtId="49" fontId="5" fillId="4" borderId="9" xfId="0" applyNumberFormat="1" applyFont="1" applyFill="1" applyBorder="1" applyAlignment="1">
      <alignment horizontal="center" vertical="top"/>
    </xf>
    <xf numFmtId="49" fontId="5" fillId="2" borderId="31" xfId="0" applyNumberFormat="1" applyFont="1" applyFill="1" applyBorder="1" applyAlignment="1">
      <alignment horizontal="center" vertical="top"/>
    </xf>
    <xf numFmtId="49" fontId="5" fillId="8" borderId="31" xfId="0" applyNumberFormat="1" applyFont="1" applyFill="1" applyBorder="1" applyAlignment="1">
      <alignment horizontal="center" vertical="top"/>
    </xf>
    <xf numFmtId="49" fontId="5" fillId="0" borderId="50" xfId="0" applyNumberFormat="1" applyFont="1" applyBorder="1" applyAlignment="1">
      <alignment horizontal="center" vertical="top"/>
    </xf>
    <xf numFmtId="49" fontId="5" fillId="0" borderId="36" xfId="0" applyNumberFormat="1" applyFont="1" applyBorder="1" applyAlignment="1">
      <alignment horizontal="center" vertical="top"/>
    </xf>
    <xf numFmtId="49" fontId="3" fillId="3" borderId="36" xfId="0" applyNumberFormat="1" applyFont="1" applyFill="1" applyBorder="1" applyAlignment="1">
      <alignment horizontal="center" vertical="top" wrapText="1"/>
    </xf>
    <xf numFmtId="49" fontId="5" fillId="3" borderId="50" xfId="0" applyNumberFormat="1" applyFont="1" applyFill="1" applyBorder="1" applyAlignment="1">
      <alignment horizontal="center" vertical="top"/>
    </xf>
    <xf numFmtId="49" fontId="5" fillId="4" borderId="30"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5" fillId="8" borderId="29" xfId="0" applyNumberFormat="1" applyFont="1" applyFill="1" applyBorder="1" applyAlignment="1">
      <alignment horizontal="center" vertical="top"/>
    </xf>
    <xf numFmtId="49" fontId="3" fillId="3" borderId="11" xfId="0" applyNumberFormat="1" applyFont="1" applyFill="1" applyBorder="1" applyAlignment="1">
      <alignment horizontal="center" vertical="top" wrapText="1"/>
    </xf>
    <xf numFmtId="49" fontId="5" fillId="0" borderId="43" xfId="0" applyNumberFormat="1" applyFont="1" applyBorder="1" applyAlignment="1">
      <alignment horizontal="center" vertical="top"/>
    </xf>
    <xf numFmtId="49" fontId="5" fillId="0" borderId="58" xfId="0" applyNumberFormat="1" applyFont="1" applyBorder="1" applyAlignment="1">
      <alignment horizontal="center" vertical="top"/>
    </xf>
    <xf numFmtId="0" fontId="11" fillId="0" borderId="32" xfId="0" applyFont="1" applyBorder="1" applyAlignment="1">
      <alignment horizontal="left" vertical="top" wrapText="1"/>
    </xf>
    <xf numFmtId="0" fontId="3" fillId="3" borderId="18" xfId="0" applyFont="1" applyFill="1" applyBorder="1" applyAlignment="1">
      <alignment vertical="top" wrapText="1"/>
    </xf>
    <xf numFmtId="0" fontId="5" fillId="0" borderId="35" xfId="0" applyFont="1" applyFill="1" applyBorder="1" applyAlignment="1">
      <alignment horizontal="center" vertical="top" wrapText="1"/>
    </xf>
    <xf numFmtId="0" fontId="3" fillId="3" borderId="32" xfId="0" applyFont="1" applyFill="1" applyBorder="1" applyAlignment="1">
      <alignment vertical="top" wrapText="1"/>
    </xf>
    <xf numFmtId="0" fontId="5" fillId="0" borderId="76" xfId="0" applyFont="1" applyFill="1" applyBorder="1" applyAlignment="1">
      <alignment horizontal="center" vertical="top" wrapText="1"/>
    </xf>
    <xf numFmtId="49" fontId="5" fillId="4" borderId="76" xfId="0" applyNumberFormat="1" applyFont="1" applyFill="1" applyBorder="1" applyAlignment="1">
      <alignment horizontal="center" vertical="top"/>
    </xf>
    <xf numFmtId="0" fontId="5" fillId="3" borderId="18" xfId="0" applyFont="1" applyFill="1" applyBorder="1" applyAlignment="1">
      <alignment vertical="top" wrapText="1"/>
    </xf>
    <xf numFmtId="0" fontId="3" fillId="0" borderId="46" xfId="0" applyFont="1" applyFill="1" applyBorder="1" applyAlignment="1">
      <alignment horizontal="center" vertical="center" textRotation="90" wrapText="1"/>
    </xf>
    <xf numFmtId="0" fontId="3" fillId="0" borderId="35"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0" fontId="5" fillId="0" borderId="71" xfId="0" applyFont="1" applyFill="1" applyBorder="1" applyAlignment="1">
      <alignment horizontal="center" vertical="top" wrapText="1"/>
    </xf>
    <xf numFmtId="49" fontId="3" fillId="0" borderId="1" xfId="0" applyNumberFormat="1" applyFont="1" applyBorder="1" applyAlignment="1">
      <alignment vertical="top" wrapText="1"/>
    </xf>
    <xf numFmtId="49" fontId="5" fillId="0" borderId="17" xfId="0" applyNumberFormat="1" applyFont="1" applyBorder="1" applyAlignment="1">
      <alignment horizontal="center" vertical="top"/>
    </xf>
    <xf numFmtId="164" fontId="3" fillId="9" borderId="64" xfId="0" applyNumberFormat="1" applyFont="1" applyFill="1" applyBorder="1" applyAlignment="1">
      <alignment horizontal="center" vertical="top"/>
    </xf>
    <xf numFmtId="164" fontId="3" fillId="3" borderId="6" xfId="0" applyNumberFormat="1" applyFont="1" applyFill="1" applyBorder="1" applyAlignment="1">
      <alignment horizontal="center" vertical="top" wrapText="1"/>
    </xf>
    <xf numFmtId="164" fontId="3" fillId="3" borderId="45" xfId="0" applyNumberFormat="1" applyFont="1" applyFill="1" applyBorder="1" applyAlignment="1">
      <alignment horizontal="center" vertical="top" wrapText="1"/>
    </xf>
    <xf numFmtId="164" fontId="3" fillId="3" borderId="23" xfId="0" applyNumberFormat="1" applyFont="1" applyFill="1" applyBorder="1" applyAlignment="1">
      <alignment horizontal="center" vertical="top" wrapText="1"/>
    </xf>
    <xf numFmtId="164" fontId="5" fillId="9" borderId="8" xfId="0" applyNumberFormat="1" applyFont="1" applyFill="1" applyBorder="1" applyAlignment="1">
      <alignment horizontal="center" vertical="top"/>
    </xf>
    <xf numFmtId="164" fontId="3" fillId="3" borderId="23" xfId="0" applyNumberFormat="1" applyFont="1" applyFill="1" applyBorder="1" applyAlignment="1">
      <alignment horizontal="center" vertical="top"/>
    </xf>
    <xf numFmtId="164" fontId="3" fillId="3" borderId="6" xfId="0" applyNumberFormat="1" applyFont="1" applyFill="1" applyBorder="1" applyAlignment="1">
      <alignment horizontal="center" vertical="top"/>
    </xf>
    <xf numFmtId="164" fontId="5" fillId="9" borderId="23" xfId="0" applyNumberFormat="1" applyFont="1" applyFill="1" applyBorder="1" applyAlignment="1">
      <alignment horizontal="center" vertical="top"/>
    </xf>
    <xf numFmtId="164" fontId="3" fillId="3" borderId="24" xfId="0" applyNumberFormat="1" applyFont="1" applyFill="1" applyBorder="1" applyAlignment="1">
      <alignment horizontal="center" vertical="top" wrapText="1"/>
    </xf>
    <xf numFmtId="164" fontId="3" fillId="3" borderId="8" xfId="0" applyNumberFormat="1" applyFont="1" applyFill="1" applyBorder="1" applyAlignment="1">
      <alignment horizontal="center" vertical="top" wrapText="1"/>
    </xf>
    <xf numFmtId="164" fontId="3" fillId="0" borderId="8" xfId="0" applyNumberFormat="1" applyFont="1" applyFill="1" applyBorder="1" applyAlignment="1">
      <alignment horizontal="center" vertical="top"/>
    </xf>
    <xf numFmtId="164" fontId="3" fillId="3" borderId="10" xfId="0" applyNumberFormat="1" applyFont="1" applyFill="1" applyBorder="1" applyAlignment="1">
      <alignment horizontal="center" vertical="top" wrapText="1"/>
    </xf>
    <xf numFmtId="164" fontId="3" fillId="3" borderId="8" xfId="0" applyNumberFormat="1" applyFont="1" applyFill="1" applyBorder="1" applyAlignment="1">
      <alignment horizontal="center" vertical="top"/>
    </xf>
    <xf numFmtId="164" fontId="5" fillId="3" borderId="41" xfId="0" applyNumberFormat="1" applyFont="1" applyFill="1" applyBorder="1" applyAlignment="1">
      <alignment horizontal="center" vertical="top"/>
    </xf>
    <xf numFmtId="164" fontId="5" fillId="3" borderId="52" xfId="0" applyNumberFormat="1" applyFont="1" applyFill="1" applyBorder="1" applyAlignment="1">
      <alignment horizontal="center" vertical="top"/>
    </xf>
    <xf numFmtId="164" fontId="3" fillId="0" borderId="6" xfId="0" applyNumberFormat="1" applyFont="1" applyFill="1" applyBorder="1" applyAlignment="1">
      <alignment horizontal="center" vertical="top"/>
    </xf>
    <xf numFmtId="164" fontId="3" fillId="8" borderId="0" xfId="0" applyNumberFormat="1" applyFont="1" applyFill="1" applyBorder="1" applyAlignment="1">
      <alignment horizontal="center" vertical="top"/>
    </xf>
    <xf numFmtId="164" fontId="3" fillId="8" borderId="66" xfId="0" applyNumberFormat="1" applyFont="1" applyFill="1" applyBorder="1" applyAlignment="1">
      <alignment horizontal="center" vertical="top" wrapText="1"/>
    </xf>
    <xf numFmtId="164" fontId="5" fillId="8" borderId="66" xfId="0" applyNumberFormat="1" applyFont="1" applyFill="1" applyBorder="1" applyAlignment="1">
      <alignment horizontal="center" vertical="top"/>
    </xf>
    <xf numFmtId="164" fontId="3" fillId="3" borderId="41" xfId="0" applyNumberFormat="1" applyFont="1" applyFill="1" applyBorder="1" applyAlignment="1">
      <alignment horizontal="center" vertical="top"/>
    </xf>
    <xf numFmtId="164" fontId="3" fillId="3" borderId="52" xfId="0" applyNumberFormat="1" applyFont="1" applyFill="1" applyBorder="1" applyAlignment="1">
      <alignment horizontal="center" vertical="top"/>
    </xf>
    <xf numFmtId="164" fontId="5" fillId="9" borderId="24" xfId="0" applyNumberFormat="1" applyFont="1" applyFill="1" applyBorder="1" applyAlignment="1">
      <alignment horizontal="center" vertical="top"/>
    </xf>
    <xf numFmtId="164" fontId="3" fillId="3" borderId="24" xfId="0" applyNumberFormat="1" applyFont="1" applyFill="1" applyBorder="1" applyAlignment="1">
      <alignment horizontal="center" vertical="top"/>
    </xf>
    <xf numFmtId="164" fontId="3" fillId="8" borderId="6" xfId="0" applyNumberFormat="1" applyFont="1" applyFill="1" applyBorder="1" applyAlignment="1">
      <alignment horizontal="center" vertical="top"/>
    </xf>
    <xf numFmtId="164" fontId="3" fillId="0" borderId="24" xfId="0" applyNumberFormat="1" applyFont="1" applyFill="1" applyBorder="1" applyAlignment="1">
      <alignment horizontal="center" vertical="top"/>
    </xf>
    <xf numFmtId="164" fontId="5" fillId="9" borderId="6" xfId="0" applyNumberFormat="1" applyFont="1" applyFill="1" applyBorder="1" applyAlignment="1">
      <alignment horizontal="center" vertical="top"/>
    </xf>
    <xf numFmtId="164" fontId="5" fillId="3" borderId="6" xfId="0" applyNumberFormat="1" applyFont="1" applyFill="1" applyBorder="1" applyAlignment="1">
      <alignment horizontal="center" vertical="top"/>
    </xf>
    <xf numFmtId="164" fontId="3" fillId="8" borderId="8" xfId="0" applyNumberFormat="1" applyFont="1" applyFill="1" applyBorder="1" applyAlignment="1">
      <alignment horizontal="center" vertical="top"/>
    </xf>
    <xf numFmtId="164" fontId="3" fillId="3" borderId="45" xfId="0" applyNumberFormat="1" applyFont="1" applyFill="1" applyBorder="1" applyAlignment="1">
      <alignment horizontal="center" vertical="top"/>
    </xf>
    <xf numFmtId="164" fontId="5" fillId="9" borderId="34" xfId="0" applyNumberFormat="1" applyFont="1" applyFill="1" applyBorder="1" applyAlignment="1">
      <alignment horizontal="center" vertical="top"/>
    </xf>
    <xf numFmtId="164" fontId="3" fillId="3" borderId="40" xfId="0" applyNumberFormat="1" applyFont="1" applyFill="1" applyBorder="1" applyAlignment="1">
      <alignment horizontal="center" vertical="top"/>
    </xf>
    <xf numFmtId="164" fontId="3" fillId="3" borderId="44" xfId="0" applyNumberFormat="1" applyFont="1" applyFill="1" applyBorder="1" applyAlignment="1">
      <alignment horizontal="center" vertical="top"/>
    </xf>
    <xf numFmtId="164" fontId="3" fillId="3" borderId="41" xfId="1" applyNumberFormat="1" applyFont="1" applyFill="1" applyBorder="1" applyAlignment="1">
      <alignment horizontal="center" vertical="top" wrapText="1"/>
    </xf>
    <xf numFmtId="164" fontId="5" fillId="9" borderId="70" xfId="0" applyNumberFormat="1" applyFont="1" applyFill="1" applyBorder="1" applyAlignment="1">
      <alignment horizontal="center" vertical="top"/>
    </xf>
    <xf numFmtId="164" fontId="3" fillId="3" borderId="55" xfId="0" applyNumberFormat="1" applyFont="1" applyFill="1" applyBorder="1" applyAlignment="1">
      <alignment horizontal="center" vertical="top" wrapText="1"/>
    </xf>
    <xf numFmtId="165" fontId="9" fillId="0" borderId="23" xfId="0" applyNumberFormat="1" applyFont="1" applyFill="1" applyBorder="1" applyAlignment="1">
      <alignment horizontal="center" vertical="top" wrapText="1"/>
    </xf>
    <xf numFmtId="164" fontId="3" fillId="0" borderId="40" xfId="0" applyNumberFormat="1" applyFont="1" applyFill="1" applyBorder="1" applyAlignment="1">
      <alignment horizontal="center" vertical="top"/>
    </xf>
    <xf numFmtId="164" fontId="3" fillId="3" borderId="41" xfId="0" applyNumberFormat="1" applyFont="1" applyFill="1" applyBorder="1" applyAlignment="1">
      <alignment horizontal="center" vertical="top" wrapText="1"/>
    </xf>
    <xf numFmtId="164" fontId="3" fillId="0" borderId="23" xfId="0" applyNumberFormat="1" applyFont="1" applyFill="1" applyBorder="1" applyAlignment="1">
      <alignment horizontal="center" vertical="top"/>
    </xf>
    <xf numFmtId="164" fontId="3" fillId="8" borderId="10" xfId="0" applyNumberFormat="1" applyFont="1" applyFill="1" applyBorder="1" applyAlignment="1">
      <alignment horizontal="center" vertical="top"/>
    </xf>
    <xf numFmtId="164" fontId="3" fillId="9" borderId="52" xfId="0" applyNumberFormat="1" applyFont="1" applyFill="1" applyBorder="1" applyAlignment="1">
      <alignment horizontal="center" vertical="top"/>
    </xf>
    <xf numFmtId="164" fontId="3" fillId="3" borderId="0" xfId="0" applyNumberFormat="1" applyFont="1" applyFill="1" applyBorder="1" applyAlignment="1">
      <alignment horizontal="center" vertical="top" wrapText="1"/>
    </xf>
    <xf numFmtId="164" fontId="3" fillId="8" borderId="0" xfId="0" applyNumberFormat="1" applyFont="1" applyFill="1" applyBorder="1" applyAlignment="1">
      <alignment horizontal="center" vertical="top" wrapText="1"/>
    </xf>
    <xf numFmtId="164" fontId="3" fillId="8" borderId="6" xfId="0" applyNumberFormat="1" applyFont="1" applyFill="1" applyBorder="1" applyAlignment="1">
      <alignment horizontal="center" vertical="top" wrapText="1"/>
    </xf>
    <xf numFmtId="164" fontId="3" fillId="8" borderId="79" xfId="0" applyNumberFormat="1" applyFont="1" applyFill="1" applyBorder="1" applyAlignment="1">
      <alignment horizontal="center" vertical="top" wrapText="1"/>
    </xf>
    <xf numFmtId="164" fontId="3" fillId="8" borderId="24" xfId="0" applyNumberFormat="1" applyFont="1" applyFill="1" applyBorder="1" applyAlignment="1">
      <alignment horizontal="center" vertical="top" wrapText="1"/>
    </xf>
    <xf numFmtId="164" fontId="3" fillId="8" borderId="63" xfId="0" applyNumberFormat="1" applyFont="1" applyFill="1" applyBorder="1" applyAlignment="1">
      <alignment horizontal="center" vertical="top" wrapText="1"/>
    </xf>
    <xf numFmtId="164" fontId="3" fillId="8" borderId="8" xfId="0" applyNumberFormat="1" applyFont="1" applyFill="1" applyBorder="1" applyAlignment="1">
      <alignment horizontal="center" vertical="top" wrapText="1"/>
    </xf>
    <xf numFmtId="164" fontId="5" fillId="8" borderId="79" xfId="0" applyNumberFormat="1" applyFont="1" applyFill="1" applyBorder="1" applyAlignment="1">
      <alignment horizontal="center" vertical="top"/>
    </xf>
    <xf numFmtId="164" fontId="5" fillId="8" borderId="24" xfId="0" applyNumberFormat="1" applyFont="1" applyFill="1" applyBorder="1" applyAlignment="1">
      <alignment horizontal="center" vertical="top"/>
    </xf>
    <xf numFmtId="164" fontId="3" fillId="8" borderId="41" xfId="0" applyNumberFormat="1" applyFont="1" applyFill="1" applyBorder="1" applyAlignment="1">
      <alignment horizontal="center" vertical="top" wrapText="1"/>
    </xf>
    <xf numFmtId="164" fontId="3" fillId="3" borderId="40" xfId="0" applyNumberFormat="1" applyFont="1" applyFill="1" applyBorder="1" applyAlignment="1">
      <alignment horizontal="center" vertical="top" wrapText="1"/>
    </xf>
    <xf numFmtId="164" fontId="3" fillId="8" borderId="45" xfId="0" applyNumberFormat="1" applyFont="1" applyFill="1" applyBorder="1" applyAlignment="1">
      <alignment horizontal="center" vertical="top" wrapText="1"/>
    </xf>
    <xf numFmtId="164" fontId="3" fillId="3" borderId="52" xfId="0" applyNumberFormat="1" applyFont="1" applyFill="1" applyBorder="1" applyAlignment="1">
      <alignment horizontal="center" vertical="top" wrapText="1"/>
    </xf>
    <xf numFmtId="164" fontId="3" fillId="0" borderId="55" xfId="0" applyNumberFormat="1" applyFont="1" applyFill="1" applyBorder="1" applyAlignment="1">
      <alignment horizontal="center" vertical="top"/>
    </xf>
    <xf numFmtId="164" fontId="3" fillId="3" borderId="77" xfId="0" applyNumberFormat="1" applyFont="1" applyFill="1" applyBorder="1" applyAlignment="1">
      <alignment horizontal="center" vertical="top" wrapText="1"/>
    </xf>
    <xf numFmtId="164" fontId="3" fillId="0" borderId="53" xfId="0" applyNumberFormat="1" applyFont="1" applyFill="1" applyBorder="1" applyAlignment="1">
      <alignment horizontal="center" vertical="top"/>
    </xf>
    <xf numFmtId="164" fontId="3" fillId="0" borderId="41" xfId="0" applyNumberFormat="1" applyFont="1" applyFill="1" applyBorder="1" applyAlignment="1">
      <alignment horizontal="center" vertical="top"/>
    </xf>
    <xf numFmtId="0" fontId="3" fillId="0" borderId="45" xfId="0" applyFont="1" applyBorder="1" applyAlignment="1">
      <alignment horizontal="center" vertical="top"/>
    </xf>
    <xf numFmtId="164" fontId="5" fillId="4" borderId="25" xfId="0" applyNumberFormat="1" applyFont="1" applyFill="1" applyBorder="1" applyAlignment="1">
      <alignment horizontal="center" vertical="top"/>
    </xf>
    <xf numFmtId="164" fontId="5" fillId="6" borderId="10" xfId="0" applyNumberFormat="1" applyFont="1" applyFill="1" applyBorder="1" applyAlignment="1">
      <alignment horizontal="center" vertical="top"/>
    </xf>
    <xf numFmtId="164" fontId="3" fillId="0" borderId="24" xfId="0" applyNumberFormat="1" applyFont="1" applyBorder="1" applyAlignment="1">
      <alignment horizontal="center" vertical="top"/>
    </xf>
    <xf numFmtId="164" fontId="5" fillId="6" borderId="24" xfId="0" applyNumberFormat="1" applyFont="1" applyFill="1" applyBorder="1" applyAlignment="1">
      <alignment horizontal="center" vertical="top"/>
    </xf>
    <xf numFmtId="164" fontId="5" fillId="5" borderId="70" xfId="0" applyNumberFormat="1" applyFont="1" applyFill="1" applyBorder="1" applyAlignment="1">
      <alignment horizontal="center" vertical="top"/>
    </xf>
    <xf numFmtId="0" fontId="3" fillId="0" borderId="18" xfId="0" applyFont="1" applyBorder="1" applyAlignment="1">
      <alignment vertical="top"/>
    </xf>
    <xf numFmtId="0" fontId="3" fillId="0" borderId="51" xfId="0" applyFont="1" applyFill="1" applyBorder="1" applyAlignment="1">
      <alignment horizontal="center" vertical="top"/>
    </xf>
    <xf numFmtId="0" fontId="3" fillId="0" borderId="16" xfId="0" applyFont="1" applyFill="1" applyBorder="1" applyAlignment="1">
      <alignment vertical="top" wrapText="1"/>
    </xf>
    <xf numFmtId="164" fontId="3" fillId="8" borderId="52" xfId="0" applyNumberFormat="1" applyFont="1" applyFill="1" applyBorder="1" applyAlignment="1">
      <alignment horizontal="center" vertical="top" wrapText="1"/>
    </xf>
    <xf numFmtId="164" fontId="3" fillId="0" borderId="10" xfId="0" applyNumberFormat="1" applyFont="1" applyFill="1" applyBorder="1" applyAlignment="1">
      <alignment horizontal="center" vertical="top"/>
    </xf>
    <xf numFmtId="164" fontId="5" fillId="9" borderId="72" xfId="0" applyNumberFormat="1" applyFont="1" applyFill="1" applyBorder="1" applyAlignment="1">
      <alignment horizontal="center" vertical="top"/>
    </xf>
    <xf numFmtId="164" fontId="3" fillId="9" borderId="0" xfId="0" applyNumberFormat="1" applyFont="1" applyFill="1" applyBorder="1" applyAlignment="1">
      <alignment horizontal="center" vertical="top"/>
    </xf>
    <xf numFmtId="164" fontId="3" fillId="9" borderId="79" xfId="0" applyNumberFormat="1" applyFont="1" applyFill="1" applyBorder="1" applyAlignment="1">
      <alignment horizontal="center" vertical="top"/>
    </xf>
    <xf numFmtId="164" fontId="5" fillId="9" borderId="0" xfId="0" applyNumberFormat="1" applyFont="1" applyFill="1" applyBorder="1" applyAlignment="1">
      <alignment horizontal="center" vertical="top"/>
    </xf>
    <xf numFmtId="164" fontId="5" fillId="9" borderId="35"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6" fontId="3" fillId="9" borderId="46" xfId="1" applyNumberFormat="1" applyFont="1" applyFill="1" applyBorder="1" applyAlignment="1">
      <alignment horizontal="center" vertical="top"/>
    </xf>
    <xf numFmtId="164" fontId="5" fillId="9" borderId="46" xfId="0" applyNumberFormat="1" applyFont="1" applyFill="1" applyBorder="1" applyAlignment="1">
      <alignment horizontal="center" vertical="top"/>
    </xf>
    <xf numFmtId="164" fontId="5" fillId="9" borderId="77" xfId="0" applyNumberFormat="1" applyFont="1" applyFill="1" applyBorder="1" applyAlignment="1">
      <alignment horizontal="center" vertical="top"/>
    </xf>
    <xf numFmtId="164" fontId="3" fillId="9" borderId="63" xfId="0" applyNumberFormat="1" applyFont="1" applyFill="1" applyBorder="1" applyAlignment="1">
      <alignment horizontal="center" vertical="top"/>
    </xf>
    <xf numFmtId="164" fontId="5" fillId="9" borderId="79" xfId="0" applyNumberFormat="1" applyFont="1" applyFill="1" applyBorder="1" applyAlignment="1">
      <alignment horizontal="center" vertical="top"/>
    </xf>
    <xf numFmtId="166" fontId="3" fillId="9" borderId="52" xfId="1" applyNumberFormat="1" applyFont="1" applyFill="1" applyBorder="1" applyAlignment="1">
      <alignment horizontal="center" vertical="top"/>
    </xf>
    <xf numFmtId="164" fontId="5" fillId="9" borderId="52" xfId="0" applyNumberFormat="1" applyFont="1" applyFill="1" applyBorder="1" applyAlignment="1">
      <alignment horizontal="center" vertical="top"/>
    </xf>
    <xf numFmtId="164" fontId="5" fillId="6" borderId="74" xfId="0" applyNumberFormat="1" applyFont="1" applyFill="1" applyBorder="1" applyAlignment="1">
      <alignment horizontal="center" vertical="top"/>
    </xf>
    <xf numFmtId="164" fontId="5" fillId="6" borderId="4" xfId="0" applyNumberFormat="1" applyFont="1" applyFill="1" applyBorder="1" applyAlignment="1">
      <alignment horizontal="center" vertical="top"/>
    </xf>
    <xf numFmtId="49" fontId="5" fillId="4" borderId="5" xfId="0" applyNumberFormat="1" applyFont="1" applyFill="1" applyBorder="1" applyAlignment="1">
      <alignment horizontal="center" vertical="top"/>
    </xf>
    <xf numFmtId="49" fontId="5" fillId="4" borderId="7" xfId="0" applyNumberFormat="1" applyFont="1" applyFill="1" applyBorder="1" applyAlignment="1">
      <alignment horizontal="center" vertical="top"/>
    </xf>
    <xf numFmtId="49" fontId="5" fillId="2" borderId="26" xfId="0" applyNumberFormat="1" applyFont="1" applyFill="1" applyBorder="1" applyAlignment="1">
      <alignment horizontal="center" vertical="top"/>
    </xf>
    <xf numFmtId="49" fontId="5" fillId="2" borderId="11"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11" xfId="0" applyNumberFormat="1" applyFont="1" applyFill="1" applyBorder="1" applyAlignment="1">
      <alignment horizontal="center" vertical="top"/>
    </xf>
    <xf numFmtId="49" fontId="5" fillId="0" borderId="18" xfId="0" applyNumberFormat="1" applyFont="1" applyBorder="1" applyAlignment="1">
      <alignment horizontal="center" vertical="top"/>
    </xf>
    <xf numFmtId="0" fontId="11" fillId="3" borderId="30" xfId="0" applyFont="1" applyFill="1" applyBorder="1" applyAlignment="1">
      <alignment horizontal="left" vertical="top" wrapText="1"/>
    </xf>
    <xf numFmtId="0" fontId="3" fillId="3" borderId="18" xfId="0" applyFont="1" applyFill="1" applyBorder="1" applyAlignment="1">
      <alignment horizontal="left" vertical="top" wrapText="1"/>
    </xf>
    <xf numFmtId="0" fontId="3" fillId="3" borderId="28" xfId="0" applyFont="1" applyFill="1" applyBorder="1" applyAlignment="1">
      <alignment horizontal="left" vertical="top" wrapText="1"/>
    </xf>
    <xf numFmtId="49" fontId="5" fillId="0" borderId="27" xfId="0" applyNumberFormat="1" applyFont="1" applyBorder="1" applyAlignment="1">
      <alignment horizontal="center" vertical="top"/>
    </xf>
    <xf numFmtId="49" fontId="5" fillId="0" borderId="28" xfId="0" applyNumberFormat="1" applyFont="1" applyBorder="1" applyAlignment="1">
      <alignment horizontal="center" vertical="top"/>
    </xf>
    <xf numFmtId="0" fontId="3" fillId="3" borderId="49" xfId="0" applyFont="1" applyFill="1" applyBorder="1" applyAlignment="1">
      <alignment horizontal="left" vertical="top" wrapText="1"/>
    </xf>
    <xf numFmtId="0" fontId="3" fillId="0" borderId="33" xfId="0" applyFont="1" applyBorder="1" applyAlignment="1">
      <alignment horizontal="center" vertical="top"/>
    </xf>
    <xf numFmtId="49" fontId="3" fillId="0" borderId="43" xfId="0" applyNumberFormat="1" applyFont="1" applyBorder="1" applyAlignment="1">
      <alignment horizontal="center" vertical="top" wrapText="1"/>
    </xf>
    <xf numFmtId="49" fontId="3" fillId="0" borderId="50" xfId="0" applyNumberFormat="1" applyFont="1" applyBorder="1" applyAlignment="1">
      <alignment horizontal="center" vertical="top" wrapText="1"/>
    </xf>
    <xf numFmtId="49" fontId="3" fillId="0" borderId="36" xfId="0" applyNumberFormat="1" applyFont="1" applyBorder="1" applyAlignment="1">
      <alignment horizontal="center" vertical="top" wrapText="1"/>
    </xf>
    <xf numFmtId="49" fontId="5" fillId="0" borderId="32" xfId="0" applyNumberFormat="1" applyFont="1" applyBorder="1" applyAlignment="1">
      <alignment horizontal="center" vertical="top"/>
    </xf>
    <xf numFmtId="0" fontId="5" fillId="0" borderId="7" xfId="0" applyFont="1" applyFill="1" applyBorder="1" applyAlignment="1">
      <alignment horizontal="center" vertical="top" wrapText="1"/>
    </xf>
    <xf numFmtId="0" fontId="3" fillId="0" borderId="7" xfId="0" applyFont="1" applyFill="1" applyBorder="1" applyAlignment="1">
      <alignment horizontal="left" vertical="top" wrapText="1"/>
    </xf>
    <xf numFmtId="0" fontId="3" fillId="3" borderId="49" xfId="0" applyFont="1" applyFill="1" applyBorder="1" applyAlignment="1">
      <alignment vertical="top" wrapText="1"/>
    </xf>
    <xf numFmtId="0" fontId="3" fillId="0" borderId="5" xfId="0" applyFont="1" applyFill="1" applyBorder="1" applyAlignment="1">
      <alignment horizontal="left" vertical="top" wrapText="1"/>
    </xf>
    <xf numFmtId="49" fontId="5" fillId="4" borderId="35" xfId="0" applyNumberFormat="1" applyFont="1" applyFill="1" applyBorder="1" applyAlignment="1">
      <alignment horizontal="center" vertical="top"/>
    </xf>
    <xf numFmtId="0" fontId="3" fillId="0" borderId="47" xfId="0" applyFont="1" applyFill="1" applyBorder="1" applyAlignment="1">
      <alignment horizontal="left" vertical="top" wrapText="1"/>
    </xf>
    <xf numFmtId="0" fontId="3" fillId="0" borderId="49" xfId="0" applyFont="1" applyFill="1" applyBorder="1" applyAlignment="1">
      <alignment horizontal="left" vertical="top" wrapText="1"/>
    </xf>
    <xf numFmtId="49" fontId="5" fillId="8" borderId="50" xfId="0" applyNumberFormat="1" applyFont="1" applyFill="1" applyBorder="1" applyAlignment="1">
      <alignment horizontal="center" vertical="top"/>
    </xf>
    <xf numFmtId="49" fontId="3" fillId="0" borderId="58" xfId="0" applyNumberFormat="1" applyFont="1" applyBorder="1" applyAlignment="1">
      <alignment horizontal="center" vertical="top" wrapText="1"/>
    </xf>
    <xf numFmtId="0" fontId="5" fillId="0" borderId="46" xfId="0" applyFont="1" applyFill="1" applyBorder="1" applyAlignment="1">
      <alignment horizontal="center" vertical="top" wrapText="1"/>
    </xf>
    <xf numFmtId="49" fontId="5" fillId="4" borderId="9" xfId="0" applyNumberFormat="1" applyFont="1" applyFill="1" applyBorder="1" applyAlignment="1">
      <alignment horizontal="center" vertical="top"/>
    </xf>
    <xf numFmtId="49" fontId="5" fillId="2" borderId="31" xfId="0" applyNumberFormat="1" applyFont="1" applyFill="1" applyBorder="1" applyAlignment="1">
      <alignment horizontal="center" vertical="top"/>
    </xf>
    <xf numFmtId="49" fontId="5" fillId="8" borderId="31" xfId="0" applyNumberFormat="1" applyFont="1" applyFill="1" applyBorder="1" applyAlignment="1">
      <alignment horizontal="center" vertical="top"/>
    </xf>
    <xf numFmtId="0" fontId="3" fillId="3" borderId="30" xfId="0" applyFont="1" applyFill="1" applyBorder="1" applyAlignment="1">
      <alignment horizontal="left" vertical="top" wrapText="1"/>
    </xf>
    <xf numFmtId="49" fontId="5" fillId="0" borderId="50" xfId="0" applyNumberFormat="1" applyFont="1" applyBorder="1" applyAlignment="1">
      <alignment horizontal="center" vertical="top"/>
    </xf>
    <xf numFmtId="49" fontId="5" fillId="0" borderId="36" xfId="0" applyNumberFormat="1" applyFont="1" applyBorder="1" applyAlignment="1">
      <alignment horizontal="center" vertical="top"/>
    </xf>
    <xf numFmtId="49" fontId="5" fillId="3" borderId="50" xfId="0" applyNumberFormat="1" applyFont="1" applyFill="1" applyBorder="1" applyAlignment="1">
      <alignment horizontal="center" vertical="top"/>
    </xf>
    <xf numFmtId="49" fontId="5" fillId="4" borderId="30"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3" fillId="3" borderId="11" xfId="0" applyNumberFormat="1" applyFont="1" applyFill="1" applyBorder="1" applyAlignment="1">
      <alignment horizontal="center" vertical="top" wrapText="1"/>
    </xf>
    <xf numFmtId="49" fontId="3" fillId="0" borderId="26" xfId="0" applyNumberFormat="1" applyFont="1" applyBorder="1" applyAlignment="1">
      <alignment horizontal="center" vertical="top"/>
    </xf>
    <xf numFmtId="0" fontId="3" fillId="0" borderId="9" xfId="0" applyFont="1" applyFill="1" applyBorder="1" applyAlignment="1">
      <alignment horizontal="left" vertical="top" wrapText="1"/>
    </xf>
    <xf numFmtId="49" fontId="5" fillId="0" borderId="43" xfId="0" applyNumberFormat="1" applyFont="1" applyBorder="1" applyAlignment="1">
      <alignment horizontal="center" vertical="top"/>
    </xf>
    <xf numFmtId="49" fontId="5" fillId="0" borderId="58" xfId="0" applyNumberFormat="1" applyFont="1" applyBorder="1" applyAlignment="1">
      <alignment horizontal="center" vertical="top"/>
    </xf>
    <xf numFmtId="0" fontId="3" fillId="0" borderId="7" xfId="0" applyFont="1" applyFill="1" applyBorder="1" applyAlignment="1">
      <alignment vertical="top" wrapText="1"/>
    </xf>
    <xf numFmtId="0" fontId="3" fillId="2" borderId="57" xfId="0" applyFont="1" applyFill="1" applyBorder="1" applyAlignment="1">
      <alignment horizontal="center" vertical="top" wrapText="1"/>
    </xf>
    <xf numFmtId="3" fontId="3" fillId="0" borderId="18"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0" fontId="3" fillId="0" borderId="42" xfId="0" applyFont="1" applyFill="1" applyBorder="1" applyAlignment="1">
      <alignment horizontal="left" vertical="top" wrapText="1"/>
    </xf>
    <xf numFmtId="0" fontId="3" fillId="3" borderId="18" xfId="0" applyFont="1" applyFill="1" applyBorder="1" applyAlignment="1">
      <alignment vertical="top" wrapText="1"/>
    </xf>
    <xf numFmtId="0" fontId="5" fillId="0" borderId="35" xfId="0" applyFont="1" applyFill="1" applyBorder="1" applyAlignment="1">
      <alignment horizontal="center" vertical="top" wrapText="1"/>
    </xf>
    <xf numFmtId="0" fontId="3" fillId="3" borderId="32" xfId="0" applyFont="1" applyFill="1" applyBorder="1" applyAlignment="1">
      <alignment vertical="top" wrapText="1"/>
    </xf>
    <xf numFmtId="0" fontId="5" fillId="0" borderId="76" xfId="0" applyFont="1" applyFill="1" applyBorder="1" applyAlignment="1">
      <alignment horizontal="center" vertical="top" wrapText="1"/>
    </xf>
    <xf numFmtId="3" fontId="3" fillId="0" borderId="26"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0" fontId="3" fillId="0" borderId="30" xfId="0" applyFont="1" applyFill="1" applyBorder="1" applyAlignment="1">
      <alignment horizontal="left" vertical="top" wrapText="1"/>
    </xf>
    <xf numFmtId="49" fontId="5" fillId="4" borderId="76" xfId="0" applyNumberFormat="1" applyFont="1" applyFill="1" applyBorder="1" applyAlignment="1">
      <alignment horizontal="center" vertical="top"/>
    </xf>
    <xf numFmtId="0" fontId="5" fillId="3" borderId="18" xfId="0" applyFont="1" applyFill="1" applyBorder="1" applyAlignment="1">
      <alignment vertical="top" wrapText="1"/>
    </xf>
    <xf numFmtId="3" fontId="3" fillId="0" borderId="1" xfId="0" applyNumberFormat="1" applyFont="1" applyFill="1" applyBorder="1" applyAlignment="1">
      <alignment horizontal="center" vertical="top"/>
    </xf>
    <xf numFmtId="0" fontId="3" fillId="0" borderId="54" xfId="0" applyFont="1" applyFill="1" applyBorder="1" applyAlignment="1">
      <alignment horizontal="left" vertical="top" wrapText="1"/>
    </xf>
    <xf numFmtId="0" fontId="3" fillId="0" borderId="46" xfId="0" applyFont="1" applyFill="1" applyBorder="1" applyAlignment="1">
      <alignment horizontal="center" vertical="center" textRotation="90" wrapText="1"/>
    </xf>
    <xf numFmtId="0" fontId="3" fillId="0" borderId="35"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164" fontId="3" fillId="3" borderId="66" xfId="0" applyNumberFormat="1" applyFont="1" applyFill="1" applyBorder="1" applyAlignment="1">
      <alignment horizontal="center" vertical="top" wrapText="1"/>
    </xf>
    <xf numFmtId="164" fontId="3" fillId="3" borderId="44" xfId="0" applyNumberFormat="1" applyFont="1" applyFill="1" applyBorder="1" applyAlignment="1">
      <alignment horizontal="center" vertical="top" wrapText="1"/>
    </xf>
    <xf numFmtId="3" fontId="3" fillId="0" borderId="17" xfId="0" applyNumberFormat="1" applyFont="1" applyFill="1" applyBorder="1" applyAlignment="1">
      <alignment horizontal="center" vertical="top"/>
    </xf>
    <xf numFmtId="0" fontId="10" fillId="3" borderId="27" xfId="0" applyFont="1" applyFill="1" applyBorder="1" applyAlignment="1">
      <alignment horizontal="left" vertical="top" wrapText="1"/>
    </xf>
    <xf numFmtId="0" fontId="3" fillId="0" borderId="12" xfId="0" applyFont="1" applyFill="1" applyBorder="1" applyAlignment="1">
      <alignment horizontal="left" vertical="top" wrapText="1"/>
    </xf>
    <xf numFmtId="0" fontId="9" fillId="8" borderId="11" xfId="0" applyFont="1" applyFill="1" applyBorder="1" applyAlignment="1">
      <alignment horizontal="center" wrapText="1"/>
    </xf>
    <xf numFmtId="0" fontId="9" fillId="8" borderId="18" xfId="0" applyFont="1" applyFill="1" applyBorder="1" applyAlignment="1">
      <alignment horizontal="center" wrapText="1"/>
    </xf>
    <xf numFmtId="0" fontId="3" fillId="0" borderId="29" xfId="0" applyFont="1" applyBorder="1" applyAlignment="1">
      <alignment vertical="top"/>
    </xf>
    <xf numFmtId="0" fontId="3" fillId="0" borderId="68" xfId="0" applyFont="1" applyBorder="1" applyAlignment="1">
      <alignment vertical="top"/>
    </xf>
    <xf numFmtId="0" fontId="3" fillId="0" borderId="55" xfId="0" applyFont="1" applyBorder="1" applyAlignment="1">
      <alignment vertical="top"/>
    </xf>
    <xf numFmtId="0" fontId="10" fillId="3" borderId="15" xfId="0" applyFont="1" applyFill="1" applyBorder="1" applyAlignment="1">
      <alignment horizontal="left" vertical="top" wrapText="1"/>
    </xf>
    <xf numFmtId="0" fontId="5" fillId="3" borderId="72" xfId="0" applyFont="1" applyFill="1" applyBorder="1" applyAlignment="1">
      <alignment horizontal="center" vertical="center" wrapText="1"/>
    </xf>
    <xf numFmtId="49" fontId="3" fillId="3" borderId="14" xfId="0" applyNumberFormat="1" applyFont="1" applyFill="1" applyBorder="1" applyAlignment="1">
      <alignment horizontal="center" vertical="top" wrapText="1"/>
    </xf>
    <xf numFmtId="0" fontId="3" fillId="3" borderId="72" xfId="0" applyFont="1" applyFill="1" applyBorder="1" applyAlignment="1">
      <alignment horizontal="center" vertical="top"/>
    </xf>
    <xf numFmtId="164" fontId="5" fillId="9" borderId="73" xfId="0" applyNumberFormat="1" applyFont="1" applyFill="1" applyBorder="1" applyAlignment="1">
      <alignment horizontal="center" vertical="top"/>
    </xf>
    <xf numFmtId="164" fontId="5" fillId="3" borderId="10" xfId="0" applyNumberFormat="1" applyFont="1" applyFill="1" applyBorder="1" applyAlignment="1">
      <alignment horizontal="center" vertical="top"/>
    </xf>
    <xf numFmtId="164" fontId="3" fillId="3" borderId="10" xfId="0" applyNumberFormat="1" applyFont="1" applyFill="1" applyBorder="1" applyAlignment="1">
      <alignment horizontal="center" vertical="top"/>
    </xf>
    <xf numFmtId="0" fontId="3" fillId="3" borderId="12" xfId="0" applyFont="1" applyFill="1" applyBorder="1" applyAlignment="1">
      <alignment vertical="top" wrapText="1"/>
    </xf>
    <xf numFmtId="49" fontId="5" fillId="8" borderId="43" xfId="0" applyNumberFormat="1" applyFont="1" applyFill="1" applyBorder="1" applyAlignment="1">
      <alignment vertical="top"/>
    </xf>
    <xf numFmtId="49" fontId="5" fillId="8" borderId="29" xfId="0" applyNumberFormat="1" applyFont="1" applyFill="1" applyBorder="1" applyAlignment="1">
      <alignment vertical="top"/>
    </xf>
    <xf numFmtId="164" fontId="3" fillId="8" borderId="23" xfId="0" applyNumberFormat="1" applyFont="1" applyFill="1" applyBorder="1" applyAlignment="1">
      <alignment horizontal="center" vertical="top"/>
    </xf>
    <xf numFmtId="0" fontId="11" fillId="0" borderId="7" xfId="0" applyFont="1" applyBorder="1" applyAlignment="1">
      <alignment horizontal="center" vertical="top" textRotation="90" wrapText="1"/>
    </xf>
    <xf numFmtId="0" fontId="3" fillId="0" borderId="30" xfId="0" applyFont="1" applyFill="1" applyBorder="1" applyAlignment="1">
      <alignment horizontal="center" vertical="center" textRotation="90" wrapText="1"/>
    </xf>
    <xf numFmtId="49" fontId="5" fillId="0" borderId="27" xfId="0" applyNumberFormat="1" applyFont="1" applyBorder="1" applyAlignment="1">
      <alignment horizontal="center" vertical="top"/>
    </xf>
    <xf numFmtId="49" fontId="3" fillId="0" borderId="43" xfId="0" applyNumberFormat="1" applyFont="1" applyBorder="1" applyAlignment="1">
      <alignment horizontal="center" vertical="top" wrapText="1"/>
    </xf>
    <xf numFmtId="0" fontId="11" fillId="0" borderId="32" xfId="0" applyFont="1" applyBorder="1" applyAlignment="1">
      <alignment horizontal="left" vertical="top" wrapText="1"/>
    </xf>
    <xf numFmtId="0" fontId="10" fillId="3" borderId="27" xfId="0" applyFont="1" applyFill="1" applyBorder="1" applyAlignment="1">
      <alignment horizontal="left" vertical="top" wrapText="1"/>
    </xf>
    <xf numFmtId="0" fontId="3" fillId="8" borderId="24" xfId="0" applyFont="1" applyFill="1" applyBorder="1" applyAlignment="1">
      <alignment horizontal="center" vertical="top" wrapText="1"/>
    </xf>
    <xf numFmtId="164" fontId="5" fillId="9" borderId="64" xfId="0" applyNumberFormat="1" applyFont="1" applyFill="1" applyBorder="1" applyAlignment="1">
      <alignment horizontal="center" vertical="top"/>
    </xf>
    <xf numFmtId="164" fontId="5" fillId="9" borderId="14" xfId="0" applyNumberFormat="1" applyFont="1" applyFill="1" applyBorder="1" applyAlignment="1">
      <alignment horizontal="center" vertical="top"/>
    </xf>
    <xf numFmtId="0" fontId="28" fillId="0" borderId="11" xfId="0" applyFont="1" applyFill="1" applyBorder="1" applyAlignment="1">
      <alignment horizontal="center" vertical="top" wrapText="1"/>
    </xf>
    <xf numFmtId="0" fontId="28" fillId="8" borderId="31" xfId="0" applyFont="1" applyFill="1" applyBorder="1" applyAlignment="1">
      <alignment horizontal="center" vertical="top" wrapText="1"/>
    </xf>
    <xf numFmtId="164" fontId="18" fillId="8" borderId="48" xfId="0" applyNumberFormat="1" applyFont="1" applyFill="1" applyBorder="1" applyAlignment="1">
      <alignment horizontal="center" vertical="top"/>
    </xf>
    <xf numFmtId="164" fontId="23" fillId="8" borderId="68" xfId="0" applyNumberFormat="1" applyFont="1" applyFill="1" applyBorder="1" applyAlignment="1">
      <alignment horizontal="center" vertical="top"/>
    </xf>
    <xf numFmtId="164" fontId="23" fillId="8" borderId="29" xfId="0" applyNumberFormat="1" applyFont="1" applyFill="1" applyBorder="1" applyAlignment="1">
      <alignment horizontal="center" vertical="top"/>
    </xf>
    <xf numFmtId="164" fontId="23" fillId="9" borderId="3" xfId="0" applyNumberFormat="1" applyFont="1" applyFill="1" applyBorder="1" applyAlignment="1">
      <alignment horizontal="center" vertical="top"/>
    </xf>
    <xf numFmtId="164" fontId="23" fillId="4" borderId="22" xfId="0" applyNumberFormat="1" applyFont="1" applyFill="1" applyBorder="1" applyAlignment="1">
      <alignment horizontal="center" vertical="top"/>
    </xf>
    <xf numFmtId="164" fontId="23" fillId="4" borderId="75" xfId="0" applyNumberFormat="1" applyFont="1" applyFill="1" applyBorder="1" applyAlignment="1">
      <alignment horizontal="center" vertical="top"/>
    </xf>
    <xf numFmtId="164" fontId="23" fillId="6" borderId="22" xfId="0" applyNumberFormat="1" applyFont="1" applyFill="1" applyBorder="1" applyAlignment="1">
      <alignment horizontal="center" vertical="top"/>
    </xf>
    <xf numFmtId="164" fontId="23" fillId="6" borderId="56" xfId="0" applyNumberFormat="1" applyFont="1" applyFill="1" applyBorder="1" applyAlignment="1">
      <alignment horizontal="center" vertical="top"/>
    </xf>
    <xf numFmtId="164" fontId="23" fillId="6" borderId="25" xfId="0" applyNumberFormat="1" applyFont="1" applyFill="1" applyBorder="1" applyAlignment="1">
      <alignment horizontal="center" vertical="top"/>
    </xf>
    <xf numFmtId="164" fontId="18" fillId="9" borderId="16" xfId="0" applyNumberFormat="1" applyFont="1" applyFill="1" applyBorder="1" applyAlignment="1">
      <alignment horizontal="center" vertical="top"/>
    </xf>
    <xf numFmtId="164" fontId="18" fillId="9" borderId="1" xfId="0" applyNumberFormat="1" applyFont="1" applyFill="1" applyBorder="1" applyAlignment="1">
      <alignment horizontal="center" vertical="top"/>
    </xf>
    <xf numFmtId="164" fontId="18" fillId="8" borderId="12" xfId="0" applyNumberFormat="1" applyFont="1" applyFill="1" applyBorder="1" applyAlignment="1">
      <alignment horizontal="center" vertical="top"/>
    </xf>
    <xf numFmtId="164" fontId="18" fillId="8" borderId="13" xfId="0" applyNumberFormat="1" applyFont="1" applyFill="1" applyBorder="1" applyAlignment="1">
      <alignment horizontal="center" vertical="top"/>
    </xf>
    <xf numFmtId="164" fontId="18" fillId="8" borderId="15" xfId="0" applyNumberFormat="1" applyFont="1" applyFill="1" applyBorder="1" applyAlignment="1">
      <alignment horizontal="center" vertical="top"/>
    </xf>
    <xf numFmtId="164" fontId="23" fillId="9" borderId="60" xfId="0" applyNumberFormat="1" applyFont="1" applyFill="1" applyBorder="1" applyAlignment="1">
      <alignment horizontal="center" vertical="top"/>
    </xf>
    <xf numFmtId="164" fontId="3" fillId="8" borderId="77" xfId="0" applyNumberFormat="1" applyFont="1" applyFill="1" applyBorder="1" applyAlignment="1">
      <alignment horizontal="center" vertical="top"/>
    </xf>
    <xf numFmtId="164" fontId="3" fillId="8" borderId="66" xfId="0" applyNumberFormat="1" applyFont="1" applyFill="1" applyBorder="1" applyAlignment="1">
      <alignment horizontal="center" vertical="top"/>
    </xf>
    <xf numFmtId="164" fontId="3" fillId="8" borderId="79" xfId="0" applyNumberFormat="1" applyFont="1" applyFill="1" applyBorder="1" applyAlignment="1">
      <alignment horizontal="center" vertical="top"/>
    </xf>
    <xf numFmtId="164" fontId="3" fillId="8" borderId="63" xfId="0" applyNumberFormat="1" applyFont="1" applyFill="1" applyBorder="1" applyAlignment="1">
      <alignment horizontal="center" vertical="top"/>
    </xf>
    <xf numFmtId="164" fontId="23" fillId="2" borderId="9" xfId="0" applyNumberFormat="1" applyFont="1" applyFill="1" applyBorder="1" applyAlignment="1">
      <alignment horizontal="center" vertical="top"/>
    </xf>
    <xf numFmtId="164" fontId="18" fillId="8" borderId="17" xfId="0" applyNumberFormat="1" applyFont="1" applyFill="1" applyBorder="1" applyAlignment="1">
      <alignment horizontal="center" vertical="top"/>
    </xf>
    <xf numFmtId="164" fontId="23" fillId="9" borderId="44" xfId="0" applyNumberFormat="1" applyFont="1" applyFill="1" applyBorder="1" applyAlignment="1">
      <alignment horizontal="center" vertical="top"/>
    </xf>
    <xf numFmtId="164" fontId="3" fillId="9" borderId="16" xfId="0" applyNumberFormat="1" applyFont="1" applyFill="1" applyBorder="1" applyAlignment="1">
      <alignment vertical="top"/>
    </xf>
    <xf numFmtId="164" fontId="3" fillId="9" borderId="1" xfId="0" applyNumberFormat="1" applyFont="1" applyFill="1" applyBorder="1" applyAlignment="1">
      <alignment vertical="top"/>
    </xf>
    <xf numFmtId="164" fontId="3" fillId="9" borderId="17" xfId="0" applyNumberFormat="1" applyFont="1" applyFill="1" applyBorder="1" applyAlignment="1">
      <alignment vertical="top"/>
    </xf>
    <xf numFmtId="164" fontId="3" fillId="0" borderId="16" xfId="0" applyNumberFormat="1" applyFont="1" applyFill="1" applyBorder="1" applyAlignment="1">
      <alignment horizontal="right" vertical="top"/>
    </xf>
    <xf numFmtId="164" fontId="3" fillId="0" borderId="1" xfId="0" applyNumberFormat="1" applyFont="1" applyFill="1" applyBorder="1" applyAlignment="1">
      <alignment horizontal="right" vertical="top"/>
    </xf>
    <xf numFmtId="164" fontId="3" fillId="0" borderId="39" xfId="0" applyNumberFormat="1" applyFont="1" applyFill="1" applyBorder="1" applyAlignment="1">
      <alignment horizontal="right" vertical="top"/>
    </xf>
    <xf numFmtId="164" fontId="3" fillId="9" borderId="16" xfId="0" applyNumberFormat="1" applyFont="1" applyFill="1" applyBorder="1" applyAlignment="1">
      <alignment horizontal="right" vertical="top"/>
    </xf>
    <xf numFmtId="164" fontId="3" fillId="9" borderId="1" xfId="0" applyNumberFormat="1" applyFont="1" applyFill="1" applyBorder="1" applyAlignment="1">
      <alignment horizontal="right" vertical="top"/>
    </xf>
    <xf numFmtId="164" fontId="3" fillId="9" borderId="39" xfId="0" applyNumberFormat="1" applyFont="1" applyFill="1" applyBorder="1" applyAlignment="1">
      <alignment horizontal="right" vertical="top"/>
    </xf>
    <xf numFmtId="0" fontId="0" fillId="0" borderId="18" xfId="0" applyBorder="1" applyAlignment="1">
      <alignment horizontal="left" vertical="top" wrapText="1"/>
    </xf>
    <xf numFmtId="49" fontId="5" fillId="2" borderId="43" xfId="0" applyNumberFormat="1" applyFont="1" applyFill="1" applyBorder="1" applyAlignment="1">
      <alignment horizontal="center" vertical="top"/>
    </xf>
    <xf numFmtId="49" fontId="5" fillId="2" borderId="58" xfId="0" applyNumberFormat="1" applyFont="1" applyFill="1" applyBorder="1" applyAlignment="1">
      <alignment horizontal="center" vertical="top"/>
    </xf>
    <xf numFmtId="49" fontId="5" fillId="2" borderId="78" xfId="0" applyNumberFormat="1" applyFont="1" applyFill="1" applyBorder="1" applyAlignment="1">
      <alignment horizontal="center" vertical="top"/>
    </xf>
    <xf numFmtId="164" fontId="18" fillId="8" borderId="20" xfId="0" applyNumberFormat="1" applyFont="1" applyFill="1" applyBorder="1" applyAlignment="1">
      <alignment horizontal="center" vertical="top"/>
    </xf>
    <xf numFmtId="164" fontId="23" fillId="9" borderId="69" xfId="0" applyNumberFormat="1" applyFont="1" applyFill="1" applyBorder="1" applyAlignment="1">
      <alignment horizontal="center" vertical="top"/>
    </xf>
    <xf numFmtId="164" fontId="23" fillId="9" borderId="67" xfId="0" applyNumberFormat="1" applyFont="1" applyFill="1" applyBorder="1" applyAlignment="1">
      <alignment horizontal="center" vertical="top"/>
    </xf>
    <xf numFmtId="164" fontId="23" fillId="9" borderId="71" xfId="0" applyNumberFormat="1" applyFont="1" applyFill="1" applyBorder="1" applyAlignment="1">
      <alignment horizontal="center" vertical="top"/>
    </xf>
    <xf numFmtId="164" fontId="23" fillId="9" borderId="1" xfId="0" applyNumberFormat="1" applyFont="1" applyFill="1" applyBorder="1" applyAlignment="1">
      <alignment horizontal="center" vertical="top"/>
    </xf>
    <xf numFmtId="164" fontId="18" fillId="8" borderId="28" xfId="0" applyNumberFormat="1" applyFont="1" applyFill="1" applyBorder="1" applyAlignment="1">
      <alignment horizontal="center" vertical="top"/>
    </xf>
    <xf numFmtId="164" fontId="23" fillId="9" borderId="70" xfId="0" applyNumberFormat="1" applyFont="1" applyFill="1" applyBorder="1" applyAlignment="1">
      <alignment horizontal="center" vertical="top"/>
    </xf>
    <xf numFmtId="164" fontId="23" fillId="9" borderId="32" xfId="0" applyNumberFormat="1" applyFont="1" applyFill="1" applyBorder="1" applyAlignment="1">
      <alignment horizontal="center" vertical="top"/>
    </xf>
    <xf numFmtId="164" fontId="23" fillId="9" borderId="61" xfId="0" applyNumberFormat="1" applyFont="1" applyFill="1" applyBorder="1" applyAlignment="1">
      <alignment horizontal="center" vertical="top"/>
    </xf>
    <xf numFmtId="164" fontId="18" fillId="8" borderId="42" xfId="0" applyNumberFormat="1" applyFont="1" applyFill="1" applyBorder="1" applyAlignment="1">
      <alignment horizontal="center" vertical="top"/>
    </xf>
    <xf numFmtId="164" fontId="18" fillId="8" borderId="52" xfId="0" applyNumberFormat="1" applyFont="1" applyFill="1" applyBorder="1" applyAlignment="1">
      <alignment horizontal="center" vertical="top"/>
    </xf>
    <xf numFmtId="164" fontId="23" fillId="9" borderId="62" xfId="0" applyNumberFormat="1" applyFont="1" applyFill="1" applyBorder="1" applyAlignment="1">
      <alignment horizontal="center" vertical="top"/>
    </xf>
    <xf numFmtId="164" fontId="5" fillId="8" borderId="72" xfId="0" applyNumberFormat="1" applyFont="1" applyFill="1" applyBorder="1" applyAlignment="1">
      <alignment horizontal="center" vertical="top"/>
    </xf>
    <xf numFmtId="164" fontId="5" fillId="8" borderId="71" xfId="0" applyNumberFormat="1" applyFont="1" applyFill="1" applyBorder="1" applyAlignment="1">
      <alignment horizontal="center" vertical="top"/>
    </xf>
    <xf numFmtId="164" fontId="5" fillId="8" borderId="51" xfId="0" applyNumberFormat="1" applyFont="1" applyFill="1" applyBorder="1" applyAlignment="1">
      <alignment horizontal="center" vertical="top"/>
    </xf>
    <xf numFmtId="164" fontId="5" fillId="8" borderId="35" xfId="0" applyNumberFormat="1" applyFont="1" applyFill="1" applyBorder="1" applyAlignment="1">
      <alignment horizontal="center" vertical="top"/>
    </xf>
    <xf numFmtId="164" fontId="5" fillId="8" borderId="73" xfId="0" applyNumberFormat="1" applyFont="1" applyFill="1" applyBorder="1" applyAlignment="1">
      <alignment horizontal="center" vertical="top"/>
    </xf>
    <xf numFmtId="164" fontId="5" fillId="9" borderId="45" xfId="0" applyNumberFormat="1" applyFont="1" applyFill="1" applyBorder="1" applyAlignment="1">
      <alignment horizontal="center" vertical="top"/>
    </xf>
    <xf numFmtId="164" fontId="5" fillId="8" borderId="44" xfId="0" applyNumberFormat="1" applyFont="1" applyFill="1" applyBorder="1" applyAlignment="1">
      <alignment horizontal="center" vertical="top"/>
    </xf>
    <xf numFmtId="164" fontId="5" fillId="8" borderId="40" xfId="0" applyNumberFormat="1" applyFont="1" applyFill="1" applyBorder="1" applyAlignment="1">
      <alignment horizontal="center" vertical="top"/>
    </xf>
    <xf numFmtId="164" fontId="5" fillId="8" borderId="45" xfId="0" applyNumberFormat="1" applyFont="1" applyFill="1" applyBorder="1" applyAlignment="1">
      <alignment horizontal="center" vertical="top"/>
    </xf>
    <xf numFmtId="164" fontId="23" fillId="9" borderId="39" xfId="0" applyNumberFormat="1" applyFont="1" applyFill="1" applyBorder="1" applyAlignment="1">
      <alignment horizontal="center" vertical="top"/>
    </xf>
    <xf numFmtId="164" fontId="5" fillId="8" borderId="14" xfId="0" applyNumberFormat="1" applyFont="1" applyFill="1" applyBorder="1" applyAlignment="1">
      <alignment horizontal="center" vertical="top"/>
    </xf>
    <xf numFmtId="164" fontId="5" fillId="8" borderId="39" xfId="0" applyNumberFormat="1" applyFont="1" applyFill="1" applyBorder="1" applyAlignment="1">
      <alignment horizontal="center" vertical="top"/>
    </xf>
    <xf numFmtId="164" fontId="5" fillId="8" borderId="48" xfId="0" applyNumberFormat="1" applyFont="1" applyFill="1" applyBorder="1" applyAlignment="1">
      <alignment horizontal="center" vertical="top"/>
    </xf>
    <xf numFmtId="164" fontId="5" fillId="8" borderId="50" xfId="0" applyNumberFormat="1" applyFont="1" applyFill="1" applyBorder="1" applyAlignment="1">
      <alignment horizontal="center" vertical="top"/>
    </xf>
    <xf numFmtId="164" fontId="3" fillId="9" borderId="5" xfId="0" applyNumberFormat="1" applyFont="1" applyFill="1" applyBorder="1" applyAlignment="1">
      <alignment horizontal="right" vertical="top"/>
    </xf>
    <xf numFmtId="164" fontId="3" fillId="9" borderId="26" xfId="0" applyNumberFormat="1" applyFont="1" applyFill="1" applyBorder="1" applyAlignment="1">
      <alignment horizontal="right" vertical="top"/>
    </xf>
    <xf numFmtId="164" fontId="3" fillId="9" borderId="27" xfId="0" applyNumberFormat="1" applyFont="1" applyFill="1" applyBorder="1" applyAlignment="1">
      <alignment horizontal="right" vertical="top"/>
    </xf>
    <xf numFmtId="164" fontId="3" fillId="8" borderId="5" xfId="0" applyNumberFormat="1" applyFont="1" applyFill="1" applyBorder="1" applyAlignment="1">
      <alignment horizontal="right" vertical="top"/>
    </xf>
    <xf numFmtId="164" fontId="3" fillId="8" borderId="26" xfId="0" applyNumberFormat="1" applyFont="1" applyFill="1" applyBorder="1" applyAlignment="1">
      <alignment horizontal="right" vertical="top"/>
    </xf>
    <xf numFmtId="164" fontId="3" fillId="8" borderId="27" xfId="0" applyNumberFormat="1" applyFont="1" applyFill="1" applyBorder="1" applyAlignment="1">
      <alignment horizontal="right" vertical="top"/>
    </xf>
    <xf numFmtId="164" fontId="18" fillId="8" borderId="72" xfId="0" applyNumberFormat="1" applyFont="1" applyFill="1" applyBorder="1" applyAlignment="1">
      <alignment horizontal="center" vertical="top"/>
    </xf>
    <xf numFmtId="0" fontId="5" fillId="3" borderId="18" xfId="0" applyFont="1" applyFill="1" applyBorder="1" applyAlignment="1">
      <alignment horizontal="left" vertical="top" wrapText="1"/>
    </xf>
    <xf numFmtId="49" fontId="5" fillId="8" borderId="26"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5" fillId="0" borderId="43" xfId="0" applyNumberFormat="1" applyFont="1" applyBorder="1" applyAlignment="1">
      <alignment horizontal="center" vertical="top"/>
    </xf>
    <xf numFmtId="0" fontId="10" fillId="3" borderId="27" xfId="0" applyFont="1" applyFill="1" applyBorder="1" applyAlignment="1">
      <alignment horizontal="left" vertical="top" wrapText="1"/>
    </xf>
    <xf numFmtId="164" fontId="23" fillId="9" borderId="35" xfId="0" applyNumberFormat="1" applyFont="1" applyFill="1" applyBorder="1" applyAlignment="1">
      <alignment horizontal="center" vertical="top"/>
    </xf>
    <xf numFmtId="164" fontId="23" fillId="9" borderId="45" xfId="0" applyNumberFormat="1" applyFont="1" applyFill="1" applyBorder="1" applyAlignment="1">
      <alignment horizontal="center" vertical="top"/>
    </xf>
    <xf numFmtId="164" fontId="18" fillId="8" borderId="73" xfId="0" applyNumberFormat="1" applyFont="1" applyFill="1" applyBorder="1" applyAlignment="1">
      <alignment horizontal="center" vertical="top"/>
    </xf>
    <xf numFmtId="49" fontId="5" fillId="0" borderId="18" xfId="0" applyNumberFormat="1" applyFont="1" applyBorder="1" applyAlignment="1">
      <alignment horizontal="center" vertical="top"/>
    </xf>
    <xf numFmtId="49" fontId="5" fillId="0" borderId="28" xfId="0" applyNumberFormat="1" applyFont="1" applyBorder="1" applyAlignment="1">
      <alignment horizontal="center" vertical="top"/>
    </xf>
    <xf numFmtId="0" fontId="3" fillId="0" borderId="0" xfId="0" applyNumberFormat="1" applyFont="1" applyFill="1" applyBorder="1" applyAlignment="1">
      <alignment horizontal="left" vertical="top" wrapText="1"/>
    </xf>
    <xf numFmtId="49" fontId="5" fillId="2" borderId="74" xfId="0" applyNumberFormat="1" applyFont="1" applyFill="1" applyBorder="1" applyAlignment="1">
      <alignment horizontal="right" vertical="top"/>
    </xf>
    <xf numFmtId="49" fontId="5" fillId="2" borderId="75" xfId="0" applyNumberFormat="1" applyFont="1" applyFill="1" applyBorder="1" applyAlignment="1">
      <alignment horizontal="right" vertical="top"/>
    </xf>
    <xf numFmtId="0" fontId="3" fillId="2" borderId="57" xfId="0" applyFont="1" applyFill="1" applyBorder="1" applyAlignment="1">
      <alignment horizontal="center" vertical="top" wrapText="1"/>
    </xf>
    <xf numFmtId="0" fontId="3" fillId="2" borderId="74" xfId="0" applyFont="1" applyFill="1" applyBorder="1" applyAlignment="1">
      <alignment horizontal="center" vertical="top" wrapText="1"/>
    </xf>
    <xf numFmtId="0" fontId="3" fillId="2" borderId="75" xfId="0" applyFont="1" applyFill="1" applyBorder="1" applyAlignment="1">
      <alignment horizontal="center" vertical="top" wrapText="1"/>
    </xf>
    <xf numFmtId="49" fontId="5" fillId="4" borderId="78" xfId="0" applyNumberFormat="1" applyFont="1" applyFill="1" applyBorder="1" applyAlignment="1">
      <alignment horizontal="right" vertical="top"/>
    </xf>
    <xf numFmtId="49" fontId="5" fillId="4" borderId="74" xfId="0" applyNumberFormat="1" applyFont="1" applyFill="1" applyBorder="1" applyAlignment="1">
      <alignment horizontal="right" vertical="top"/>
    </xf>
    <xf numFmtId="49" fontId="5" fillId="4" borderId="75" xfId="0" applyNumberFormat="1" applyFont="1" applyFill="1" applyBorder="1" applyAlignment="1">
      <alignment horizontal="right" vertical="top"/>
    </xf>
    <xf numFmtId="0" fontId="3" fillId="4" borderId="57" xfId="0" applyFont="1" applyFill="1" applyBorder="1" applyAlignment="1">
      <alignment horizontal="center" vertical="top"/>
    </xf>
    <xf numFmtId="0" fontId="3" fillId="4" borderId="74" xfId="0" applyFont="1" applyFill="1" applyBorder="1" applyAlignment="1">
      <alignment horizontal="center" vertical="top"/>
    </xf>
    <xf numFmtId="0" fontId="3" fillId="4" borderId="75" xfId="0" applyFont="1" applyFill="1" applyBorder="1" applyAlignment="1">
      <alignment horizontal="center" vertical="top"/>
    </xf>
    <xf numFmtId="3" fontId="3" fillId="0" borderId="17" xfId="0" applyNumberFormat="1" applyFont="1" applyFill="1" applyBorder="1" applyAlignment="1">
      <alignment horizontal="center" vertical="top"/>
    </xf>
    <xf numFmtId="0" fontId="3" fillId="0" borderId="16" xfId="0" applyFont="1" applyFill="1" applyBorder="1" applyAlignment="1">
      <alignment horizontal="left" vertical="top" wrapText="1"/>
    </xf>
    <xf numFmtId="3" fontId="3" fillId="0" borderId="1" xfId="0" applyNumberFormat="1" applyFont="1" applyFill="1" applyBorder="1" applyAlignment="1">
      <alignment horizontal="center" vertical="top"/>
    </xf>
    <xf numFmtId="0" fontId="3" fillId="0" borderId="7" xfId="0" applyFont="1" applyFill="1" applyBorder="1" applyAlignment="1">
      <alignment horizontal="left" vertical="top" wrapText="1"/>
    </xf>
    <xf numFmtId="0" fontId="11" fillId="0" borderId="7" xfId="0" applyFont="1" applyBorder="1" applyAlignment="1">
      <alignment horizontal="left" vertical="top" wrapText="1"/>
    </xf>
    <xf numFmtId="0" fontId="3" fillId="3" borderId="18" xfId="0" applyFont="1" applyFill="1" applyBorder="1" applyAlignment="1">
      <alignment horizontal="left" vertical="top" wrapText="1"/>
    </xf>
    <xf numFmtId="0" fontId="11" fillId="0" borderId="32" xfId="0" applyFont="1" applyBorder="1" applyAlignment="1">
      <alignment vertical="top"/>
    </xf>
    <xf numFmtId="0" fontId="10" fillId="3" borderId="27" xfId="0" applyFont="1" applyFill="1" applyBorder="1" applyAlignment="1">
      <alignment horizontal="left" vertical="top" wrapText="1"/>
    </xf>
    <xf numFmtId="0" fontId="14" fillId="3" borderId="18" xfId="0" applyFont="1" applyFill="1" applyBorder="1" applyAlignment="1">
      <alignment horizontal="left" vertical="top" wrapText="1"/>
    </xf>
    <xf numFmtId="0" fontId="14" fillId="3" borderId="28" xfId="0" applyFont="1" applyFill="1" applyBorder="1" applyAlignment="1">
      <alignment horizontal="left" vertical="top" wrapText="1"/>
    </xf>
    <xf numFmtId="0" fontId="3" fillId="0" borderId="12" xfId="0" applyFont="1" applyFill="1" applyBorder="1" applyAlignment="1">
      <alignment horizontal="left" vertical="top" wrapText="1"/>
    </xf>
    <xf numFmtId="4" fontId="3" fillId="0" borderId="26" xfId="0" applyNumberFormat="1" applyFont="1" applyFill="1" applyBorder="1" applyAlignment="1">
      <alignment horizontal="center" vertical="top" wrapText="1"/>
    </xf>
    <xf numFmtId="4" fontId="3" fillId="0" borderId="29" xfId="0" applyNumberFormat="1" applyFont="1" applyFill="1" applyBorder="1" applyAlignment="1">
      <alignment horizontal="center" vertical="top" wrapText="1"/>
    </xf>
    <xf numFmtId="49" fontId="5" fillId="2" borderId="26" xfId="0" applyNumberFormat="1" applyFont="1" applyFill="1" applyBorder="1" applyAlignment="1">
      <alignment horizontal="center" vertical="top"/>
    </xf>
    <xf numFmtId="49" fontId="5" fillId="2" borderId="11" xfId="0" applyNumberFormat="1" applyFont="1" applyFill="1" applyBorder="1" applyAlignment="1">
      <alignment horizontal="center" vertical="top"/>
    </xf>
    <xf numFmtId="49" fontId="5" fillId="2" borderId="31"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11" xfId="0" applyNumberFormat="1" applyFont="1" applyFill="1" applyBorder="1" applyAlignment="1">
      <alignment horizontal="center" vertical="top"/>
    </xf>
    <xf numFmtId="49" fontId="5" fillId="8" borderId="31" xfId="0" applyNumberFormat="1" applyFont="1" applyFill="1" applyBorder="1" applyAlignment="1">
      <alignment horizontal="center" vertical="top"/>
    </xf>
    <xf numFmtId="0" fontId="3" fillId="3" borderId="27" xfId="0" applyFont="1" applyFill="1" applyBorder="1" applyAlignment="1">
      <alignment vertical="top" wrapText="1"/>
    </xf>
    <xf numFmtId="0" fontId="3" fillId="3" borderId="18" xfId="0" applyFont="1" applyFill="1" applyBorder="1" applyAlignment="1">
      <alignment vertical="top" wrapText="1"/>
    </xf>
    <xf numFmtId="0" fontId="3" fillId="3" borderId="32" xfId="0" applyFont="1" applyFill="1" applyBorder="1" applyAlignment="1">
      <alignment vertical="top" wrapText="1"/>
    </xf>
    <xf numFmtId="0" fontId="3" fillId="0" borderId="46" xfId="0" applyFont="1" applyFill="1" applyBorder="1" applyAlignment="1">
      <alignment horizontal="center" vertical="center" textRotation="90" wrapText="1"/>
    </xf>
    <xf numFmtId="0" fontId="3" fillId="0" borderId="35" xfId="0" applyFont="1" applyFill="1" applyBorder="1" applyAlignment="1">
      <alignment horizontal="center" vertical="center" textRotation="90" wrapText="1"/>
    </xf>
    <xf numFmtId="0" fontId="3" fillId="0" borderId="76" xfId="0" applyFont="1" applyFill="1" applyBorder="1" applyAlignment="1">
      <alignment horizontal="center" vertical="center" textRotation="90" wrapText="1"/>
    </xf>
    <xf numFmtId="49" fontId="3" fillId="0" borderId="43" xfId="0" applyNumberFormat="1" applyFont="1" applyBorder="1" applyAlignment="1">
      <alignment horizontal="center" vertical="top" wrapText="1"/>
    </xf>
    <xf numFmtId="49" fontId="3" fillId="0" borderId="50" xfId="0" applyNumberFormat="1" applyFont="1" applyBorder="1" applyAlignment="1">
      <alignment horizontal="center" vertical="top" wrapText="1"/>
    </xf>
    <xf numFmtId="49" fontId="3" fillId="0" borderId="58" xfId="0" applyNumberFormat="1" applyFont="1" applyBorder="1" applyAlignment="1">
      <alignment horizontal="center" vertical="top" wrapText="1"/>
    </xf>
    <xf numFmtId="49" fontId="5" fillId="6" borderId="78" xfId="0" applyNumberFormat="1" applyFont="1" applyFill="1" applyBorder="1" applyAlignment="1">
      <alignment horizontal="right" vertical="top"/>
    </xf>
    <xf numFmtId="49" fontId="5" fillId="6" borderId="74" xfId="0" applyNumberFormat="1" applyFont="1" applyFill="1" applyBorder="1" applyAlignment="1">
      <alignment horizontal="right" vertical="top"/>
    </xf>
    <xf numFmtId="49" fontId="5" fillId="6" borderId="75" xfId="0" applyNumberFormat="1" applyFont="1" applyFill="1" applyBorder="1" applyAlignment="1">
      <alignment horizontal="right" vertical="top"/>
    </xf>
    <xf numFmtId="0" fontId="3" fillId="0" borderId="5" xfId="0" applyFont="1" applyFill="1" applyBorder="1" applyAlignment="1">
      <alignment horizontal="left" vertical="top" wrapText="1"/>
    </xf>
    <xf numFmtId="0" fontId="5" fillId="5" borderId="76" xfId="0" applyFont="1" applyFill="1" applyBorder="1" applyAlignment="1">
      <alignment horizontal="right" vertical="top" wrapText="1"/>
    </xf>
    <xf numFmtId="0" fontId="5" fillId="5" borderId="33" xfId="0" applyFont="1" applyFill="1" applyBorder="1" applyAlignment="1">
      <alignment horizontal="right" vertical="top" wrapText="1"/>
    </xf>
    <xf numFmtId="0" fontId="5" fillId="5" borderId="34" xfId="0" applyFont="1" applyFill="1" applyBorder="1" applyAlignment="1">
      <alignment horizontal="right" vertical="top" wrapText="1"/>
    </xf>
    <xf numFmtId="164" fontId="5" fillId="5" borderId="76" xfId="0" applyNumberFormat="1" applyFont="1" applyFill="1" applyBorder="1" applyAlignment="1">
      <alignment horizontal="center" vertical="top" wrapText="1"/>
    </xf>
    <xf numFmtId="164" fontId="5" fillId="5" borderId="33" xfId="0" applyNumberFormat="1" applyFont="1" applyFill="1" applyBorder="1" applyAlignment="1">
      <alignment horizontal="center" vertical="top" wrapText="1"/>
    </xf>
    <xf numFmtId="164" fontId="5" fillId="5" borderId="34" xfId="0" applyNumberFormat="1" applyFont="1" applyFill="1" applyBorder="1" applyAlignment="1">
      <alignment horizontal="center" vertical="top" wrapText="1"/>
    </xf>
    <xf numFmtId="0" fontId="3" fillId="3" borderId="71" xfId="0" applyFont="1" applyFill="1" applyBorder="1" applyAlignment="1">
      <alignment horizontal="left" vertical="top" wrapText="1"/>
    </xf>
    <xf numFmtId="0" fontId="3" fillId="3" borderId="66" xfId="0" applyFont="1" applyFill="1" applyBorder="1" applyAlignment="1">
      <alignment horizontal="left" vertical="top" wrapText="1"/>
    </xf>
    <xf numFmtId="0" fontId="3" fillId="3" borderId="44" xfId="0" applyFont="1" applyFill="1" applyBorder="1" applyAlignment="1">
      <alignment horizontal="left" vertical="top" wrapText="1"/>
    </xf>
    <xf numFmtId="164" fontId="3" fillId="0" borderId="71" xfId="0" applyNumberFormat="1" applyFont="1" applyBorder="1" applyAlignment="1">
      <alignment horizontal="center" vertical="top" wrapText="1"/>
    </xf>
    <xf numFmtId="164" fontId="3" fillId="0" borderId="66" xfId="0" applyNumberFormat="1" applyFont="1" applyBorder="1" applyAlignment="1">
      <alignment horizontal="center" vertical="top" wrapText="1"/>
    </xf>
    <xf numFmtId="164" fontId="3" fillId="0" borderId="44" xfId="0" applyNumberFormat="1" applyFont="1" applyBorder="1" applyAlignment="1">
      <alignment horizontal="center" vertical="top" wrapText="1"/>
    </xf>
    <xf numFmtId="0" fontId="3" fillId="0" borderId="71" xfId="0" applyFont="1" applyBorder="1" applyAlignment="1">
      <alignment horizontal="left" vertical="top" wrapText="1"/>
    </xf>
    <xf numFmtId="0" fontId="3" fillId="0" borderId="66" xfId="0" applyFont="1" applyBorder="1" applyAlignment="1">
      <alignment horizontal="left" vertical="top" wrapText="1"/>
    </xf>
    <xf numFmtId="0" fontId="3" fillId="0" borderId="44" xfId="0" applyFont="1" applyBorder="1" applyAlignment="1">
      <alignment horizontal="left" vertical="top" wrapText="1"/>
    </xf>
    <xf numFmtId="0" fontId="3" fillId="3" borderId="68" xfId="0" applyFont="1" applyFill="1" applyBorder="1" applyAlignment="1">
      <alignment horizontal="left" vertical="top" wrapText="1"/>
    </xf>
    <xf numFmtId="0" fontId="3" fillId="3" borderId="79" xfId="0" applyFont="1" applyFill="1" applyBorder="1" applyAlignment="1">
      <alignment horizontal="left" vertical="top" wrapText="1"/>
    </xf>
    <xf numFmtId="0" fontId="3" fillId="3" borderId="55" xfId="0" applyFont="1" applyFill="1" applyBorder="1" applyAlignment="1">
      <alignment horizontal="left" vertical="top" wrapText="1"/>
    </xf>
    <xf numFmtId="49" fontId="5" fillId="0" borderId="43" xfId="0" applyNumberFormat="1" applyFont="1" applyBorder="1" applyAlignment="1">
      <alignment horizontal="center" vertical="top"/>
    </xf>
    <xf numFmtId="49" fontId="5" fillId="0" borderId="50" xfId="0" applyNumberFormat="1" applyFont="1" applyBorder="1" applyAlignment="1">
      <alignment horizontal="center" vertical="top"/>
    </xf>
    <xf numFmtId="49" fontId="5" fillId="0" borderId="58" xfId="0" applyNumberFormat="1" applyFont="1" applyBorder="1" applyAlignment="1">
      <alignment horizontal="center" vertical="top"/>
    </xf>
    <xf numFmtId="0" fontId="5" fillId="6" borderId="72" xfId="0" applyFont="1" applyFill="1" applyBorder="1" applyAlignment="1">
      <alignment horizontal="right" vertical="top" wrapText="1"/>
    </xf>
    <xf numFmtId="0" fontId="5" fillId="6" borderId="77" xfId="0" applyFont="1" applyFill="1" applyBorder="1" applyAlignment="1">
      <alignment horizontal="right" vertical="top" wrapText="1"/>
    </xf>
    <xf numFmtId="0" fontId="5" fillId="6" borderId="73" xfId="0" applyFont="1" applyFill="1" applyBorder="1" applyAlignment="1">
      <alignment horizontal="right" vertical="top" wrapText="1"/>
    </xf>
    <xf numFmtId="0" fontId="5" fillId="6" borderId="72" xfId="0" applyNumberFormat="1" applyFont="1" applyFill="1" applyBorder="1" applyAlignment="1">
      <alignment horizontal="center" vertical="top" wrapText="1"/>
    </xf>
    <xf numFmtId="0" fontId="5" fillId="6" borderId="77" xfId="0" applyNumberFormat="1" applyFont="1" applyFill="1" applyBorder="1" applyAlignment="1">
      <alignment horizontal="center" vertical="top" wrapText="1"/>
    </xf>
    <xf numFmtId="0" fontId="5" fillId="6" borderId="73" xfId="0" applyNumberFormat="1" applyFont="1" applyFill="1" applyBorder="1" applyAlignment="1">
      <alignment horizontal="center" vertical="top" wrapText="1"/>
    </xf>
    <xf numFmtId="0" fontId="3" fillId="0" borderId="68" xfId="0" applyFont="1" applyBorder="1" applyAlignment="1">
      <alignment horizontal="left" vertical="top" wrapText="1"/>
    </xf>
    <xf numFmtId="0" fontId="3" fillId="0" borderId="79" xfId="0" applyFont="1" applyBorder="1" applyAlignment="1">
      <alignment horizontal="left" vertical="top" wrapText="1"/>
    </xf>
    <xf numFmtId="0" fontId="3" fillId="0" borderId="55" xfId="0" applyFont="1" applyBorder="1" applyAlignment="1">
      <alignment horizontal="left" vertical="top" wrapText="1"/>
    </xf>
    <xf numFmtId="49" fontId="5" fillId="4" borderId="5" xfId="0" applyNumberFormat="1" applyFont="1" applyFill="1" applyBorder="1" applyAlignment="1">
      <alignment horizontal="center" vertical="top"/>
    </xf>
    <xf numFmtId="49" fontId="5" fillId="4" borderId="7" xfId="0" applyNumberFormat="1" applyFont="1" applyFill="1" applyBorder="1" applyAlignment="1">
      <alignment horizontal="center" vertical="top"/>
    </xf>
    <xf numFmtId="49" fontId="5" fillId="4" borderId="9" xfId="0" applyNumberFormat="1" applyFont="1" applyFill="1" applyBorder="1" applyAlignment="1">
      <alignment horizontal="center" vertical="top"/>
    </xf>
    <xf numFmtId="0" fontId="11" fillId="0" borderId="66" xfId="0" applyFont="1" applyBorder="1" applyAlignment="1">
      <alignment horizontal="left" vertical="top" wrapText="1"/>
    </xf>
    <xf numFmtId="0" fontId="11" fillId="0" borderId="44" xfId="0" applyFont="1" applyBorder="1" applyAlignment="1">
      <alignment horizontal="left" vertical="top" wrapText="1"/>
    </xf>
    <xf numFmtId="164" fontId="3" fillId="3" borderId="71" xfId="0" applyNumberFormat="1" applyFont="1" applyFill="1" applyBorder="1" applyAlignment="1">
      <alignment horizontal="center" vertical="top" wrapText="1"/>
    </xf>
    <xf numFmtId="164" fontId="3" fillId="3" borderId="66" xfId="0" applyNumberFormat="1" applyFont="1" applyFill="1" applyBorder="1" applyAlignment="1">
      <alignment horizontal="center" vertical="top" wrapText="1"/>
    </xf>
    <xf numFmtId="164" fontId="3" fillId="3" borderId="44" xfId="0" applyNumberFormat="1" applyFont="1" applyFill="1" applyBorder="1" applyAlignment="1">
      <alignment horizontal="center" vertical="top" wrapText="1"/>
    </xf>
    <xf numFmtId="0" fontId="5" fillId="6" borderId="71" xfId="0" applyFont="1" applyFill="1" applyBorder="1" applyAlignment="1">
      <alignment horizontal="right" vertical="top" wrapText="1"/>
    </xf>
    <xf numFmtId="0" fontId="5" fillId="6" borderId="66" xfId="0" applyFont="1" applyFill="1" applyBorder="1" applyAlignment="1">
      <alignment horizontal="right" vertical="top" wrapText="1"/>
    </xf>
    <xf numFmtId="0" fontId="5" fillId="6" borderId="44" xfId="0" applyFont="1" applyFill="1" applyBorder="1" applyAlignment="1">
      <alignment horizontal="right" vertical="top" wrapText="1"/>
    </xf>
    <xf numFmtId="164" fontId="5" fillId="6" borderId="71" xfId="0" applyNumberFormat="1" applyFont="1" applyFill="1" applyBorder="1" applyAlignment="1">
      <alignment horizontal="center" vertical="top" wrapText="1"/>
    </xf>
    <xf numFmtId="164" fontId="5" fillId="6" borderId="66" xfId="0" applyNumberFormat="1" applyFont="1" applyFill="1" applyBorder="1" applyAlignment="1">
      <alignment horizontal="center" vertical="top" wrapText="1"/>
    </xf>
    <xf numFmtId="164" fontId="5" fillId="6" borderId="44" xfId="0" applyNumberFormat="1" applyFont="1" applyFill="1" applyBorder="1" applyAlignment="1">
      <alignment horizontal="center" vertical="top" wrapText="1"/>
    </xf>
    <xf numFmtId="0" fontId="3" fillId="8" borderId="71" xfId="0" applyFont="1" applyFill="1" applyBorder="1" applyAlignment="1">
      <alignment horizontal="left" vertical="top" wrapText="1"/>
    </xf>
    <xf numFmtId="0" fontId="3" fillId="8" borderId="66" xfId="0" applyFont="1" applyFill="1" applyBorder="1" applyAlignment="1">
      <alignment horizontal="left" vertical="top" wrapText="1"/>
    </xf>
    <xf numFmtId="0" fontId="3" fillId="8" borderId="44" xfId="0" applyFont="1" applyFill="1" applyBorder="1" applyAlignment="1">
      <alignment horizontal="left" vertical="top" wrapText="1"/>
    </xf>
    <xf numFmtId="49" fontId="5" fillId="0" borderId="33" xfId="0" applyNumberFormat="1" applyFont="1" applyFill="1" applyBorder="1" applyAlignment="1">
      <alignment horizontal="center" vertical="top" wrapText="1"/>
    </xf>
    <xf numFmtId="0" fontId="5" fillId="0" borderId="57" xfId="0" applyFont="1" applyBorder="1" applyAlignment="1">
      <alignment horizontal="center" vertical="center" wrapText="1"/>
    </xf>
    <xf numFmtId="0" fontId="5" fillId="0" borderId="74" xfId="0" applyFont="1" applyBorder="1" applyAlignment="1">
      <alignment horizontal="center" vertical="center" wrapText="1"/>
    </xf>
    <xf numFmtId="0" fontId="5" fillId="0" borderId="75"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73" xfId="0" applyFont="1" applyBorder="1" applyAlignment="1">
      <alignment horizontal="center" vertical="center" wrapText="1"/>
    </xf>
    <xf numFmtId="49" fontId="5" fillId="2" borderId="78" xfId="0" applyNumberFormat="1" applyFont="1" applyFill="1" applyBorder="1" applyAlignment="1">
      <alignment horizontal="left" vertical="top"/>
    </xf>
    <xf numFmtId="49" fontId="5" fillId="2" borderId="74" xfId="0" applyNumberFormat="1" applyFont="1" applyFill="1" applyBorder="1" applyAlignment="1">
      <alignment horizontal="left" vertical="top"/>
    </xf>
    <xf numFmtId="49" fontId="5" fillId="2" borderId="53" xfId="0" applyNumberFormat="1" applyFont="1" applyFill="1" applyBorder="1" applyAlignment="1">
      <alignment horizontal="left" vertical="top"/>
    </xf>
    <xf numFmtId="49" fontId="5" fillId="2" borderId="75" xfId="0" applyNumberFormat="1" applyFont="1" applyFill="1" applyBorder="1" applyAlignment="1">
      <alignment horizontal="left" vertical="top"/>
    </xf>
    <xf numFmtId="49" fontId="5" fillId="0" borderId="27" xfId="0" applyNumberFormat="1" applyFont="1" applyBorder="1" applyAlignment="1">
      <alignment horizontal="center" vertical="top"/>
    </xf>
    <xf numFmtId="49" fontId="5" fillId="0" borderId="32" xfId="0" applyNumberFormat="1" applyFont="1" applyBorder="1" applyAlignment="1">
      <alignment horizontal="center" vertical="top"/>
    </xf>
    <xf numFmtId="164" fontId="3" fillId="0" borderId="5" xfId="0" applyNumberFormat="1" applyFont="1" applyFill="1" applyBorder="1" applyAlignment="1">
      <alignment horizontal="left" vertical="top" wrapText="1"/>
    </xf>
    <xf numFmtId="164" fontId="3" fillId="0" borderId="7" xfId="0" applyNumberFormat="1" applyFont="1" applyFill="1" applyBorder="1" applyAlignment="1">
      <alignment horizontal="left" vertical="top" wrapText="1"/>
    </xf>
    <xf numFmtId="0" fontId="3" fillId="6" borderId="57" xfId="0" applyFont="1" applyFill="1" applyBorder="1" applyAlignment="1">
      <alignment horizontal="center" vertical="top"/>
    </xf>
    <xf numFmtId="0" fontId="3" fillId="6" borderId="74" xfId="0" applyFont="1" applyFill="1" applyBorder="1" applyAlignment="1">
      <alignment horizontal="center" vertical="top"/>
    </xf>
    <xf numFmtId="0" fontId="3" fillId="6" borderId="75" xfId="0" applyFont="1" applyFill="1" applyBorder="1" applyAlignment="1">
      <alignment horizontal="center" vertical="top"/>
    </xf>
    <xf numFmtId="0" fontId="3" fillId="0" borderId="38" xfId="0" applyFont="1" applyFill="1" applyBorder="1" applyAlignment="1">
      <alignment horizontal="center" vertical="top" textRotation="90" wrapText="1"/>
    </xf>
    <xf numFmtId="0" fontId="11" fillId="0" borderId="9" xfId="0" applyFont="1" applyBorder="1" applyAlignment="1">
      <alignment horizontal="center" vertical="top" textRotation="90" wrapText="1"/>
    </xf>
    <xf numFmtId="0" fontId="5" fillId="3" borderId="27" xfId="0" applyFont="1" applyFill="1" applyBorder="1" applyAlignment="1">
      <alignment vertical="top" wrapText="1"/>
    </xf>
    <xf numFmtId="0" fontId="5" fillId="3" borderId="18" xfId="0" applyFont="1" applyFill="1" applyBorder="1" applyAlignment="1">
      <alignment vertical="top" wrapText="1"/>
    </xf>
    <xf numFmtId="0" fontId="5" fillId="3" borderId="32" xfId="0" applyFont="1" applyFill="1" applyBorder="1" applyAlignment="1">
      <alignment vertical="top" wrapText="1"/>
    </xf>
    <xf numFmtId="4" fontId="3" fillId="0" borderId="27" xfId="0" applyNumberFormat="1" applyFont="1" applyFill="1" applyBorder="1" applyAlignment="1">
      <alignment horizontal="center" vertical="top" wrapText="1"/>
    </xf>
    <xf numFmtId="4" fontId="3" fillId="0" borderId="28" xfId="0" applyNumberFormat="1" applyFont="1" applyFill="1" applyBorder="1" applyAlignment="1">
      <alignment horizontal="center" vertical="top" wrapText="1"/>
    </xf>
    <xf numFmtId="165" fontId="3" fillId="0" borderId="1" xfId="0" applyNumberFormat="1" applyFont="1" applyFill="1" applyBorder="1" applyAlignment="1">
      <alignment horizontal="center" vertical="top"/>
    </xf>
    <xf numFmtId="165" fontId="3" fillId="0" borderId="17" xfId="0" applyNumberFormat="1" applyFont="1" applyFill="1" applyBorder="1" applyAlignment="1">
      <alignment horizontal="center" vertical="top"/>
    </xf>
    <xf numFmtId="0" fontId="3" fillId="3" borderId="43" xfId="0" applyFont="1" applyFill="1" applyBorder="1" applyAlignment="1">
      <alignment vertical="top" wrapText="1"/>
    </xf>
    <xf numFmtId="0" fontId="11" fillId="3" borderId="50" xfId="0" applyFont="1" applyFill="1" applyBorder="1" applyAlignment="1">
      <alignment vertical="top" wrapText="1"/>
    </xf>
    <xf numFmtId="0" fontId="11" fillId="3" borderId="36" xfId="0" applyFont="1" applyFill="1" applyBorder="1" applyAlignment="1">
      <alignment vertical="top" wrapText="1"/>
    </xf>
    <xf numFmtId="0" fontId="3" fillId="0" borderId="42" xfId="0" applyFont="1" applyFill="1" applyBorder="1" applyAlignment="1">
      <alignment horizontal="left" vertical="top" wrapText="1"/>
    </xf>
    <xf numFmtId="0" fontId="3" fillId="0" borderId="49" xfId="0" applyFont="1" applyFill="1" applyBorder="1" applyAlignment="1">
      <alignment horizontal="left" vertical="top" wrapText="1"/>
    </xf>
    <xf numFmtId="0" fontId="11" fillId="0" borderId="19" xfId="0" applyFont="1" applyBorder="1" applyAlignment="1">
      <alignment horizontal="left" vertical="top" wrapText="1"/>
    </xf>
    <xf numFmtId="0" fontId="3" fillId="0" borderId="54" xfId="0" applyFont="1" applyFill="1" applyBorder="1" applyAlignment="1">
      <alignment horizontal="left" vertical="top" wrapText="1"/>
    </xf>
    <xf numFmtId="0" fontId="3" fillId="3" borderId="48" xfId="0" applyFont="1" applyFill="1" applyBorder="1" applyAlignment="1">
      <alignment horizontal="left" vertical="top" wrapText="1"/>
    </xf>
    <xf numFmtId="0" fontId="3" fillId="3" borderId="58" xfId="0" applyFont="1" applyFill="1" applyBorder="1" applyAlignment="1">
      <alignment horizontal="left" vertical="top" wrapText="1"/>
    </xf>
    <xf numFmtId="0" fontId="3" fillId="0" borderId="7" xfId="0" applyFont="1" applyFill="1" applyBorder="1" applyAlignment="1">
      <alignment horizontal="center" vertical="top" textRotation="90" wrapText="1"/>
    </xf>
    <xf numFmtId="0" fontId="3" fillId="8" borderId="38" xfId="0" applyFont="1" applyFill="1" applyBorder="1" applyAlignment="1">
      <alignment horizontal="left" vertical="top" wrapText="1"/>
    </xf>
    <xf numFmtId="0" fontId="11" fillId="0" borderId="9" xfId="0" applyFont="1" applyBorder="1" applyAlignment="1">
      <alignment horizontal="left" vertical="top" wrapText="1"/>
    </xf>
    <xf numFmtId="0" fontId="5" fillId="0" borderId="46" xfId="0" applyFont="1" applyFill="1" applyBorder="1" applyAlignment="1">
      <alignment horizontal="center" vertical="top" wrapText="1"/>
    </xf>
    <xf numFmtId="0" fontId="5" fillId="0" borderId="35" xfId="0" applyFont="1" applyFill="1" applyBorder="1" applyAlignment="1">
      <alignment horizontal="center" vertical="top" wrapText="1"/>
    </xf>
    <xf numFmtId="0" fontId="5" fillId="0" borderId="76" xfId="0" applyFont="1" applyFill="1" applyBorder="1" applyAlignment="1">
      <alignment horizontal="center" vertical="top" wrapText="1"/>
    </xf>
    <xf numFmtId="0" fontId="3" fillId="3" borderId="43" xfId="0" applyFont="1" applyFill="1" applyBorder="1" applyAlignment="1">
      <alignment horizontal="left" vertical="top" wrapText="1"/>
    </xf>
    <xf numFmtId="0" fontId="5" fillId="3" borderId="5" xfId="0" applyFont="1" applyFill="1" applyBorder="1" applyAlignment="1">
      <alignment horizontal="center" vertical="top" wrapText="1"/>
    </xf>
    <xf numFmtId="0" fontId="5" fillId="3" borderId="9" xfId="0" applyFont="1" applyFill="1" applyBorder="1" applyAlignment="1">
      <alignment horizontal="center" vertical="top" wrapText="1"/>
    </xf>
    <xf numFmtId="49" fontId="3" fillId="0" borderId="26" xfId="0" applyNumberFormat="1" applyFont="1" applyBorder="1" applyAlignment="1">
      <alignment horizontal="center" vertical="top" wrapText="1"/>
    </xf>
    <xf numFmtId="49" fontId="3" fillId="0" borderId="31" xfId="0" applyNumberFormat="1" applyFont="1" applyBorder="1" applyAlignment="1">
      <alignment horizontal="center" vertical="top" wrapText="1"/>
    </xf>
    <xf numFmtId="0" fontId="7" fillId="0" borderId="46" xfId="0" applyFont="1" applyFill="1" applyBorder="1" applyAlignment="1">
      <alignment horizontal="center" vertical="top" wrapText="1"/>
    </xf>
    <xf numFmtId="0" fontId="7" fillId="0" borderId="35" xfId="0" applyFont="1" applyFill="1" applyBorder="1" applyAlignment="1">
      <alignment horizontal="center" vertical="top" wrapText="1"/>
    </xf>
    <xf numFmtId="0" fontId="7" fillId="0" borderId="76" xfId="0" applyFont="1" applyFill="1" applyBorder="1" applyAlignment="1">
      <alignment horizontal="center" vertical="top" wrapText="1"/>
    </xf>
    <xf numFmtId="49" fontId="5" fillId="4" borderId="35" xfId="0" applyNumberFormat="1" applyFont="1" applyFill="1" applyBorder="1" applyAlignment="1">
      <alignment horizontal="center" vertical="top"/>
    </xf>
    <xf numFmtId="49" fontId="5" fillId="4" borderId="76" xfId="0" applyNumberFormat="1" applyFont="1" applyFill="1" applyBorder="1" applyAlignment="1">
      <alignment horizontal="center" vertical="top"/>
    </xf>
    <xf numFmtId="0" fontId="3" fillId="8" borderId="21" xfId="0" applyFont="1" applyFill="1" applyBorder="1" applyAlignment="1">
      <alignment vertical="top" wrapText="1"/>
    </xf>
    <xf numFmtId="0" fontId="22" fillId="8" borderId="32" xfId="0" applyFont="1" applyFill="1" applyBorder="1" applyAlignment="1">
      <alignment vertical="top" wrapText="1"/>
    </xf>
    <xf numFmtId="0" fontId="5" fillId="3" borderId="35" xfId="0" applyFont="1" applyFill="1" applyBorder="1" applyAlignment="1">
      <alignment horizontal="center" vertical="top" wrapText="1"/>
    </xf>
    <xf numFmtId="0" fontId="3" fillId="3" borderId="21" xfId="0" applyFont="1" applyFill="1" applyBorder="1" applyAlignment="1">
      <alignment vertical="top" wrapText="1"/>
    </xf>
    <xf numFmtId="0" fontId="11" fillId="0" borderId="18" xfId="0" applyFont="1" applyBorder="1" applyAlignment="1">
      <alignment vertical="top" wrapText="1"/>
    </xf>
    <xf numFmtId="0" fontId="9" fillId="3" borderId="18" xfId="0" applyNumberFormat="1" applyFont="1" applyFill="1" applyBorder="1" applyAlignment="1">
      <alignment horizontal="center" vertical="center" textRotation="90"/>
    </xf>
    <xf numFmtId="0" fontId="9" fillId="3" borderId="32" xfId="0" applyNumberFormat="1" applyFont="1" applyFill="1" applyBorder="1" applyAlignment="1">
      <alignment horizontal="center" vertical="center" textRotation="90"/>
    </xf>
    <xf numFmtId="0" fontId="11" fillId="3" borderId="32" xfId="0" applyFont="1" applyFill="1" applyBorder="1" applyAlignment="1">
      <alignment vertical="top" wrapText="1"/>
    </xf>
    <xf numFmtId="0" fontId="2" fillId="0" borderId="7" xfId="0" applyFont="1" applyFill="1" applyBorder="1" applyAlignment="1">
      <alignment horizontal="center" vertical="top" textRotation="90" wrapText="1"/>
    </xf>
    <xf numFmtId="0" fontId="1" fillId="0" borderId="9" xfId="0" applyFont="1" applyBorder="1" applyAlignment="1">
      <alignment horizontal="center" vertical="top" textRotation="90" wrapText="1"/>
    </xf>
    <xf numFmtId="0" fontId="3" fillId="0" borderId="9" xfId="0" applyFont="1" applyFill="1" applyBorder="1" applyAlignment="1">
      <alignment horizontal="left" vertical="top" wrapText="1"/>
    </xf>
    <xf numFmtId="0" fontId="9" fillId="3" borderId="11" xfId="0" applyNumberFormat="1" applyFont="1" applyFill="1" applyBorder="1" applyAlignment="1">
      <alignment horizontal="center" vertical="center" textRotation="90"/>
    </xf>
    <xf numFmtId="0" fontId="9" fillId="3" borderId="31" xfId="0" applyNumberFormat="1" applyFont="1" applyFill="1" applyBorder="1" applyAlignment="1">
      <alignment horizontal="center" vertical="center" textRotation="90"/>
    </xf>
    <xf numFmtId="0" fontId="11" fillId="3" borderId="18" xfId="0" applyFont="1" applyFill="1" applyBorder="1" applyAlignment="1">
      <alignment vertical="top" wrapText="1"/>
    </xf>
    <xf numFmtId="3" fontId="3" fillId="0" borderId="26" xfId="0" applyNumberFormat="1" applyFont="1" applyFill="1" applyBorder="1" applyAlignment="1">
      <alignment horizontal="center" vertical="top"/>
    </xf>
    <xf numFmtId="3" fontId="3" fillId="0" borderId="29" xfId="0" applyNumberFormat="1" applyFont="1" applyFill="1" applyBorder="1" applyAlignment="1">
      <alignment horizontal="center" vertical="top"/>
    </xf>
    <xf numFmtId="3" fontId="3" fillId="0" borderId="27" xfId="0" applyNumberFormat="1" applyFont="1" applyFill="1" applyBorder="1" applyAlignment="1">
      <alignment horizontal="center" vertical="top"/>
    </xf>
    <xf numFmtId="3" fontId="3" fillId="0" borderId="28" xfId="0" applyNumberFormat="1" applyFont="1" applyFill="1" applyBorder="1" applyAlignment="1">
      <alignment horizontal="center" vertical="top"/>
    </xf>
    <xf numFmtId="0" fontId="3" fillId="3" borderId="28" xfId="0" applyFont="1" applyFill="1" applyBorder="1" applyAlignment="1">
      <alignment horizontal="left" vertical="top" wrapText="1"/>
    </xf>
    <xf numFmtId="0" fontId="9" fillId="0" borderId="7" xfId="0" applyFont="1" applyFill="1" applyBorder="1" applyAlignment="1">
      <alignment horizontal="center" vertical="center" textRotation="90" wrapText="1"/>
    </xf>
    <xf numFmtId="0" fontId="15" fillId="0" borderId="7" xfId="0" applyFont="1" applyBorder="1" applyAlignment="1">
      <alignment horizontal="center" vertical="center" textRotation="90" wrapText="1"/>
    </xf>
    <xf numFmtId="0" fontId="20" fillId="3" borderId="28" xfId="0" applyFont="1" applyFill="1" applyBorder="1" applyAlignment="1">
      <alignment vertical="top" wrapText="1"/>
    </xf>
    <xf numFmtId="0" fontId="3" fillId="0" borderId="30" xfId="0" applyFont="1" applyFill="1" applyBorder="1" applyAlignment="1">
      <alignment horizontal="left" vertical="top" wrapText="1"/>
    </xf>
    <xf numFmtId="0" fontId="3" fillId="3" borderId="50" xfId="0" applyFont="1" applyFill="1" applyBorder="1" applyAlignment="1">
      <alignment horizontal="left" vertical="top" wrapText="1"/>
    </xf>
    <xf numFmtId="0" fontId="11" fillId="0" borderId="58" xfId="0" applyFont="1" applyBorder="1" applyAlignment="1">
      <alignment vertical="top" wrapText="1"/>
    </xf>
    <xf numFmtId="0" fontId="3" fillId="3" borderId="28" xfId="0" applyFont="1" applyFill="1" applyBorder="1" applyAlignment="1">
      <alignment vertical="top" wrapText="1"/>
    </xf>
    <xf numFmtId="0" fontId="5" fillId="0" borderId="7" xfId="0" applyFont="1" applyFill="1" applyBorder="1" applyAlignment="1">
      <alignment horizontal="center" vertical="top" wrapText="1"/>
    </xf>
    <xf numFmtId="0" fontId="3" fillId="3" borderId="47" xfId="0" applyFont="1" applyFill="1" applyBorder="1" applyAlignment="1">
      <alignment horizontal="left" vertical="top" wrapText="1"/>
    </xf>
    <xf numFmtId="0" fontId="3" fillId="3" borderId="19" xfId="0" applyFont="1" applyFill="1" applyBorder="1" applyAlignment="1">
      <alignment horizontal="left" vertical="top" wrapText="1"/>
    </xf>
    <xf numFmtId="0" fontId="3" fillId="0" borderId="47" xfId="0" applyFont="1" applyFill="1" applyBorder="1" applyAlignment="1">
      <alignment horizontal="left" vertical="top" wrapText="1"/>
    </xf>
    <xf numFmtId="0" fontId="3" fillId="3" borderId="49" xfId="0" applyFont="1" applyFill="1" applyBorder="1" applyAlignment="1">
      <alignment horizontal="left" vertical="top" wrapText="1"/>
    </xf>
    <xf numFmtId="0" fontId="19" fillId="0" borderId="7" xfId="0" applyFont="1" applyFill="1" applyBorder="1" applyAlignment="1">
      <alignment horizontal="center" vertical="top" textRotation="90" wrapText="1"/>
    </xf>
    <xf numFmtId="0" fontId="19" fillId="0" borderId="30" xfId="0" applyFont="1" applyFill="1" applyBorder="1" applyAlignment="1">
      <alignment horizontal="center" vertical="top" textRotation="90" wrapText="1"/>
    </xf>
    <xf numFmtId="49" fontId="3" fillId="0" borderId="36" xfId="0" applyNumberFormat="1" applyFont="1" applyBorder="1" applyAlignment="1">
      <alignment horizontal="center" vertical="top" wrapText="1"/>
    </xf>
    <xf numFmtId="3" fontId="3" fillId="0" borderId="21" xfId="0" applyNumberFormat="1" applyFont="1" applyFill="1" applyBorder="1" applyAlignment="1">
      <alignment horizontal="center" vertical="center"/>
    </xf>
    <xf numFmtId="3" fontId="3" fillId="0" borderId="18" xfId="0" applyNumberFormat="1" applyFont="1" applyFill="1" applyBorder="1" applyAlignment="1">
      <alignment horizontal="center" vertical="center"/>
    </xf>
    <xf numFmtId="165" fontId="3" fillId="0" borderId="20" xfId="0" applyNumberFormat="1" applyFont="1" applyFill="1" applyBorder="1" applyAlignment="1">
      <alignment horizontal="center" vertical="center"/>
    </xf>
    <xf numFmtId="165" fontId="3" fillId="0" borderId="11" xfId="0" applyNumberFormat="1" applyFont="1" applyFill="1" applyBorder="1" applyAlignment="1">
      <alignment horizontal="center" vertical="center"/>
    </xf>
    <xf numFmtId="3" fontId="3" fillId="0" borderId="20" xfId="0" applyNumberFormat="1" applyFont="1" applyFill="1" applyBorder="1" applyAlignment="1">
      <alignment horizontal="center" vertical="center"/>
    </xf>
    <xf numFmtId="3" fontId="3" fillId="0" borderId="11" xfId="0" applyNumberFormat="1" applyFont="1" applyFill="1" applyBorder="1" applyAlignment="1">
      <alignment horizontal="center" vertical="center"/>
    </xf>
    <xf numFmtId="0" fontId="3" fillId="3" borderId="7" xfId="0" applyFont="1" applyFill="1" applyBorder="1" applyAlignment="1">
      <alignment horizontal="left" vertical="top" wrapText="1"/>
    </xf>
    <xf numFmtId="49" fontId="5" fillId="0" borderId="26" xfId="0" applyNumberFormat="1" applyFont="1" applyBorder="1" applyAlignment="1">
      <alignment horizontal="center" vertical="top"/>
    </xf>
    <xf numFmtId="49" fontId="5" fillId="0" borderId="11" xfId="0" applyNumberFormat="1" applyFont="1" applyBorder="1" applyAlignment="1">
      <alignment horizontal="center" vertical="top"/>
    </xf>
    <xf numFmtId="49" fontId="5" fillId="0" borderId="31" xfId="0" applyNumberFormat="1" applyFont="1" applyBorder="1" applyAlignment="1">
      <alignment horizontal="center" vertical="top"/>
    </xf>
    <xf numFmtId="0" fontId="11" fillId="0" borderId="49" xfId="0" applyFont="1" applyBorder="1" applyAlignment="1">
      <alignment horizontal="left" vertical="top" wrapText="1"/>
    </xf>
    <xf numFmtId="164" fontId="3" fillId="0" borderId="38" xfId="0" applyNumberFormat="1" applyFont="1" applyFill="1" applyBorder="1" applyAlignment="1">
      <alignment horizontal="left" vertical="center" textRotation="90" wrapText="1"/>
    </xf>
    <xf numFmtId="164" fontId="3" fillId="0" borderId="7" xfId="0" applyNumberFormat="1" applyFont="1" applyFill="1" applyBorder="1" applyAlignment="1">
      <alignment horizontal="left" vertical="center" textRotation="90" wrapText="1"/>
    </xf>
    <xf numFmtId="164" fontId="3" fillId="0" borderId="9" xfId="0" applyNumberFormat="1" applyFont="1" applyFill="1" applyBorder="1" applyAlignment="1">
      <alignment horizontal="left" vertical="center" textRotation="90" wrapText="1"/>
    </xf>
    <xf numFmtId="49" fontId="5" fillId="2" borderId="4" xfId="0" applyNumberFormat="1" applyFont="1" applyFill="1" applyBorder="1" applyAlignment="1">
      <alignment horizontal="left" vertical="top"/>
    </xf>
    <xf numFmtId="49" fontId="5" fillId="2" borderId="80" xfId="0" applyNumberFormat="1" applyFont="1" applyFill="1" applyBorder="1" applyAlignment="1">
      <alignment horizontal="left" vertical="top"/>
    </xf>
    <xf numFmtId="0" fontId="5" fillId="3" borderId="18" xfId="0" applyFont="1" applyFill="1" applyBorder="1" applyAlignment="1">
      <alignment horizontal="left" vertical="top" wrapText="1"/>
    </xf>
    <xf numFmtId="0" fontId="3" fillId="3" borderId="7" xfId="0" applyFont="1" applyFill="1" applyBorder="1" applyAlignment="1">
      <alignment horizontal="center" vertical="center" textRotation="90" wrapText="1"/>
    </xf>
    <xf numFmtId="0" fontId="3" fillId="3" borderId="30" xfId="0" applyFont="1" applyFill="1" applyBorder="1" applyAlignment="1">
      <alignment horizontal="center" vertical="center" textRotation="90" wrapText="1"/>
    </xf>
    <xf numFmtId="49" fontId="3" fillId="0" borderId="11" xfId="0" applyNumberFormat="1" applyFont="1" applyBorder="1" applyAlignment="1">
      <alignment horizontal="center" vertical="top"/>
    </xf>
    <xf numFmtId="49" fontId="3" fillId="0" borderId="29" xfId="0" applyNumberFormat="1" applyFont="1" applyBorder="1" applyAlignment="1">
      <alignment horizontal="center" vertical="top"/>
    </xf>
    <xf numFmtId="0" fontId="5" fillId="9" borderId="76" xfId="0" applyFont="1" applyFill="1" applyBorder="1" applyAlignment="1">
      <alignment horizontal="right" vertical="top"/>
    </xf>
    <xf numFmtId="0" fontId="20" fillId="9" borderId="33" xfId="0" applyFont="1" applyFill="1" applyBorder="1" applyAlignment="1">
      <alignment horizontal="right" vertical="top"/>
    </xf>
    <xf numFmtId="0" fontId="20" fillId="9" borderId="34" xfId="0" applyFont="1" applyFill="1" applyBorder="1" applyAlignment="1">
      <alignment horizontal="right" vertical="top"/>
    </xf>
    <xf numFmtId="0" fontId="5" fillId="3" borderId="27" xfId="0" applyFont="1" applyFill="1" applyBorder="1" applyAlignment="1">
      <alignment horizontal="left" vertical="top" wrapText="1"/>
    </xf>
    <xf numFmtId="0" fontId="11" fillId="0" borderId="18" xfId="0" applyFont="1" applyBorder="1" applyAlignment="1">
      <alignment horizontal="left" vertical="top" wrapText="1"/>
    </xf>
    <xf numFmtId="0" fontId="11" fillId="0" borderId="32" xfId="0" applyFont="1" applyBorder="1" applyAlignment="1">
      <alignment horizontal="left" vertical="top" wrapText="1"/>
    </xf>
    <xf numFmtId="0" fontId="0" fillId="0" borderId="7" xfId="0" applyBorder="1" applyAlignment="1">
      <alignment horizontal="left" vertical="top" wrapText="1"/>
    </xf>
    <xf numFmtId="0" fontId="18" fillId="0" borderId="7" xfId="0" applyFont="1" applyFill="1" applyBorder="1" applyAlignment="1">
      <alignment horizontal="left" vertical="top" wrapText="1"/>
    </xf>
    <xf numFmtId="0" fontId="27" fillId="0" borderId="9" xfId="0" applyFont="1" applyBorder="1" applyAlignment="1">
      <alignment horizontal="left" vertical="top" wrapText="1"/>
    </xf>
    <xf numFmtId="43" fontId="3" fillId="0" borderId="42" xfId="1" applyFont="1" applyFill="1" applyBorder="1" applyAlignment="1">
      <alignment horizontal="left" vertical="top" wrapText="1"/>
    </xf>
    <xf numFmtId="43" fontId="3" fillId="0" borderId="49" xfId="1" applyFont="1" applyFill="1" applyBorder="1" applyAlignment="1">
      <alignment horizontal="left" vertical="top" wrapText="1"/>
    </xf>
    <xf numFmtId="0" fontId="5" fillId="3" borderId="21" xfId="0" applyFont="1" applyFill="1" applyBorder="1" applyAlignment="1">
      <alignment horizontal="left" vertical="top" wrapText="1"/>
    </xf>
    <xf numFmtId="0" fontId="5" fillId="3" borderId="28" xfId="0" applyFont="1" applyFill="1" applyBorder="1" applyAlignment="1">
      <alignment horizontal="left" vertical="top" wrapText="1"/>
    </xf>
    <xf numFmtId="49" fontId="3" fillId="0" borderId="20" xfId="0" applyNumberFormat="1" applyFont="1" applyBorder="1" applyAlignment="1">
      <alignment horizontal="center" vertical="top"/>
    </xf>
    <xf numFmtId="49" fontId="5" fillId="0" borderId="48" xfId="0" applyNumberFormat="1" applyFont="1" applyBorder="1" applyAlignment="1">
      <alignment horizontal="center" vertical="top"/>
    </xf>
    <xf numFmtId="49" fontId="5" fillId="0" borderId="36" xfId="0" applyNumberFormat="1" applyFont="1" applyBorder="1" applyAlignment="1">
      <alignment horizontal="center" vertical="top"/>
    </xf>
    <xf numFmtId="0" fontId="3" fillId="3" borderId="27" xfId="0" applyFont="1" applyFill="1" applyBorder="1" applyAlignment="1">
      <alignment horizontal="left" vertical="top" wrapText="1"/>
    </xf>
    <xf numFmtId="0" fontId="3" fillId="3" borderId="32" xfId="0" applyFont="1" applyFill="1" applyBorder="1" applyAlignment="1">
      <alignment horizontal="left" vertical="top" wrapText="1"/>
    </xf>
    <xf numFmtId="0" fontId="3" fillId="3" borderId="5" xfId="0" applyFont="1" applyFill="1" applyBorder="1" applyAlignment="1">
      <alignment horizontal="center" vertical="center" textRotation="90" wrapText="1"/>
    </xf>
    <xf numFmtId="0" fontId="3" fillId="3" borderId="9" xfId="0" applyFont="1" applyFill="1" applyBorder="1" applyAlignment="1">
      <alignment horizontal="center" vertical="center" textRotation="90" wrapText="1"/>
    </xf>
    <xf numFmtId="49" fontId="3" fillId="0" borderId="26" xfId="0" applyNumberFormat="1" applyFont="1" applyBorder="1" applyAlignment="1">
      <alignment horizontal="center" vertical="top"/>
    </xf>
    <xf numFmtId="49" fontId="3" fillId="0" borderId="31" xfId="0" applyNumberFormat="1" applyFont="1" applyBorder="1" applyAlignment="1">
      <alignment horizontal="center" vertical="top"/>
    </xf>
    <xf numFmtId="0" fontId="12" fillId="0" borderId="38" xfId="0" applyFont="1" applyFill="1" applyBorder="1" applyAlignment="1">
      <alignment horizontal="center" vertical="center" textRotation="90" wrapText="1"/>
    </xf>
    <xf numFmtId="0" fontId="12" fillId="0" borderId="7" xfId="0" applyFont="1" applyFill="1" applyBorder="1" applyAlignment="1">
      <alignment horizontal="center" vertical="center" textRotation="90" wrapText="1"/>
    </xf>
    <xf numFmtId="0" fontId="12" fillId="0" borderId="30" xfId="0" applyFont="1" applyFill="1" applyBorder="1" applyAlignment="1">
      <alignment horizontal="center" vertical="center" textRotation="90" wrapText="1"/>
    </xf>
    <xf numFmtId="0" fontId="3" fillId="0" borderId="7" xfId="0" applyFont="1" applyFill="1" applyBorder="1" applyAlignment="1">
      <alignment vertical="top" wrapText="1"/>
    </xf>
    <xf numFmtId="0" fontId="11" fillId="0" borderId="7" xfId="0" applyFont="1" applyBorder="1" applyAlignment="1">
      <alignment vertical="top" wrapText="1"/>
    </xf>
    <xf numFmtId="0" fontId="5" fillId="0" borderId="5" xfId="0" applyFont="1" applyFill="1" applyBorder="1" applyAlignment="1">
      <alignment horizontal="center" vertical="top" wrapText="1"/>
    </xf>
    <xf numFmtId="0" fontId="5" fillId="0" borderId="9" xfId="0" applyFont="1" applyFill="1" applyBorder="1" applyAlignment="1">
      <alignment horizontal="center" vertical="top" wrapText="1"/>
    </xf>
    <xf numFmtId="0" fontId="5" fillId="0" borderId="68" xfId="0" applyFont="1" applyFill="1" applyBorder="1" applyAlignment="1">
      <alignment horizontal="center" vertical="top" wrapText="1"/>
    </xf>
    <xf numFmtId="0" fontId="18" fillId="0" borderId="18" xfId="0" applyFont="1" applyFill="1" applyBorder="1" applyAlignment="1">
      <alignment horizontal="left" vertical="top" wrapText="1"/>
    </xf>
    <xf numFmtId="0" fontId="27" fillId="0" borderId="18" xfId="0" applyFont="1" applyBorder="1" applyAlignment="1">
      <alignment horizontal="left" vertical="top" wrapText="1"/>
    </xf>
    <xf numFmtId="49" fontId="3" fillId="8" borderId="11" xfId="0" applyNumberFormat="1" applyFont="1" applyFill="1" applyBorder="1" applyAlignment="1">
      <alignment horizontal="center" vertical="top"/>
    </xf>
    <xf numFmtId="0" fontId="3" fillId="0" borderId="19"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3" borderId="28" xfId="0" applyFont="1" applyFill="1" applyBorder="1" applyAlignment="1">
      <alignment horizontal="left" vertical="top" wrapText="1"/>
    </xf>
    <xf numFmtId="0" fontId="5" fillId="3" borderId="7" xfId="0" applyFont="1" applyFill="1" applyBorder="1" applyAlignment="1">
      <alignment horizontal="center" vertical="top" wrapText="1"/>
    </xf>
    <xf numFmtId="0" fontId="11" fillId="0" borderId="7" xfId="0" applyFont="1" applyBorder="1" applyAlignment="1">
      <alignment horizontal="center" wrapText="1"/>
    </xf>
    <xf numFmtId="0" fontId="11" fillId="0" borderId="30" xfId="0" applyFont="1" applyBorder="1" applyAlignment="1">
      <alignment horizontal="center" wrapText="1"/>
    </xf>
    <xf numFmtId="49" fontId="3" fillId="3" borderId="11" xfId="0" applyNumberFormat="1" applyFont="1" applyFill="1" applyBorder="1" applyAlignment="1">
      <alignment horizontal="center" vertical="top" wrapText="1"/>
    </xf>
    <xf numFmtId="0" fontId="11" fillId="0" borderId="11" xfId="0" applyFont="1" applyBorder="1" applyAlignment="1">
      <alignment horizontal="center" wrapText="1"/>
    </xf>
    <xf numFmtId="0" fontId="11" fillId="0" borderId="29" xfId="0" applyFont="1" applyBorder="1" applyAlignment="1">
      <alignment horizontal="center" wrapText="1"/>
    </xf>
    <xf numFmtId="49" fontId="5" fillId="3" borderId="18" xfId="0" applyNumberFormat="1" applyFont="1" applyFill="1" applyBorder="1" applyAlignment="1">
      <alignment horizontal="center" vertical="top" wrapText="1"/>
    </xf>
    <xf numFmtId="0" fontId="11" fillId="0" borderId="18" xfId="0" applyFont="1" applyBorder="1" applyAlignment="1">
      <alignment horizontal="center" wrapText="1"/>
    </xf>
    <xf numFmtId="0" fontId="11" fillId="0" borderId="28" xfId="0" applyFont="1" applyBorder="1" applyAlignment="1">
      <alignment horizontal="center" wrapText="1"/>
    </xf>
    <xf numFmtId="0" fontId="11" fillId="0" borderId="30" xfId="0" applyFont="1" applyBorder="1" applyAlignment="1">
      <alignment vertical="top" wrapText="1"/>
    </xf>
    <xf numFmtId="49" fontId="5" fillId="8" borderId="50" xfId="0" applyNumberFormat="1" applyFont="1" applyFill="1" applyBorder="1" applyAlignment="1">
      <alignment horizontal="center" vertical="top"/>
    </xf>
    <xf numFmtId="0" fontId="3" fillId="3" borderId="21" xfId="0" applyFont="1" applyFill="1" applyBorder="1" applyAlignment="1">
      <alignment horizontal="left" vertical="top" wrapText="1"/>
    </xf>
    <xf numFmtId="0" fontId="5" fillId="0" borderId="47" xfId="0" applyFont="1" applyFill="1" applyBorder="1" applyAlignment="1">
      <alignment horizontal="center" vertical="top" wrapText="1"/>
    </xf>
    <xf numFmtId="0" fontId="5" fillId="0" borderId="49" xfId="0" applyFont="1" applyFill="1" applyBorder="1" applyAlignment="1">
      <alignment horizontal="center" vertical="top" wrapText="1"/>
    </xf>
    <xf numFmtId="0" fontId="5" fillId="0" borderId="19" xfId="0" applyFont="1" applyFill="1" applyBorder="1" applyAlignment="1">
      <alignment horizontal="center" vertical="top" wrapText="1"/>
    </xf>
    <xf numFmtId="0" fontId="5" fillId="9" borderId="33" xfId="0" applyFont="1" applyFill="1" applyBorder="1" applyAlignment="1">
      <alignment horizontal="right" vertical="top"/>
    </xf>
    <xf numFmtId="49" fontId="5" fillId="4" borderId="30" xfId="0" applyNumberFormat="1" applyFont="1" applyFill="1" applyBorder="1" applyAlignment="1">
      <alignment horizontal="center" vertical="top"/>
    </xf>
    <xf numFmtId="49" fontId="5" fillId="2" borderId="29" xfId="0" applyNumberFormat="1" applyFont="1" applyFill="1" applyBorder="1" applyAlignment="1">
      <alignment horizontal="center" vertical="top"/>
    </xf>
    <xf numFmtId="49" fontId="3" fillId="8" borderId="29" xfId="0" applyNumberFormat="1" applyFont="1" applyFill="1" applyBorder="1" applyAlignment="1">
      <alignment horizontal="center" vertical="top"/>
    </xf>
    <xf numFmtId="0" fontId="5" fillId="3" borderId="63" xfId="0" applyFont="1" applyFill="1" applyBorder="1" applyAlignment="1">
      <alignment horizontal="center" vertical="top" wrapText="1"/>
    </xf>
    <xf numFmtId="0" fontId="5" fillId="3" borderId="0" xfId="0" applyFont="1" applyFill="1" applyBorder="1" applyAlignment="1">
      <alignment horizontal="center" vertical="top" wrapText="1"/>
    </xf>
    <xf numFmtId="0" fontId="5" fillId="3" borderId="79" xfId="0" applyFont="1" applyFill="1" applyBorder="1" applyAlignment="1">
      <alignment horizontal="center" vertical="top" wrapText="1"/>
    </xf>
    <xf numFmtId="49" fontId="3" fillId="3" borderId="48" xfId="0" applyNumberFormat="1" applyFont="1" applyFill="1" applyBorder="1" applyAlignment="1">
      <alignment horizontal="center" vertical="top" wrapText="1"/>
    </xf>
    <xf numFmtId="49" fontId="3" fillId="3" borderId="50" xfId="0" applyNumberFormat="1" applyFont="1" applyFill="1" applyBorder="1" applyAlignment="1">
      <alignment horizontal="center" vertical="top" wrapText="1"/>
    </xf>
    <xf numFmtId="49" fontId="3" fillId="3" borderId="36" xfId="0" applyNumberFormat="1" applyFont="1" applyFill="1" applyBorder="1" applyAlignment="1">
      <alignment horizontal="center" vertical="top" wrapText="1"/>
    </xf>
    <xf numFmtId="49" fontId="5" fillId="3" borderId="48" xfId="0" applyNumberFormat="1" applyFont="1" applyFill="1" applyBorder="1" applyAlignment="1">
      <alignment horizontal="center" vertical="top"/>
    </xf>
    <xf numFmtId="49" fontId="5" fillId="3" borderId="50"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0" fontId="9" fillId="3" borderId="18" xfId="0" applyFont="1" applyFill="1" applyBorder="1" applyAlignment="1">
      <alignment horizontal="left" vertical="top" wrapText="1"/>
    </xf>
    <xf numFmtId="0" fontId="9" fillId="3" borderId="28" xfId="0" applyFont="1" applyFill="1" applyBorder="1" applyAlignment="1">
      <alignment horizontal="left" vertical="top" wrapText="1"/>
    </xf>
    <xf numFmtId="0" fontId="3" fillId="8" borderId="42" xfId="0" applyFont="1" applyFill="1" applyBorder="1" applyAlignment="1">
      <alignment horizontal="left" vertical="top" wrapText="1"/>
    </xf>
    <xf numFmtId="0" fontId="11" fillId="8" borderId="49" xfId="0" applyFont="1" applyFill="1" applyBorder="1" applyAlignment="1">
      <alignment vertical="top" wrapText="1"/>
    </xf>
    <xf numFmtId="0" fontId="11" fillId="8" borderId="19" xfId="0" applyFont="1" applyFill="1" applyBorder="1" applyAlignment="1">
      <alignment vertical="top" wrapText="1"/>
    </xf>
    <xf numFmtId="0" fontId="3" fillId="0" borderId="7" xfId="0" applyFont="1" applyFill="1" applyBorder="1" applyAlignment="1">
      <alignment horizontal="center" vertical="center" textRotation="90" wrapText="1"/>
    </xf>
    <xf numFmtId="0" fontId="3" fillId="0" borderId="30" xfId="0" applyFont="1" applyFill="1" applyBorder="1" applyAlignment="1">
      <alignment horizontal="center" vertical="center" textRotation="90" wrapText="1"/>
    </xf>
    <xf numFmtId="0" fontId="3" fillId="8" borderId="18" xfId="0" applyFont="1" applyFill="1" applyBorder="1" applyAlignment="1">
      <alignment horizontal="left" vertical="top" wrapText="1"/>
    </xf>
    <xf numFmtId="0" fontId="3" fillId="8" borderId="28" xfId="0" applyFont="1" applyFill="1" applyBorder="1" applyAlignment="1">
      <alignment horizontal="left" vertical="top" wrapText="1"/>
    </xf>
    <xf numFmtId="49" fontId="3" fillId="0" borderId="48" xfId="0" applyNumberFormat="1" applyFont="1" applyBorder="1" applyAlignment="1">
      <alignment horizontal="center" vertical="top" wrapText="1"/>
    </xf>
    <xf numFmtId="49" fontId="5" fillId="0" borderId="21" xfId="0" applyNumberFormat="1" applyFont="1" applyBorder="1" applyAlignment="1">
      <alignment horizontal="center" vertical="top"/>
    </xf>
    <xf numFmtId="0" fontId="5" fillId="0" borderId="51" xfId="0" applyFont="1" applyFill="1" applyBorder="1" applyAlignment="1">
      <alignment horizontal="center" vertical="top" wrapText="1"/>
    </xf>
    <xf numFmtId="0" fontId="5" fillId="0" borderId="38" xfId="0" applyFont="1" applyFill="1" applyBorder="1" applyAlignment="1">
      <alignment horizontal="center" vertical="top" wrapText="1"/>
    </xf>
    <xf numFmtId="0" fontId="3" fillId="3" borderId="38" xfId="0" applyFont="1" applyFill="1" applyBorder="1" applyAlignment="1">
      <alignment horizontal="left" vertical="top" wrapText="1"/>
    </xf>
    <xf numFmtId="0" fontId="3" fillId="3" borderId="30" xfId="0" applyFont="1" applyFill="1" applyBorder="1" applyAlignment="1">
      <alignment horizontal="left" vertical="top" wrapText="1"/>
    </xf>
    <xf numFmtId="0" fontId="3" fillId="8" borderId="7" xfId="0" applyFont="1" applyFill="1" applyBorder="1" applyAlignment="1">
      <alignment horizontal="left" vertical="top" wrapText="1"/>
    </xf>
    <xf numFmtId="0" fontId="3" fillId="0" borderId="38" xfId="0" applyFont="1" applyFill="1" applyBorder="1" applyAlignment="1">
      <alignment horizontal="left" vertical="top" wrapText="1"/>
    </xf>
    <xf numFmtId="0" fontId="5" fillId="0" borderId="30" xfId="0" applyFont="1" applyFill="1" applyBorder="1" applyAlignment="1">
      <alignment horizontal="center" vertical="top" wrapText="1"/>
    </xf>
    <xf numFmtId="49" fontId="3" fillId="0" borderId="48" xfId="0" applyNumberFormat="1" applyFont="1" applyBorder="1" applyAlignment="1">
      <alignment horizontal="center" vertical="top"/>
    </xf>
    <xf numFmtId="49" fontId="3" fillId="0" borderId="50" xfId="0" applyNumberFormat="1" applyFont="1" applyBorder="1" applyAlignment="1">
      <alignment horizontal="center" vertical="top"/>
    </xf>
    <xf numFmtId="49" fontId="3" fillId="0" borderId="36" xfId="0" applyNumberFormat="1" applyFont="1" applyBorder="1" applyAlignment="1">
      <alignment horizontal="center" vertical="top"/>
    </xf>
    <xf numFmtId="0" fontId="3" fillId="3" borderId="47" xfId="0" applyFont="1" applyFill="1" applyBorder="1" applyAlignment="1">
      <alignment vertical="top" wrapText="1"/>
    </xf>
    <xf numFmtId="0" fontId="3" fillId="3" borderId="49" xfId="0" applyFont="1" applyFill="1" applyBorder="1" applyAlignment="1">
      <alignment vertical="top" wrapText="1"/>
    </xf>
    <xf numFmtId="0" fontId="11" fillId="0" borderId="49" xfId="0" applyFont="1" applyBorder="1" applyAlignment="1">
      <alignment vertical="top" wrapText="1"/>
    </xf>
    <xf numFmtId="0" fontId="4" fillId="0" borderId="0" xfId="0" applyFont="1" applyBorder="1" applyAlignment="1">
      <alignment horizontal="center" vertical="top" wrapText="1"/>
    </xf>
    <xf numFmtId="0" fontId="6" fillId="0" borderId="0" xfId="0" applyFont="1" applyBorder="1" applyAlignment="1">
      <alignment horizontal="center" vertical="top" wrapText="1"/>
    </xf>
    <xf numFmtId="0" fontId="4" fillId="0" borderId="0" xfId="0" applyFont="1" applyBorder="1" applyAlignment="1">
      <alignment horizontal="center" vertical="top"/>
    </xf>
    <xf numFmtId="0" fontId="3" fillId="0" borderId="33" xfId="0" applyFont="1" applyBorder="1" applyAlignment="1">
      <alignment horizontal="center" vertical="top"/>
    </xf>
    <xf numFmtId="0" fontId="3" fillId="0" borderId="5" xfId="0" applyFont="1" applyBorder="1" applyAlignment="1">
      <alignment horizontal="center" vertical="center" textRotation="90" wrapText="1"/>
    </xf>
    <xf numFmtId="0" fontId="3" fillId="0" borderId="7" xfId="0" applyFont="1" applyBorder="1" applyAlignment="1">
      <alignment horizontal="center" vertical="center" textRotation="90" wrapText="1"/>
    </xf>
    <xf numFmtId="0" fontId="3" fillId="0" borderId="9" xfId="0" applyFont="1" applyBorder="1" applyAlignment="1">
      <alignment horizontal="center" vertical="center" textRotation="90" wrapText="1"/>
    </xf>
    <xf numFmtId="0" fontId="3" fillId="0" borderId="26"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3" fillId="0" borderId="31" xfId="0" applyFont="1" applyBorder="1" applyAlignment="1">
      <alignment horizontal="center" vertical="center" textRotation="90" wrapText="1"/>
    </xf>
    <xf numFmtId="0" fontId="3" fillId="0" borderId="43"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46" xfId="0" applyFont="1" applyBorder="1" applyAlignment="1">
      <alignment horizontal="center" vertical="center" textRotation="90" wrapText="1"/>
    </xf>
    <xf numFmtId="0" fontId="3" fillId="0" borderId="35" xfId="0" applyFont="1" applyBorder="1" applyAlignment="1">
      <alignment horizontal="center" vertical="center" textRotation="90" wrapText="1"/>
    </xf>
    <xf numFmtId="0" fontId="3" fillId="0" borderId="76" xfId="0" applyFont="1" applyBorder="1" applyAlignment="1">
      <alignment horizontal="center" vertical="center" textRotation="90" wrapText="1"/>
    </xf>
    <xf numFmtId="0" fontId="3" fillId="0" borderId="38" xfId="0" applyFont="1" applyBorder="1" applyAlignment="1">
      <alignment horizontal="center" vertical="center" textRotation="90" wrapText="1"/>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21" xfId="0" applyFont="1" applyFill="1" applyBorder="1" applyAlignment="1">
      <alignment horizontal="center" vertical="center" textRotation="90" wrapText="1"/>
    </xf>
    <xf numFmtId="0" fontId="3" fillId="0" borderId="32" xfId="0" applyFont="1" applyFill="1" applyBorder="1" applyAlignment="1">
      <alignment horizontal="center" vertical="center" textRotation="90" wrapText="1"/>
    </xf>
    <xf numFmtId="0" fontId="3" fillId="0" borderId="3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6" xfId="0" applyFont="1" applyBorder="1" applyAlignment="1">
      <alignment horizontal="center" vertical="center"/>
    </xf>
    <xf numFmtId="0" fontId="3" fillId="0" borderId="44" xfId="0" applyFont="1" applyBorder="1" applyAlignment="1">
      <alignment horizontal="center" vertical="center"/>
    </xf>
    <xf numFmtId="0" fontId="9" fillId="0" borderId="41"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9" fillId="0" borderId="70" xfId="0" applyFont="1" applyBorder="1" applyAlignment="1">
      <alignment horizontal="center" vertical="center" textRotation="90" wrapText="1"/>
    </xf>
    <xf numFmtId="0" fontId="5" fillId="0" borderId="72" xfId="0" applyFont="1" applyBorder="1" applyAlignment="1">
      <alignment horizontal="center" vertical="center"/>
    </xf>
    <xf numFmtId="0" fontId="5" fillId="0" borderId="77" xfId="0" applyFont="1" applyBorder="1" applyAlignment="1">
      <alignment horizontal="center" vertical="center"/>
    </xf>
    <xf numFmtId="0" fontId="5" fillId="0" borderId="73" xfId="0" applyFont="1" applyBorder="1" applyAlignment="1">
      <alignment horizontal="center" vertical="center"/>
    </xf>
    <xf numFmtId="0" fontId="3" fillId="0" borderId="52" xfId="0" applyNumberFormat="1" applyFont="1" applyBorder="1" applyAlignment="1">
      <alignment horizontal="center" vertical="center" textRotation="90" wrapText="1"/>
    </xf>
    <xf numFmtId="0" fontId="3" fillId="0" borderId="45" xfId="0" applyNumberFormat="1" applyFont="1" applyBorder="1" applyAlignment="1">
      <alignment horizontal="center" vertical="center" textRotation="90" wrapText="1"/>
    </xf>
    <xf numFmtId="0" fontId="3" fillId="0" borderId="34" xfId="0" applyNumberFormat="1" applyFont="1" applyBorder="1" applyAlignment="1">
      <alignment horizontal="center" vertical="center" textRotation="90" wrapText="1"/>
    </xf>
    <xf numFmtId="0" fontId="3" fillId="0" borderId="41"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70" xfId="0" applyFont="1" applyBorder="1" applyAlignment="1">
      <alignment horizontal="center" vertical="center" textRotation="90" wrapText="1"/>
    </xf>
    <xf numFmtId="0" fontId="11" fillId="3" borderId="7" xfId="0" applyFont="1" applyFill="1" applyBorder="1" applyAlignment="1">
      <alignment horizontal="left" vertical="top" wrapText="1"/>
    </xf>
    <xf numFmtId="164" fontId="9" fillId="0" borderId="7" xfId="0" applyNumberFormat="1" applyFont="1" applyFill="1" applyBorder="1" applyAlignment="1">
      <alignment horizontal="center" vertical="center" textRotation="90" wrapText="1"/>
    </xf>
    <xf numFmtId="0" fontId="11" fillId="0" borderId="7"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8" xfId="0" applyFont="1" applyBorder="1" applyAlignment="1">
      <alignment horizontal="left" vertical="top" wrapText="1"/>
    </xf>
    <xf numFmtId="0" fontId="3" fillId="0" borderId="7" xfId="0" applyFont="1" applyBorder="1" applyAlignment="1">
      <alignment wrapText="1"/>
    </xf>
    <xf numFmtId="0" fontId="11" fillId="0" borderId="7" xfId="0" applyFont="1" applyBorder="1" applyAlignment="1">
      <alignment wrapText="1"/>
    </xf>
    <xf numFmtId="49" fontId="5" fillId="8" borderId="29" xfId="0" applyNumberFormat="1" applyFont="1" applyFill="1" applyBorder="1" applyAlignment="1">
      <alignment horizontal="center" vertical="top"/>
    </xf>
    <xf numFmtId="49" fontId="8" fillId="7" borderId="72" xfId="0" applyNumberFormat="1" applyFont="1" applyFill="1" applyBorder="1" applyAlignment="1">
      <alignment horizontal="left" vertical="top" wrapText="1"/>
    </xf>
    <xf numFmtId="49" fontId="8" fillId="7" borderId="77" xfId="0" applyNumberFormat="1" applyFont="1" applyFill="1" applyBorder="1" applyAlignment="1">
      <alignment horizontal="left" vertical="top" wrapText="1"/>
    </xf>
    <xf numFmtId="49" fontId="8" fillId="7" borderId="73" xfId="0" applyNumberFormat="1" applyFont="1" applyFill="1" applyBorder="1" applyAlignment="1">
      <alignment horizontal="left" vertical="top" wrapText="1"/>
    </xf>
    <xf numFmtId="0" fontId="8" fillId="6" borderId="71" xfId="0" applyFont="1" applyFill="1" applyBorder="1" applyAlignment="1">
      <alignment horizontal="left" vertical="top" wrapText="1"/>
    </xf>
    <xf numFmtId="0" fontId="8" fillId="6" borderId="66" xfId="0" applyFont="1" applyFill="1" applyBorder="1" applyAlignment="1">
      <alignment horizontal="left" vertical="top" wrapText="1"/>
    </xf>
    <xf numFmtId="0" fontId="8" fillId="6" borderId="44" xfId="0" applyFont="1" applyFill="1" applyBorder="1" applyAlignment="1">
      <alignment horizontal="left" vertical="top" wrapText="1"/>
    </xf>
    <xf numFmtId="0" fontId="5" fillId="4" borderId="39" xfId="0" applyFont="1" applyFill="1" applyBorder="1" applyAlignment="1">
      <alignment horizontal="left" vertical="top"/>
    </xf>
    <xf numFmtId="0" fontId="5" fillId="4" borderId="66" xfId="0" applyFont="1" applyFill="1" applyBorder="1" applyAlignment="1">
      <alignment horizontal="left" vertical="top"/>
    </xf>
    <xf numFmtId="0" fontId="5" fillId="4" borderId="44" xfId="0" applyFont="1" applyFill="1" applyBorder="1" applyAlignment="1">
      <alignment horizontal="left" vertical="top"/>
    </xf>
    <xf numFmtId="0" fontId="5" fillId="2" borderId="39" xfId="0" applyFont="1" applyFill="1" applyBorder="1" applyAlignment="1">
      <alignment horizontal="left" vertical="top" wrapText="1"/>
    </xf>
    <xf numFmtId="0" fontId="5" fillId="2" borderId="66" xfId="0" applyFont="1" applyFill="1" applyBorder="1" applyAlignment="1">
      <alignment horizontal="left" vertical="top" wrapText="1"/>
    </xf>
    <xf numFmtId="0" fontId="5" fillId="2" borderId="44" xfId="0" applyFont="1" applyFill="1" applyBorder="1" applyAlignment="1">
      <alignment horizontal="left" vertical="top" wrapText="1"/>
    </xf>
    <xf numFmtId="0" fontId="11" fillId="3" borderId="30" xfId="0" applyFont="1" applyFill="1" applyBorder="1" applyAlignment="1">
      <alignment horizontal="left" vertical="top" wrapText="1"/>
    </xf>
    <xf numFmtId="0" fontId="4" fillId="0" borderId="1" xfId="0" applyFont="1" applyBorder="1" applyAlignment="1">
      <alignment horizontal="center" vertical="center"/>
    </xf>
    <xf numFmtId="0" fontId="3" fillId="0" borderId="0" xfId="0" applyFont="1" applyFill="1" applyBorder="1" applyAlignment="1">
      <alignment horizontal="left" vertical="top" wrapText="1"/>
    </xf>
    <xf numFmtId="0" fontId="3" fillId="0" borderId="53" xfId="0" applyNumberFormat="1" applyFont="1" applyBorder="1" applyAlignment="1">
      <alignment vertical="top" wrapText="1"/>
    </xf>
    <xf numFmtId="164" fontId="5" fillId="6" borderId="72" xfId="0" applyNumberFormat="1" applyFont="1" applyFill="1" applyBorder="1" applyAlignment="1">
      <alignment horizontal="center" vertical="top" wrapText="1"/>
    </xf>
    <xf numFmtId="164" fontId="5" fillId="6" borderId="77" xfId="0" applyNumberFormat="1" applyFont="1" applyFill="1" applyBorder="1" applyAlignment="1">
      <alignment horizontal="center" vertical="top" wrapText="1"/>
    </xf>
    <xf numFmtId="164" fontId="5" fillId="6" borderId="73" xfId="0" applyNumberFormat="1" applyFont="1" applyFill="1" applyBorder="1" applyAlignment="1">
      <alignment horizontal="center" vertical="top" wrapText="1"/>
    </xf>
    <xf numFmtId="0" fontId="0" fillId="0" borderId="66" xfId="0" applyBorder="1" applyAlignment="1">
      <alignment horizontal="left" vertical="top" wrapText="1"/>
    </xf>
    <xf numFmtId="0" fontId="0" fillId="0" borderId="44" xfId="0" applyBorder="1" applyAlignment="1">
      <alignment horizontal="left" vertical="top" wrapText="1"/>
    </xf>
    <xf numFmtId="0" fontId="0" fillId="0" borderId="32" xfId="0" applyBorder="1" applyAlignment="1">
      <alignment vertical="top"/>
    </xf>
    <xf numFmtId="49" fontId="5" fillId="2" borderId="52" xfId="0" applyNumberFormat="1" applyFont="1" applyFill="1" applyBorder="1" applyAlignment="1">
      <alignment horizontal="left" vertical="top"/>
    </xf>
    <xf numFmtId="0" fontId="0" fillId="0" borderId="18" xfId="0" applyBorder="1" applyAlignment="1">
      <alignment vertical="top" wrapText="1"/>
    </xf>
    <xf numFmtId="0" fontId="1" fillId="0" borderId="7" xfId="0" applyFont="1" applyBorder="1" applyAlignment="1">
      <alignment horizontal="center" vertical="top" textRotation="90" wrapText="1"/>
    </xf>
    <xf numFmtId="0" fontId="9" fillId="0" borderId="30" xfId="0" applyFont="1" applyFill="1" applyBorder="1" applyAlignment="1">
      <alignment horizontal="center" vertical="center" textRotation="90" wrapText="1"/>
    </xf>
    <xf numFmtId="0" fontId="0" fillId="0" borderId="58" xfId="0" applyBorder="1" applyAlignment="1">
      <alignment vertical="top" wrapText="1"/>
    </xf>
    <xf numFmtId="0" fontId="20" fillId="3" borderId="18" xfId="0" applyFont="1" applyFill="1" applyBorder="1" applyAlignment="1">
      <alignment vertical="top" wrapText="1"/>
    </xf>
    <xf numFmtId="49" fontId="5" fillId="2" borderId="26" xfId="0" applyNumberFormat="1" applyFont="1" applyFill="1" applyBorder="1" applyAlignment="1">
      <alignment horizontal="left" vertical="top"/>
    </xf>
    <xf numFmtId="49" fontId="5" fillId="2" borderId="27" xfId="0" applyNumberFormat="1" applyFont="1" applyFill="1" applyBorder="1" applyAlignment="1">
      <alignment horizontal="left" vertical="top"/>
    </xf>
    <xf numFmtId="0" fontId="11" fillId="8" borderId="32" xfId="0" applyFont="1" applyFill="1" applyBorder="1" applyAlignment="1">
      <alignment horizontal="left" vertical="top" wrapText="1"/>
    </xf>
    <xf numFmtId="49" fontId="5" fillId="2" borderId="78" xfId="0" applyNumberFormat="1" applyFont="1" applyFill="1" applyBorder="1" applyAlignment="1">
      <alignment horizontal="right" vertical="top"/>
    </xf>
    <xf numFmtId="49" fontId="5" fillId="2" borderId="50" xfId="0" applyNumberFormat="1" applyFont="1" applyFill="1" applyBorder="1" applyAlignment="1">
      <alignment horizontal="center" vertical="top"/>
    </xf>
    <xf numFmtId="0" fontId="3" fillId="8" borderId="21" xfId="0" applyFont="1" applyFill="1" applyBorder="1" applyAlignment="1">
      <alignment horizontal="left" vertical="top" wrapText="1"/>
    </xf>
    <xf numFmtId="0" fontId="26" fillId="0" borderId="0" xfId="0" applyFont="1" applyAlignment="1">
      <alignment horizontal="center" vertical="top"/>
    </xf>
    <xf numFmtId="164" fontId="23" fillId="5" borderId="76" xfId="0" applyNumberFormat="1" applyFont="1" applyFill="1" applyBorder="1" applyAlignment="1">
      <alignment horizontal="center" vertical="top" wrapText="1"/>
    </xf>
    <xf numFmtId="164" fontId="23" fillId="5" borderId="33" xfId="0" applyNumberFormat="1" applyFont="1" applyFill="1" applyBorder="1" applyAlignment="1">
      <alignment horizontal="center" vertical="top" wrapText="1"/>
    </xf>
    <xf numFmtId="164" fontId="23" fillId="5" borderId="34" xfId="0" applyNumberFormat="1" applyFont="1" applyFill="1" applyBorder="1" applyAlignment="1">
      <alignment horizontal="center" vertical="top" wrapText="1"/>
    </xf>
  </cellXfs>
  <cellStyles count="2">
    <cellStyle name="Įprastas" xfId="0" builtinId="0"/>
    <cellStyle name="Kablelis" xfId="1" builtinId="3"/>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218"/>
  <sheetViews>
    <sheetView tabSelected="1" zoomScaleNormal="100" zoomScaleSheetLayoutView="100" workbookViewId="0">
      <selection activeCell="V31" sqref="V31"/>
    </sheetView>
  </sheetViews>
  <sheetFormatPr defaultRowHeight="12.75" x14ac:dyDescent="0.2"/>
  <cols>
    <col min="1" max="3" width="2.7109375" style="11" customWidth="1"/>
    <col min="4" max="4" width="35" style="11" customWidth="1"/>
    <col min="5" max="5" width="2.7109375" style="43" customWidth="1"/>
    <col min="6" max="6" width="2.7109375" style="11" customWidth="1"/>
    <col min="7" max="7" width="2.7109375" style="70" customWidth="1"/>
    <col min="8" max="8" width="8.42578125" style="12" customWidth="1"/>
    <col min="9" max="14" width="7.7109375" style="12" customWidth="1"/>
    <col min="15" max="15" width="29" style="11" customWidth="1"/>
    <col min="16" max="18" width="3.7109375" style="11" customWidth="1"/>
    <col min="19" max="16384" width="9.140625" style="6"/>
  </cols>
  <sheetData>
    <row r="1" spans="1:22" ht="15.75" x14ac:dyDescent="0.2">
      <c r="A1" s="1074" t="s">
        <v>215</v>
      </c>
      <c r="B1" s="1074"/>
      <c r="C1" s="1074"/>
      <c r="D1" s="1074"/>
      <c r="E1" s="1074"/>
      <c r="F1" s="1074"/>
      <c r="G1" s="1074"/>
      <c r="H1" s="1074"/>
      <c r="I1" s="1074"/>
      <c r="J1" s="1074"/>
      <c r="K1" s="1074"/>
      <c r="L1" s="1074"/>
      <c r="M1" s="1074"/>
      <c r="N1" s="1074"/>
      <c r="O1" s="1074"/>
      <c r="P1" s="1074"/>
      <c r="Q1" s="1074"/>
      <c r="R1" s="1074"/>
    </row>
    <row r="2" spans="1:22" ht="15.75" x14ac:dyDescent="0.2">
      <c r="A2" s="1075" t="s">
        <v>46</v>
      </c>
      <c r="B2" s="1075"/>
      <c r="C2" s="1075"/>
      <c r="D2" s="1075"/>
      <c r="E2" s="1075"/>
      <c r="F2" s="1075"/>
      <c r="G2" s="1075"/>
      <c r="H2" s="1075"/>
      <c r="I2" s="1075"/>
      <c r="J2" s="1075"/>
      <c r="K2" s="1075"/>
      <c r="L2" s="1075"/>
      <c r="M2" s="1075"/>
      <c r="N2" s="1075"/>
      <c r="O2" s="1075"/>
      <c r="P2" s="1075"/>
      <c r="Q2" s="1075"/>
      <c r="R2" s="1075"/>
    </row>
    <row r="3" spans="1:22" ht="15.75" x14ac:dyDescent="0.2">
      <c r="A3" s="1076" t="s">
        <v>31</v>
      </c>
      <c r="B3" s="1076"/>
      <c r="C3" s="1076"/>
      <c r="D3" s="1076"/>
      <c r="E3" s="1076"/>
      <c r="F3" s="1076"/>
      <c r="G3" s="1076"/>
      <c r="H3" s="1076"/>
      <c r="I3" s="1076"/>
      <c r="J3" s="1076"/>
      <c r="K3" s="1076"/>
      <c r="L3" s="1076"/>
      <c r="M3" s="1076"/>
      <c r="N3" s="1076"/>
      <c r="O3" s="1076"/>
      <c r="P3" s="1076"/>
      <c r="Q3" s="1076"/>
      <c r="R3" s="1076"/>
      <c r="S3" s="4"/>
      <c r="T3" s="4"/>
      <c r="U3" s="4"/>
      <c r="V3" s="4"/>
    </row>
    <row r="4" spans="1:22" ht="13.5" thickBot="1" x14ac:dyDescent="0.25">
      <c r="A4" s="158"/>
      <c r="B4" s="158"/>
      <c r="C4" s="158"/>
      <c r="D4" s="158"/>
      <c r="E4" s="159"/>
      <c r="F4" s="158"/>
      <c r="G4" s="160"/>
      <c r="H4" s="628"/>
      <c r="I4" s="628"/>
      <c r="J4" s="628"/>
      <c r="K4" s="628"/>
      <c r="L4" s="628"/>
      <c r="M4" s="628"/>
      <c r="N4" s="628"/>
      <c r="O4" s="158"/>
      <c r="P4" s="1077" t="s">
        <v>0</v>
      </c>
      <c r="Q4" s="1077"/>
      <c r="R4" s="1077"/>
    </row>
    <row r="5" spans="1:22" ht="26.25" customHeight="1" x14ac:dyDescent="0.2">
      <c r="A5" s="1078" t="s">
        <v>32</v>
      </c>
      <c r="B5" s="1081" t="s">
        <v>1</v>
      </c>
      <c r="C5" s="1081" t="s">
        <v>2</v>
      </c>
      <c r="D5" s="1084" t="s">
        <v>16</v>
      </c>
      <c r="E5" s="1087" t="s">
        <v>3</v>
      </c>
      <c r="F5" s="1081" t="s">
        <v>177</v>
      </c>
      <c r="G5" s="1105" t="s">
        <v>4</v>
      </c>
      <c r="H5" s="1108" t="s">
        <v>5</v>
      </c>
      <c r="I5" s="883" t="s">
        <v>124</v>
      </c>
      <c r="J5" s="884"/>
      <c r="K5" s="884"/>
      <c r="L5" s="885"/>
      <c r="M5" s="1099" t="s">
        <v>220</v>
      </c>
      <c r="N5" s="1099" t="s">
        <v>221</v>
      </c>
      <c r="O5" s="1102" t="s">
        <v>15</v>
      </c>
      <c r="P5" s="1103"/>
      <c r="Q5" s="1103"/>
      <c r="R5" s="1104"/>
    </row>
    <row r="6" spans="1:22" ht="17.25" customHeight="1" x14ac:dyDescent="0.2">
      <c r="A6" s="1079"/>
      <c r="B6" s="1082"/>
      <c r="C6" s="1082"/>
      <c r="D6" s="1085"/>
      <c r="E6" s="1088"/>
      <c r="F6" s="1082"/>
      <c r="G6" s="1106"/>
      <c r="H6" s="1109"/>
      <c r="I6" s="1090" t="s">
        <v>6</v>
      </c>
      <c r="J6" s="1091" t="s">
        <v>7</v>
      </c>
      <c r="K6" s="1092"/>
      <c r="L6" s="1093" t="s">
        <v>23</v>
      </c>
      <c r="M6" s="1100"/>
      <c r="N6" s="1100"/>
      <c r="O6" s="1095" t="s">
        <v>16</v>
      </c>
      <c r="P6" s="1091" t="s">
        <v>8</v>
      </c>
      <c r="Q6" s="1097"/>
      <c r="R6" s="1098"/>
    </row>
    <row r="7" spans="1:22" ht="88.5" customHeight="1" thickBot="1" x14ac:dyDescent="0.25">
      <c r="A7" s="1080"/>
      <c r="B7" s="1083"/>
      <c r="C7" s="1083"/>
      <c r="D7" s="1086"/>
      <c r="E7" s="1089"/>
      <c r="F7" s="1083"/>
      <c r="G7" s="1107"/>
      <c r="H7" s="1110"/>
      <c r="I7" s="1080"/>
      <c r="J7" s="8" t="s">
        <v>6</v>
      </c>
      <c r="K7" s="7" t="s">
        <v>17</v>
      </c>
      <c r="L7" s="1094"/>
      <c r="M7" s="1101"/>
      <c r="N7" s="1101"/>
      <c r="O7" s="1096"/>
      <c r="P7" s="9" t="s">
        <v>41</v>
      </c>
      <c r="Q7" s="9" t="s">
        <v>42</v>
      </c>
      <c r="R7" s="10" t="s">
        <v>126</v>
      </c>
    </row>
    <row r="8" spans="1:22" s="60" customFormat="1" ht="14.25" customHeight="1" x14ac:dyDescent="0.2">
      <c r="A8" s="1119" t="s">
        <v>122</v>
      </c>
      <c r="B8" s="1120"/>
      <c r="C8" s="1120"/>
      <c r="D8" s="1120"/>
      <c r="E8" s="1120"/>
      <c r="F8" s="1120"/>
      <c r="G8" s="1120"/>
      <c r="H8" s="1120"/>
      <c r="I8" s="1120"/>
      <c r="J8" s="1120"/>
      <c r="K8" s="1120"/>
      <c r="L8" s="1120"/>
      <c r="M8" s="1120"/>
      <c r="N8" s="1120"/>
      <c r="O8" s="1120"/>
      <c r="P8" s="1120"/>
      <c r="Q8" s="1120"/>
      <c r="R8" s="1121"/>
    </row>
    <row r="9" spans="1:22" s="60" customFormat="1" x14ac:dyDescent="0.2">
      <c r="A9" s="1122" t="s">
        <v>44</v>
      </c>
      <c r="B9" s="1123"/>
      <c r="C9" s="1123"/>
      <c r="D9" s="1123"/>
      <c r="E9" s="1123"/>
      <c r="F9" s="1123"/>
      <c r="G9" s="1123"/>
      <c r="H9" s="1123"/>
      <c r="I9" s="1123"/>
      <c r="J9" s="1123"/>
      <c r="K9" s="1123"/>
      <c r="L9" s="1123"/>
      <c r="M9" s="1123"/>
      <c r="N9" s="1123"/>
      <c r="O9" s="1123"/>
      <c r="P9" s="1123"/>
      <c r="Q9" s="1123"/>
      <c r="R9" s="1124"/>
    </row>
    <row r="10" spans="1:22" ht="15" customHeight="1" x14ac:dyDescent="0.2">
      <c r="A10" s="93" t="s">
        <v>9</v>
      </c>
      <c r="B10" s="1125" t="s">
        <v>47</v>
      </c>
      <c r="C10" s="1126"/>
      <c r="D10" s="1126"/>
      <c r="E10" s="1126"/>
      <c r="F10" s="1126"/>
      <c r="G10" s="1126"/>
      <c r="H10" s="1126"/>
      <c r="I10" s="1126"/>
      <c r="J10" s="1126"/>
      <c r="K10" s="1126"/>
      <c r="L10" s="1126"/>
      <c r="M10" s="1126"/>
      <c r="N10" s="1126"/>
      <c r="O10" s="1126"/>
      <c r="P10" s="1126"/>
      <c r="Q10" s="1126"/>
      <c r="R10" s="1127"/>
    </row>
    <row r="11" spans="1:22" ht="15.75" customHeight="1" x14ac:dyDescent="0.2">
      <c r="A11" s="97" t="s">
        <v>9</v>
      </c>
      <c r="B11" s="106" t="s">
        <v>9</v>
      </c>
      <c r="C11" s="1128" t="s">
        <v>48</v>
      </c>
      <c r="D11" s="1129"/>
      <c r="E11" s="1129"/>
      <c r="F11" s="1129"/>
      <c r="G11" s="1129"/>
      <c r="H11" s="1129"/>
      <c r="I11" s="1129"/>
      <c r="J11" s="1129"/>
      <c r="K11" s="1129"/>
      <c r="L11" s="1129"/>
      <c r="M11" s="1129"/>
      <c r="N11" s="1129"/>
      <c r="O11" s="1129"/>
      <c r="P11" s="1129"/>
      <c r="Q11" s="1129"/>
      <c r="R11" s="1130"/>
    </row>
    <row r="12" spans="1:22" ht="27.75" customHeight="1" x14ac:dyDescent="0.2">
      <c r="A12" s="616" t="s">
        <v>9</v>
      </c>
      <c r="B12" s="618" t="s">
        <v>9</v>
      </c>
      <c r="C12" s="620" t="s">
        <v>9</v>
      </c>
      <c r="D12" s="96" t="s">
        <v>88</v>
      </c>
      <c r="E12" s="141" t="s">
        <v>142</v>
      </c>
      <c r="F12" s="630" t="s">
        <v>51</v>
      </c>
      <c r="G12" s="621" t="s">
        <v>73</v>
      </c>
      <c r="H12" s="154"/>
      <c r="I12" s="444"/>
      <c r="J12" s="286"/>
      <c r="K12" s="286"/>
      <c r="L12" s="372"/>
      <c r="M12" s="532"/>
      <c r="N12" s="533"/>
      <c r="O12" s="39"/>
      <c r="P12" s="58"/>
      <c r="Q12" s="83"/>
      <c r="R12" s="84"/>
    </row>
    <row r="13" spans="1:22" ht="12.75" customHeight="1" x14ac:dyDescent="0.2">
      <c r="A13" s="863"/>
      <c r="B13" s="814"/>
      <c r="C13" s="817"/>
      <c r="D13" s="1033" t="s">
        <v>179</v>
      </c>
      <c r="E13" s="79" t="s">
        <v>81</v>
      </c>
      <c r="F13" s="999" t="s">
        <v>51</v>
      </c>
      <c r="G13" s="1060" t="s">
        <v>73</v>
      </c>
      <c r="H13" s="136" t="s">
        <v>79</v>
      </c>
      <c r="I13" s="403">
        <f>J13+L13</f>
        <v>135</v>
      </c>
      <c r="J13" s="294"/>
      <c r="K13" s="294"/>
      <c r="L13" s="365">
        <f>86.4+48.6</f>
        <v>135</v>
      </c>
      <c r="M13" s="534"/>
      <c r="N13" s="679"/>
      <c r="O13" s="1063" t="s">
        <v>213</v>
      </c>
      <c r="P13" s="191"/>
      <c r="Q13" s="48"/>
      <c r="R13" s="49"/>
    </row>
    <row r="14" spans="1:22" x14ac:dyDescent="0.2">
      <c r="A14" s="863"/>
      <c r="B14" s="814"/>
      <c r="C14" s="817"/>
      <c r="D14" s="805"/>
      <c r="E14" s="1112" t="s">
        <v>143</v>
      </c>
      <c r="F14" s="984"/>
      <c r="G14" s="786"/>
      <c r="H14" s="145" t="s">
        <v>43</v>
      </c>
      <c r="I14" s="403">
        <f>L14</f>
        <v>9</v>
      </c>
      <c r="J14" s="294"/>
      <c r="K14" s="294"/>
      <c r="L14" s="365">
        <v>9</v>
      </c>
      <c r="M14" s="534"/>
      <c r="N14" s="679"/>
      <c r="O14" s="971"/>
      <c r="P14" s="107">
        <v>100</v>
      </c>
      <c r="Q14" s="30"/>
      <c r="R14" s="31"/>
    </row>
    <row r="15" spans="1:22" x14ac:dyDescent="0.2">
      <c r="A15" s="863"/>
      <c r="B15" s="814"/>
      <c r="C15" s="817"/>
      <c r="D15" s="1020"/>
      <c r="E15" s="1113"/>
      <c r="F15" s="984"/>
      <c r="G15" s="786"/>
      <c r="H15" s="15" t="s">
        <v>75</v>
      </c>
      <c r="I15" s="403">
        <f>J15+L15</f>
        <v>369</v>
      </c>
      <c r="J15" s="294"/>
      <c r="K15" s="294"/>
      <c r="L15" s="365">
        <v>369</v>
      </c>
      <c r="M15" s="534"/>
      <c r="N15" s="679"/>
      <c r="O15" s="1111"/>
      <c r="P15" s="30"/>
      <c r="Q15" s="30"/>
      <c r="R15" s="31"/>
    </row>
    <row r="16" spans="1:22" x14ac:dyDescent="0.2">
      <c r="A16" s="863"/>
      <c r="B16" s="814"/>
      <c r="C16" s="817"/>
      <c r="D16" s="1115"/>
      <c r="E16" s="1113"/>
      <c r="F16" s="984"/>
      <c r="G16" s="786"/>
      <c r="H16" s="15" t="s">
        <v>80</v>
      </c>
      <c r="I16" s="402">
        <f>J16+L16</f>
        <v>45.6</v>
      </c>
      <c r="J16" s="286"/>
      <c r="K16" s="286"/>
      <c r="L16" s="372">
        <v>45.6</v>
      </c>
      <c r="M16" s="534"/>
      <c r="N16" s="679"/>
      <c r="O16" s="622"/>
      <c r="P16" s="41"/>
      <c r="Q16" s="41"/>
      <c r="R16" s="42"/>
    </row>
    <row r="17" spans="1:21" x14ac:dyDescent="0.2">
      <c r="A17" s="863"/>
      <c r="B17" s="814"/>
      <c r="C17" s="817"/>
      <c r="D17" s="1033" t="s">
        <v>180</v>
      </c>
      <c r="E17" s="1113"/>
      <c r="F17" s="984"/>
      <c r="G17" s="786"/>
      <c r="H17" s="15" t="s">
        <v>43</v>
      </c>
      <c r="I17" s="293">
        <f>L17</f>
        <v>0</v>
      </c>
      <c r="J17" s="294"/>
      <c r="K17" s="294"/>
      <c r="L17" s="365"/>
      <c r="M17" s="534">
        <v>50</v>
      </c>
      <c r="N17" s="534"/>
      <c r="O17" s="971" t="s">
        <v>164</v>
      </c>
      <c r="P17" s="107"/>
      <c r="Q17" s="30">
        <v>1</v>
      </c>
      <c r="R17" s="31"/>
    </row>
    <row r="18" spans="1:21" x14ac:dyDescent="0.2">
      <c r="A18" s="863"/>
      <c r="B18" s="814"/>
      <c r="C18" s="817"/>
      <c r="D18" s="1115"/>
      <c r="E18" s="1114"/>
      <c r="F18" s="984"/>
      <c r="G18" s="786"/>
      <c r="H18" s="150" t="s">
        <v>10</v>
      </c>
      <c r="I18" s="305">
        <f t="shared" ref="I18:N18" si="0">SUM(I13:I17)</f>
        <v>558.6</v>
      </c>
      <c r="J18" s="305">
        <f t="shared" si="0"/>
        <v>0</v>
      </c>
      <c r="K18" s="305">
        <f t="shared" si="0"/>
        <v>0</v>
      </c>
      <c r="L18" s="307">
        <f t="shared" si="0"/>
        <v>558.6</v>
      </c>
      <c r="M18" s="535">
        <f t="shared" si="0"/>
        <v>50</v>
      </c>
      <c r="N18" s="535">
        <f t="shared" si="0"/>
        <v>0</v>
      </c>
      <c r="O18" s="1131"/>
      <c r="P18" s="41"/>
      <c r="Q18" s="41"/>
      <c r="R18" s="31"/>
    </row>
    <row r="19" spans="1:21" ht="12.75" customHeight="1" x14ac:dyDescent="0.2">
      <c r="A19" s="863"/>
      <c r="B19" s="814"/>
      <c r="C19" s="817"/>
      <c r="D19" s="1033" t="s">
        <v>217</v>
      </c>
      <c r="E19" s="1062" t="s">
        <v>81</v>
      </c>
      <c r="F19" s="1068" t="s">
        <v>51</v>
      </c>
      <c r="G19" s="1060" t="s">
        <v>73</v>
      </c>
      <c r="H19" s="26" t="s">
        <v>43</v>
      </c>
      <c r="I19" s="403">
        <f>L19</f>
        <v>50.3</v>
      </c>
      <c r="J19" s="294"/>
      <c r="K19" s="294"/>
      <c r="L19" s="365">
        <v>50.3</v>
      </c>
      <c r="M19" s="698"/>
      <c r="N19" s="536"/>
      <c r="O19" s="1066" t="s">
        <v>211</v>
      </c>
      <c r="P19" s="192">
        <v>100</v>
      </c>
      <c r="Q19" s="192"/>
      <c r="R19" s="193"/>
      <c r="S19" s="81"/>
    </row>
    <row r="20" spans="1:21" x14ac:dyDescent="0.2">
      <c r="A20" s="863"/>
      <c r="B20" s="814"/>
      <c r="C20" s="817"/>
      <c r="D20" s="805"/>
      <c r="E20" s="957"/>
      <c r="F20" s="1069"/>
      <c r="G20" s="786"/>
      <c r="H20" s="26" t="s">
        <v>58</v>
      </c>
      <c r="I20" s="732">
        <f>L20</f>
        <v>1030.0999999999999</v>
      </c>
      <c r="J20" s="733"/>
      <c r="K20" s="733"/>
      <c r="L20" s="734">
        <v>1030.0999999999999</v>
      </c>
      <c r="M20" s="698"/>
      <c r="N20" s="536"/>
      <c r="O20" s="803"/>
      <c r="P20" s="30"/>
      <c r="Q20" s="30"/>
      <c r="R20" s="31"/>
      <c r="S20" s="81"/>
    </row>
    <row r="21" spans="1:21" x14ac:dyDescent="0.2">
      <c r="A21" s="863"/>
      <c r="B21" s="814"/>
      <c r="C21" s="817"/>
      <c r="D21" s="805"/>
      <c r="E21" s="957"/>
      <c r="F21" s="1069"/>
      <c r="G21" s="786"/>
      <c r="H21" s="28" t="s">
        <v>76</v>
      </c>
      <c r="I21" s="444">
        <f>L21</f>
        <v>180.2</v>
      </c>
      <c r="J21" s="286"/>
      <c r="K21" s="286"/>
      <c r="L21" s="372">
        <v>180.2</v>
      </c>
      <c r="M21" s="698"/>
      <c r="N21" s="536"/>
      <c r="O21" s="634"/>
      <c r="P21" s="683"/>
      <c r="Q21" s="683"/>
      <c r="R21" s="684"/>
      <c r="S21" s="81"/>
    </row>
    <row r="22" spans="1:21" x14ac:dyDescent="0.2">
      <c r="A22" s="863"/>
      <c r="B22" s="814"/>
      <c r="C22" s="817"/>
      <c r="D22" s="805"/>
      <c r="E22" s="1067"/>
      <c r="F22" s="1070"/>
      <c r="G22" s="787"/>
      <c r="H22" s="150" t="s">
        <v>10</v>
      </c>
      <c r="I22" s="309">
        <f t="shared" ref="I22:N22" si="1">SUM(I19:I21)</f>
        <v>1260.5999999999999</v>
      </c>
      <c r="J22" s="309">
        <f t="shared" si="1"/>
        <v>0</v>
      </c>
      <c r="K22" s="309">
        <f t="shared" si="1"/>
        <v>0</v>
      </c>
      <c r="L22" s="311">
        <f t="shared" si="1"/>
        <v>1260.5999999999999</v>
      </c>
      <c r="M22" s="538">
        <f t="shared" si="1"/>
        <v>0</v>
      </c>
      <c r="N22" s="538">
        <f t="shared" si="1"/>
        <v>0</v>
      </c>
      <c r="O22" s="90"/>
      <c r="P22" s="30"/>
      <c r="Q22" s="30"/>
      <c r="R22" s="31"/>
    </row>
    <row r="23" spans="1:21" x14ac:dyDescent="0.2">
      <c r="A23" s="616"/>
      <c r="B23" s="618"/>
      <c r="C23" s="640"/>
      <c r="D23" s="1033" t="s">
        <v>89</v>
      </c>
      <c r="E23" s="957" t="s">
        <v>81</v>
      </c>
      <c r="F23" s="1068" t="s">
        <v>51</v>
      </c>
      <c r="G23" s="1060" t="s">
        <v>73</v>
      </c>
      <c r="H23" s="155" t="s">
        <v>79</v>
      </c>
      <c r="I23" s="402">
        <f>J23+L23</f>
        <v>3.2</v>
      </c>
      <c r="J23" s="319"/>
      <c r="K23" s="319"/>
      <c r="L23" s="373">
        <v>3.2</v>
      </c>
      <c r="M23" s="539"/>
      <c r="N23" s="539"/>
      <c r="O23" s="1071" t="s">
        <v>214</v>
      </c>
      <c r="P23" s="66"/>
      <c r="Q23" s="66"/>
      <c r="R23" s="87"/>
    </row>
    <row r="24" spans="1:21" x14ac:dyDescent="0.2">
      <c r="A24" s="616"/>
      <c r="B24" s="618"/>
      <c r="C24" s="640"/>
      <c r="D24" s="805"/>
      <c r="E24" s="957"/>
      <c r="F24" s="1069"/>
      <c r="G24" s="786"/>
      <c r="H24" s="154" t="s">
        <v>43</v>
      </c>
      <c r="I24" s="402">
        <f>L24</f>
        <v>153.79999999999998</v>
      </c>
      <c r="J24" s="312"/>
      <c r="K24" s="312"/>
      <c r="L24" s="369">
        <f>160.6-6.8</f>
        <v>153.79999999999998</v>
      </c>
      <c r="M24" s="532"/>
      <c r="N24" s="540"/>
      <c r="O24" s="1072"/>
      <c r="P24" s="83">
        <v>100</v>
      </c>
      <c r="Q24" s="83"/>
      <c r="R24" s="84"/>
    </row>
    <row r="25" spans="1:21" x14ac:dyDescent="0.2">
      <c r="A25" s="616"/>
      <c r="B25" s="618"/>
      <c r="C25" s="640"/>
      <c r="D25" s="805"/>
      <c r="E25" s="957"/>
      <c r="F25" s="1069"/>
      <c r="G25" s="786"/>
      <c r="H25" s="15" t="s">
        <v>75</v>
      </c>
      <c r="I25" s="402">
        <f>J25+L25</f>
        <v>191.9</v>
      </c>
      <c r="J25" s="312"/>
      <c r="K25" s="312"/>
      <c r="L25" s="369">
        <v>191.9</v>
      </c>
      <c r="M25" s="541"/>
      <c r="N25" s="541"/>
      <c r="O25" s="1073"/>
      <c r="P25" s="83"/>
      <c r="Q25" s="83"/>
      <c r="R25" s="84"/>
    </row>
    <row r="26" spans="1:21" x14ac:dyDescent="0.2">
      <c r="A26" s="616"/>
      <c r="B26" s="618"/>
      <c r="C26" s="640"/>
      <c r="D26" s="805"/>
      <c r="E26" s="957"/>
      <c r="F26" s="1069"/>
      <c r="G26" s="786"/>
      <c r="H26" s="15" t="s">
        <v>80</v>
      </c>
      <c r="I26" s="402">
        <f>J26+L26</f>
        <v>23.7</v>
      </c>
      <c r="J26" s="312"/>
      <c r="K26" s="312"/>
      <c r="L26" s="369">
        <v>23.7</v>
      </c>
      <c r="M26" s="541"/>
      <c r="N26" s="541"/>
      <c r="O26" s="635"/>
      <c r="P26" s="83"/>
      <c r="Q26" s="83"/>
      <c r="R26" s="84"/>
    </row>
    <row r="27" spans="1:21" x14ac:dyDescent="0.2">
      <c r="A27" s="616"/>
      <c r="B27" s="618"/>
      <c r="C27" s="620"/>
      <c r="D27" s="805"/>
      <c r="E27" s="957"/>
      <c r="F27" s="1069"/>
      <c r="G27" s="786"/>
      <c r="H27" s="151" t="s">
        <v>10</v>
      </c>
      <c r="I27" s="367">
        <f>SUM(I23:I26)</f>
        <v>372.59999999999997</v>
      </c>
      <c r="J27" s="353">
        <f>J24</f>
        <v>0</v>
      </c>
      <c r="K27" s="353">
        <f>K24</f>
        <v>0</v>
      </c>
      <c r="L27" s="305">
        <f>SUM(L23:L26)</f>
        <v>372.59999999999997</v>
      </c>
      <c r="M27" s="304">
        <f>M26+M25+M23</f>
        <v>0</v>
      </c>
      <c r="N27" s="535">
        <f>N26+N25+N23</f>
        <v>0</v>
      </c>
      <c r="O27" s="635"/>
      <c r="P27" s="134"/>
      <c r="Q27" s="134"/>
      <c r="R27" s="135"/>
      <c r="U27" s="16"/>
    </row>
    <row r="28" spans="1:21" ht="12.75" customHeight="1" x14ac:dyDescent="0.2">
      <c r="A28" s="863"/>
      <c r="B28" s="814"/>
      <c r="C28" s="817"/>
      <c r="D28" s="1033" t="s">
        <v>181</v>
      </c>
      <c r="E28" s="79" t="s">
        <v>81</v>
      </c>
      <c r="F28" s="1059" t="s">
        <v>51</v>
      </c>
      <c r="G28" s="1060" t="s">
        <v>73</v>
      </c>
      <c r="H28" s="154" t="s">
        <v>79</v>
      </c>
      <c r="I28" s="403"/>
      <c r="J28" s="312"/>
      <c r="K28" s="312"/>
      <c r="L28" s="369"/>
      <c r="M28" s="540">
        <v>38.5</v>
      </c>
      <c r="N28" s="540">
        <v>25.7</v>
      </c>
      <c r="O28" s="1063" t="s">
        <v>123</v>
      </c>
      <c r="P28" s="66"/>
      <c r="Q28" s="66">
        <v>1</v>
      </c>
      <c r="R28" s="87"/>
    </row>
    <row r="29" spans="1:21" x14ac:dyDescent="0.2">
      <c r="A29" s="863"/>
      <c r="B29" s="814"/>
      <c r="C29" s="817"/>
      <c r="D29" s="805"/>
      <c r="E29" s="1055"/>
      <c r="F29" s="826"/>
      <c r="G29" s="786"/>
      <c r="H29" s="15" t="s">
        <v>75</v>
      </c>
      <c r="I29" s="402"/>
      <c r="J29" s="312"/>
      <c r="K29" s="312"/>
      <c r="L29" s="369"/>
      <c r="M29" s="543">
        <v>727.3</v>
      </c>
      <c r="N29" s="543">
        <v>484.9</v>
      </c>
      <c r="O29" s="971"/>
      <c r="P29" s="83"/>
      <c r="Q29" s="83">
        <v>1</v>
      </c>
      <c r="R29" s="84"/>
    </row>
    <row r="30" spans="1:21" x14ac:dyDescent="0.2">
      <c r="A30" s="863"/>
      <c r="B30" s="814"/>
      <c r="C30" s="817"/>
      <c r="D30" s="805"/>
      <c r="E30" s="1055"/>
      <c r="F30" s="826"/>
      <c r="G30" s="786"/>
      <c r="H30" s="15" t="s">
        <v>80</v>
      </c>
      <c r="I30" s="402"/>
      <c r="J30" s="312"/>
      <c r="K30" s="312"/>
      <c r="L30" s="369"/>
      <c r="M30" s="543">
        <v>89.8</v>
      </c>
      <c r="N30" s="543">
        <v>59.9</v>
      </c>
      <c r="O30" s="227" t="s">
        <v>112</v>
      </c>
      <c r="P30" s="134"/>
      <c r="Q30" s="83"/>
      <c r="R30" s="84">
        <v>60</v>
      </c>
      <c r="U30" s="16"/>
    </row>
    <row r="31" spans="1:21" ht="12" customHeight="1" x14ac:dyDescent="0.2">
      <c r="A31" s="1038"/>
      <c r="B31" s="1039"/>
      <c r="C31" s="1118"/>
      <c r="D31" s="949"/>
      <c r="E31" s="1056"/>
      <c r="F31" s="964"/>
      <c r="G31" s="787"/>
      <c r="H31" s="150" t="s">
        <v>10</v>
      </c>
      <c r="I31" s="309">
        <f t="shared" ref="I31:N31" si="2">SUM(I28:I30)</f>
        <v>0</v>
      </c>
      <c r="J31" s="318">
        <f t="shared" si="2"/>
        <v>0</v>
      </c>
      <c r="K31" s="318">
        <f t="shared" si="2"/>
        <v>0</v>
      </c>
      <c r="L31" s="323">
        <f t="shared" si="2"/>
        <v>0</v>
      </c>
      <c r="M31" s="538">
        <f t="shared" si="2"/>
        <v>855.59999999999991</v>
      </c>
      <c r="N31" s="538">
        <f t="shared" si="2"/>
        <v>570.5</v>
      </c>
      <c r="O31" s="686"/>
      <c r="P31" s="685"/>
      <c r="Q31" s="685"/>
      <c r="R31" s="687"/>
      <c r="U31" s="16"/>
    </row>
    <row r="32" spans="1:21" ht="13.5" customHeight="1" x14ac:dyDescent="0.2">
      <c r="A32" s="863"/>
      <c r="B32" s="814"/>
      <c r="C32" s="1032"/>
      <c r="D32" s="805" t="s">
        <v>218</v>
      </c>
      <c r="E32" s="957"/>
      <c r="F32" s="984" t="s">
        <v>51</v>
      </c>
      <c r="G32" s="786" t="s">
        <v>73</v>
      </c>
      <c r="H32" s="19" t="s">
        <v>76</v>
      </c>
      <c r="I32" s="402"/>
      <c r="J32" s="286"/>
      <c r="K32" s="286"/>
      <c r="L32" s="372"/>
      <c r="M32" s="539"/>
      <c r="N32" s="539"/>
      <c r="O32" s="634" t="s">
        <v>219</v>
      </c>
      <c r="P32" s="30"/>
      <c r="Q32" s="30">
        <v>1</v>
      </c>
      <c r="R32" s="31"/>
    </row>
    <row r="33" spans="1:21" x14ac:dyDescent="0.2">
      <c r="A33" s="863"/>
      <c r="B33" s="814"/>
      <c r="C33" s="1032"/>
      <c r="D33" s="805"/>
      <c r="E33" s="1067"/>
      <c r="F33" s="985"/>
      <c r="G33" s="787"/>
      <c r="H33" s="150" t="s">
        <v>10</v>
      </c>
      <c r="I33" s="309">
        <f t="shared" ref="I33:N33" si="3">SUM(I32:I32)</f>
        <v>0</v>
      </c>
      <c r="J33" s="309">
        <f t="shared" si="3"/>
        <v>0</v>
      </c>
      <c r="K33" s="309">
        <f t="shared" si="3"/>
        <v>0</v>
      </c>
      <c r="L33" s="311">
        <f t="shared" si="3"/>
        <v>0</v>
      </c>
      <c r="M33" s="538">
        <f t="shared" si="3"/>
        <v>0</v>
      </c>
      <c r="N33" s="538">
        <f t="shared" si="3"/>
        <v>0</v>
      </c>
      <c r="O33" s="657"/>
      <c r="P33" s="30"/>
      <c r="Q33" s="30"/>
      <c r="R33" s="31"/>
    </row>
    <row r="34" spans="1:21" ht="11.25" customHeight="1" x14ac:dyDescent="0.2">
      <c r="A34" s="863"/>
      <c r="B34" s="814"/>
      <c r="C34" s="1032"/>
      <c r="D34" s="1033" t="s">
        <v>102</v>
      </c>
      <c r="E34" s="1062"/>
      <c r="F34" s="999" t="s">
        <v>51</v>
      </c>
      <c r="G34" s="1060" t="s">
        <v>73</v>
      </c>
      <c r="H34" s="15" t="s">
        <v>76</v>
      </c>
      <c r="I34" s="403">
        <f>J34+L34</f>
        <v>127.5</v>
      </c>
      <c r="J34" s="312"/>
      <c r="K34" s="312"/>
      <c r="L34" s="369">
        <v>127.5</v>
      </c>
      <c r="M34" s="534"/>
      <c r="N34" s="534"/>
      <c r="O34" s="1066" t="s">
        <v>157</v>
      </c>
      <c r="P34" s="48">
        <v>1</v>
      </c>
      <c r="Q34" s="48"/>
      <c r="R34" s="49"/>
    </row>
    <row r="35" spans="1:21" x14ac:dyDescent="0.2">
      <c r="A35" s="863"/>
      <c r="B35" s="814"/>
      <c r="C35" s="1032"/>
      <c r="D35" s="805"/>
      <c r="E35" s="957"/>
      <c r="F35" s="984"/>
      <c r="G35" s="786"/>
      <c r="H35" s="26" t="s">
        <v>58</v>
      </c>
      <c r="I35" s="403">
        <f>J35+L35</f>
        <v>0</v>
      </c>
      <c r="J35" s="294"/>
      <c r="K35" s="294"/>
      <c r="L35" s="365"/>
      <c r="M35" s="534"/>
      <c r="N35" s="534"/>
      <c r="O35" s="803"/>
      <c r="P35" s="30"/>
      <c r="Q35" s="30"/>
      <c r="R35" s="31"/>
    </row>
    <row r="36" spans="1:21" x14ac:dyDescent="0.2">
      <c r="A36" s="863"/>
      <c r="B36" s="814"/>
      <c r="C36" s="1032"/>
      <c r="D36" s="805"/>
      <c r="E36" s="1067"/>
      <c r="F36" s="985"/>
      <c r="G36" s="787"/>
      <c r="H36" s="150" t="s">
        <v>10</v>
      </c>
      <c r="I36" s="309">
        <f t="shared" ref="I36:N36" si="4">SUM(I34:I35)</f>
        <v>127.5</v>
      </c>
      <c r="J36" s="309">
        <f t="shared" si="4"/>
        <v>0</v>
      </c>
      <c r="K36" s="309">
        <f t="shared" si="4"/>
        <v>0</v>
      </c>
      <c r="L36" s="311">
        <f t="shared" si="4"/>
        <v>127.5</v>
      </c>
      <c r="M36" s="538">
        <f t="shared" si="4"/>
        <v>0</v>
      </c>
      <c r="N36" s="538">
        <f t="shared" si="4"/>
        <v>0</v>
      </c>
      <c r="O36" s="657"/>
      <c r="P36" s="30"/>
      <c r="Q36" s="30"/>
      <c r="R36" s="31"/>
    </row>
    <row r="37" spans="1:21" ht="13.5" thickBot="1" x14ac:dyDescent="0.25">
      <c r="A37" s="616"/>
      <c r="B37" s="618"/>
      <c r="C37" s="640"/>
      <c r="D37" s="168"/>
      <c r="E37" s="986" t="s">
        <v>125</v>
      </c>
      <c r="F37" s="987"/>
      <c r="G37" s="987"/>
      <c r="H37" s="988"/>
      <c r="I37" s="324">
        <f t="shared" ref="I37:N37" si="5">I27+I36+I31+I22+I18</f>
        <v>2319.2999999999997</v>
      </c>
      <c r="J37" s="325">
        <f t="shared" si="5"/>
        <v>0</v>
      </c>
      <c r="K37" s="325">
        <f t="shared" si="5"/>
        <v>0</v>
      </c>
      <c r="L37" s="328">
        <f t="shared" si="5"/>
        <v>2319.2999999999997</v>
      </c>
      <c r="M37" s="330">
        <f t="shared" si="5"/>
        <v>905.59999999999991</v>
      </c>
      <c r="N37" s="330">
        <f t="shared" si="5"/>
        <v>570.5</v>
      </c>
      <c r="O37" s="116"/>
      <c r="P37" s="166"/>
      <c r="Q37" s="166"/>
      <c r="R37" s="167"/>
    </row>
    <row r="38" spans="1:21" ht="30" customHeight="1" x14ac:dyDescent="0.2">
      <c r="A38" s="615" t="s">
        <v>9</v>
      </c>
      <c r="B38" s="617" t="s">
        <v>9</v>
      </c>
      <c r="C38" s="619" t="s">
        <v>11</v>
      </c>
      <c r="D38" s="681" t="s">
        <v>90</v>
      </c>
      <c r="E38" s="142" t="s">
        <v>144</v>
      </c>
      <c r="F38" s="629"/>
      <c r="G38" s="625"/>
      <c r="H38" s="47"/>
      <c r="I38" s="600"/>
      <c r="J38" s="332"/>
      <c r="K38" s="332"/>
      <c r="L38" s="608"/>
      <c r="M38" s="544"/>
      <c r="N38" s="545"/>
      <c r="O38" s="831" t="s">
        <v>165</v>
      </c>
      <c r="P38" s="666">
        <v>1</v>
      </c>
      <c r="Q38" s="85"/>
      <c r="R38" s="86"/>
      <c r="S38" s="17"/>
      <c r="U38" s="16"/>
    </row>
    <row r="39" spans="1:21" ht="12.75" customHeight="1" x14ac:dyDescent="0.2">
      <c r="A39" s="929"/>
      <c r="B39" s="814"/>
      <c r="C39" s="817"/>
      <c r="D39" s="1033" t="s">
        <v>113</v>
      </c>
      <c r="E39" s="80" t="s">
        <v>81</v>
      </c>
      <c r="F39" s="999" t="s">
        <v>51</v>
      </c>
      <c r="G39" s="1060" t="s">
        <v>73</v>
      </c>
      <c r="H39" s="26" t="s">
        <v>79</v>
      </c>
      <c r="I39" s="437">
        <f>J39+L39</f>
        <v>0</v>
      </c>
      <c r="J39" s="294"/>
      <c r="K39" s="294"/>
      <c r="L39" s="605"/>
      <c r="M39" s="534">
        <v>1300</v>
      </c>
      <c r="N39" s="679"/>
      <c r="O39" s="1012"/>
      <c r="P39" s="107"/>
      <c r="Q39" s="107"/>
      <c r="R39" s="69"/>
    </row>
    <row r="40" spans="1:21" x14ac:dyDescent="0.2">
      <c r="A40" s="929"/>
      <c r="B40" s="814"/>
      <c r="C40" s="817"/>
      <c r="D40" s="805"/>
      <c r="E40" s="1055"/>
      <c r="F40" s="984"/>
      <c r="G40" s="786"/>
      <c r="H40" s="28" t="s">
        <v>58</v>
      </c>
      <c r="I40" s="437">
        <f>J40+L40</f>
        <v>0</v>
      </c>
      <c r="J40" s="294"/>
      <c r="K40" s="294"/>
      <c r="L40" s="438">
        <v>0</v>
      </c>
      <c r="M40" s="532">
        <f>2742+225.3</f>
        <v>2967.3</v>
      </c>
      <c r="N40" s="533"/>
      <c r="O40" s="1012"/>
      <c r="P40" s="6"/>
      <c r="Q40" s="58"/>
      <c r="R40" s="69"/>
    </row>
    <row r="41" spans="1:21" x14ac:dyDescent="0.2">
      <c r="A41" s="929"/>
      <c r="B41" s="814"/>
      <c r="C41" s="817"/>
      <c r="D41" s="949"/>
      <c r="E41" s="1056"/>
      <c r="F41" s="985"/>
      <c r="G41" s="787"/>
      <c r="H41" s="150" t="s">
        <v>10</v>
      </c>
      <c r="I41" s="317">
        <f t="shared" ref="I41:N41" si="6">SUM(I39:I40)</f>
        <v>0</v>
      </c>
      <c r="J41" s="318">
        <f t="shared" si="6"/>
        <v>0</v>
      </c>
      <c r="K41" s="318">
        <f t="shared" si="6"/>
        <v>0</v>
      </c>
      <c r="L41" s="311">
        <f t="shared" si="6"/>
        <v>0</v>
      </c>
      <c r="M41" s="538">
        <f>SUM(M39:M40)</f>
        <v>4267.3</v>
      </c>
      <c r="N41" s="309">
        <f t="shared" si="6"/>
        <v>0</v>
      </c>
      <c r="O41" s="1012"/>
      <c r="P41" s="107">
        <v>10</v>
      </c>
      <c r="Q41" s="107">
        <v>50</v>
      </c>
      <c r="R41" s="69">
        <v>100</v>
      </c>
    </row>
    <row r="42" spans="1:21" ht="30" customHeight="1" x14ac:dyDescent="0.2">
      <c r="A42" s="929"/>
      <c r="B42" s="814"/>
      <c r="C42" s="817"/>
      <c r="D42" s="805" t="s">
        <v>228</v>
      </c>
      <c r="E42" s="1055"/>
      <c r="F42" s="984" t="s">
        <v>51</v>
      </c>
      <c r="G42" s="786" t="s">
        <v>73</v>
      </c>
      <c r="H42" s="28" t="s">
        <v>58</v>
      </c>
      <c r="I42" s="424">
        <f>J42+L42</f>
        <v>240</v>
      </c>
      <c r="J42" s="319"/>
      <c r="K42" s="319"/>
      <c r="L42" s="602">
        <v>240</v>
      </c>
      <c r="M42" s="546">
        <v>655</v>
      </c>
      <c r="N42" s="547">
        <v>2492.6</v>
      </c>
      <c r="O42" s="232" t="s">
        <v>176</v>
      </c>
      <c r="P42" s="233"/>
      <c r="Q42" s="234"/>
      <c r="R42" s="235"/>
    </row>
    <row r="43" spans="1:21" ht="15" customHeight="1" x14ac:dyDescent="0.2">
      <c r="A43" s="929"/>
      <c r="B43" s="814"/>
      <c r="C43" s="817"/>
      <c r="D43" s="805"/>
      <c r="E43" s="1055"/>
      <c r="F43" s="984"/>
      <c r="G43" s="786"/>
      <c r="H43" s="26" t="s">
        <v>150</v>
      </c>
      <c r="I43" s="437">
        <f>J43+L43</f>
        <v>30</v>
      </c>
      <c r="J43" s="294"/>
      <c r="K43" s="294"/>
      <c r="L43" s="605">
        <v>30</v>
      </c>
      <c r="M43" s="534"/>
      <c r="N43" s="548"/>
      <c r="O43" s="113" t="s">
        <v>112</v>
      </c>
      <c r="P43" s="229">
        <v>20</v>
      </c>
      <c r="Q43" s="230">
        <v>100</v>
      </c>
      <c r="R43" s="231"/>
    </row>
    <row r="44" spans="1:21" ht="14.25" customHeight="1" x14ac:dyDescent="0.2">
      <c r="A44" s="929"/>
      <c r="B44" s="814"/>
      <c r="C44" s="817"/>
      <c r="D44" s="805"/>
      <c r="E44" s="1055"/>
      <c r="F44" s="984"/>
      <c r="G44" s="786"/>
      <c r="H44" s="26" t="s">
        <v>43</v>
      </c>
      <c r="I44" s="437"/>
      <c r="J44" s="294"/>
      <c r="K44" s="294"/>
      <c r="L44" s="605"/>
      <c r="M44" s="534">
        <v>175</v>
      </c>
      <c r="N44" s="548"/>
      <c r="O44" s="1065" t="s">
        <v>178</v>
      </c>
      <c r="P44" s="229"/>
      <c r="Q44" s="230"/>
      <c r="R44" s="231"/>
    </row>
    <row r="45" spans="1:21" ht="11.25" customHeight="1" x14ac:dyDescent="0.2">
      <c r="A45" s="929"/>
      <c r="B45" s="814"/>
      <c r="C45" s="817"/>
      <c r="D45" s="805"/>
      <c r="E45" s="1055"/>
      <c r="F45" s="984"/>
      <c r="G45" s="786"/>
      <c r="H45" s="26"/>
      <c r="I45" s="437"/>
      <c r="J45" s="294"/>
      <c r="K45" s="294"/>
      <c r="L45" s="605"/>
      <c r="M45" s="534"/>
      <c r="N45" s="548"/>
      <c r="O45" s="1065"/>
      <c r="P45" s="229"/>
      <c r="Q45" s="230"/>
      <c r="R45" s="231"/>
    </row>
    <row r="46" spans="1:21" ht="13.5" customHeight="1" x14ac:dyDescent="0.2">
      <c r="A46" s="929"/>
      <c r="B46" s="814"/>
      <c r="C46" s="817"/>
      <c r="D46" s="949"/>
      <c r="E46" s="1056"/>
      <c r="F46" s="985"/>
      <c r="G46" s="787"/>
      <c r="H46" s="150" t="s">
        <v>10</v>
      </c>
      <c r="I46" s="317">
        <f>SUM(I42:I43)</f>
        <v>270</v>
      </c>
      <c r="J46" s="318">
        <f>SUM(J42:J43)</f>
        <v>0</v>
      </c>
      <c r="K46" s="318">
        <f>SUM(K42:K43)</f>
        <v>0</v>
      </c>
      <c r="L46" s="311">
        <f>SUM(L42:L43)</f>
        <v>270</v>
      </c>
      <c r="M46" s="538">
        <f>SUM(M42:M45)</f>
        <v>830</v>
      </c>
      <c r="N46" s="549">
        <f>SUM(N42:N43)</f>
        <v>2492.6</v>
      </c>
      <c r="O46" s="197" t="s">
        <v>112</v>
      </c>
      <c r="P46" s="236"/>
      <c r="Q46" s="237"/>
      <c r="R46" s="238">
        <v>100</v>
      </c>
    </row>
    <row r="47" spans="1:21" ht="25.5" customHeight="1" x14ac:dyDescent="0.2">
      <c r="A47" s="863"/>
      <c r="B47" s="814"/>
      <c r="C47" s="817"/>
      <c r="D47" s="1033" t="s">
        <v>114</v>
      </c>
      <c r="E47" s="1062" t="s">
        <v>81</v>
      </c>
      <c r="F47" s="1059" t="s">
        <v>51</v>
      </c>
      <c r="G47" s="1060" t="s">
        <v>73</v>
      </c>
      <c r="H47" s="15" t="s">
        <v>58</v>
      </c>
      <c r="I47" s="437"/>
      <c r="J47" s="294"/>
      <c r="K47" s="294"/>
      <c r="L47" s="605"/>
      <c r="M47" s="541">
        <v>50</v>
      </c>
      <c r="N47" s="337">
        <v>2500</v>
      </c>
      <c r="O47" s="971" t="s">
        <v>156</v>
      </c>
      <c r="P47" s="83"/>
      <c r="Q47" s="83">
        <v>1</v>
      </c>
      <c r="R47" s="84"/>
    </row>
    <row r="48" spans="1:21" ht="19.5" customHeight="1" x14ac:dyDescent="0.2">
      <c r="A48" s="863"/>
      <c r="B48" s="814"/>
      <c r="C48" s="817"/>
      <c r="D48" s="805"/>
      <c r="E48" s="957"/>
      <c r="F48" s="826"/>
      <c r="G48" s="786"/>
      <c r="H48" s="151" t="s">
        <v>10</v>
      </c>
      <c r="I48" s="367"/>
      <c r="J48" s="353"/>
      <c r="K48" s="353"/>
      <c r="L48" s="307"/>
      <c r="M48" s="535">
        <f>SUM(M47:M47)</f>
        <v>50</v>
      </c>
      <c r="N48" s="306">
        <f>SUM(N47:N47)</f>
        <v>2500</v>
      </c>
      <c r="O48" s="971"/>
      <c r="P48" s="134"/>
      <c r="Q48" s="134"/>
      <c r="R48" s="135">
        <v>50</v>
      </c>
      <c r="S48" s="17"/>
      <c r="U48" s="16"/>
    </row>
    <row r="49" spans="1:21" ht="26.25" customHeight="1" x14ac:dyDescent="0.2">
      <c r="A49" s="863"/>
      <c r="B49" s="814"/>
      <c r="C49" s="817"/>
      <c r="D49" s="1033" t="s">
        <v>212</v>
      </c>
      <c r="E49" s="1061" t="s">
        <v>81</v>
      </c>
      <c r="F49" s="1059" t="s">
        <v>51</v>
      </c>
      <c r="G49" s="1060" t="s">
        <v>73</v>
      </c>
      <c r="H49" s="15" t="s">
        <v>82</v>
      </c>
      <c r="I49" s="437"/>
      <c r="J49" s="294"/>
      <c r="K49" s="294"/>
      <c r="L49" s="605"/>
      <c r="M49" s="543">
        <v>1000</v>
      </c>
      <c r="N49" s="561">
        <v>1000</v>
      </c>
      <c r="O49" s="1063" t="s">
        <v>198</v>
      </c>
      <c r="P49" s="66"/>
      <c r="Q49" s="66"/>
      <c r="R49" s="87"/>
    </row>
    <row r="50" spans="1:21" ht="27" customHeight="1" x14ac:dyDescent="0.2">
      <c r="A50" s="863"/>
      <c r="B50" s="814"/>
      <c r="C50" s="817"/>
      <c r="D50" s="949"/>
      <c r="E50" s="1015"/>
      <c r="F50" s="964"/>
      <c r="G50" s="787"/>
      <c r="H50" s="150" t="s">
        <v>10</v>
      </c>
      <c r="I50" s="317"/>
      <c r="J50" s="318"/>
      <c r="K50" s="318"/>
      <c r="L50" s="311"/>
      <c r="M50" s="538">
        <f>SUM(M49:M49)</f>
        <v>1000</v>
      </c>
      <c r="N50" s="310">
        <f>SUM(N49:N49)</f>
        <v>1000</v>
      </c>
      <c r="O50" s="1064"/>
      <c r="P50" s="667"/>
      <c r="Q50" s="667">
        <v>21</v>
      </c>
      <c r="R50" s="669">
        <v>43</v>
      </c>
      <c r="S50" s="17"/>
      <c r="U50" s="16"/>
    </row>
    <row r="51" spans="1:21" ht="12.75" customHeight="1" x14ac:dyDescent="0.2">
      <c r="A51" s="929"/>
      <c r="B51" s="814"/>
      <c r="C51" s="817"/>
      <c r="D51" s="805" t="s">
        <v>115</v>
      </c>
      <c r="E51" s="1055"/>
      <c r="F51" s="984" t="s">
        <v>51</v>
      </c>
      <c r="G51" s="851" t="s">
        <v>73</v>
      </c>
      <c r="H51" s="19" t="s">
        <v>58</v>
      </c>
      <c r="I51" s="601"/>
      <c r="J51" s="286"/>
      <c r="K51" s="286"/>
      <c r="L51" s="601"/>
      <c r="M51" s="546">
        <v>200</v>
      </c>
      <c r="N51" s="546">
        <v>100</v>
      </c>
      <c r="O51" s="910" t="s">
        <v>103</v>
      </c>
      <c r="P51" s="30"/>
      <c r="Q51" s="30">
        <v>1</v>
      </c>
      <c r="R51" s="31">
        <v>1</v>
      </c>
    </row>
    <row r="52" spans="1:21" x14ac:dyDescent="0.2">
      <c r="A52" s="929"/>
      <c r="B52" s="814"/>
      <c r="C52" s="817"/>
      <c r="D52" s="805"/>
      <c r="E52" s="1055"/>
      <c r="F52" s="984"/>
      <c r="G52" s="851"/>
      <c r="H52" s="28"/>
      <c r="I52" s="602"/>
      <c r="J52" s="319"/>
      <c r="K52" s="319"/>
      <c r="L52" s="602"/>
      <c r="M52" s="539"/>
      <c r="N52" s="539"/>
      <c r="O52" s="910"/>
      <c r="P52" s="30"/>
      <c r="Q52" s="30"/>
      <c r="R52" s="31"/>
    </row>
    <row r="53" spans="1:21" x14ac:dyDescent="0.2">
      <c r="A53" s="929"/>
      <c r="B53" s="814"/>
      <c r="C53" s="817"/>
      <c r="D53" s="805"/>
      <c r="E53" s="1056"/>
      <c r="F53" s="985"/>
      <c r="G53" s="1001"/>
      <c r="H53" s="150" t="s">
        <v>10</v>
      </c>
      <c r="I53" s="603"/>
      <c r="J53" s="349"/>
      <c r="K53" s="349"/>
      <c r="L53" s="603"/>
      <c r="M53" s="552">
        <f>SUM(M51:M52)</f>
        <v>200</v>
      </c>
      <c r="N53" s="552">
        <f>SUM(N51:N52)</f>
        <v>100</v>
      </c>
      <c r="O53" s="90"/>
      <c r="P53" s="41"/>
      <c r="Q53" s="41"/>
      <c r="R53" s="42"/>
    </row>
    <row r="54" spans="1:21" ht="15" customHeight="1" thickBot="1" x14ac:dyDescent="0.25">
      <c r="A54" s="671"/>
      <c r="B54" s="644"/>
      <c r="C54" s="165"/>
      <c r="D54" s="168"/>
      <c r="E54" s="986" t="s">
        <v>125</v>
      </c>
      <c r="F54" s="987"/>
      <c r="G54" s="987"/>
      <c r="H54" s="988"/>
      <c r="I54" s="324">
        <f>J54+L54</f>
        <v>270</v>
      </c>
      <c r="J54" s="325">
        <f>J53+J50+J48+J41</f>
        <v>0</v>
      </c>
      <c r="K54" s="325">
        <f>K53+K50+K48+K41</f>
        <v>0</v>
      </c>
      <c r="L54" s="326">
        <f>L53+L50+L48+L41+L46</f>
        <v>270</v>
      </c>
      <c r="M54" s="339">
        <f>M53+M50+M48+M41+M46</f>
        <v>6347.3</v>
      </c>
      <c r="N54" s="339">
        <f>N53+N50+N48+N41+N46</f>
        <v>6092.6</v>
      </c>
      <c r="O54" s="206"/>
      <c r="P54" s="166"/>
      <c r="Q54" s="166"/>
      <c r="R54" s="167"/>
    </row>
    <row r="55" spans="1:21" ht="39.75" x14ac:dyDescent="0.2">
      <c r="A55" s="615" t="s">
        <v>9</v>
      </c>
      <c r="B55" s="617" t="s">
        <v>9</v>
      </c>
      <c r="C55" s="619" t="s">
        <v>45</v>
      </c>
      <c r="D55" s="223" t="s">
        <v>91</v>
      </c>
      <c r="E55" s="220" t="s">
        <v>145</v>
      </c>
      <c r="F55" s="98"/>
      <c r="G55" s="124"/>
      <c r="H55" s="209" t="s">
        <v>58</v>
      </c>
      <c r="I55" s="422">
        <f>J55+L55</f>
        <v>525</v>
      </c>
      <c r="J55" s="357"/>
      <c r="K55" s="357"/>
      <c r="L55" s="454">
        <f>741.5-216.5</f>
        <v>525</v>
      </c>
      <c r="M55" s="550">
        <v>620.70000000000005</v>
      </c>
      <c r="N55" s="544"/>
      <c r="O55" s="1052" t="s">
        <v>199</v>
      </c>
      <c r="P55" s="50"/>
      <c r="Q55" s="50"/>
      <c r="R55" s="51"/>
    </row>
    <row r="56" spans="1:21" x14ac:dyDescent="0.2">
      <c r="A56" s="863"/>
      <c r="B56" s="814"/>
      <c r="C56" s="817"/>
      <c r="D56" s="1057" t="s">
        <v>216</v>
      </c>
      <c r="E56" s="1035"/>
      <c r="F56" s="984" t="s">
        <v>51</v>
      </c>
      <c r="G56" s="851" t="s">
        <v>73</v>
      </c>
      <c r="H56" s="19" t="s">
        <v>58</v>
      </c>
      <c r="I56" s="433"/>
      <c r="J56" s="286"/>
      <c r="K56" s="286"/>
      <c r="L56" s="601"/>
      <c r="M56" s="532">
        <v>216.5</v>
      </c>
      <c r="N56" s="532"/>
      <c r="O56" s="1053"/>
      <c r="P56" s="156"/>
      <c r="Q56" s="156"/>
      <c r="R56" s="69"/>
    </row>
    <row r="57" spans="1:21" ht="37.5" customHeight="1" x14ac:dyDescent="0.2">
      <c r="A57" s="863"/>
      <c r="B57" s="814"/>
      <c r="C57" s="817"/>
      <c r="D57" s="1058"/>
      <c r="E57" s="1036"/>
      <c r="F57" s="985"/>
      <c r="G57" s="1001"/>
      <c r="H57" s="150" t="s">
        <v>10</v>
      </c>
      <c r="I57" s="367">
        <f>I55</f>
        <v>525</v>
      </c>
      <c r="J57" s="318">
        <f>J55</f>
        <v>0</v>
      </c>
      <c r="K57" s="318">
        <f>K55</f>
        <v>0</v>
      </c>
      <c r="L57" s="305">
        <f>L55</f>
        <v>525</v>
      </c>
      <c r="M57" s="304">
        <f>M55+M56</f>
        <v>837.2</v>
      </c>
      <c r="N57" s="535">
        <f>SUM(N56:N56)</f>
        <v>0</v>
      </c>
      <c r="O57" s="1054"/>
      <c r="P57" s="239">
        <v>55</v>
      </c>
      <c r="Q57" s="239">
        <v>100</v>
      </c>
      <c r="R57" s="71"/>
    </row>
    <row r="58" spans="1:21" ht="12.75" customHeight="1" x14ac:dyDescent="0.2">
      <c r="A58" s="863"/>
      <c r="B58" s="814"/>
      <c r="C58" s="817"/>
      <c r="D58" s="1033" t="s">
        <v>116</v>
      </c>
      <c r="E58" s="1041" t="s">
        <v>81</v>
      </c>
      <c r="F58" s="1044" t="s">
        <v>51</v>
      </c>
      <c r="G58" s="1047" t="s">
        <v>73</v>
      </c>
      <c r="H58" s="19" t="s">
        <v>58</v>
      </c>
      <c r="I58" s="441">
        <f>J58+L58</f>
        <v>0</v>
      </c>
      <c r="J58" s="312"/>
      <c r="K58" s="312"/>
      <c r="L58" s="609">
        <v>0</v>
      </c>
      <c r="M58" s="543">
        <v>261</v>
      </c>
      <c r="N58" s="543"/>
      <c r="O58" s="958" t="s">
        <v>210</v>
      </c>
      <c r="P58" s="66"/>
      <c r="Q58" s="66">
        <v>1</v>
      </c>
      <c r="R58" s="87"/>
    </row>
    <row r="59" spans="1:21" x14ac:dyDescent="0.2">
      <c r="A59" s="863"/>
      <c r="B59" s="814"/>
      <c r="C59" s="817"/>
      <c r="D59" s="805"/>
      <c r="E59" s="1042"/>
      <c r="F59" s="1045"/>
      <c r="G59" s="1048"/>
      <c r="H59" s="19" t="s">
        <v>75</v>
      </c>
      <c r="I59" s="433"/>
      <c r="J59" s="286"/>
      <c r="K59" s="286"/>
      <c r="L59" s="601"/>
      <c r="M59" s="532"/>
      <c r="N59" s="532">
        <v>4163</v>
      </c>
      <c r="O59" s="961"/>
      <c r="P59" s="83"/>
      <c r="Q59" s="83"/>
      <c r="R59" s="84"/>
    </row>
    <row r="60" spans="1:21" x14ac:dyDescent="0.2">
      <c r="A60" s="863"/>
      <c r="B60" s="814"/>
      <c r="C60" s="817"/>
      <c r="D60" s="805"/>
      <c r="E60" s="1042"/>
      <c r="F60" s="1045"/>
      <c r="G60" s="1048"/>
      <c r="H60" s="28"/>
      <c r="I60" s="424"/>
      <c r="J60" s="319"/>
      <c r="K60" s="319"/>
      <c r="L60" s="602"/>
      <c r="M60" s="553"/>
      <c r="N60" s="553"/>
      <c r="O60" s="961"/>
      <c r="P60" s="134"/>
      <c r="Q60" s="134"/>
      <c r="R60" s="135"/>
      <c r="U60" s="16"/>
    </row>
    <row r="61" spans="1:21" x14ac:dyDescent="0.2">
      <c r="A61" s="863"/>
      <c r="B61" s="814"/>
      <c r="C61" s="817"/>
      <c r="D61" s="949"/>
      <c r="E61" s="1043"/>
      <c r="F61" s="1046"/>
      <c r="G61" s="1049"/>
      <c r="H61" s="150" t="s">
        <v>10</v>
      </c>
      <c r="I61" s="390">
        <f t="shared" ref="I61:N61" si="7">SUM(I58:I60)</f>
        <v>0</v>
      </c>
      <c r="J61" s="376">
        <f t="shared" si="7"/>
        <v>0</v>
      </c>
      <c r="K61" s="376">
        <f t="shared" si="7"/>
        <v>0</v>
      </c>
      <c r="L61" s="610">
        <f t="shared" si="7"/>
        <v>0</v>
      </c>
      <c r="M61" s="552">
        <f>SUM(M58:M60)</f>
        <v>261</v>
      </c>
      <c r="N61" s="552">
        <f t="shared" si="7"/>
        <v>4163</v>
      </c>
      <c r="O61" s="959"/>
      <c r="P61" s="667"/>
      <c r="Q61" s="667"/>
      <c r="R61" s="669">
        <v>40</v>
      </c>
      <c r="S61" s="17"/>
      <c r="U61" s="16"/>
    </row>
    <row r="62" spans="1:21" ht="12.75" customHeight="1" x14ac:dyDescent="0.2">
      <c r="A62" s="863"/>
      <c r="B62" s="814"/>
      <c r="C62" s="817"/>
      <c r="D62" s="805" t="s">
        <v>200</v>
      </c>
      <c r="E62" s="1042" t="s">
        <v>81</v>
      </c>
      <c r="F62" s="1045" t="s">
        <v>51</v>
      </c>
      <c r="G62" s="1048" t="s">
        <v>73</v>
      </c>
      <c r="H62" s="19" t="s">
        <v>79</v>
      </c>
      <c r="I62" s="424"/>
      <c r="J62" s="286"/>
      <c r="K62" s="286"/>
      <c r="L62" s="601"/>
      <c r="M62" s="537">
        <v>300</v>
      </c>
      <c r="N62" s="537"/>
      <c r="O62" s="961" t="s">
        <v>209</v>
      </c>
      <c r="P62" s="83"/>
      <c r="Q62" s="83"/>
      <c r="R62" s="84"/>
    </row>
    <row r="63" spans="1:21" x14ac:dyDescent="0.2">
      <c r="A63" s="863"/>
      <c r="B63" s="814"/>
      <c r="C63" s="817"/>
      <c r="D63" s="949"/>
      <c r="E63" s="1043"/>
      <c r="F63" s="1046"/>
      <c r="G63" s="1049"/>
      <c r="H63" s="150" t="s">
        <v>10</v>
      </c>
      <c r="I63" s="317"/>
      <c r="J63" s="318"/>
      <c r="K63" s="318"/>
      <c r="L63" s="311"/>
      <c r="M63" s="538">
        <f>SUM(M62:M62)</f>
        <v>300</v>
      </c>
      <c r="N63" s="538">
        <f>SUM(N62:N62)</f>
        <v>0</v>
      </c>
      <c r="O63" s="959"/>
      <c r="P63" s="667"/>
      <c r="Q63" s="667">
        <v>100</v>
      </c>
      <c r="R63" s="669"/>
      <c r="S63" s="17"/>
      <c r="U63" s="16"/>
    </row>
    <row r="64" spans="1:21" ht="12.75" customHeight="1" x14ac:dyDescent="0.2">
      <c r="A64" s="863"/>
      <c r="B64" s="814"/>
      <c r="C64" s="817"/>
      <c r="D64" s="805" t="s">
        <v>84</v>
      </c>
      <c r="E64" s="1042" t="s">
        <v>81</v>
      </c>
      <c r="F64" s="1045" t="s">
        <v>51</v>
      </c>
      <c r="G64" s="1048" t="s">
        <v>73</v>
      </c>
      <c r="H64" s="19" t="s">
        <v>76</v>
      </c>
      <c r="I64" s="424"/>
      <c r="J64" s="286"/>
      <c r="K64" s="286"/>
      <c r="L64" s="601"/>
      <c r="M64" s="537">
        <v>6000</v>
      </c>
      <c r="N64" s="554">
        <v>6737.1</v>
      </c>
      <c r="O64" s="961" t="s">
        <v>201</v>
      </c>
      <c r="P64" s="83"/>
      <c r="Q64" s="83"/>
      <c r="R64" s="84"/>
    </row>
    <row r="65" spans="1:21" x14ac:dyDescent="0.2">
      <c r="A65" s="863"/>
      <c r="B65" s="814"/>
      <c r="C65" s="817"/>
      <c r="D65" s="805"/>
      <c r="E65" s="1042"/>
      <c r="F65" s="1045"/>
      <c r="G65" s="1048"/>
      <c r="H65" s="151" t="s">
        <v>10</v>
      </c>
      <c r="I65" s="367"/>
      <c r="J65" s="353"/>
      <c r="K65" s="353"/>
      <c r="L65" s="307"/>
      <c r="M65" s="535">
        <f>SUM(M64:M64)</f>
        <v>6000</v>
      </c>
      <c r="N65" s="535">
        <f>SUM(N64:N64)</f>
        <v>6737.1</v>
      </c>
      <c r="O65" s="959"/>
      <c r="P65" s="134"/>
      <c r="Q65" s="134">
        <v>47</v>
      </c>
      <c r="R65" s="135">
        <v>100</v>
      </c>
      <c r="S65" s="17"/>
      <c r="U65" s="16"/>
    </row>
    <row r="66" spans="1:21" ht="12.75" customHeight="1" x14ac:dyDescent="0.2">
      <c r="A66" s="863"/>
      <c r="B66" s="814"/>
      <c r="C66" s="817"/>
      <c r="D66" s="1033" t="s">
        <v>117</v>
      </c>
      <c r="E66" s="1041" t="s">
        <v>81</v>
      </c>
      <c r="F66" s="1044" t="s">
        <v>51</v>
      </c>
      <c r="G66" s="1047" t="s">
        <v>73</v>
      </c>
      <c r="H66" s="15" t="s">
        <v>58</v>
      </c>
      <c r="I66" s="437"/>
      <c r="J66" s="312"/>
      <c r="K66" s="312"/>
      <c r="L66" s="609"/>
      <c r="M66" s="543">
        <v>200</v>
      </c>
      <c r="N66" s="543">
        <v>232</v>
      </c>
      <c r="O66" s="958" t="s">
        <v>78</v>
      </c>
      <c r="P66" s="66"/>
      <c r="Q66" s="66"/>
      <c r="R66" s="87">
        <v>1</v>
      </c>
    </row>
    <row r="67" spans="1:21" x14ac:dyDescent="0.2">
      <c r="A67" s="863"/>
      <c r="B67" s="814"/>
      <c r="C67" s="817"/>
      <c r="D67" s="805"/>
      <c r="E67" s="1042"/>
      <c r="F67" s="1045"/>
      <c r="G67" s="1048"/>
      <c r="H67" s="15" t="s">
        <v>76</v>
      </c>
      <c r="I67" s="424"/>
      <c r="J67" s="312"/>
      <c r="K67" s="312"/>
      <c r="L67" s="609"/>
      <c r="M67" s="543">
        <v>110</v>
      </c>
      <c r="N67" s="543"/>
      <c r="O67" s="961"/>
      <c r="P67" s="134"/>
      <c r="Q67" s="134"/>
      <c r="R67" s="135"/>
      <c r="U67" s="16"/>
    </row>
    <row r="68" spans="1:21" x14ac:dyDescent="0.2">
      <c r="A68" s="863"/>
      <c r="B68" s="814"/>
      <c r="C68" s="817"/>
      <c r="D68" s="949"/>
      <c r="E68" s="1043"/>
      <c r="F68" s="1046"/>
      <c r="G68" s="1049"/>
      <c r="H68" s="150" t="s">
        <v>10</v>
      </c>
      <c r="I68" s="317"/>
      <c r="J68" s="318"/>
      <c r="K68" s="318"/>
      <c r="L68" s="311"/>
      <c r="M68" s="538">
        <f>SUM(M66:M67)</f>
        <v>310</v>
      </c>
      <c r="N68" s="538">
        <f>SUM(N66:N67)</f>
        <v>232</v>
      </c>
      <c r="O68" s="161"/>
      <c r="P68" s="667"/>
      <c r="Q68" s="667"/>
      <c r="R68" s="669"/>
      <c r="S68" s="17"/>
      <c r="U68" s="16"/>
    </row>
    <row r="69" spans="1:21" ht="12.75" customHeight="1" x14ac:dyDescent="0.2">
      <c r="A69" s="863"/>
      <c r="B69" s="814"/>
      <c r="C69" s="817"/>
      <c r="D69" s="805" t="s">
        <v>118</v>
      </c>
      <c r="E69" s="253" t="s">
        <v>81</v>
      </c>
      <c r="F69" s="652" t="s">
        <v>51</v>
      </c>
      <c r="G69" s="649" t="s">
        <v>73</v>
      </c>
      <c r="H69" s="19" t="s">
        <v>58</v>
      </c>
      <c r="I69" s="433"/>
      <c r="J69" s="286"/>
      <c r="K69" s="286"/>
      <c r="L69" s="601"/>
      <c r="M69" s="546">
        <v>400</v>
      </c>
      <c r="N69" s="537">
        <v>353</v>
      </c>
      <c r="O69" s="961" t="s">
        <v>103</v>
      </c>
      <c r="P69" s="83"/>
      <c r="Q69" s="83">
        <v>2</v>
      </c>
      <c r="R69" s="84"/>
    </row>
    <row r="70" spans="1:21" x14ac:dyDescent="0.2">
      <c r="A70" s="863"/>
      <c r="B70" s="814"/>
      <c r="C70" s="817"/>
      <c r="D70" s="1050"/>
      <c r="E70" s="221"/>
      <c r="F70" s="92"/>
      <c r="G70" s="125"/>
      <c r="H70" s="28"/>
      <c r="I70" s="424"/>
      <c r="J70" s="319"/>
      <c r="K70" s="319"/>
      <c r="L70" s="602"/>
      <c r="M70" s="555"/>
      <c r="N70" s="553"/>
      <c r="O70" s="961"/>
      <c r="P70" s="134"/>
      <c r="Q70" s="134"/>
      <c r="R70" s="135"/>
      <c r="U70" s="16"/>
    </row>
    <row r="71" spans="1:21" x14ac:dyDescent="0.2">
      <c r="A71" s="863"/>
      <c r="B71" s="814"/>
      <c r="C71" s="817"/>
      <c r="D71" s="1051"/>
      <c r="E71" s="222"/>
      <c r="F71" s="162"/>
      <c r="G71" s="163"/>
      <c r="H71" s="205" t="s">
        <v>10</v>
      </c>
      <c r="I71" s="604"/>
      <c r="J71" s="349"/>
      <c r="K71" s="349"/>
      <c r="L71" s="603"/>
      <c r="M71" s="556">
        <f>SUM(M69:M70)</f>
        <v>400</v>
      </c>
      <c r="N71" s="556">
        <f>SUM(N69:N70)</f>
        <v>353</v>
      </c>
      <c r="O71" s="635"/>
      <c r="P71" s="134"/>
      <c r="Q71" s="134"/>
      <c r="R71" s="135"/>
      <c r="S71" s="17"/>
      <c r="U71" s="16"/>
    </row>
    <row r="72" spans="1:21" ht="12.75" customHeight="1" x14ac:dyDescent="0.2">
      <c r="A72" s="863"/>
      <c r="B72" s="814"/>
      <c r="C72" s="1032"/>
      <c r="D72" s="1033" t="s">
        <v>182</v>
      </c>
      <c r="E72" s="1034" t="s">
        <v>81</v>
      </c>
      <c r="F72" s="999" t="s">
        <v>51</v>
      </c>
      <c r="G72" s="1000" t="s">
        <v>73</v>
      </c>
      <c r="H72" s="15" t="s">
        <v>82</v>
      </c>
      <c r="I72" s="441">
        <f>J72+L72</f>
        <v>665</v>
      </c>
      <c r="J72" s="312"/>
      <c r="K72" s="312"/>
      <c r="L72" s="609">
        <f>640+25</f>
        <v>665</v>
      </c>
      <c r="M72" s="540"/>
      <c r="N72" s="540"/>
      <c r="O72" s="960" t="s">
        <v>202</v>
      </c>
      <c r="P72" s="67"/>
      <c r="Q72" s="67"/>
      <c r="R72" s="68"/>
    </row>
    <row r="73" spans="1:21" x14ac:dyDescent="0.2">
      <c r="A73" s="863"/>
      <c r="B73" s="814"/>
      <c r="C73" s="1032"/>
      <c r="D73" s="805"/>
      <c r="E73" s="1035"/>
      <c r="F73" s="984"/>
      <c r="G73" s="851"/>
      <c r="H73" s="19"/>
      <c r="I73" s="424"/>
      <c r="J73" s="319"/>
      <c r="K73" s="319"/>
      <c r="L73" s="602"/>
      <c r="M73" s="539"/>
      <c r="N73" s="539"/>
      <c r="O73" s="910"/>
      <c r="P73" s="30">
        <v>100</v>
      </c>
      <c r="Q73" s="30"/>
      <c r="R73" s="31"/>
    </row>
    <row r="74" spans="1:21" x14ac:dyDescent="0.2">
      <c r="A74" s="863"/>
      <c r="B74" s="814"/>
      <c r="C74" s="1032"/>
      <c r="D74" s="805"/>
      <c r="E74" s="1036"/>
      <c r="F74" s="985"/>
      <c r="G74" s="1001"/>
      <c r="H74" s="150" t="s">
        <v>10</v>
      </c>
      <c r="I74" s="390">
        <f t="shared" ref="I74:N74" si="8">SUM(I72:I73)</f>
        <v>665</v>
      </c>
      <c r="J74" s="376">
        <f t="shared" si="8"/>
        <v>0</v>
      </c>
      <c r="K74" s="376">
        <f t="shared" si="8"/>
        <v>0</v>
      </c>
      <c r="L74" s="603">
        <f t="shared" si="8"/>
        <v>665</v>
      </c>
      <c r="M74" s="556">
        <f t="shared" si="8"/>
        <v>0</v>
      </c>
      <c r="N74" s="556">
        <f t="shared" si="8"/>
        <v>0</v>
      </c>
      <c r="O74" s="1019"/>
      <c r="P74" s="41"/>
      <c r="Q74" s="41"/>
      <c r="R74" s="42"/>
    </row>
    <row r="75" spans="1:21" ht="13.5" thickBot="1" x14ac:dyDescent="0.25">
      <c r="A75" s="643"/>
      <c r="B75" s="644"/>
      <c r="C75" s="165"/>
      <c r="D75" s="168"/>
      <c r="E75" s="1037" t="s">
        <v>125</v>
      </c>
      <c r="F75" s="987"/>
      <c r="G75" s="987"/>
      <c r="H75" s="987"/>
      <c r="I75" s="480">
        <f>I71+I68+I65+I63+I61+I74+I57</f>
        <v>1190</v>
      </c>
      <c r="J75" s="397">
        <f>J71+J68+J65+J63+J61+J57+J74</f>
        <v>0</v>
      </c>
      <c r="K75" s="397">
        <f>K71+K68+K65+K63+K61+K74+K57</f>
        <v>0</v>
      </c>
      <c r="L75" s="326">
        <f>L71+L68+L65+L63+L61+L74+L57</f>
        <v>1190</v>
      </c>
      <c r="M75" s="339">
        <f>M71+M68+M65+M63+M61+M74+M57</f>
        <v>8108.2</v>
      </c>
      <c r="N75" s="339">
        <f>N71+N68+N65+N63+N61+N74+N57</f>
        <v>11485.1</v>
      </c>
      <c r="O75" s="206"/>
      <c r="P75" s="117"/>
      <c r="Q75" s="117"/>
      <c r="R75" s="118"/>
      <c r="S75" s="17"/>
      <c r="U75" s="16"/>
    </row>
    <row r="76" spans="1:21" ht="25.5" customHeight="1" x14ac:dyDescent="0.2">
      <c r="A76" s="615" t="s">
        <v>9</v>
      </c>
      <c r="B76" s="617" t="s">
        <v>9</v>
      </c>
      <c r="C76" s="619" t="s">
        <v>51</v>
      </c>
      <c r="D76" s="688" t="s">
        <v>92</v>
      </c>
      <c r="E76" s="689"/>
      <c r="F76" s="690"/>
      <c r="G76" s="272"/>
      <c r="H76" s="691"/>
      <c r="I76" s="600"/>
      <c r="J76" s="332"/>
      <c r="K76" s="332"/>
      <c r="L76" s="692"/>
      <c r="M76" s="693"/>
      <c r="N76" s="694"/>
      <c r="O76" s="695"/>
      <c r="P76" s="101"/>
      <c r="Q76" s="101"/>
      <c r="R76" s="105"/>
      <c r="S76" s="17"/>
      <c r="U76" s="16"/>
    </row>
    <row r="77" spans="1:21" ht="12.75" customHeight="1" x14ac:dyDescent="0.2">
      <c r="A77" s="616"/>
      <c r="B77" s="618"/>
      <c r="C77" s="620"/>
      <c r="D77" s="805" t="s">
        <v>120</v>
      </c>
      <c r="E77" s="1022" t="s">
        <v>81</v>
      </c>
      <c r="F77" s="1025" t="s">
        <v>51</v>
      </c>
      <c r="G77" s="1028" t="s">
        <v>73</v>
      </c>
      <c r="H77" s="123" t="s">
        <v>43</v>
      </c>
      <c r="I77" s="424">
        <f>L77</f>
        <v>0</v>
      </c>
      <c r="J77" s="319"/>
      <c r="K77" s="319"/>
      <c r="L77" s="440">
        <v>0</v>
      </c>
      <c r="M77" s="537">
        <v>150</v>
      </c>
      <c r="N77" s="557"/>
      <c r="O77" s="971" t="s">
        <v>158</v>
      </c>
      <c r="P77" s="134"/>
      <c r="Q77" s="134">
        <v>1</v>
      </c>
      <c r="R77" s="135"/>
      <c r="S77" s="17"/>
      <c r="U77" s="16"/>
    </row>
    <row r="78" spans="1:21" x14ac:dyDescent="0.2">
      <c r="A78" s="863"/>
      <c r="B78" s="814"/>
      <c r="C78" s="1018"/>
      <c r="D78" s="1020"/>
      <c r="E78" s="1023"/>
      <c r="F78" s="1026"/>
      <c r="G78" s="1029"/>
      <c r="H78" s="108" t="s">
        <v>58</v>
      </c>
      <c r="I78" s="437">
        <f>J78+L78</f>
        <v>0</v>
      </c>
      <c r="J78" s="294"/>
      <c r="K78" s="294"/>
      <c r="L78" s="438">
        <v>0</v>
      </c>
      <c r="M78" s="543">
        <v>386</v>
      </c>
      <c r="N78" s="558">
        <v>5500</v>
      </c>
      <c r="O78" s="1012"/>
      <c r="P78" s="83"/>
      <c r="Q78" s="83"/>
      <c r="R78" s="84"/>
    </row>
    <row r="79" spans="1:21" ht="24" customHeight="1" x14ac:dyDescent="0.2">
      <c r="A79" s="1038"/>
      <c r="B79" s="1039"/>
      <c r="C79" s="1040"/>
      <c r="D79" s="1021"/>
      <c r="E79" s="1024"/>
      <c r="F79" s="1027"/>
      <c r="G79" s="1030"/>
      <c r="H79" s="149" t="s">
        <v>10</v>
      </c>
      <c r="I79" s="317">
        <f t="shared" ref="I79:N79" si="9">I78+I77+I76</f>
        <v>0</v>
      </c>
      <c r="J79" s="318">
        <f t="shared" si="9"/>
        <v>0</v>
      </c>
      <c r="K79" s="318">
        <f t="shared" si="9"/>
        <v>0</v>
      </c>
      <c r="L79" s="310">
        <f t="shared" si="9"/>
        <v>0</v>
      </c>
      <c r="M79" s="538">
        <f t="shared" si="9"/>
        <v>536</v>
      </c>
      <c r="N79" s="538">
        <f t="shared" si="9"/>
        <v>5500</v>
      </c>
      <c r="O79" s="1031"/>
      <c r="P79" s="667"/>
      <c r="Q79" s="667"/>
      <c r="R79" s="669">
        <v>30</v>
      </c>
      <c r="S79" s="17"/>
      <c r="U79" s="16"/>
    </row>
    <row r="80" spans="1:21" ht="16.5" customHeight="1" x14ac:dyDescent="0.2">
      <c r="A80" s="863"/>
      <c r="B80" s="814"/>
      <c r="C80" s="1018"/>
      <c r="D80" s="805" t="s">
        <v>189</v>
      </c>
      <c r="E80" s="919"/>
      <c r="F80" s="826" t="s">
        <v>51</v>
      </c>
      <c r="G80" s="786" t="s">
        <v>73</v>
      </c>
      <c r="H80" s="19" t="s">
        <v>58</v>
      </c>
      <c r="I80" s="602">
        <f>J80+L80</f>
        <v>0</v>
      </c>
      <c r="J80" s="286"/>
      <c r="K80" s="286"/>
      <c r="L80" s="601">
        <v>0</v>
      </c>
      <c r="M80" s="546">
        <v>300</v>
      </c>
      <c r="N80" s="559">
        <v>156</v>
      </c>
      <c r="O80" s="227" t="s">
        <v>166</v>
      </c>
      <c r="P80" s="83"/>
      <c r="Q80" s="83">
        <v>1</v>
      </c>
      <c r="R80" s="84"/>
    </row>
    <row r="81" spans="1:21" ht="24" customHeight="1" x14ac:dyDescent="0.2">
      <c r="A81" s="863"/>
      <c r="B81" s="814"/>
      <c r="C81" s="1018"/>
      <c r="D81" s="805"/>
      <c r="E81" s="1015"/>
      <c r="F81" s="964"/>
      <c r="G81" s="787"/>
      <c r="H81" s="150" t="s">
        <v>10</v>
      </c>
      <c r="I81" s="317">
        <f t="shared" ref="I81:N81" si="10">SUM(I80:I80)</f>
        <v>0</v>
      </c>
      <c r="J81" s="318">
        <f t="shared" si="10"/>
        <v>0</v>
      </c>
      <c r="K81" s="318">
        <f t="shared" si="10"/>
        <v>0</v>
      </c>
      <c r="L81" s="311">
        <f t="shared" si="10"/>
        <v>0</v>
      </c>
      <c r="M81" s="538">
        <f t="shared" si="10"/>
        <v>300</v>
      </c>
      <c r="N81" s="306">
        <f t="shared" si="10"/>
        <v>156</v>
      </c>
      <c r="O81" s="227" t="s">
        <v>159</v>
      </c>
      <c r="P81" s="134"/>
      <c r="Q81" s="134"/>
      <c r="R81" s="135"/>
      <c r="S81" s="17"/>
      <c r="U81" s="16"/>
    </row>
    <row r="82" spans="1:21" ht="15.75" customHeight="1" thickBot="1" x14ac:dyDescent="0.25">
      <c r="A82" s="643"/>
      <c r="B82" s="644"/>
      <c r="C82" s="640"/>
      <c r="D82" s="168"/>
      <c r="E82" s="986" t="s">
        <v>125</v>
      </c>
      <c r="F82" s="987"/>
      <c r="G82" s="987"/>
      <c r="H82" s="988"/>
      <c r="I82" s="480">
        <f t="shared" ref="I82:N82" si="11">I81+I79</f>
        <v>0</v>
      </c>
      <c r="J82" s="397">
        <f t="shared" si="11"/>
        <v>0</v>
      </c>
      <c r="K82" s="397">
        <f t="shared" si="11"/>
        <v>0</v>
      </c>
      <c r="L82" s="560">
        <f t="shared" si="11"/>
        <v>0</v>
      </c>
      <c r="M82" s="560">
        <f>M81+M79</f>
        <v>836</v>
      </c>
      <c r="N82" s="328">
        <f t="shared" si="11"/>
        <v>5656</v>
      </c>
      <c r="O82" s="116" t="s">
        <v>112</v>
      </c>
      <c r="P82" s="117"/>
      <c r="Q82" s="117"/>
      <c r="R82" s="118">
        <v>30</v>
      </c>
      <c r="S82" s="17"/>
      <c r="U82" s="16"/>
    </row>
    <row r="83" spans="1:21" ht="18.75" customHeight="1" x14ac:dyDescent="0.2">
      <c r="A83" s="862" t="s">
        <v>9</v>
      </c>
      <c r="B83" s="813" t="s">
        <v>9</v>
      </c>
      <c r="C83" s="816" t="s">
        <v>53</v>
      </c>
      <c r="D83" s="989" t="s">
        <v>183</v>
      </c>
      <c r="E83" s="1013" t="s">
        <v>81</v>
      </c>
      <c r="F83" s="1006" t="s">
        <v>51</v>
      </c>
      <c r="G83" s="890" t="s">
        <v>73</v>
      </c>
      <c r="H83" s="28" t="s">
        <v>43</v>
      </c>
      <c r="I83" s="771">
        <f>L83</f>
        <v>8493.4</v>
      </c>
      <c r="J83" s="772"/>
      <c r="K83" s="772"/>
      <c r="L83" s="773">
        <f>7448.5+2000-955.1</f>
        <v>8493.4</v>
      </c>
      <c r="M83" s="543"/>
      <c r="N83" s="561"/>
      <c r="O83" s="831" t="s">
        <v>203</v>
      </c>
      <c r="P83" s="77"/>
      <c r="Q83" s="77"/>
      <c r="R83" s="146"/>
    </row>
    <row r="84" spans="1:21" ht="18" customHeight="1" x14ac:dyDescent="0.2">
      <c r="A84" s="863"/>
      <c r="B84" s="814"/>
      <c r="C84" s="817"/>
      <c r="D84" s="981"/>
      <c r="E84" s="957"/>
      <c r="F84" s="984"/>
      <c r="G84" s="786"/>
      <c r="H84" s="244" t="s">
        <v>58</v>
      </c>
      <c r="I84" s="738">
        <f>L84</f>
        <v>2795.1</v>
      </c>
      <c r="J84" s="739"/>
      <c r="K84" s="739"/>
      <c r="L84" s="740">
        <v>2795.1</v>
      </c>
      <c r="M84" s="543">
        <v>0</v>
      </c>
      <c r="N84" s="561"/>
      <c r="O84" s="992"/>
      <c r="P84" s="194">
        <v>1</v>
      </c>
      <c r="Q84" s="194"/>
      <c r="R84" s="147"/>
    </row>
    <row r="85" spans="1:21" ht="17.25" customHeight="1" x14ac:dyDescent="0.2">
      <c r="A85" s="863"/>
      <c r="B85" s="814"/>
      <c r="C85" s="817"/>
      <c r="D85" s="1016"/>
      <c r="E85" s="957"/>
      <c r="F85" s="984"/>
      <c r="G85" s="786"/>
      <c r="H85" s="244" t="s">
        <v>75</v>
      </c>
      <c r="I85" s="293">
        <f>L85</f>
        <v>0</v>
      </c>
      <c r="J85" s="294"/>
      <c r="K85" s="294"/>
      <c r="L85" s="295">
        <v>0</v>
      </c>
      <c r="M85" s="536"/>
      <c r="N85" s="562"/>
      <c r="O85" s="992"/>
      <c r="P85" s="194">
        <v>100</v>
      </c>
      <c r="Q85" s="194"/>
      <c r="R85" s="147"/>
    </row>
    <row r="86" spans="1:21" x14ac:dyDescent="0.2">
      <c r="A86" s="863"/>
      <c r="B86" s="814"/>
      <c r="C86" s="817"/>
      <c r="D86" s="1017"/>
      <c r="E86" s="957"/>
      <c r="F86" s="984"/>
      <c r="G86" s="786"/>
      <c r="H86" s="245" t="s">
        <v>43</v>
      </c>
      <c r="I86" s="719"/>
      <c r="J86" s="720"/>
      <c r="K86" s="294"/>
      <c r="L86" s="295"/>
      <c r="M86" s="554">
        <v>0</v>
      </c>
      <c r="N86" s="559"/>
      <c r="O86" s="993"/>
      <c r="P86" s="708"/>
      <c r="Q86" s="194"/>
      <c r="R86" s="147"/>
    </row>
    <row r="87" spans="1:21" ht="13.5" thickBot="1" x14ac:dyDescent="0.25">
      <c r="A87" s="864"/>
      <c r="B87" s="815"/>
      <c r="C87" s="818"/>
      <c r="D87" s="703"/>
      <c r="E87" s="1014"/>
      <c r="F87" s="1007"/>
      <c r="G87" s="891"/>
      <c r="H87" s="151" t="s">
        <v>10</v>
      </c>
      <c r="I87" s="367">
        <f t="shared" ref="I87:L87" si="12">SUM(I83:I86)</f>
        <v>11288.5</v>
      </c>
      <c r="J87" s="325">
        <f t="shared" si="12"/>
        <v>0</v>
      </c>
      <c r="K87" s="307">
        <f t="shared" si="12"/>
        <v>0</v>
      </c>
      <c r="L87" s="325">
        <f t="shared" si="12"/>
        <v>11288.5</v>
      </c>
      <c r="M87" s="535">
        <v>0</v>
      </c>
      <c r="N87" s="305">
        <f>SUM(N83:N86)</f>
        <v>0</v>
      </c>
      <c r="O87" s="994"/>
      <c r="P87" s="709"/>
      <c r="Q87" s="228"/>
      <c r="R87" s="148"/>
    </row>
    <row r="88" spans="1:21" s="46" customFormat="1" ht="12.75" customHeight="1" x14ac:dyDescent="0.2">
      <c r="A88" s="862" t="s">
        <v>9</v>
      </c>
      <c r="B88" s="813" t="s">
        <v>9</v>
      </c>
      <c r="C88" s="816" t="s">
        <v>55</v>
      </c>
      <c r="D88" s="1002" t="s">
        <v>184</v>
      </c>
      <c r="E88" s="1004"/>
      <c r="F88" s="1006" t="s">
        <v>51</v>
      </c>
      <c r="G88" s="850" t="s">
        <v>73</v>
      </c>
      <c r="H88" s="214" t="s">
        <v>43</v>
      </c>
      <c r="I88" s="606">
        <f>J88+L88</f>
        <v>20</v>
      </c>
      <c r="J88" s="405"/>
      <c r="K88" s="405"/>
      <c r="L88" s="611">
        <v>20</v>
      </c>
      <c r="M88" s="563">
        <v>40</v>
      </c>
      <c r="N88" s="563">
        <v>40</v>
      </c>
      <c r="O88" s="995"/>
      <c r="P88" s="44"/>
      <c r="Q88" s="44"/>
      <c r="R88" s="45"/>
    </row>
    <row r="89" spans="1:21" x14ac:dyDescent="0.2">
      <c r="A89" s="863"/>
      <c r="B89" s="814"/>
      <c r="C89" s="817"/>
      <c r="D89" s="805"/>
      <c r="E89" s="982"/>
      <c r="F89" s="984"/>
      <c r="G89" s="851"/>
      <c r="H89" s="19"/>
      <c r="I89" s="433"/>
      <c r="J89" s="286"/>
      <c r="K89" s="286"/>
      <c r="L89" s="434"/>
      <c r="M89" s="532"/>
      <c r="N89" s="532"/>
      <c r="O89" s="996"/>
      <c r="P89" s="30"/>
      <c r="Q89" s="30"/>
      <c r="R89" s="31"/>
      <c r="S89" s="39"/>
    </row>
    <row r="90" spans="1:21" x14ac:dyDescent="0.2">
      <c r="A90" s="863"/>
      <c r="B90" s="814"/>
      <c r="C90" s="817"/>
      <c r="D90" s="805"/>
      <c r="E90" s="982"/>
      <c r="F90" s="984"/>
      <c r="G90" s="851"/>
      <c r="H90" s="28"/>
      <c r="I90" s="424"/>
      <c r="J90" s="319"/>
      <c r="K90" s="319"/>
      <c r="L90" s="440"/>
      <c r="M90" s="555"/>
      <c r="N90" s="555"/>
      <c r="O90" s="996"/>
      <c r="P90" s="30"/>
      <c r="Q90" s="30"/>
      <c r="R90" s="31"/>
    </row>
    <row r="91" spans="1:21" ht="13.5" thickBot="1" x14ac:dyDescent="0.25">
      <c r="A91" s="864"/>
      <c r="B91" s="815"/>
      <c r="C91" s="818"/>
      <c r="D91" s="1003"/>
      <c r="E91" s="1005"/>
      <c r="F91" s="1007"/>
      <c r="G91" s="852"/>
      <c r="H91" s="208" t="s">
        <v>10</v>
      </c>
      <c r="I91" s="480">
        <f t="shared" ref="I91:N91" si="13">SUM(I88:I90)</f>
        <v>20</v>
      </c>
      <c r="J91" s="397">
        <f t="shared" si="13"/>
        <v>0</v>
      </c>
      <c r="K91" s="397">
        <f t="shared" si="13"/>
        <v>0</v>
      </c>
      <c r="L91" s="560">
        <f t="shared" si="13"/>
        <v>20</v>
      </c>
      <c r="M91" s="564">
        <f>SUM(M88:M90)</f>
        <v>40</v>
      </c>
      <c r="N91" s="564">
        <f t="shared" si="13"/>
        <v>40</v>
      </c>
      <c r="O91" s="91"/>
      <c r="P91" s="35"/>
      <c r="Q91" s="35"/>
      <c r="R91" s="36"/>
    </row>
    <row r="92" spans="1:21" x14ac:dyDescent="0.2">
      <c r="A92" s="615" t="s">
        <v>9</v>
      </c>
      <c r="B92" s="617" t="s">
        <v>9</v>
      </c>
      <c r="C92" s="619" t="s">
        <v>56</v>
      </c>
      <c r="D92" s="681" t="s">
        <v>137</v>
      </c>
      <c r="E92" s="143"/>
      <c r="F92" s="653"/>
      <c r="G92" s="655"/>
      <c r="H92" s="47"/>
      <c r="I92" s="607"/>
      <c r="J92" s="357"/>
      <c r="K92" s="357"/>
      <c r="L92" s="612"/>
      <c r="M92" s="544"/>
      <c r="N92" s="544"/>
      <c r="O92" s="89"/>
      <c r="P92" s="50"/>
      <c r="Q92" s="50"/>
      <c r="R92" s="51"/>
    </row>
    <row r="93" spans="1:21" ht="12.75" customHeight="1" x14ac:dyDescent="0.2">
      <c r="A93" s="863"/>
      <c r="B93" s="814"/>
      <c r="C93" s="817"/>
      <c r="D93" s="997" t="s">
        <v>83</v>
      </c>
      <c r="E93" s="52" t="s">
        <v>81</v>
      </c>
      <c r="F93" s="999" t="s">
        <v>51</v>
      </c>
      <c r="G93" s="1000" t="s">
        <v>73</v>
      </c>
      <c r="H93" s="19" t="s">
        <v>76</v>
      </c>
      <c r="I93" s="433">
        <f>J93+L93</f>
        <v>200</v>
      </c>
      <c r="J93" s="286"/>
      <c r="K93" s="286"/>
      <c r="L93" s="434">
        <v>200</v>
      </c>
      <c r="M93" s="532"/>
      <c r="N93" s="532"/>
      <c r="O93" s="88" t="s">
        <v>167</v>
      </c>
      <c r="P93" s="30">
        <v>1</v>
      </c>
      <c r="Q93" s="30"/>
      <c r="R93" s="31"/>
      <c r="S93" s="39"/>
    </row>
    <row r="94" spans="1:21" ht="18.75" customHeight="1" x14ac:dyDescent="0.2">
      <c r="A94" s="863"/>
      <c r="B94" s="814"/>
      <c r="C94" s="817"/>
      <c r="D94" s="981"/>
      <c r="E94" s="1008" t="s">
        <v>146</v>
      </c>
      <c r="F94" s="984"/>
      <c r="G94" s="851"/>
      <c r="H94" s="26" t="s">
        <v>121</v>
      </c>
      <c r="I94" s="437">
        <f>J94+L94</f>
        <v>0.79999999999999993</v>
      </c>
      <c r="J94" s="294">
        <v>0.1</v>
      </c>
      <c r="K94" s="294"/>
      <c r="L94" s="438">
        <v>0.7</v>
      </c>
      <c r="M94" s="534"/>
      <c r="N94" s="534"/>
      <c r="O94" s="1011" t="s">
        <v>168</v>
      </c>
      <c r="P94" s="30">
        <v>1</v>
      </c>
      <c r="Q94" s="30"/>
      <c r="R94" s="31"/>
    </row>
    <row r="95" spans="1:21" ht="18" customHeight="1" x14ac:dyDescent="0.2">
      <c r="A95" s="863"/>
      <c r="B95" s="814"/>
      <c r="C95" s="817"/>
      <c r="D95" s="981"/>
      <c r="E95" s="1009"/>
      <c r="F95" s="984"/>
      <c r="G95" s="851"/>
      <c r="H95" s="28" t="s">
        <v>82</v>
      </c>
      <c r="I95" s="424">
        <f>L95</f>
        <v>80.099999999999994</v>
      </c>
      <c r="J95" s="294"/>
      <c r="K95" s="294"/>
      <c r="L95" s="440">
        <v>80.099999999999994</v>
      </c>
      <c r="M95" s="555"/>
      <c r="N95" s="555"/>
      <c r="O95" s="1012"/>
      <c r="P95" s="30"/>
      <c r="Q95" s="30"/>
      <c r="R95" s="31"/>
    </row>
    <row r="96" spans="1:21" ht="17.25" customHeight="1" x14ac:dyDescent="0.2">
      <c r="A96" s="863"/>
      <c r="B96" s="814"/>
      <c r="C96" s="817"/>
      <c r="D96" s="998"/>
      <c r="E96" s="1010"/>
      <c r="F96" s="985"/>
      <c r="G96" s="1001"/>
      <c r="H96" s="205" t="s">
        <v>10</v>
      </c>
      <c r="I96" s="390">
        <f>SUM(I93:I95)</f>
        <v>280.89999999999998</v>
      </c>
      <c r="J96" s="376">
        <f t="shared" ref="J96:L96" si="14">SUM(J93:J95)</f>
        <v>0.1</v>
      </c>
      <c r="K96" s="376">
        <f t="shared" si="14"/>
        <v>0</v>
      </c>
      <c r="L96" s="389">
        <f t="shared" si="14"/>
        <v>280.79999999999995</v>
      </c>
      <c r="M96" s="552">
        <f t="shared" ref="M96:N96" si="15">SUM(M93:M95)</f>
        <v>0</v>
      </c>
      <c r="N96" s="552">
        <f t="shared" si="15"/>
        <v>0</v>
      </c>
      <c r="O96" s="90"/>
      <c r="P96" s="41"/>
      <c r="Q96" s="41"/>
      <c r="R96" s="42"/>
    </row>
    <row r="97" spans="1:21" ht="13.5" customHeight="1" x14ac:dyDescent="0.2">
      <c r="A97" s="863"/>
      <c r="B97" s="814"/>
      <c r="C97" s="817"/>
      <c r="D97" s="981" t="s">
        <v>185</v>
      </c>
      <c r="E97" s="982" t="s">
        <v>146</v>
      </c>
      <c r="F97" s="984" t="s">
        <v>51</v>
      </c>
      <c r="G97" s="786" t="s">
        <v>73</v>
      </c>
      <c r="H97" s="28" t="s">
        <v>150</v>
      </c>
      <c r="I97" s="602">
        <f>L97</f>
        <v>632.4</v>
      </c>
      <c r="J97" s="319"/>
      <c r="K97" s="319"/>
      <c r="L97" s="602">
        <v>632.4</v>
      </c>
      <c r="M97" s="539"/>
      <c r="N97" s="565"/>
      <c r="O97" s="227"/>
      <c r="P97" s="107"/>
      <c r="Q97" s="107"/>
      <c r="R97" s="69"/>
    </row>
    <row r="98" spans="1:21" ht="16.5" customHeight="1" x14ac:dyDescent="0.2">
      <c r="A98" s="863"/>
      <c r="B98" s="814"/>
      <c r="C98" s="817"/>
      <c r="D98" s="981"/>
      <c r="E98" s="982"/>
      <c r="F98" s="984"/>
      <c r="G98" s="786"/>
      <c r="H98" s="26" t="s">
        <v>75</v>
      </c>
      <c r="I98" s="424">
        <f>J98+L98</f>
        <v>9274.0999999999985</v>
      </c>
      <c r="J98" s="312"/>
      <c r="K98" s="312"/>
      <c r="L98" s="442">
        <f>5928.9+3345.2</f>
        <v>9274.0999999999985</v>
      </c>
      <c r="M98" s="566">
        <v>3497.3</v>
      </c>
      <c r="N98" s="567"/>
      <c r="O98" s="971" t="s">
        <v>104</v>
      </c>
      <c r="P98" s="107">
        <v>30</v>
      </c>
      <c r="Q98" s="107">
        <v>100</v>
      </c>
      <c r="R98" s="31"/>
    </row>
    <row r="99" spans="1:21" ht="18" customHeight="1" x14ac:dyDescent="0.2">
      <c r="A99" s="863"/>
      <c r="B99" s="814"/>
      <c r="C99" s="817"/>
      <c r="D99" s="805" t="s">
        <v>186</v>
      </c>
      <c r="E99" s="982"/>
      <c r="F99" s="984"/>
      <c r="G99" s="786"/>
      <c r="H99" s="26" t="s">
        <v>82</v>
      </c>
      <c r="I99" s="424">
        <f>J99+L99</f>
        <v>6094.4</v>
      </c>
      <c r="J99" s="312"/>
      <c r="K99" s="312"/>
      <c r="L99" s="442">
        <f>4546.3+1548.1</f>
        <v>6094.4</v>
      </c>
      <c r="M99" s="566">
        <v>1512.6</v>
      </c>
      <c r="N99" s="567"/>
      <c r="O99" s="971"/>
      <c r="P99" s="30"/>
      <c r="Q99" s="30"/>
      <c r="R99" s="31"/>
      <c r="S99" s="39"/>
    </row>
    <row r="100" spans="1:21" ht="16.5" customHeight="1" x14ac:dyDescent="0.2">
      <c r="A100" s="863"/>
      <c r="B100" s="814"/>
      <c r="C100" s="817"/>
      <c r="D100" s="805"/>
      <c r="E100" s="983"/>
      <c r="F100" s="985"/>
      <c r="G100" s="787"/>
      <c r="H100" s="150" t="s">
        <v>10</v>
      </c>
      <c r="I100" s="367">
        <f t="shared" ref="I100:L100" si="16">SUM(I97:I99)</f>
        <v>16000.899999999998</v>
      </c>
      <c r="J100" s="353">
        <f t="shared" si="16"/>
        <v>0</v>
      </c>
      <c r="K100" s="353">
        <f t="shared" si="16"/>
        <v>0</v>
      </c>
      <c r="L100" s="306">
        <f t="shared" si="16"/>
        <v>16000.899999999998</v>
      </c>
      <c r="M100" s="535">
        <f>SUM(M97:M99)</f>
        <v>5009.8999999999996</v>
      </c>
      <c r="N100" s="305">
        <f t="shared" ref="N100" si="17">SUM(N97:N99)</f>
        <v>0</v>
      </c>
      <c r="O100" s="657"/>
      <c r="P100" s="30"/>
      <c r="Q100" s="30"/>
      <c r="R100" s="31"/>
    </row>
    <row r="101" spans="1:21" ht="18" customHeight="1" thickBot="1" x14ac:dyDescent="0.25">
      <c r="A101" s="643"/>
      <c r="B101" s="644"/>
      <c r="C101" s="165"/>
      <c r="D101" s="168"/>
      <c r="E101" s="986" t="s">
        <v>125</v>
      </c>
      <c r="F101" s="987"/>
      <c r="G101" s="987"/>
      <c r="H101" s="988"/>
      <c r="I101" s="326">
        <f t="shared" ref="I101:N101" si="18">I100+I96</f>
        <v>16281.799999999997</v>
      </c>
      <c r="J101" s="325">
        <f t="shared" si="18"/>
        <v>0.1</v>
      </c>
      <c r="K101" s="325">
        <f t="shared" si="18"/>
        <v>0</v>
      </c>
      <c r="L101" s="326">
        <f t="shared" si="18"/>
        <v>16281.699999999997</v>
      </c>
      <c r="M101" s="339">
        <f>M100+M96</f>
        <v>5009.8999999999996</v>
      </c>
      <c r="N101" s="328">
        <f t="shared" si="18"/>
        <v>0</v>
      </c>
      <c r="O101" s="116"/>
      <c r="P101" s="166"/>
      <c r="Q101" s="166"/>
      <c r="R101" s="167"/>
    </row>
    <row r="102" spans="1:21" ht="13.5" thickBot="1" x14ac:dyDescent="0.25">
      <c r="A102" s="94" t="s">
        <v>9</v>
      </c>
      <c r="B102" s="13" t="s">
        <v>9</v>
      </c>
      <c r="C102" s="789" t="s">
        <v>12</v>
      </c>
      <c r="D102" s="789"/>
      <c r="E102" s="789"/>
      <c r="F102" s="789"/>
      <c r="G102" s="789"/>
      <c r="H102" s="790"/>
      <c r="I102" s="417">
        <f t="shared" ref="I102:N102" si="19">I101+I91+I87+I82+I75+I54+I37</f>
        <v>31369.599999999995</v>
      </c>
      <c r="J102" s="420">
        <f t="shared" si="19"/>
        <v>0.1</v>
      </c>
      <c r="K102" s="420">
        <f t="shared" si="19"/>
        <v>0</v>
      </c>
      <c r="L102" s="417">
        <f t="shared" si="19"/>
        <v>31369.499999999996</v>
      </c>
      <c r="M102" s="421">
        <f t="shared" si="19"/>
        <v>21246.999999999996</v>
      </c>
      <c r="N102" s="416">
        <f t="shared" si="19"/>
        <v>23844.199999999997</v>
      </c>
      <c r="O102" s="658"/>
      <c r="P102" s="37"/>
      <c r="Q102" s="37"/>
      <c r="R102" s="38"/>
    </row>
    <row r="103" spans="1:21" ht="13.5" thickBot="1" x14ac:dyDescent="0.25">
      <c r="A103" s="94" t="s">
        <v>9</v>
      </c>
      <c r="B103" s="13" t="s">
        <v>11</v>
      </c>
      <c r="C103" s="886" t="s">
        <v>49</v>
      </c>
      <c r="D103" s="887"/>
      <c r="E103" s="887"/>
      <c r="F103" s="887"/>
      <c r="G103" s="887"/>
      <c r="H103" s="888"/>
      <c r="I103" s="888"/>
      <c r="J103" s="888"/>
      <c r="K103" s="888"/>
      <c r="L103" s="888"/>
      <c r="M103" s="888"/>
      <c r="N103" s="888"/>
      <c r="O103" s="887"/>
      <c r="P103" s="887"/>
      <c r="Q103" s="887"/>
      <c r="R103" s="889"/>
    </row>
    <row r="104" spans="1:21" ht="14.25" customHeight="1" x14ac:dyDescent="0.2">
      <c r="A104" s="862" t="s">
        <v>9</v>
      </c>
      <c r="B104" s="813" t="s">
        <v>11</v>
      </c>
      <c r="C104" s="972" t="s">
        <v>9</v>
      </c>
      <c r="D104" s="989" t="s">
        <v>188</v>
      </c>
      <c r="E104" s="59" t="s">
        <v>81</v>
      </c>
      <c r="F104" s="825" t="s">
        <v>51</v>
      </c>
      <c r="G104" s="850" t="s">
        <v>73</v>
      </c>
      <c r="H104" s="127"/>
      <c r="I104" s="422"/>
      <c r="J104" s="358"/>
      <c r="K104" s="358"/>
      <c r="L104" s="358"/>
      <c r="M104" s="568"/>
      <c r="N104" s="568"/>
      <c r="O104" s="909" t="s">
        <v>204</v>
      </c>
      <c r="P104" s="666"/>
      <c r="Q104" s="666"/>
      <c r="R104" s="668"/>
      <c r="U104" s="16"/>
    </row>
    <row r="105" spans="1:21" ht="11.25" customHeight="1" x14ac:dyDescent="0.2">
      <c r="A105" s="863"/>
      <c r="B105" s="814"/>
      <c r="C105" s="973"/>
      <c r="D105" s="990"/>
      <c r="E105" s="976" t="s">
        <v>143</v>
      </c>
      <c r="F105" s="826"/>
      <c r="G105" s="851"/>
      <c r="H105" s="170" t="s">
        <v>150</v>
      </c>
      <c r="I105" s="424">
        <f>J105+L105</f>
        <v>0</v>
      </c>
      <c r="J105" s="373"/>
      <c r="K105" s="373"/>
      <c r="L105" s="373">
        <v>0</v>
      </c>
      <c r="M105" s="532"/>
      <c r="N105" s="532"/>
      <c r="O105" s="975"/>
      <c r="P105" s="134">
        <v>100</v>
      </c>
      <c r="Q105" s="134"/>
      <c r="R105" s="135"/>
      <c r="U105" s="16"/>
    </row>
    <row r="106" spans="1:21" ht="29.25" customHeight="1" x14ac:dyDescent="0.2">
      <c r="A106" s="863"/>
      <c r="B106" s="814"/>
      <c r="C106" s="973"/>
      <c r="D106" s="990"/>
      <c r="E106" s="977"/>
      <c r="F106" s="826"/>
      <c r="G106" s="851"/>
      <c r="H106" s="126" t="s">
        <v>75</v>
      </c>
      <c r="I106" s="301">
        <f>J106+L106</f>
        <v>5590.2</v>
      </c>
      <c r="J106" s="319"/>
      <c r="K106" s="319"/>
      <c r="L106" s="373">
        <v>5590.2</v>
      </c>
      <c r="M106" s="534"/>
      <c r="N106" s="534"/>
      <c r="O106" s="975"/>
      <c r="P106" s="134"/>
      <c r="Q106" s="134"/>
      <c r="R106" s="135"/>
      <c r="U106" s="16"/>
    </row>
    <row r="107" spans="1:21" ht="14.25" customHeight="1" x14ac:dyDescent="0.2">
      <c r="A107" s="863"/>
      <c r="B107" s="814"/>
      <c r="C107" s="973"/>
      <c r="D107" s="805" t="s">
        <v>187</v>
      </c>
      <c r="E107" s="977"/>
      <c r="F107" s="826"/>
      <c r="G107" s="851"/>
      <c r="H107" s="128" t="s">
        <v>58</v>
      </c>
      <c r="I107" s="293">
        <f>J107+L107</f>
        <v>0</v>
      </c>
      <c r="J107" s="294"/>
      <c r="K107" s="294"/>
      <c r="L107" s="365"/>
      <c r="M107" s="536">
        <v>50</v>
      </c>
      <c r="N107" s="569">
        <v>150</v>
      </c>
      <c r="O107" s="803" t="s">
        <v>169</v>
      </c>
      <c r="P107" s="134"/>
      <c r="Q107" s="134"/>
      <c r="R107" s="135">
        <v>1</v>
      </c>
      <c r="U107" s="16"/>
    </row>
    <row r="108" spans="1:21" ht="15" customHeight="1" x14ac:dyDescent="0.2">
      <c r="A108" s="863"/>
      <c r="B108" s="814"/>
      <c r="C108" s="973"/>
      <c r="D108" s="805"/>
      <c r="E108" s="977"/>
      <c r="F108" s="826"/>
      <c r="G108" s="851"/>
      <c r="H108" s="170" t="s">
        <v>76</v>
      </c>
      <c r="I108" s="293">
        <f>J108+L108</f>
        <v>20.9</v>
      </c>
      <c r="J108" s="294"/>
      <c r="K108" s="294"/>
      <c r="L108" s="365">
        <v>20.9</v>
      </c>
      <c r="M108" s="537"/>
      <c r="N108" s="546"/>
      <c r="O108" s="804"/>
      <c r="P108" s="134"/>
      <c r="Q108" s="134"/>
      <c r="R108" s="135"/>
      <c r="U108" s="16"/>
    </row>
    <row r="109" spans="1:21" ht="15.75" customHeight="1" thickBot="1" x14ac:dyDescent="0.25">
      <c r="A109" s="864"/>
      <c r="B109" s="815"/>
      <c r="C109" s="974"/>
      <c r="D109" s="991"/>
      <c r="E109" s="978"/>
      <c r="F109" s="827"/>
      <c r="G109" s="852"/>
      <c r="H109" s="210" t="s">
        <v>10</v>
      </c>
      <c r="I109" s="330">
        <f>SUM(I104:I108)</f>
        <v>5611.0999999999995</v>
      </c>
      <c r="J109" s="325">
        <f>SUM(J104:J107)</f>
        <v>0</v>
      </c>
      <c r="K109" s="325">
        <f>SUM(K104:K107)</f>
        <v>0</v>
      </c>
      <c r="L109" s="338">
        <f>SUM(L104:L108)</f>
        <v>5611.0999999999995</v>
      </c>
      <c r="M109" s="339">
        <f>SUM(M104:M107)</f>
        <v>50</v>
      </c>
      <c r="N109" s="339">
        <f>SUM(N104:N107)</f>
        <v>150</v>
      </c>
      <c r="O109" s="674"/>
      <c r="P109" s="132"/>
      <c r="Q109" s="132"/>
      <c r="R109" s="133"/>
      <c r="U109" s="16"/>
    </row>
    <row r="110" spans="1:21" ht="13.5" thickBot="1" x14ac:dyDescent="0.25">
      <c r="A110" s="95" t="s">
        <v>9</v>
      </c>
      <c r="B110" s="13" t="s">
        <v>11</v>
      </c>
      <c r="C110" s="789" t="s">
        <v>12</v>
      </c>
      <c r="D110" s="789"/>
      <c r="E110" s="789"/>
      <c r="F110" s="789"/>
      <c r="G110" s="789"/>
      <c r="H110" s="789"/>
      <c r="I110" s="425">
        <f>J110+L110</f>
        <v>5611.0999999999995</v>
      </c>
      <c r="J110" s="426">
        <f>SUM(J109)</f>
        <v>0</v>
      </c>
      <c r="K110" s="426">
        <f>SUM(K109)</f>
        <v>0</v>
      </c>
      <c r="L110" s="427">
        <f>SUM(L109)</f>
        <v>5611.0999999999995</v>
      </c>
      <c r="M110" s="416">
        <f>SUM(M109)</f>
        <v>50</v>
      </c>
      <c r="N110" s="416">
        <f>SUM(N109)</f>
        <v>150</v>
      </c>
      <c r="O110" s="791"/>
      <c r="P110" s="792"/>
      <c r="Q110" s="792"/>
      <c r="R110" s="793"/>
    </row>
    <row r="111" spans="1:21" ht="13.5" thickBot="1" x14ac:dyDescent="0.25">
      <c r="A111" s="94" t="s">
        <v>9</v>
      </c>
      <c r="B111" s="13" t="s">
        <v>45</v>
      </c>
      <c r="C111" s="979" t="s">
        <v>50</v>
      </c>
      <c r="D111" s="979"/>
      <c r="E111" s="979"/>
      <c r="F111" s="979"/>
      <c r="G111" s="979"/>
      <c r="H111" s="979"/>
      <c r="I111" s="979"/>
      <c r="J111" s="979"/>
      <c r="K111" s="979"/>
      <c r="L111" s="979"/>
      <c r="M111" s="979"/>
      <c r="N111" s="979"/>
      <c r="O111" s="979"/>
      <c r="P111" s="979"/>
      <c r="Q111" s="979"/>
      <c r="R111" s="980"/>
    </row>
    <row r="112" spans="1:21" ht="25.5" x14ac:dyDescent="0.2">
      <c r="A112" s="615" t="s">
        <v>9</v>
      </c>
      <c r="B112" s="617" t="s">
        <v>45</v>
      </c>
      <c r="C112" s="619" t="s">
        <v>9</v>
      </c>
      <c r="D112" s="157" t="s">
        <v>107</v>
      </c>
      <c r="E112" s="642"/>
      <c r="F112" s="169" t="s">
        <v>67</v>
      </c>
      <c r="G112" s="625" t="s">
        <v>57</v>
      </c>
      <c r="H112" s="164" t="s">
        <v>43</v>
      </c>
      <c r="I112" s="428">
        <f>J112+L112</f>
        <v>17642.3</v>
      </c>
      <c r="J112" s="429">
        <f>17828.3-686+500</f>
        <v>17642.3</v>
      </c>
      <c r="K112" s="341">
        <f>K114+K115+K116+K117+K121</f>
        <v>0</v>
      </c>
      <c r="L112" s="430">
        <f>L114+L115+L116+L117+L121</f>
        <v>0</v>
      </c>
      <c r="M112" s="432">
        <v>19615.400000000001</v>
      </c>
      <c r="N112" s="570">
        <v>19926.400000000001</v>
      </c>
      <c r="O112" s="82"/>
      <c r="P112" s="54"/>
      <c r="Q112" s="82"/>
      <c r="R112" s="72"/>
      <c r="U112" s="16"/>
    </row>
    <row r="113" spans="1:21" ht="18.75" customHeight="1" x14ac:dyDescent="0.2">
      <c r="A113" s="616"/>
      <c r="B113" s="618"/>
      <c r="C113" s="620"/>
      <c r="D113" s="672" t="s">
        <v>94</v>
      </c>
      <c r="E113" s="663"/>
      <c r="F113" s="34" t="s">
        <v>51</v>
      </c>
      <c r="G113" s="621"/>
      <c r="H113" s="170" t="s">
        <v>135</v>
      </c>
      <c r="I113" s="433">
        <f>J113</f>
        <v>1000</v>
      </c>
      <c r="J113" s="372">
        <v>1000</v>
      </c>
      <c r="K113" s="286">
        <f>K119+K124</f>
        <v>0</v>
      </c>
      <c r="L113" s="434">
        <f>L119+L124</f>
        <v>0</v>
      </c>
      <c r="M113" s="436">
        <v>1245.2</v>
      </c>
      <c r="N113" s="554">
        <v>1445.2</v>
      </c>
      <c r="O113" s="6"/>
      <c r="P113" s="58"/>
      <c r="Q113" s="6"/>
      <c r="R113" s="595"/>
      <c r="U113" s="16"/>
    </row>
    <row r="114" spans="1:21" ht="30" customHeight="1" x14ac:dyDescent="0.2">
      <c r="A114" s="616"/>
      <c r="B114" s="618"/>
      <c r="C114" s="620"/>
      <c r="D114" s="251" t="s">
        <v>190</v>
      </c>
      <c r="E114" s="663"/>
      <c r="F114" s="34"/>
      <c r="G114" s="621"/>
      <c r="H114" s="596" t="s">
        <v>121</v>
      </c>
      <c r="I114" s="441">
        <f>J114</f>
        <v>673.4</v>
      </c>
      <c r="J114" s="369">
        <v>673.4</v>
      </c>
      <c r="K114" s="312"/>
      <c r="L114" s="442"/>
      <c r="M114" s="540"/>
      <c r="N114" s="540"/>
      <c r="O114" s="638" t="s">
        <v>68</v>
      </c>
      <c r="P114" s="121">
        <v>6</v>
      </c>
      <c r="Q114" s="121">
        <v>6</v>
      </c>
      <c r="R114" s="122">
        <v>6</v>
      </c>
      <c r="U114" s="16"/>
    </row>
    <row r="115" spans="1:21" ht="17.25" customHeight="1" x14ac:dyDescent="0.2">
      <c r="A115" s="616"/>
      <c r="B115" s="618"/>
      <c r="C115" s="620"/>
      <c r="D115" s="624" t="s">
        <v>191</v>
      </c>
      <c r="E115" s="663"/>
      <c r="F115" s="34"/>
      <c r="G115" s="621"/>
      <c r="H115" s="170"/>
      <c r="I115" s="433"/>
      <c r="J115" s="372"/>
      <c r="K115" s="286"/>
      <c r="L115" s="434"/>
      <c r="M115" s="572"/>
      <c r="N115" s="532"/>
      <c r="O115" s="109" t="s">
        <v>153</v>
      </c>
      <c r="P115" s="673">
        <v>2</v>
      </c>
      <c r="Q115" s="673">
        <v>2</v>
      </c>
      <c r="R115" s="680">
        <v>2</v>
      </c>
      <c r="U115" s="16"/>
    </row>
    <row r="116" spans="1:21" ht="28.5" customHeight="1" x14ac:dyDescent="0.2">
      <c r="A116" s="616"/>
      <c r="B116" s="618"/>
      <c r="C116" s="620"/>
      <c r="D116" s="623" t="s">
        <v>192</v>
      </c>
      <c r="E116" s="633"/>
      <c r="F116" s="34"/>
      <c r="G116" s="621"/>
      <c r="H116" s="170"/>
      <c r="I116" s="433"/>
      <c r="J116" s="372"/>
      <c r="K116" s="286"/>
      <c r="L116" s="434"/>
      <c r="M116" s="572"/>
      <c r="N116" s="532"/>
      <c r="O116" s="639" t="s">
        <v>152</v>
      </c>
      <c r="P116" s="134">
        <v>6</v>
      </c>
      <c r="Q116" s="134">
        <v>8</v>
      </c>
      <c r="R116" s="135">
        <v>8</v>
      </c>
      <c r="U116" s="16"/>
    </row>
    <row r="117" spans="1:21" ht="18" customHeight="1" x14ac:dyDescent="0.2">
      <c r="A117" s="863"/>
      <c r="B117" s="814"/>
      <c r="C117" s="817"/>
      <c r="D117" s="934" t="s">
        <v>69</v>
      </c>
      <c r="E117" s="919"/>
      <c r="F117" s="826"/>
      <c r="G117" s="786"/>
      <c r="H117" s="171"/>
      <c r="I117" s="433"/>
      <c r="J117" s="372"/>
      <c r="K117" s="286"/>
      <c r="L117" s="434"/>
      <c r="M117" s="573"/>
      <c r="N117" s="574"/>
      <c r="O117" s="960" t="s">
        <v>99</v>
      </c>
      <c r="P117" s="967">
        <v>6.8</v>
      </c>
      <c r="Q117" s="969">
        <v>7</v>
      </c>
      <c r="R117" s="965">
        <v>7</v>
      </c>
      <c r="U117" s="16"/>
    </row>
    <row r="118" spans="1:21" ht="10.5" customHeight="1" x14ac:dyDescent="0.2">
      <c r="A118" s="863"/>
      <c r="B118" s="814"/>
      <c r="C118" s="817"/>
      <c r="D118" s="956"/>
      <c r="E118" s="919"/>
      <c r="F118" s="826"/>
      <c r="G118" s="786"/>
      <c r="H118" s="171"/>
      <c r="I118" s="433"/>
      <c r="J118" s="372"/>
      <c r="K118" s="286"/>
      <c r="L118" s="434"/>
      <c r="M118" s="573"/>
      <c r="N118" s="574"/>
      <c r="O118" s="910"/>
      <c r="P118" s="968"/>
      <c r="Q118" s="970"/>
      <c r="R118" s="966"/>
      <c r="U118" s="16"/>
    </row>
    <row r="119" spans="1:21" x14ac:dyDescent="0.2">
      <c r="A119" s="863"/>
      <c r="B119" s="814"/>
      <c r="C119" s="817"/>
      <c r="D119" s="820" t="s">
        <v>70</v>
      </c>
      <c r="E119" s="962" t="s">
        <v>154</v>
      </c>
      <c r="F119" s="826"/>
      <c r="G119" s="786"/>
      <c r="H119" s="171"/>
      <c r="I119" s="433"/>
      <c r="J119" s="372"/>
      <c r="K119" s="286"/>
      <c r="L119" s="434"/>
      <c r="M119" s="573"/>
      <c r="N119" s="574"/>
      <c r="O119" s="958" t="s">
        <v>100</v>
      </c>
      <c r="P119" s="121">
        <v>0</v>
      </c>
      <c r="Q119" s="121">
        <v>8</v>
      </c>
      <c r="R119" s="122">
        <v>8</v>
      </c>
      <c r="U119" s="16"/>
    </row>
    <row r="120" spans="1:21" ht="15.75" customHeight="1" x14ac:dyDescent="0.2">
      <c r="A120" s="863"/>
      <c r="B120" s="814"/>
      <c r="C120" s="817"/>
      <c r="D120" s="956"/>
      <c r="E120" s="963"/>
      <c r="F120" s="964"/>
      <c r="G120" s="787"/>
      <c r="H120" s="201"/>
      <c r="I120" s="424"/>
      <c r="J120" s="373"/>
      <c r="K120" s="319"/>
      <c r="L120" s="440"/>
      <c r="M120" s="575"/>
      <c r="N120" s="576"/>
      <c r="O120" s="959"/>
      <c r="P120" s="667"/>
      <c r="Q120" s="667"/>
      <c r="R120" s="669"/>
      <c r="U120" s="16"/>
    </row>
    <row r="121" spans="1:21" ht="18.75" customHeight="1" x14ac:dyDescent="0.2">
      <c r="A121" s="863"/>
      <c r="B121" s="814"/>
      <c r="C121" s="817"/>
      <c r="D121" s="820" t="s">
        <v>193</v>
      </c>
      <c r="E121" s="957"/>
      <c r="F121" s="826"/>
      <c r="G121" s="786"/>
      <c r="H121" s="241"/>
      <c r="I121" s="441"/>
      <c r="J121" s="369"/>
      <c r="K121" s="312"/>
      <c r="L121" s="442"/>
      <c r="M121" s="577"/>
      <c r="N121" s="578"/>
      <c r="O121" s="961" t="s">
        <v>71</v>
      </c>
      <c r="P121" s="134">
        <v>2</v>
      </c>
      <c r="Q121" s="134">
        <v>2</v>
      </c>
      <c r="R121" s="135">
        <v>2</v>
      </c>
      <c r="U121" s="16"/>
    </row>
    <row r="122" spans="1:21" x14ac:dyDescent="0.2">
      <c r="A122" s="863"/>
      <c r="B122" s="814"/>
      <c r="C122" s="817"/>
      <c r="D122" s="820"/>
      <c r="E122" s="957"/>
      <c r="F122" s="826"/>
      <c r="G122" s="786"/>
      <c r="H122" s="171" t="s">
        <v>121</v>
      </c>
      <c r="I122" s="433">
        <f>J122</f>
        <v>10.199999999999999</v>
      </c>
      <c r="J122" s="286">
        <v>10.199999999999999</v>
      </c>
      <c r="K122" s="444"/>
      <c r="L122" s="434"/>
      <c r="M122" s="573"/>
      <c r="N122" s="574"/>
      <c r="O122" s="961"/>
      <c r="P122" s="134"/>
      <c r="Q122" s="134"/>
      <c r="R122" s="135"/>
      <c r="U122" s="16"/>
    </row>
    <row r="123" spans="1:21" ht="9.75" customHeight="1" x14ac:dyDescent="0.2">
      <c r="A123" s="863"/>
      <c r="B123" s="814"/>
      <c r="C123" s="817"/>
      <c r="D123" s="956"/>
      <c r="E123" s="957"/>
      <c r="F123" s="826"/>
      <c r="G123" s="786"/>
      <c r="H123" s="242"/>
      <c r="I123" s="390"/>
      <c r="J123" s="376"/>
      <c r="K123" s="389"/>
      <c r="L123" s="391"/>
      <c r="M123" s="579"/>
      <c r="N123" s="580"/>
      <c r="O123" s="90"/>
      <c r="P123" s="667"/>
      <c r="Q123" s="667"/>
      <c r="R123" s="669"/>
      <c r="U123" s="16"/>
    </row>
    <row r="124" spans="1:21" ht="21" customHeight="1" x14ac:dyDescent="0.2">
      <c r="A124" s="863"/>
      <c r="B124" s="814"/>
      <c r="C124" s="817"/>
      <c r="D124" s="820" t="s">
        <v>194</v>
      </c>
      <c r="E124" s="919"/>
      <c r="F124" s="826"/>
      <c r="G124" s="786"/>
      <c r="H124" s="171" t="s">
        <v>141</v>
      </c>
      <c r="I124" s="433">
        <f>J124</f>
        <v>245.4</v>
      </c>
      <c r="J124" s="286">
        <v>245.4</v>
      </c>
      <c r="K124" s="444"/>
      <c r="L124" s="434"/>
      <c r="M124" s="573"/>
      <c r="N124" s="574"/>
      <c r="O124" s="627" t="s">
        <v>130</v>
      </c>
      <c r="P124" s="134">
        <v>36</v>
      </c>
      <c r="Q124" s="134">
        <v>37</v>
      </c>
      <c r="R124" s="135">
        <v>38</v>
      </c>
      <c r="U124" s="16"/>
    </row>
    <row r="125" spans="1:21" ht="20.25" customHeight="1" thickBot="1" x14ac:dyDescent="0.25">
      <c r="A125" s="864"/>
      <c r="B125" s="815"/>
      <c r="C125" s="818"/>
      <c r="D125" s="821"/>
      <c r="E125" s="920"/>
      <c r="F125" s="827"/>
      <c r="G125" s="891"/>
      <c r="H125" s="210" t="s">
        <v>10</v>
      </c>
      <c r="I125" s="324">
        <f>SUM(I112:I124)</f>
        <v>19571.300000000003</v>
      </c>
      <c r="J125" s="325">
        <f>SUM(J112:J124)</f>
        <v>19571.300000000003</v>
      </c>
      <c r="K125" s="325">
        <f>SUM(K112:K124)</f>
        <v>0</v>
      </c>
      <c r="L125" s="329">
        <f>SUM(L112:L124)</f>
        <v>0</v>
      </c>
      <c r="M125" s="307">
        <f>M113+M112</f>
        <v>20860.600000000002</v>
      </c>
      <c r="N125" s="538">
        <f>N113+N112</f>
        <v>21371.600000000002</v>
      </c>
      <c r="O125" s="91"/>
      <c r="P125" s="132"/>
      <c r="Q125" s="132"/>
      <c r="R125" s="133"/>
      <c r="U125" s="16"/>
    </row>
    <row r="126" spans="1:21" ht="13.5" thickBot="1" x14ac:dyDescent="0.25">
      <c r="A126" s="95" t="s">
        <v>9</v>
      </c>
      <c r="B126" s="13" t="s">
        <v>45</v>
      </c>
      <c r="C126" s="789" t="s">
        <v>12</v>
      </c>
      <c r="D126" s="789"/>
      <c r="E126" s="789"/>
      <c r="F126" s="789"/>
      <c r="G126" s="789"/>
      <c r="H126" s="789"/>
      <c r="I126" s="447">
        <f t="shared" ref="I126:N126" si="20">I125</f>
        <v>19571.300000000003</v>
      </c>
      <c r="J126" s="416">
        <f t="shared" si="20"/>
        <v>19571.300000000003</v>
      </c>
      <c r="K126" s="416">
        <f t="shared" si="20"/>
        <v>0</v>
      </c>
      <c r="L126" s="419">
        <f t="shared" si="20"/>
        <v>0</v>
      </c>
      <c r="M126" s="417">
        <f t="shared" si="20"/>
        <v>20860.600000000002</v>
      </c>
      <c r="N126" s="448">
        <f t="shared" si="20"/>
        <v>21371.600000000002</v>
      </c>
      <c r="O126" s="792"/>
      <c r="P126" s="792"/>
      <c r="Q126" s="792"/>
      <c r="R126" s="793"/>
    </row>
    <row r="127" spans="1:21" ht="13.5" thickBot="1" x14ac:dyDescent="0.25">
      <c r="A127" s="94" t="s">
        <v>9</v>
      </c>
      <c r="B127" s="13" t="s">
        <v>51</v>
      </c>
      <c r="C127" s="886" t="s">
        <v>52</v>
      </c>
      <c r="D127" s="887"/>
      <c r="E127" s="887"/>
      <c r="F127" s="887"/>
      <c r="G127" s="887"/>
      <c r="H127" s="887"/>
      <c r="I127" s="887"/>
      <c r="J127" s="887"/>
      <c r="K127" s="887"/>
      <c r="L127" s="887"/>
      <c r="M127" s="887"/>
      <c r="N127" s="887"/>
      <c r="O127" s="887"/>
      <c r="P127" s="887"/>
      <c r="Q127" s="887"/>
      <c r="R127" s="889"/>
    </row>
    <row r="128" spans="1:21" ht="24" customHeight="1" x14ac:dyDescent="0.2">
      <c r="A128" s="615" t="s">
        <v>9</v>
      </c>
      <c r="B128" s="617" t="s">
        <v>51</v>
      </c>
      <c r="C128" s="175" t="s">
        <v>9</v>
      </c>
      <c r="D128" s="899" t="s">
        <v>54</v>
      </c>
      <c r="E128" s="144"/>
      <c r="F128" s="629" t="s">
        <v>51</v>
      </c>
      <c r="G128" s="655" t="s">
        <v>57</v>
      </c>
      <c r="H128" s="21" t="s">
        <v>43</v>
      </c>
      <c r="I128" s="340">
        <f>J128+L128</f>
        <v>183</v>
      </c>
      <c r="J128" s="341">
        <v>183</v>
      </c>
      <c r="K128" s="341"/>
      <c r="L128" s="429"/>
      <c r="M128" s="581">
        <f>191.2+70</f>
        <v>261.2</v>
      </c>
      <c r="N128" s="598">
        <f>191.2+70</f>
        <v>261.2</v>
      </c>
      <c r="O128" s="831" t="s">
        <v>170</v>
      </c>
      <c r="P128" s="945">
        <v>2</v>
      </c>
      <c r="Q128" s="945">
        <v>2</v>
      </c>
      <c r="R128" s="947">
        <v>2</v>
      </c>
      <c r="U128" s="16"/>
    </row>
    <row r="129" spans="1:21" ht="16.5" customHeight="1" x14ac:dyDescent="0.2">
      <c r="A129" s="616"/>
      <c r="B129" s="618"/>
      <c r="C129" s="620"/>
      <c r="D129" s="952"/>
      <c r="E129" s="137"/>
      <c r="F129" s="630"/>
      <c r="G129" s="621"/>
      <c r="H129" s="195" t="s">
        <v>141</v>
      </c>
      <c r="I129" s="293">
        <f>J129+L129</f>
        <v>191.2</v>
      </c>
      <c r="J129" s="294">
        <f>161.2-5-11</f>
        <v>145.19999999999999</v>
      </c>
      <c r="K129" s="294"/>
      <c r="L129" s="295">
        <f>30+5+11</f>
        <v>46</v>
      </c>
      <c r="M129" s="534">
        <v>0</v>
      </c>
      <c r="N129" s="679">
        <v>0</v>
      </c>
      <c r="O129" s="953"/>
      <c r="P129" s="946"/>
      <c r="Q129" s="946"/>
      <c r="R129" s="948"/>
      <c r="U129" s="16"/>
    </row>
    <row r="130" spans="1:21" ht="24.75" customHeight="1" x14ac:dyDescent="0.2">
      <c r="A130" s="616"/>
      <c r="B130" s="618"/>
      <c r="C130" s="640"/>
      <c r="D130" s="805" t="s">
        <v>127</v>
      </c>
      <c r="E130" s="950" t="s">
        <v>147</v>
      </c>
      <c r="F130" s="630"/>
      <c r="G130" s="647"/>
      <c r="H130" s="22" t="s">
        <v>58</v>
      </c>
      <c r="I130" s="285">
        <f>J130+L130</f>
        <v>824.9</v>
      </c>
      <c r="J130" s="286">
        <f>804.3-9.4+30</f>
        <v>824.9</v>
      </c>
      <c r="K130" s="286"/>
      <c r="L130" s="372"/>
      <c r="M130" s="532">
        <v>804.3</v>
      </c>
      <c r="N130" s="533">
        <v>804.3</v>
      </c>
      <c r="O130" s="657" t="s">
        <v>197</v>
      </c>
      <c r="P130" s="660">
        <v>1</v>
      </c>
      <c r="Q130" s="660">
        <v>1</v>
      </c>
      <c r="R130" s="659">
        <v>1</v>
      </c>
      <c r="U130" s="16"/>
    </row>
    <row r="131" spans="1:21" ht="16.5" customHeight="1" x14ac:dyDescent="0.2">
      <c r="A131" s="616"/>
      <c r="B131" s="618"/>
      <c r="C131" s="640"/>
      <c r="D131" s="949"/>
      <c r="E131" s="951"/>
      <c r="F131" s="630"/>
      <c r="G131" s="647"/>
      <c r="H131" s="179"/>
      <c r="I131" s="285"/>
      <c r="J131" s="286"/>
      <c r="K131" s="286"/>
      <c r="L131" s="287"/>
      <c r="M131" s="574"/>
      <c r="N131" s="583"/>
      <c r="O131" s="40" t="s">
        <v>59</v>
      </c>
      <c r="P131" s="226">
        <v>66</v>
      </c>
      <c r="Q131" s="226">
        <v>66</v>
      </c>
      <c r="R131" s="225">
        <v>66</v>
      </c>
      <c r="U131" s="16"/>
    </row>
    <row r="132" spans="1:21" ht="24.75" customHeight="1" x14ac:dyDescent="0.2">
      <c r="A132" s="616"/>
      <c r="B132" s="618"/>
      <c r="C132" s="640"/>
      <c r="D132" s="251" t="s">
        <v>128</v>
      </c>
      <c r="E132" s="699"/>
      <c r="F132" s="630"/>
      <c r="G132" s="647"/>
      <c r="H132" s="22"/>
      <c r="I132" s="444"/>
      <c r="J132" s="286"/>
      <c r="K132" s="286"/>
      <c r="L132" s="372"/>
      <c r="M132" s="532"/>
      <c r="N132" s="533"/>
      <c r="O132" s="597" t="s">
        <v>160</v>
      </c>
      <c r="P132" s="673">
        <v>7</v>
      </c>
      <c r="Q132" s="673">
        <v>7</v>
      </c>
      <c r="R132" s="680">
        <v>7</v>
      </c>
      <c r="U132" s="16"/>
    </row>
    <row r="133" spans="1:21" ht="64.5" customHeight="1" x14ac:dyDescent="0.2">
      <c r="A133" s="616"/>
      <c r="B133" s="618"/>
      <c r="C133" s="640"/>
      <c r="D133" s="954" t="s">
        <v>205</v>
      </c>
      <c r="E133" s="252" t="s">
        <v>148</v>
      </c>
      <c r="F133" s="630"/>
      <c r="G133" s="621"/>
      <c r="H133" s="22"/>
      <c r="I133" s="444"/>
      <c r="J133" s="286"/>
      <c r="K133" s="286"/>
      <c r="L133" s="372"/>
      <c r="M133" s="532"/>
      <c r="N133" s="533"/>
      <c r="O133" s="657" t="s">
        <v>161</v>
      </c>
      <c r="P133" s="134">
        <v>5</v>
      </c>
      <c r="Q133" s="134"/>
      <c r="R133" s="135"/>
      <c r="U133" s="16"/>
    </row>
    <row r="134" spans="1:21" ht="15.75" customHeight="1" thickBot="1" x14ac:dyDescent="0.25">
      <c r="A134" s="643"/>
      <c r="B134" s="644"/>
      <c r="C134" s="165"/>
      <c r="D134" s="955"/>
      <c r="E134" s="176"/>
      <c r="F134" s="177"/>
      <c r="G134" s="178"/>
      <c r="H134" s="153" t="s">
        <v>10</v>
      </c>
      <c r="I134" s="328">
        <f t="shared" ref="I134:N134" si="21">SUM(I128:I133)</f>
        <v>1199.0999999999999</v>
      </c>
      <c r="J134" s="328">
        <f t="shared" si="21"/>
        <v>1153.0999999999999</v>
      </c>
      <c r="K134" s="328">
        <f t="shared" si="21"/>
        <v>0</v>
      </c>
      <c r="L134" s="328">
        <f t="shared" si="21"/>
        <v>46</v>
      </c>
      <c r="M134" s="329">
        <f t="shared" si="21"/>
        <v>1065.5</v>
      </c>
      <c r="N134" s="328">
        <f t="shared" si="21"/>
        <v>1065.5</v>
      </c>
      <c r="O134" s="172"/>
      <c r="P134" s="173"/>
      <c r="Q134" s="173"/>
      <c r="R134" s="174"/>
      <c r="U134" s="16"/>
    </row>
    <row r="135" spans="1:21" ht="24.75" customHeight="1" x14ac:dyDescent="0.2">
      <c r="A135" s="615" t="s">
        <v>9</v>
      </c>
      <c r="B135" s="617" t="s">
        <v>51</v>
      </c>
      <c r="C135" s="619" t="s">
        <v>11</v>
      </c>
      <c r="D135" s="819" t="s">
        <v>60</v>
      </c>
      <c r="E135" s="675"/>
      <c r="F135" s="629" t="s">
        <v>51</v>
      </c>
      <c r="G135" s="625" t="s">
        <v>57</v>
      </c>
      <c r="H135" s="57" t="s">
        <v>135</v>
      </c>
      <c r="I135" s="450">
        <f>J135+L135</f>
        <v>2119</v>
      </c>
      <c r="J135" s="400">
        <f>1619+414.2</f>
        <v>2033.2</v>
      </c>
      <c r="K135" s="400"/>
      <c r="L135" s="401">
        <v>85.8</v>
      </c>
      <c r="M135" s="584">
        <v>1394</v>
      </c>
      <c r="N135" s="568">
        <v>1460</v>
      </c>
      <c r="O135" s="682" t="s">
        <v>93</v>
      </c>
      <c r="P135" s="101">
        <v>150</v>
      </c>
      <c r="Q135" s="101">
        <v>150</v>
      </c>
      <c r="R135" s="105">
        <v>150</v>
      </c>
      <c r="U135" s="16"/>
    </row>
    <row r="136" spans="1:21" ht="15.75" customHeight="1" x14ac:dyDescent="0.2">
      <c r="A136" s="616"/>
      <c r="B136" s="618"/>
      <c r="C136" s="620"/>
      <c r="D136" s="944"/>
      <c r="E136" s="676"/>
      <c r="F136" s="630"/>
      <c r="G136" s="621"/>
      <c r="H136" s="22"/>
      <c r="I136" s="285"/>
      <c r="J136" s="286"/>
      <c r="K136" s="286"/>
      <c r="L136" s="287"/>
      <c r="M136" s="533"/>
      <c r="N136" s="532"/>
      <c r="O136" s="670" t="s">
        <v>162</v>
      </c>
      <c r="P136" s="667">
        <v>40</v>
      </c>
      <c r="Q136" s="667">
        <v>50</v>
      </c>
      <c r="R136" s="669">
        <v>50</v>
      </c>
      <c r="U136" s="16"/>
    </row>
    <row r="137" spans="1:21" ht="18" customHeight="1" x14ac:dyDescent="0.2">
      <c r="A137" s="616"/>
      <c r="B137" s="618"/>
      <c r="C137" s="620"/>
      <c r="D137" s="662"/>
      <c r="E137" s="676"/>
      <c r="F137" s="630"/>
      <c r="G137" s="621"/>
      <c r="H137" s="129"/>
      <c r="I137" s="301"/>
      <c r="J137" s="319"/>
      <c r="K137" s="319"/>
      <c r="L137" s="320"/>
      <c r="M137" s="565"/>
      <c r="N137" s="539"/>
      <c r="O137" s="670" t="s">
        <v>163</v>
      </c>
      <c r="P137" s="102">
        <v>2</v>
      </c>
      <c r="Q137" s="102">
        <v>2</v>
      </c>
      <c r="R137" s="103">
        <v>2</v>
      </c>
      <c r="U137" s="16"/>
    </row>
    <row r="138" spans="1:21" ht="38.25" customHeight="1" x14ac:dyDescent="0.2">
      <c r="A138" s="616"/>
      <c r="B138" s="618"/>
      <c r="C138" s="620"/>
      <c r="D138" s="662"/>
      <c r="E138" s="676"/>
      <c r="F138" s="630"/>
      <c r="G138" s="621"/>
      <c r="H138" s="27" t="s">
        <v>76</v>
      </c>
      <c r="I138" s="293">
        <f>J138</f>
        <v>20</v>
      </c>
      <c r="J138" s="294">
        <v>20</v>
      </c>
      <c r="K138" s="294"/>
      <c r="L138" s="295"/>
      <c r="M138" s="679"/>
      <c r="N138" s="534"/>
      <c r="O138" s="646" t="s">
        <v>171</v>
      </c>
      <c r="P138" s="102">
        <v>1</v>
      </c>
      <c r="Q138" s="102"/>
      <c r="R138" s="103"/>
      <c r="U138" s="16"/>
    </row>
    <row r="139" spans="1:21" ht="20.25" customHeight="1" x14ac:dyDescent="0.2">
      <c r="A139" s="616"/>
      <c r="B139" s="618"/>
      <c r="C139" s="620"/>
      <c r="D139" s="662"/>
      <c r="E139" s="676"/>
      <c r="F139" s="630"/>
      <c r="G139" s="621"/>
      <c r="H139" s="129" t="s">
        <v>141</v>
      </c>
      <c r="I139" s="301">
        <f>J139</f>
        <v>83.3</v>
      </c>
      <c r="J139" s="319">
        <v>83.3</v>
      </c>
      <c r="K139" s="319"/>
      <c r="L139" s="320"/>
      <c r="M139" s="585"/>
      <c r="N139" s="555"/>
      <c r="O139" s="803" t="s">
        <v>206</v>
      </c>
      <c r="P139" s="942">
        <v>1724</v>
      </c>
      <c r="Q139" s="942">
        <v>1724</v>
      </c>
      <c r="R139" s="936">
        <v>1724</v>
      </c>
      <c r="U139" s="16"/>
    </row>
    <row r="140" spans="1:21" ht="21.75" customHeight="1" thickBot="1" x14ac:dyDescent="0.25">
      <c r="A140" s="643"/>
      <c r="B140" s="644"/>
      <c r="C140" s="645"/>
      <c r="D140" s="664"/>
      <c r="E140" s="677"/>
      <c r="F140" s="641"/>
      <c r="G140" s="632"/>
      <c r="H140" s="153" t="s">
        <v>10</v>
      </c>
      <c r="I140" s="330">
        <f t="shared" ref="I140:N140" si="22">SUM(I135:I139)</f>
        <v>2222.3000000000002</v>
      </c>
      <c r="J140" s="325">
        <f t="shared" si="22"/>
        <v>2136.5</v>
      </c>
      <c r="K140" s="325">
        <f t="shared" si="22"/>
        <v>0</v>
      </c>
      <c r="L140" s="327">
        <f t="shared" si="22"/>
        <v>85.8</v>
      </c>
      <c r="M140" s="328">
        <f t="shared" si="22"/>
        <v>1394</v>
      </c>
      <c r="N140" s="330">
        <f t="shared" si="22"/>
        <v>1460</v>
      </c>
      <c r="O140" s="941"/>
      <c r="P140" s="943"/>
      <c r="Q140" s="943"/>
      <c r="R140" s="937"/>
      <c r="U140" s="16"/>
    </row>
    <row r="141" spans="1:21" ht="14.25" customHeight="1" x14ac:dyDescent="0.2">
      <c r="A141" s="862" t="s">
        <v>9</v>
      </c>
      <c r="B141" s="813" t="s">
        <v>51</v>
      </c>
      <c r="C141" s="816" t="s">
        <v>45</v>
      </c>
      <c r="D141" s="899" t="s">
        <v>207</v>
      </c>
      <c r="E141" s="642" t="s">
        <v>81</v>
      </c>
      <c r="F141" s="629"/>
      <c r="G141" s="625" t="s">
        <v>57</v>
      </c>
      <c r="H141" s="21" t="s">
        <v>135</v>
      </c>
      <c r="I141" s="340">
        <f>J141+L141</f>
        <v>251</v>
      </c>
      <c r="J141" s="341"/>
      <c r="K141" s="341"/>
      <c r="L141" s="429">
        <v>251</v>
      </c>
      <c r="M141" s="599">
        <v>500</v>
      </c>
      <c r="N141" s="551">
        <v>500</v>
      </c>
      <c r="O141" s="636" t="s">
        <v>131</v>
      </c>
      <c r="P141" s="666">
        <v>1</v>
      </c>
      <c r="Q141" s="666">
        <v>1</v>
      </c>
      <c r="R141" s="668">
        <v>1</v>
      </c>
      <c r="U141" s="16"/>
    </row>
    <row r="142" spans="1:21" ht="15" customHeight="1" x14ac:dyDescent="0.2">
      <c r="A142" s="863"/>
      <c r="B142" s="814"/>
      <c r="C142" s="817"/>
      <c r="D142" s="900"/>
      <c r="E142" s="939" t="s">
        <v>155</v>
      </c>
      <c r="F142" s="630"/>
      <c r="G142" s="621"/>
      <c r="H142" s="27" t="s">
        <v>141</v>
      </c>
      <c r="I142" s="293">
        <f>L142</f>
        <v>249.9</v>
      </c>
      <c r="J142" s="294"/>
      <c r="K142" s="294"/>
      <c r="L142" s="365">
        <v>249.9</v>
      </c>
      <c r="M142" s="569"/>
      <c r="N142" s="561"/>
      <c r="O142" s="634"/>
      <c r="P142" s="134"/>
      <c r="Q142" s="134"/>
      <c r="R142" s="135"/>
      <c r="U142" s="16"/>
    </row>
    <row r="143" spans="1:21" ht="15.75" customHeight="1" thickBot="1" x14ac:dyDescent="0.25">
      <c r="A143" s="864"/>
      <c r="B143" s="815"/>
      <c r="C143" s="818"/>
      <c r="D143" s="938"/>
      <c r="E143" s="940"/>
      <c r="F143" s="641"/>
      <c r="G143" s="632"/>
      <c r="H143" s="153" t="s">
        <v>10</v>
      </c>
      <c r="I143" s="330">
        <f>SUM(I141:I142)</f>
        <v>500.9</v>
      </c>
      <c r="J143" s="325">
        <f>SUM(J141:J141)</f>
        <v>0</v>
      </c>
      <c r="K143" s="325">
        <f>SUM(K141:K141)</f>
        <v>0</v>
      </c>
      <c r="L143" s="338">
        <f>SUM(L141:L142)</f>
        <v>500.9</v>
      </c>
      <c r="M143" s="339">
        <f>M141</f>
        <v>500</v>
      </c>
      <c r="N143" s="329">
        <f>N141</f>
        <v>500</v>
      </c>
      <c r="O143" s="654"/>
      <c r="P143" s="132"/>
      <c r="Q143" s="132"/>
      <c r="R143" s="133"/>
      <c r="U143" s="16"/>
    </row>
    <row r="144" spans="1:21" ht="15" customHeight="1" x14ac:dyDescent="0.2">
      <c r="A144" s="615" t="s">
        <v>9</v>
      </c>
      <c r="B144" s="617" t="s">
        <v>51</v>
      </c>
      <c r="C144" s="619" t="s">
        <v>51</v>
      </c>
      <c r="D144" s="215" t="s">
        <v>108</v>
      </c>
      <c r="E144" s="642"/>
      <c r="F144" s="629" t="s">
        <v>51</v>
      </c>
      <c r="G144" s="243" t="s">
        <v>73</v>
      </c>
      <c r="H144" s="21" t="s">
        <v>43</v>
      </c>
      <c r="I144" s="340">
        <f>J144</f>
        <v>61.2</v>
      </c>
      <c r="J144" s="341">
        <v>61.2</v>
      </c>
      <c r="K144" s="341">
        <v>19.2</v>
      </c>
      <c r="L144" s="342"/>
      <c r="M144" s="586"/>
      <c r="N144" s="542"/>
      <c r="O144" s="216" t="s">
        <v>74</v>
      </c>
      <c r="P144" s="217">
        <v>1</v>
      </c>
      <c r="Q144" s="101"/>
      <c r="R144" s="105"/>
      <c r="U144" s="16"/>
    </row>
    <row r="145" spans="1:21" ht="21" customHeight="1" x14ac:dyDescent="0.2">
      <c r="A145" s="637"/>
      <c r="B145" s="618"/>
      <c r="C145" s="620"/>
      <c r="D145" s="934" t="s">
        <v>77</v>
      </c>
      <c r="E145" s="933"/>
      <c r="F145" s="826"/>
      <c r="G145" s="786"/>
      <c r="H145" s="195" t="s">
        <v>75</v>
      </c>
      <c r="I145" s="293">
        <f>J145</f>
        <v>29.9</v>
      </c>
      <c r="J145" s="294">
        <v>29.9</v>
      </c>
      <c r="K145" s="294"/>
      <c r="L145" s="295"/>
      <c r="M145" s="678"/>
      <c r="N145" s="534"/>
      <c r="O145" s="180" t="s">
        <v>225</v>
      </c>
      <c r="P145" s="181">
        <v>2</v>
      </c>
      <c r="Q145" s="134"/>
      <c r="R145" s="135"/>
      <c r="U145" s="16"/>
    </row>
    <row r="146" spans="1:21" ht="33.75" customHeight="1" x14ac:dyDescent="0.2">
      <c r="A146" s="637"/>
      <c r="B146" s="618"/>
      <c r="C146" s="620"/>
      <c r="D146" s="935"/>
      <c r="E146" s="933"/>
      <c r="F146" s="826"/>
      <c r="G146" s="786"/>
      <c r="H146" s="179" t="s">
        <v>58</v>
      </c>
      <c r="I146" s="285">
        <f>L146</f>
        <v>104.7</v>
      </c>
      <c r="J146" s="286">
        <f>104.7-104.7</f>
        <v>0</v>
      </c>
      <c r="K146" s="286"/>
      <c r="L146" s="287">
        <v>104.7</v>
      </c>
      <c r="M146" s="573"/>
      <c r="N146" s="574"/>
      <c r="O146" s="139" t="s">
        <v>172</v>
      </c>
      <c r="P146" s="138">
        <v>2</v>
      </c>
      <c r="Q146" s="673"/>
      <c r="R146" s="680"/>
      <c r="U146" s="16"/>
    </row>
    <row r="147" spans="1:21" ht="15.75" customHeight="1" x14ac:dyDescent="0.2">
      <c r="A147" s="929"/>
      <c r="B147" s="814"/>
      <c r="C147" s="817"/>
      <c r="D147" s="931" t="s">
        <v>72</v>
      </c>
      <c r="E147" s="663"/>
      <c r="F147" s="630"/>
      <c r="G147" s="621"/>
      <c r="H147" s="179"/>
      <c r="I147" s="285"/>
      <c r="J147" s="286"/>
      <c r="K147" s="286"/>
      <c r="L147" s="287"/>
      <c r="M147" s="573"/>
      <c r="N147" s="574"/>
      <c r="O147" s="224" t="s">
        <v>74</v>
      </c>
      <c r="P147" s="198">
        <v>1</v>
      </c>
      <c r="Q147" s="121"/>
      <c r="R147" s="122"/>
      <c r="U147" s="16"/>
    </row>
    <row r="148" spans="1:21" ht="16.5" customHeight="1" thickBot="1" x14ac:dyDescent="0.25">
      <c r="A148" s="930"/>
      <c r="B148" s="815"/>
      <c r="C148" s="818"/>
      <c r="D148" s="932"/>
      <c r="E148" s="665"/>
      <c r="F148" s="641"/>
      <c r="G148" s="632"/>
      <c r="H148" s="153" t="s">
        <v>10</v>
      </c>
      <c r="I148" s="324">
        <f>I146+I145+I144</f>
        <v>195.8</v>
      </c>
      <c r="J148" s="338">
        <f t="shared" ref="J148:L148" si="23">J146+J145+J144</f>
        <v>91.1</v>
      </c>
      <c r="K148" s="325">
        <f t="shared" si="23"/>
        <v>19.2</v>
      </c>
      <c r="L148" s="326">
        <f t="shared" si="23"/>
        <v>104.7</v>
      </c>
      <c r="M148" s="330">
        <f>M144</f>
        <v>0</v>
      </c>
      <c r="N148" s="330">
        <f>N144</f>
        <v>0</v>
      </c>
      <c r="O148" s="202"/>
      <c r="P148" s="203"/>
      <c r="Q148" s="132"/>
      <c r="R148" s="133"/>
      <c r="U148" s="16"/>
    </row>
    <row r="149" spans="1:21" ht="17.25" customHeight="1" x14ac:dyDescent="0.2">
      <c r="A149" s="862" t="s">
        <v>9</v>
      </c>
      <c r="B149" s="813" t="s">
        <v>51</v>
      </c>
      <c r="C149" s="816" t="s">
        <v>53</v>
      </c>
      <c r="D149" s="819" t="s">
        <v>85</v>
      </c>
      <c r="E149" s="926" t="s">
        <v>224</v>
      </c>
      <c r="F149" s="825" t="s">
        <v>45</v>
      </c>
      <c r="G149" s="850" t="s">
        <v>106</v>
      </c>
      <c r="H149" s="21" t="s">
        <v>43</v>
      </c>
      <c r="I149" s="340">
        <f>J149+L149</f>
        <v>200</v>
      </c>
      <c r="J149" s="341">
        <v>200</v>
      </c>
      <c r="K149" s="341"/>
      <c r="L149" s="342"/>
      <c r="M149" s="542">
        <v>221.7</v>
      </c>
      <c r="N149" s="542">
        <v>221.7</v>
      </c>
      <c r="O149" s="89" t="s">
        <v>133</v>
      </c>
      <c r="P149" s="666">
        <v>18</v>
      </c>
      <c r="Q149" s="666">
        <v>18</v>
      </c>
      <c r="R149" s="668">
        <v>18</v>
      </c>
      <c r="U149" s="16"/>
    </row>
    <row r="150" spans="1:21" x14ac:dyDescent="0.2">
      <c r="A150" s="863"/>
      <c r="B150" s="814"/>
      <c r="C150" s="817"/>
      <c r="D150" s="820"/>
      <c r="E150" s="927"/>
      <c r="F150" s="826"/>
      <c r="G150" s="851"/>
      <c r="H150" s="55" t="s">
        <v>121</v>
      </c>
      <c r="I150" s="301">
        <f>J150</f>
        <v>16.600000000000001</v>
      </c>
      <c r="J150" s="319">
        <v>16.600000000000001</v>
      </c>
      <c r="K150" s="319"/>
      <c r="L150" s="320"/>
      <c r="M150" s="539"/>
      <c r="N150" s="539"/>
      <c r="O150" s="88"/>
      <c r="P150" s="134"/>
      <c r="Q150" s="134"/>
      <c r="R150" s="135"/>
      <c r="U150" s="16"/>
    </row>
    <row r="151" spans="1:21" ht="16.5" customHeight="1" thickBot="1" x14ac:dyDescent="0.25">
      <c r="A151" s="864"/>
      <c r="B151" s="815"/>
      <c r="C151" s="818"/>
      <c r="D151" s="821"/>
      <c r="E151" s="928"/>
      <c r="F151" s="827"/>
      <c r="G151" s="852"/>
      <c r="H151" s="208" t="s">
        <v>10</v>
      </c>
      <c r="I151" s="392">
        <f t="shared" ref="I151:N151" si="24">SUM(I149:I150)</f>
        <v>216.6</v>
      </c>
      <c r="J151" s="397">
        <f t="shared" si="24"/>
        <v>216.6</v>
      </c>
      <c r="K151" s="397">
        <f t="shared" si="24"/>
        <v>0</v>
      </c>
      <c r="L151" s="398">
        <f t="shared" si="24"/>
        <v>0</v>
      </c>
      <c r="M151" s="564">
        <f t="shared" si="24"/>
        <v>221.7</v>
      </c>
      <c r="N151" s="564">
        <f t="shared" si="24"/>
        <v>221.7</v>
      </c>
      <c r="O151" s="91"/>
      <c r="P151" s="132"/>
      <c r="Q151" s="132"/>
      <c r="R151" s="133"/>
      <c r="U151" s="16"/>
    </row>
    <row r="152" spans="1:21" ht="15" customHeight="1" x14ac:dyDescent="0.2">
      <c r="A152" s="615" t="s">
        <v>9</v>
      </c>
      <c r="B152" s="75" t="s">
        <v>51</v>
      </c>
      <c r="C152" s="816" t="s">
        <v>55</v>
      </c>
      <c r="D152" s="921" t="s">
        <v>110</v>
      </c>
      <c r="E152" s="922"/>
      <c r="F152" s="924" t="s">
        <v>55</v>
      </c>
      <c r="G152" s="890" t="s">
        <v>57</v>
      </c>
      <c r="H152" s="74" t="s">
        <v>58</v>
      </c>
      <c r="I152" s="450">
        <f>J152+L152</f>
        <v>87.9</v>
      </c>
      <c r="J152" s="356">
        <v>87.9</v>
      </c>
      <c r="K152" s="356"/>
      <c r="L152" s="571"/>
      <c r="M152" s="587">
        <v>101.5</v>
      </c>
      <c r="N152" s="588">
        <v>92.6</v>
      </c>
      <c r="O152" s="18" t="s">
        <v>111</v>
      </c>
      <c r="P152" s="199">
        <v>4</v>
      </c>
      <c r="Q152" s="77">
        <v>5</v>
      </c>
      <c r="R152" s="668">
        <v>4</v>
      </c>
      <c r="U152" s="16"/>
    </row>
    <row r="153" spans="1:21" ht="15" customHeight="1" thickBot="1" x14ac:dyDescent="0.25">
      <c r="A153" s="643"/>
      <c r="B153" s="76"/>
      <c r="C153" s="818"/>
      <c r="D153" s="914"/>
      <c r="E153" s="923"/>
      <c r="F153" s="925"/>
      <c r="G153" s="891"/>
      <c r="H153" s="152" t="s">
        <v>10</v>
      </c>
      <c r="I153" s="304">
        <f t="shared" ref="I153:N153" si="25">I152</f>
        <v>87.9</v>
      </c>
      <c r="J153" s="305">
        <f t="shared" si="25"/>
        <v>87.9</v>
      </c>
      <c r="K153" s="305">
        <f t="shared" si="25"/>
        <v>0</v>
      </c>
      <c r="L153" s="306">
        <f t="shared" si="25"/>
        <v>0</v>
      </c>
      <c r="M153" s="307">
        <f t="shared" si="25"/>
        <v>101.5</v>
      </c>
      <c r="N153" s="535">
        <f t="shared" si="25"/>
        <v>92.6</v>
      </c>
      <c r="O153" s="53"/>
      <c r="P153" s="100"/>
      <c r="Q153" s="100"/>
      <c r="R153" s="133"/>
      <c r="U153" s="16"/>
    </row>
    <row r="154" spans="1:21" ht="15.75" customHeight="1" x14ac:dyDescent="0.2">
      <c r="A154" s="862" t="s">
        <v>9</v>
      </c>
      <c r="B154" s="813" t="s">
        <v>51</v>
      </c>
      <c r="C154" s="816" t="s">
        <v>56</v>
      </c>
      <c r="D154" s="899" t="s">
        <v>98</v>
      </c>
      <c r="E154" s="918" t="s">
        <v>81</v>
      </c>
      <c r="F154" s="825" t="s">
        <v>45</v>
      </c>
      <c r="G154" s="850" t="s">
        <v>73</v>
      </c>
      <c r="H154" s="57" t="s">
        <v>58</v>
      </c>
      <c r="I154" s="450">
        <f>J154+L154</f>
        <v>0</v>
      </c>
      <c r="J154" s="400"/>
      <c r="K154" s="400"/>
      <c r="L154" s="401">
        <v>0</v>
      </c>
      <c r="M154" s="568">
        <v>150</v>
      </c>
      <c r="N154" s="568">
        <v>250</v>
      </c>
      <c r="O154" s="218" t="s">
        <v>173</v>
      </c>
      <c r="P154" s="111"/>
      <c r="Q154" s="111">
        <v>1</v>
      </c>
      <c r="R154" s="112"/>
      <c r="U154" s="16"/>
    </row>
    <row r="155" spans="1:21" ht="15.75" customHeight="1" x14ac:dyDescent="0.2">
      <c r="A155" s="863"/>
      <c r="B155" s="814"/>
      <c r="C155" s="817"/>
      <c r="D155" s="900"/>
      <c r="E155" s="919"/>
      <c r="F155" s="826"/>
      <c r="G155" s="851"/>
      <c r="H155" s="55"/>
      <c r="I155" s="301"/>
      <c r="J155" s="319"/>
      <c r="K155" s="319"/>
      <c r="L155" s="320"/>
      <c r="M155" s="539"/>
      <c r="N155" s="539"/>
      <c r="O155" s="219" t="s">
        <v>105</v>
      </c>
      <c r="P155" s="114"/>
      <c r="Q155" s="114">
        <v>4</v>
      </c>
      <c r="R155" s="115">
        <v>6</v>
      </c>
      <c r="U155" s="16"/>
    </row>
    <row r="156" spans="1:21" ht="13.5" thickBot="1" x14ac:dyDescent="0.25">
      <c r="A156" s="864"/>
      <c r="B156" s="815"/>
      <c r="C156" s="818"/>
      <c r="D156" s="901"/>
      <c r="E156" s="920"/>
      <c r="F156" s="827"/>
      <c r="G156" s="852"/>
      <c r="H156" s="208" t="s">
        <v>10</v>
      </c>
      <c r="I156" s="392">
        <f t="shared" ref="I156:N156" si="26">SUM(I154:I155)</f>
        <v>0</v>
      </c>
      <c r="J156" s="397">
        <f t="shared" si="26"/>
        <v>0</v>
      </c>
      <c r="K156" s="397">
        <f t="shared" si="26"/>
        <v>0</v>
      </c>
      <c r="L156" s="398">
        <f t="shared" si="26"/>
        <v>0</v>
      </c>
      <c r="M156" s="564">
        <f t="shared" si="26"/>
        <v>150</v>
      </c>
      <c r="N156" s="564">
        <f t="shared" si="26"/>
        <v>250</v>
      </c>
      <c r="O156" s="206"/>
      <c r="P156" s="117"/>
      <c r="Q156" s="117"/>
      <c r="R156" s="118"/>
      <c r="U156" s="16"/>
    </row>
    <row r="157" spans="1:21" ht="21.75" customHeight="1" x14ac:dyDescent="0.2">
      <c r="A157" s="862" t="s">
        <v>9</v>
      </c>
      <c r="B157" s="813" t="s">
        <v>51</v>
      </c>
      <c r="C157" s="816" t="s">
        <v>95</v>
      </c>
      <c r="D157" s="899" t="s">
        <v>119</v>
      </c>
      <c r="E157" s="642" t="s">
        <v>81</v>
      </c>
      <c r="F157" s="825" t="s">
        <v>51</v>
      </c>
      <c r="G157" s="890" t="s">
        <v>73</v>
      </c>
      <c r="H157" s="21" t="s">
        <v>43</v>
      </c>
      <c r="I157" s="340">
        <f>J157+L157</f>
        <v>0</v>
      </c>
      <c r="J157" s="341"/>
      <c r="K157" s="341"/>
      <c r="L157" s="429"/>
      <c r="M157" s="542"/>
      <c r="N157" s="542"/>
      <c r="O157" s="196" t="s">
        <v>174</v>
      </c>
      <c r="P157" s="119">
        <v>1</v>
      </c>
      <c r="Q157" s="119"/>
      <c r="R157" s="120"/>
      <c r="U157" s="16"/>
    </row>
    <row r="158" spans="1:21" ht="22.5" customHeight="1" x14ac:dyDescent="0.2">
      <c r="A158" s="863"/>
      <c r="B158" s="814"/>
      <c r="C158" s="817"/>
      <c r="D158" s="900"/>
      <c r="E158" s="897" t="s">
        <v>149</v>
      </c>
      <c r="F158" s="826"/>
      <c r="G158" s="786"/>
      <c r="H158" s="22" t="s">
        <v>76</v>
      </c>
      <c r="I158" s="402">
        <f>J158+L158</f>
        <v>108</v>
      </c>
      <c r="J158" s="312"/>
      <c r="K158" s="312"/>
      <c r="L158" s="369">
        <v>108</v>
      </c>
      <c r="M158" s="541">
        <v>200</v>
      </c>
      <c r="N158" s="543">
        <v>1470</v>
      </c>
      <c r="O158" s="113" t="s">
        <v>175</v>
      </c>
      <c r="P158" s="114"/>
      <c r="Q158" s="114">
        <v>50</v>
      </c>
      <c r="R158" s="115">
        <v>100</v>
      </c>
      <c r="U158" s="16"/>
    </row>
    <row r="159" spans="1:21" ht="13.5" thickBot="1" x14ac:dyDescent="0.25">
      <c r="A159" s="864"/>
      <c r="B159" s="815"/>
      <c r="C159" s="818"/>
      <c r="D159" s="901"/>
      <c r="E159" s="898"/>
      <c r="F159" s="827"/>
      <c r="G159" s="891"/>
      <c r="H159" s="153" t="s">
        <v>10</v>
      </c>
      <c r="I159" s="328">
        <f t="shared" ref="I159:N159" si="27">SUM(I157:I158)</f>
        <v>108</v>
      </c>
      <c r="J159" s="325">
        <f t="shared" si="27"/>
        <v>0</v>
      </c>
      <c r="K159" s="325">
        <f t="shared" si="27"/>
        <v>0</v>
      </c>
      <c r="L159" s="325">
        <f t="shared" si="27"/>
        <v>108</v>
      </c>
      <c r="M159" s="339">
        <f t="shared" si="27"/>
        <v>200</v>
      </c>
      <c r="N159" s="339">
        <f t="shared" si="27"/>
        <v>1470</v>
      </c>
      <c r="O159" s="116"/>
      <c r="P159" s="117"/>
      <c r="Q159" s="117"/>
      <c r="R159" s="118"/>
      <c r="U159" s="16"/>
    </row>
    <row r="160" spans="1:21" ht="15" customHeight="1" x14ac:dyDescent="0.2">
      <c r="A160" s="862" t="s">
        <v>9</v>
      </c>
      <c r="B160" s="813" t="s">
        <v>51</v>
      </c>
      <c r="C160" s="816" t="s">
        <v>231</v>
      </c>
      <c r="D160" s="899" t="s">
        <v>138</v>
      </c>
      <c r="E160" s="642" t="s">
        <v>81</v>
      </c>
      <c r="F160" s="825" t="s">
        <v>51</v>
      </c>
      <c r="G160" s="890" t="s">
        <v>73</v>
      </c>
      <c r="H160" s="21" t="s">
        <v>43</v>
      </c>
      <c r="I160" s="340">
        <f>J160+L160</f>
        <v>0</v>
      </c>
      <c r="J160" s="341"/>
      <c r="K160" s="341"/>
      <c r="L160" s="429"/>
      <c r="M160" s="542">
        <v>50</v>
      </c>
      <c r="N160" s="542">
        <v>150</v>
      </c>
      <c r="O160" s="110" t="s">
        <v>78</v>
      </c>
      <c r="P160" s="111"/>
      <c r="Q160" s="111"/>
      <c r="R160" s="112">
        <v>1</v>
      </c>
      <c r="U160" s="16"/>
    </row>
    <row r="161" spans="1:21" ht="15" customHeight="1" x14ac:dyDescent="0.2">
      <c r="A161" s="863"/>
      <c r="B161" s="814"/>
      <c r="C161" s="817"/>
      <c r="D161" s="900"/>
      <c r="E161" s="915" t="s">
        <v>149</v>
      </c>
      <c r="F161" s="826"/>
      <c r="G161" s="786"/>
      <c r="H161" s="22" t="s">
        <v>76</v>
      </c>
      <c r="I161" s="402">
        <f>J161+L161</f>
        <v>0</v>
      </c>
      <c r="J161" s="312"/>
      <c r="K161" s="312"/>
      <c r="L161" s="369"/>
      <c r="M161" s="543"/>
      <c r="N161" s="543"/>
      <c r="O161" s="916" t="s">
        <v>208</v>
      </c>
      <c r="P161" s="114"/>
      <c r="Q161" s="114"/>
      <c r="R161" s="115"/>
      <c r="U161" s="16"/>
    </row>
    <row r="162" spans="1:21" ht="15" customHeight="1" thickBot="1" x14ac:dyDescent="0.25">
      <c r="A162" s="864"/>
      <c r="B162" s="815"/>
      <c r="C162" s="818"/>
      <c r="D162" s="901"/>
      <c r="E162" s="898"/>
      <c r="F162" s="827"/>
      <c r="G162" s="891"/>
      <c r="H162" s="153" t="s">
        <v>10</v>
      </c>
      <c r="I162" s="328">
        <f t="shared" ref="I162:N162" si="28">SUM(I160:I161)</f>
        <v>0</v>
      </c>
      <c r="J162" s="325">
        <f t="shared" si="28"/>
        <v>0</v>
      </c>
      <c r="K162" s="325">
        <f t="shared" si="28"/>
        <v>0</v>
      </c>
      <c r="L162" s="325">
        <f t="shared" si="28"/>
        <v>0</v>
      </c>
      <c r="M162" s="339">
        <f t="shared" si="28"/>
        <v>50</v>
      </c>
      <c r="N162" s="339">
        <f t="shared" si="28"/>
        <v>150</v>
      </c>
      <c r="O162" s="917"/>
      <c r="P162" s="117"/>
      <c r="Q162" s="117"/>
      <c r="R162" s="118">
        <v>10</v>
      </c>
      <c r="U162" s="16"/>
    </row>
    <row r="163" spans="1:21" ht="13.5" thickBot="1" x14ac:dyDescent="0.25">
      <c r="A163" s="95" t="s">
        <v>9</v>
      </c>
      <c r="B163" s="13" t="s">
        <v>51</v>
      </c>
      <c r="C163" s="789" t="s">
        <v>12</v>
      </c>
      <c r="D163" s="789"/>
      <c r="E163" s="789"/>
      <c r="F163" s="789"/>
      <c r="G163" s="789"/>
      <c r="H163" s="790"/>
      <c r="I163" s="447">
        <f t="shared" ref="I163:N163" si="29">I153+I162+I156+I151+I159+I140+I134+I143+I148</f>
        <v>4530.6000000000004</v>
      </c>
      <c r="J163" s="416">
        <f t="shared" si="29"/>
        <v>3685.2</v>
      </c>
      <c r="K163" s="416">
        <f t="shared" si="29"/>
        <v>19.2</v>
      </c>
      <c r="L163" s="419">
        <f t="shared" si="29"/>
        <v>845.40000000000009</v>
      </c>
      <c r="M163" s="417">
        <f t="shared" si="29"/>
        <v>3682.7</v>
      </c>
      <c r="N163" s="421">
        <f t="shared" si="29"/>
        <v>5209.8</v>
      </c>
      <c r="O163" s="791"/>
      <c r="P163" s="792"/>
      <c r="Q163" s="792"/>
      <c r="R163" s="793"/>
    </row>
    <row r="164" spans="1:21" ht="13.5" thickBot="1" x14ac:dyDescent="0.25">
      <c r="A164" s="94" t="s">
        <v>9</v>
      </c>
      <c r="B164" s="13" t="s">
        <v>53</v>
      </c>
      <c r="C164" s="886" t="s">
        <v>54</v>
      </c>
      <c r="D164" s="887"/>
      <c r="E164" s="887"/>
      <c r="F164" s="887"/>
      <c r="G164" s="887"/>
      <c r="H164" s="888"/>
      <c r="I164" s="888"/>
      <c r="J164" s="888"/>
      <c r="K164" s="888"/>
      <c r="L164" s="888"/>
      <c r="M164" s="888"/>
      <c r="N164" s="888"/>
      <c r="O164" s="887"/>
      <c r="P164" s="887"/>
      <c r="Q164" s="887"/>
      <c r="R164" s="889"/>
    </row>
    <row r="165" spans="1:21" ht="14.25" customHeight="1" x14ac:dyDescent="0.2">
      <c r="A165" s="615" t="s">
        <v>9</v>
      </c>
      <c r="B165" s="617" t="s">
        <v>53</v>
      </c>
      <c r="C165" s="696" t="s">
        <v>9</v>
      </c>
      <c r="D165" s="906" t="s">
        <v>140</v>
      </c>
      <c r="E165" s="675"/>
      <c r="F165" s="629" t="s">
        <v>51</v>
      </c>
      <c r="G165" s="655" t="s">
        <v>73</v>
      </c>
      <c r="H165" s="57"/>
      <c r="I165" s="450"/>
      <c r="J165" s="400"/>
      <c r="K165" s="400"/>
      <c r="L165" s="401"/>
      <c r="M165" s="568"/>
      <c r="N165" s="568"/>
      <c r="O165" s="909"/>
      <c r="P165" s="32"/>
      <c r="Q165" s="32"/>
      <c r="R165" s="33"/>
      <c r="U165" s="16"/>
    </row>
    <row r="166" spans="1:21" ht="14.25" customHeight="1" x14ac:dyDescent="0.2">
      <c r="A166" s="616"/>
      <c r="B166" s="618"/>
      <c r="C166" s="183"/>
      <c r="D166" s="907"/>
      <c r="E166" s="676"/>
      <c r="F166" s="630"/>
      <c r="G166" s="647"/>
      <c r="H166" s="22" t="s">
        <v>58</v>
      </c>
      <c r="I166" s="285">
        <f>J166+L166</f>
        <v>10</v>
      </c>
      <c r="J166" s="286"/>
      <c r="K166" s="286"/>
      <c r="L166" s="287">
        <v>10</v>
      </c>
      <c r="M166" s="532">
        <v>10</v>
      </c>
      <c r="N166" s="532">
        <v>10</v>
      </c>
      <c r="O166" s="910"/>
      <c r="P166" s="134"/>
      <c r="Q166" s="134"/>
      <c r="R166" s="135"/>
      <c r="U166" s="16"/>
    </row>
    <row r="167" spans="1:21" x14ac:dyDescent="0.2">
      <c r="A167" s="650"/>
      <c r="B167" s="651"/>
      <c r="C167" s="697"/>
      <c r="D167" s="908"/>
      <c r="E167" s="137"/>
      <c r="F167" s="631"/>
      <c r="G167" s="648"/>
      <c r="H167" s="129"/>
      <c r="I167" s="301"/>
      <c r="J167" s="319"/>
      <c r="K167" s="319"/>
      <c r="L167" s="320"/>
      <c r="M167" s="539"/>
      <c r="N167" s="539"/>
      <c r="O167" s="911"/>
      <c r="P167" s="667"/>
      <c r="Q167" s="667"/>
      <c r="R167" s="669"/>
      <c r="U167" s="16"/>
    </row>
    <row r="168" spans="1:21" ht="40.5" customHeight="1" x14ac:dyDescent="0.2">
      <c r="A168" s="616"/>
      <c r="B168" s="618"/>
      <c r="C168" s="182"/>
      <c r="D168" s="247" t="s">
        <v>195</v>
      </c>
      <c r="E168" s="676"/>
      <c r="F168" s="630" t="s">
        <v>51</v>
      </c>
      <c r="G168" s="647" t="s">
        <v>57</v>
      </c>
      <c r="H168" s="22" t="s">
        <v>58</v>
      </c>
      <c r="I168" s="285">
        <f>L168</f>
        <v>1058.4000000000001</v>
      </c>
      <c r="J168" s="286"/>
      <c r="K168" s="286"/>
      <c r="L168" s="287">
        <v>1058.4000000000001</v>
      </c>
      <c r="M168" s="574">
        <v>500</v>
      </c>
      <c r="N168" s="532">
        <v>500</v>
      </c>
      <c r="O168" s="910" t="s">
        <v>132</v>
      </c>
      <c r="P168" s="254">
        <v>2.35</v>
      </c>
      <c r="Q168" s="134">
        <v>1</v>
      </c>
      <c r="R168" s="135">
        <v>1</v>
      </c>
      <c r="S168" s="81"/>
      <c r="T168" s="81"/>
      <c r="U168" s="16"/>
    </row>
    <row r="169" spans="1:21" ht="14.25" customHeight="1" x14ac:dyDescent="0.2">
      <c r="A169" s="616"/>
      <c r="B169" s="618"/>
      <c r="C169" s="182"/>
      <c r="D169" s="913" t="s">
        <v>139</v>
      </c>
      <c r="E169" s="676"/>
      <c r="F169" s="630"/>
      <c r="G169" s="647"/>
      <c r="H169" s="22"/>
      <c r="I169" s="285"/>
      <c r="J169" s="286"/>
      <c r="K169" s="286"/>
      <c r="L169" s="287"/>
      <c r="M169" s="532"/>
      <c r="N169" s="532"/>
      <c r="O169" s="910"/>
      <c r="P169" s="130"/>
      <c r="Q169" s="134"/>
      <c r="R169" s="135"/>
      <c r="U169" s="16"/>
    </row>
    <row r="170" spans="1:21" ht="13.5" thickBot="1" x14ac:dyDescent="0.25">
      <c r="A170" s="643"/>
      <c r="B170" s="644"/>
      <c r="C170" s="204"/>
      <c r="D170" s="914"/>
      <c r="E170" s="677"/>
      <c r="F170" s="641"/>
      <c r="G170" s="656"/>
      <c r="H170" s="153" t="s">
        <v>10</v>
      </c>
      <c r="I170" s="330">
        <f>SUM(I165:I169)</f>
        <v>1068.4000000000001</v>
      </c>
      <c r="J170" s="325">
        <f>SUM(J168:J169)</f>
        <v>0</v>
      </c>
      <c r="K170" s="325">
        <f>SUM(K168:K169)</f>
        <v>0</v>
      </c>
      <c r="L170" s="327">
        <f>SUM(L165:L169)</f>
        <v>1068.4000000000001</v>
      </c>
      <c r="M170" s="339">
        <f>M166+M168</f>
        <v>510</v>
      </c>
      <c r="N170" s="339">
        <f>SUM(N165:N169)</f>
        <v>510</v>
      </c>
      <c r="O170" s="912"/>
      <c r="P170" s="132"/>
      <c r="Q170" s="132"/>
      <c r="R170" s="133"/>
      <c r="T170" s="104"/>
      <c r="U170" s="16"/>
    </row>
    <row r="171" spans="1:21" x14ac:dyDescent="0.2">
      <c r="A171" s="615" t="s">
        <v>9</v>
      </c>
      <c r="B171" s="617" t="s">
        <v>53</v>
      </c>
      <c r="C171" s="175" t="s">
        <v>11</v>
      </c>
      <c r="D171" s="807" t="s">
        <v>97</v>
      </c>
      <c r="E171" s="186"/>
      <c r="F171" s="629" t="s">
        <v>51</v>
      </c>
      <c r="G171" s="625" t="s">
        <v>57</v>
      </c>
      <c r="H171" s="57"/>
      <c r="I171" s="356"/>
      <c r="J171" s="400"/>
      <c r="K171" s="400"/>
      <c r="L171" s="358"/>
      <c r="M171" s="568"/>
      <c r="N171" s="584"/>
      <c r="O171" s="810" t="s">
        <v>66</v>
      </c>
      <c r="P171" s="811">
        <v>0.01</v>
      </c>
      <c r="Q171" s="811">
        <v>0.01</v>
      </c>
      <c r="R171" s="902">
        <v>0.01</v>
      </c>
      <c r="T171" s="17"/>
      <c r="U171" s="16"/>
    </row>
    <row r="172" spans="1:21" x14ac:dyDescent="0.2">
      <c r="A172" s="616"/>
      <c r="B172" s="618"/>
      <c r="C172" s="640"/>
      <c r="D172" s="808"/>
      <c r="E172" s="187"/>
      <c r="F172" s="630"/>
      <c r="G172" s="621"/>
      <c r="H172" s="14"/>
      <c r="I172" s="455"/>
      <c r="J172" s="456"/>
      <c r="K172" s="456"/>
      <c r="L172" s="457"/>
      <c r="M172" s="14"/>
      <c r="N172" s="589"/>
      <c r="O172" s="801"/>
      <c r="P172" s="812"/>
      <c r="Q172" s="812"/>
      <c r="R172" s="903"/>
      <c r="U172" s="16"/>
    </row>
    <row r="173" spans="1:21" ht="12.75" customHeight="1" x14ac:dyDescent="0.2">
      <c r="A173" s="616"/>
      <c r="B173" s="618"/>
      <c r="C173" s="640"/>
      <c r="D173" s="808"/>
      <c r="E173" s="187"/>
      <c r="F173" s="630"/>
      <c r="G173" s="621"/>
      <c r="H173" s="56"/>
      <c r="I173" s="444"/>
      <c r="J173" s="286"/>
      <c r="K173" s="286"/>
      <c r="L173" s="372"/>
      <c r="M173" s="532"/>
      <c r="N173" s="533"/>
      <c r="O173" s="801" t="s">
        <v>65</v>
      </c>
      <c r="P173" s="904">
        <v>2.1</v>
      </c>
      <c r="Q173" s="904">
        <v>2.1</v>
      </c>
      <c r="R173" s="905">
        <v>2.1</v>
      </c>
    </row>
    <row r="174" spans="1:21" x14ac:dyDescent="0.2">
      <c r="A174" s="616"/>
      <c r="B174" s="618"/>
      <c r="C174" s="640"/>
      <c r="D174" s="809"/>
      <c r="E174" s="187"/>
      <c r="F174" s="630"/>
      <c r="G174" s="621"/>
      <c r="H174" s="55"/>
      <c r="I174" s="402"/>
      <c r="J174" s="319"/>
      <c r="K174" s="319"/>
      <c r="L174" s="373"/>
      <c r="M174" s="539"/>
      <c r="N174" s="565"/>
      <c r="O174" s="801"/>
      <c r="P174" s="904"/>
      <c r="Q174" s="904"/>
      <c r="R174" s="905"/>
    </row>
    <row r="175" spans="1:21" x14ac:dyDescent="0.2">
      <c r="A175" s="616"/>
      <c r="B175" s="618"/>
      <c r="C175" s="640"/>
      <c r="D175" s="805" t="s">
        <v>196</v>
      </c>
      <c r="E175" s="187"/>
      <c r="F175" s="630"/>
      <c r="G175" s="621"/>
      <c r="H175" s="140" t="s">
        <v>58</v>
      </c>
      <c r="I175" s="414">
        <f>J175+L175</f>
        <v>1895.1</v>
      </c>
      <c r="J175" s="312">
        <f>1750.1+145</f>
        <v>1895.1</v>
      </c>
      <c r="K175" s="312"/>
      <c r="L175" s="369"/>
      <c r="M175" s="540">
        <v>1500</v>
      </c>
      <c r="N175" s="582">
        <v>1500</v>
      </c>
      <c r="O175" s="801" t="s">
        <v>129</v>
      </c>
      <c r="P175" s="904">
        <v>15.8</v>
      </c>
      <c r="Q175" s="802">
        <v>17</v>
      </c>
      <c r="R175" s="800">
        <v>17</v>
      </c>
    </row>
    <row r="176" spans="1:21" x14ac:dyDescent="0.2">
      <c r="A176" s="616"/>
      <c r="B176" s="618"/>
      <c r="C176" s="640"/>
      <c r="D176" s="805"/>
      <c r="E176" s="187"/>
      <c r="F176" s="630"/>
      <c r="G176" s="621"/>
      <c r="H176" s="56"/>
      <c r="I176" s="444"/>
      <c r="J176" s="286"/>
      <c r="K176" s="286"/>
      <c r="L176" s="372"/>
      <c r="M176" s="532"/>
      <c r="N176" s="533"/>
      <c r="O176" s="801"/>
      <c r="P176" s="904"/>
      <c r="Q176" s="802"/>
      <c r="R176" s="800"/>
    </row>
    <row r="177" spans="1:21" x14ac:dyDescent="0.2">
      <c r="A177" s="616"/>
      <c r="B177" s="618"/>
      <c r="C177" s="620"/>
      <c r="D177" s="805"/>
      <c r="E177" s="187"/>
      <c r="F177" s="630"/>
      <c r="G177" s="621"/>
      <c r="H177" s="56"/>
      <c r="I177" s="444"/>
      <c r="J177" s="286"/>
      <c r="K177" s="286"/>
      <c r="L177" s="372"/>
      <c r="M177" s="532"/>
      <c r="N177" s="533"/>
      <c r="O177" s="801" t="s">
        <v>134</v>
      </c>
      <c r="P177" s="802">
        <v>4</v>
      </c>
      <c r="Q177" s="802">
        <v>5</v>
      </c>
      <c r="R177" s="800">
        <v>5</v>
      </c>
    </row>
    <row r="178" spans="1:21" x14ac:dyDescent="0.2">
      <c r="A178" s="616"/>
      <c r="B178" s="618"/>
      <c r="C178" s="620"/>
      <c r="D178" s="624"/>
      <c r="E178" s="200"/>
      <c r="F178" s="631"/>
      <c r="G178" s="626"/>
      <c r="H178" s="55"/>
      <c r="I178" s="402"/>
      <c r="J178" s="319"/>
      <c r="K178" s="319"/>
      <c r="L178" s="373"/>
      <c r="M178" s="539"/>
      <c r="N178" s="565"/>
      <c r="O178" s="801"/>
      <c r="P178" s="802"/>
      <c r="Q178" s="802"/>
      <c r="R178" s="800"/>
    </row>
    <row r="179" spans="1:21" x14ac:dyDescent="0.2">
      <c r="A179" s="616"/>
      <c r="B179" s="618"/>
      <c r="C179" s="640"/>
      <c r="D179" s="805" t="s">
        <v>96</v>
      </c>
      <c r="E179" s="187"/>
      <c r="F179" s="630"/>
      <c r="G179" s="621"/>
      <c r="H179" s="22" t="s">
        <v>43</v>
      </c>
      <c r="I179" s="444">
        <f>J179+L179</f>
        <v>500</v>
      </c>
      <c r="J179" s="286">
        <v>500</v>
      </c>
      <c r="K179" s="286"/>
      <c r="L179" s="372"/>
      <c r="M179" s="532">
        <v>500</v>
      </c>
      <c r="N179" s="533">
        <v>500</v>
      </c>
      <c r="O179" s="803" t="s">
        <v>64</v>
      </c>
      <c r="P179" s="130">
        <v>0.6</v>
      </c>
      <c r="Q179" s="130">
        <v>0.3</v>
      </c>
      <c r="R179" s="131">
        <v>0.3</v>
      </c>
    </row>
    <row r="180" spans="1:21" x14ac:dyDescent="0.2">
      <c r="A180" s="616"/>
      <c r="B180" s="618"/>
      <c r="C180" s="640"/>
      <c r="D180" s="805"/>
      <c r="E180" s="187"/>
      <c r="F180" s="630"/>
      <c r="G180" s="621"/>
      <c r="H180" s="129"/>
      <c r="I180" s="402"/>
      <c r="J180" s="319"/>
      <c r="K180" s="319"/>
      <c r="L180" s="373"/>
      <c r="M180" s="539"/>
      <c r="N180" s="565"/>
      <c r="O180" s="804"/>
      <c r="P180" s="130"/>
      <c r="Q180" s="130"/>
      <c r="R180" s="131"/>
    </row>
    <row r="181" spans="1:21" ht="13.5" thickBot="1" x14ac:dyDescent="0.25">
      <c r="A181" s="643"/>
      <c r="B181" s="644"/>
      <c r="C181" s="165"/>
      <c r="D181" s="806"/>
      <c r="E181" s="188"/>
      <c r="F181" s="189"/>
      <c r="G181" s="190"/>
      <c r="H181" s="153" t="s">
        <v>10</v>
      </c>
      <c r="I181" s="328">
        <f t="shared" ref="I181:N181" si="30">I179+I175</f>
        <v>2395.1</v>
      </c>
      <c r="J181" s="328">
        <f t="shared" si="30"/>
        <v>2395.1</v>
      </c>
      <c r="K181" s="328">
        <f t="shared" si="30"/>
        <v>0</v>
      </c>
      <c r="L181" s="326">
        <f t="shared" si="30"/>
        <v>0</v>
      </c>
      <c r="M181" s="339">
        <f t="shared" si="30"/>
        <v>2000</v>
      </c>
      <c r="N181" s="328">
        <f t="shared" si="30"/>
        <v>2000</v>
      </c>
      <c r="O181" s="246"/>
      <c r="P181" s="184"/>
      <c r="Q181" s="184"/>
      <c r="R181" s="185"/>
      <c r="U181" s="16"/>
    </row>
    <row r="182" spans="1:21" ht="15" customHeight="1" x14ac:dyDescent="0.2">
      <c r="A182" s="862" t="s">
        <v>9</v>
      </c>
      <c r="B182" s="813" t="s">
        <v>53</v>
      </c>
      <c r="C182" s="816" t="s">
        <v>45</v>
      </c>
      <c r="D182" s="819" t="s">
        <v>61</v>
      </c>
      <c r="E182" s="822"/>
      <c r="F182" s="825" t="s">
        <v>51</v>
      </c>
      <c r="G182" s="850" t="s">
        <v>57</v>
      </c>
      <c r="H182" s="57" t="s">
        <v>43</v>
      </c>
      <c r="I182" s="450">
        <f>J182+L182</f>
        <v>45</v>
      </c>
      <c r="J182" s="400">
        <v>45</v>
      </c>
      <c r="K182" s="400"/>
      <c r="L182" s="401"/>
      <c r="M182" s="568">
        <v>45</v>
      </c>
      <c r="N182" s="568">
        <v>45</v>
      </c>
      <c r="O182" s="661" t="s">
        <v>63</v>
      </c>
      <c r="P182" s="32">
        <v>0.3</v>
      </c>
      <c r="Q182" s="32">
        <v>0.38</v>
      </c>
      <c r="R182" s="33">
        <v>0.38</v>
      </c>
      <c r="U182" s="16"/>
    </row>
    <row r="183" spans="1:21" x14ac:dyDescent="0.2">
      <c r="A183" s="863"/>
      <c r="B183" s="814"/>
      <c r="C183" s="817"/>
      <c r="D183" s="820"/>
      <c r="E183" s="823"/>
      <c r="F183" s="826"/>
      <c r="G183" s="851"/>
      <c r="H183" s="140" t="s">
        <v>58</v>
      </c>
      <c r="I183" s="368">
        <f>J183+L183</f>
        <v>313.5</v>
      </c>
      <c r="J183" s="312">
        <v>310</v>
      </c>
      <c r="K183" s="312"/>
      <c r="L183" s="313">
        <v>3.5</v>
      </c>
      <c r="M183" s="540">
        <v>455</v>
      </c>
      <c r="N183" s="540">
        <v>455</v>
      </c>
      <c r="O183" s="1116" t="s">
        <v>230</v>
      </c>
      <c r="P183" s="134">
        <v>1</v>
      </c>
      <c r="Q183" s="134"/>
      <c r="R183" s="135"/>
      <c r="U183" s="16"/>
    </row>
    <row r="184" spans="1:21" x14ac:dyDescent="0.2">
      <c r="A184" s="863"/>
      <c r="B184" s="814"/>
      <c r="C184" s="817"/>
      <c r="D184" s="820"/>
      <c r="E184" s="823"/>
      <c r="F184" s="826"/>
      <c r="G184" s="851"/>
      <c r="H184" s="129"/>
      <c r="I184" s="301"/>
      <c r="J184" s="319"/>
      <c r="K184" s="319"/>
      <c r="L184" s="320"/>
      <c r="M184" s="555"/>
      <c r="N184" s="555"/>
      <c r="O184" s="1117"/>
      <c r="P184" s="134"/>
      <c r="Q184" s="134"/>
      <c r="R184" s="135"/>
      <c r="U184" s="16"/>
    </row>
    <row r="185" spans="1:21" ht="13.5" thickBot="1" x14ac:dyDescent="0.25">
      <c r="A185" s="864"/>
      <c r="B185" s="815"/>
      <c r="C185" s="818"/>
      <c r="D185" s="821"/>
      <c r="E185" s="824"/>
      <c r="F185" s="827"/>
      <c r="G185" s="852"/>
      <c r="H185" s="208" t="s">
        <v>10</v>
      </c>
      <c r="I185" s="480">
        <f>SUM(I182:I184)</f>
        <v>358.5</v>
      </c>
      <c r="J185" s="325">
        <f t="shared" ref="J185:L185" si="31">SUM(J182:J184)</f>
        <v>355</v>
      </c>
      <c r="K185" s="325">
        <f t="shared" si="31"/>
        <v>0</v>
      </c>
      <c r="L185" s="393">
        <f t="shared" si="31"/>
        <v>3.5</v>
      </c>
      <c r="M185" s="564">
        <f>M182+M183+M184</f>
        <v>500</v>
      </c>
      <c r="N185" s="564">
        <f t="shared" ref="N185" si="32">SUM(N182:N184)</f>
        <v>500</v>
      </c>
      <c r="O185" s="91"/>
      <c r="P185" s="132"/>
      <c r="Q185" s="132"/>
      <c r="R185" s="133"/>
      <c r="U185" s="16"/>
    </row>
    <row r="186" spans="1:21" x14ac:dyDescent="0.2">
      <c r="A186" s="862" t="s">
        <v>9</v>
      </c>
      <c r="B186" s="813" t="s">
        <v>53</v>
      </c>
      <c r="C186" s="816" t="s">
        <v>51</v>
      </c>
      <c r="D186" s="819" t="s">
        <v>86</v>
      </c>
      <c r="E186" s="822"/>
      <c r="F186" s="825" t="s">
        <v>51</v>
      </c>
      <c r="G186" s="890" t="s">
        <v>57</v>
      </c>
      <c r="H186" s="21" t="s">
        <v>43</v>
      </c>
      <c r="I186" s="531"/>
      <c r="J186" s="341"/>
      <c r="K186" s="341"/>
      <c r="L186" s="429"/>
      <c r="M186" s="542">
        <v>50</v>
      </c>
      <c r="N186" s="542">
        <v>50</v>
      </c>
      <c r="O186" s="892" t="s">
        <v>87</v>
      </c>
      <c r="P186" s="61">
        <v>8</v>
      </c>
      <c r="Q186" s="62">
        <v>4</v>
      </c>
      <c r="R186" s="63">
        <v>4</v>
      </c>
      <c r="U186" s="16"/>
    </row>
    <row r="187" spans="1:21" ht="14.25" customHeight="1" x14ac:dyDescent="0.2">
      <c r="A187" s="863"/>
      <c r="B187" s="814"/>
      <c r="C187" s="817"/>
      <c r="D187" s="820"/>
      <c r="E187" s="823"/>
      <c r="F187" s="826"/>
      <c r="G187" s="786"/>
      <c r="H187" s="27"/>
      <c r="I187" s="403"/>
      <c r="J187" s="286"/>
      <c r="K187" s="286"/>
      <c r="L187" s="372"/>
      <c r="M187" s="532"/>
      <c r="N187" s="532"/>
      <c r="O187" s="893"/>
      <c r="P187" s="23"/>
      <c r="Q187" s="64"/>
      <c r="R187" s="65"/>
      <c r="U187" s="16"/>
    </row>
    <row r="188" spans="1:21" ht="14.25" customHeight="1" thickBot="1" x14ac:dyDescent="0.25">
      <c r="A188" s="864"/>
      <c r="B188" s="815"/>
      <c r="C188" s="818"/>
      <c r="D188" s="821"/>
      <c r="E188" s="824"/>
      <c r="F188" s="827"/>
      <c r="G188" s="891"/>
      <c r="H188" s="153" t="s">
        <v>10</v>
      </c>
      <c r="I188" s="328">
        <f t="shared" ref="I188:N188" si="33">SUM(I186:I187)</f>
        <v>0</v>
      </c>
      <c r="J188" s="325">
        <f t="shared" si="33"/>
        <v>0</v>
      </c>
      <c r="K188" s="325">
        <f t="shared" si="33"/>
        <v>0</v>
      </c>
      <c r="L188" s="325">
        <f t="shared" si="33"/>
        <v>0</v>
      </c>
      <c r="M188" s="339">
        <f t="shared" si="33"/>
        <v>50</v>
      </c>
      <c r="N188" s="339">
        <f t="shared" si="33"/>
        <v>50</v>
      </c>
      <c r="O188" s="20"/>
      <c r="P188" s="132"/>
      <c r="Q188" s="132"/>
      <c r="R188" s="133"/>
      <c r="U188" s="16"/>
    </row>
    <row r="189" spans="1:21" ht="14.25" customHeight="1" x14ac:dyDescent="0.2">
      <c r="A189" s="862" t="s">
        <v>9</v>
      </c>
      <c r="B189" s="813" t="s">
        <v>53</v>
      </c>
      <c r="C189" s="816" t="s">
        <v>53</v>
      </c>
      <c r="D189" s="819" t="s">
        <v>62</v>
      </c>
      <c r="E189" s="822"/>
      <c r="F189" s="825" t="s">
        <v>51</v>
      </c>
      <c r="G189" s="850" t="s">
        <v>57</v>
      </c>
      <c r="H189" s="57" t="s">
        <v>58</v>
      </c>
      <c r="I189" s="356">
        <f>J189+L189</f>
        <v>349.9</v>
      </c>
      <c r="J189" s="356">
        <f>409.9-60</f>
        <v>349.9</v>
      </c>
      <c r="K189" s="400"/>
      <c r="L189" s="401"/>
      <c r="M189" s="532">
        <v>321.3</v>
      </c>
      <c r="N189" s="533">
        <v>321.3</v>
      </c>
      <c r="O189" s="831" t="s">
        <v>101</v>
      </c>
      <c r="P189" s="666">
        <v>14</v>
      </c>
      <c r="Q189" s="666">
        <v>14</v>
      </c>
      <c r="R189" s="668">
        <v>14</v>
      </c>
      <c r="U189" s="16"/>
    </row>
    <row r="190" spans="1:21" ht="14.25" customHeight="1" x14ac:dyDescent="0.2">
      <c r="A190" s="863"/>
      <c r="B190" s="814"/>
      <c r="C190" s="817"/>
      <c r="D190" s="820"/>
      <c r="E190" s="823"/>
      <c r="F190" s="826"/>
      <c r="G190" s="851"/>
      <c r="H190" s="129"/>
      <c r="I190" s="402"/>
      <c r="J190" s="444"/>
      <c r="K190" s="286"/>
      <c r="L190" s="287"/>
      <c r="M190" s="532"/>
      <c r="N190" s="533"/>
      <c r="O190" s="803"/>
      <c r="P190" s="134"/>
      <c r="Q190" s="134"/>
      <c r="R190" s="135"/>
      <c r="U190" s="16"/>
    </row>
    <row r="191" spans="1:21" ht="14.25" customHeight="1" thickBot="1" x14ac:dyDescent="0.25">
      <c r="A191" s="864"/>
      <c r="B191" s="815"/>
      <c r="C191" s="818"/>
      <c r="D191" s="821"/>
      <c r="E191" s="824"/>
      <c r="F191" s="827"/>
      <c r="G191" s="852"/>
      <c r="H191" s="208" t="s">
        <v>10</v>
      </c>
      <c r="I191" s="393">
        <f t="shared" ref="I191:N191" si="34">SUM(I189:I190)</f>
        <v>349.9</v>
      </c>
      <c r="J191" s="328">
        <f t="shared" si="34"/>
        <v>349.9</v>
      </c>
      <c r="K191" s="328">
        <f t="shared" si="34"/>
        <v>0</v>
      </c>
      <c r="L191" s="329">
        <f t="shared" si="34"/>
        <v>0</v>
      </c>
      <c r="M191" s="339">
        <f t="shared" si="34"/>
        <v>321.3</v>
      </c>
      <c r="N191" s="328">
        <f t="shared" si="34"/>
        <v>321.3</v>
      </c>
      <c r="O191" s="20"/>
      <c r="P191" s="132"/>
      <c r="Q191" s="132"/>
      <c r="R191" s="133"/>
      <c r="U191" s="16"/>
    </row>
    <row r="192" spans="1:21" ht="14.25" customHeight="1" thickBot="1" x14ac:dyDescent="0.25">
      <c r="A192" s="95" t="s">
        <v>9</v>
      </c>
      <c r="B192" s="13" t="s">
        <v>53</v>
      </c>
      <c r="C192" s="789" t="s">
        <v>12</v>
      </c>
      <c r="D192" s="789"/>
      <c r="E192" s="789"/>
      <c r="F192" s="789"/>
      <c r="G192" s="789"/>
      <c r="H192" s="790"/>
      <c r="I192" s="416">
        <f t="shared" ref="I192:N192" si="35">I191+I188+I185+I181+I170</f>
        <v>4171.8999999999996</v>
      </c>
      <c r="J192" s="416">
        <f t="shared" si="35"/>
        <v>3100</v>
      </c>
      <c r="K192" s="416">
        <f t="shared" si="35"/>
        <v>0</v>
      </c>
      <c r="L192" s="417">
        <f t="shared" si="35"/>
        <v>1071.9000000000001</v>
      </c>
      <c r="M192" s="421">
        <f t="shared" si="35"/>
        <v>3381.3</v>
      </c>
      <c r="N192" s="416">
        <f t="shared" si="35"/>
        <v>3381.3</v>
      </c>
      <c r="O192" s="791"/>
      <c r="P192" s="792"/>
      <c r="Q192" s="792"/>
      <c r="R192" s="793"/>
    </row>
    <row r="193" spans="1:40" ht="14.25" customHeight="1" thickBot="1" x14ac:dyDescent="0.25">
      <c r="A193" s="95" t="s">
        <v>9</v>
      </c>
      <c r="B193" s="794" t="s">
        <v>13</v>
      </c>
      <c r="C193" s="795"/>
      <c r="D193" s="795"/>
      <c r="E193" s="795"/>
      <c r="F193" s="795"/>
      <c r="G193" s="795"/>
      <c r="H193" s="796"/>
      <c r="I193" s="464">
        <f t="shared" ref="I193:N193" si="36">I192+I163+I126+I110+I102</f>
        <v>65254.5</v>
      </c>
      <c r="J193" s="464">
        <f t="shared" si="36"/>
        <v>26356.600000000002</v>
      </c>
      <c r="K193" s="464">
        <f t="shared" si="36"/>
        <v>19.2</v>
      </c>
      <c r="L193" s="465">
        <f t="shared" si="36"/>
        <v>38897.899999999994</v>
      </c>
      <c r="M193" s="590">
        <f t="shared" si="36"/>
        <v>49221.599999999999</v>
      </c>
      <c r="N193" s="464">
        <f t="shared" si="36"/>
        <v>53956.9</v>
      </c>
      <c r="O193" s="797"/>
      <c r="P193" s="798"/>
      <c r="Q193" s="798"/>
      <c r="R193" s="799"/>
    </row>
    <row r="194" spans="1:40" ht="14.25" customHeight="1" thickBot="1" x14ac:dyDescent="0.25">
      <c r="A194" s="99" t="s">
        <v>55</v>
      </c>
      <c r="B194" s="828" t="s">
        <v>109</v>
      </c>
      <c r="C194" s="829"/>
      <c r="D194" s="829"/>
      <c r="E194" s="829"/>
      <c r="F194" s="829"/>
      <c r="G194" s="829"/>
      <c r="H194" s="830"/>
      <c r="I194" s="613">
        <f t="shared" ref="I194:N194" si="37">SUM(I193)</f>
        <v>65254.5</v>
      </c>
      <c r="J194" s="614">
        <f t="shared" si="37"/>
        <v>26356.600000000002</v>
      </c>
      <c r="K194" s="614">
        <f t="shared" si="37"/>
        <v>19.2</v>
      </c>
      <c r="L194" s="613">
        <f t="shared" si="37"/>
        <v>38897.899999999994</v>
      </c>
      <c r="M194" s="471">
        <f t="shared" si="37"/>
        <v>49221.599999999999</v>
      </c>
      <c r="N194" s="468">
        <f t="shared" si="37"/>
        <v>53956.9</v>
      </c>
      <c r="O194" s="894"/>
      <c r="P194" s="895"/>
      <c r="Q194" s="895"/>
      <c r="R194" s="896"/>
    </row>
    <row r="195" spans="1:40" s="25" customFormat="1" ht="17.25" customHeight="1" x14ac:dyDescent="0.2">
      <c r="A195" s="788"/>
      <c r="B195" s="788"/>
      <c r="C195" s="788"/>
      <c r="D195" s="788"/>
      <c r="E195" s="788"/>
      <c r="F195" s="788"/>
      <c r="G195" s="788"/>
      <c r="H195" s="788"/>
      <c r="I195" s="788"/>
      <c r="J195" s="788"/>
      <c r="K195" s="788"/>
      <c r="L195" s="788"/>
      <c r="M195" s="788"/>
      <c r="N195" s="788"/>
      <c r="O195" s="788"/>
      <c r="P195" s="788"/>
      <c r="Q195" s="788"/>
      <c r="R195" s="788"/>
      <c r="S195" s="24"/>
      <c r="T195" s="24"/>
      <c r="U195" s="24"/>
      <c r="V195" s="24"/>
      <c r="W195" s="24"/>
      <c r="X195" s="24"/>
      <c r="Y195" s="24"/>
      <c r="Z195" s="24"/>
      <c r="AA195" s="24"/>
      <c r="AB195" s="24"/>
      <c r="AC195" s="24"/>
      <c r="AD195" s="24"/>
      <c r="AE195" s="24"/>
      <c r="AF195" s="24"/>
      <c r="AG195" s="24"/>
      <c r="AH195" s="24"/>
      <c r="AI195" s="24"/>
      <c r="AJ195" s="24"/>
      <c r="AK195" s="24"/>
      <c r="AL195" s="24"/>
      <c r="AM195" s="24"/>
      <c r="AN195" s="24"/>
    </row>
    <row r="196" spans="1:40" s="25" customFormat="1" ht="15" customHeight="1" thickBot="1" x14ac:dyDescent="0.25">
      <c r="A196" s="879" t="s">
        <v>18</v>
      </c>
      <c r="B196" s="879"/>
      <c r="C196" s="879"/>
      <c r="D196" s="879"/>
      <c r="E196" s="879"/>
      <c r="F196" s="879"/>
      <c r="G196" s="879"/>
      <c r="H196" s="879"/>
      <c r="I196" s="879"/>
      <c r="J196" s="879"/>
      <c r="K196" s="879"/>
      <c r="L196" s="879"/>
      <c r="M196" s="879"/>
      <c r="N196" s="879"/>
      <c r="O196" s="5"/>
      <c r="P196" s="5"/>
      <c r="Q196" s="5"/>
      <c r="R196" s="5"/>
      <c r="S196" s="24"/>
      <c r="T196" s="24"/>
      <c r="U196" s="24"/>
      <c r="V196" s="24"/>
      <c r="W196" s="24"/>
      <c r="X196" s="24"/>
      <c r="Y196" s="24"/>
      <c r="Z196" s="24"/>
      <c r="AA196" s="24"/>
      <c r="AB196" s="24"/>
      <c r="AC196" s="24"/>
      <c r="AD196" s="24"/>
      <c r="AE196" s="24"/>
      <c r="AF196" s="24"/>
      <c r="AG196" s="24"/>
      <c r="AH196" s="24"/>
      <c r="AI196" s="24"/>
      <c r="AJ196" s="24"/>
      <c r="AK196" s="24"/>
      <c r="AL196" s="24"/>
      <c r="AM196" s="24"/>
      <c r="AN196" s="24"/>
    </row>
    <row r="197" spans="1:40" ht="45" customHeight="1" thickBot="1" x14ac:dyDescent="0.25">
      <c r="A197" s="880" t="s">
        <v>14</v>
      </c>
      <c r="B197" s="881"/>
      <c r="C197" s="881"/>
      <c r="D197" s="881"/>
      <c r="E197" s="881"/>
      <c r="F197" s="881"/>
      <c r="G197" s="881"/>
      <c r="H197" s="882"/>
      <c r="I197" s="883" t="s">
        <v>124</v>
      </c>
      <c r="J197" s="884"/>
      <c r="K197" s="884"/>
      <c r="L197" s="885"/>
      <c r="M197" s="29" t="s">
        <v>222</v>
      </c>
      <c r="N197" s="29" t="s">
        <v>223</v>
      </c>
    </row>
    <row r="198" spans="1:40" ht="14.25" customHeight="1" x14ac:dyDescent="0.2">
      <c r="A198" s="853" t="s">
        <v>19</v>
      </c>
      <c r="B198" s="854"/>
      <c r="C198" s="854"/>
      <c r="D198" s="854"/>
      <c r="E198" s="854"/>
      <c r="F198" s="854"/>
      <c r="G198" s="854"/>
      <c r="H198" s="855"/>
      <c r="I198" s="856">
        <f>SUM(I199:L204)</f>
        <v>32999.4</v>
      </c>
      <c r="J198" s="857"/>
      <c r="K198" s="857"/>
      <c r="L198" s="858"/>
      <c r="M198" s="591">
        <f>M199+M200+M201+M203</f>
        <v>25936.000000000004</v>
      </c>
      <c r="N198" s="591">
        <f>SUM(N199:N203)</f>
        <v>24625.200000000004</v>
      </c>
    </row>
    <row r="199" spans="1:40" ht="14.25" customHeight="1" x14ac:dyDescent="0.2">
      <c r="A199" s="859" t="s">
        <v>34</v>
      </c>
      <c r="B199" s="860"/>
      <c r="C199" s="860"/>
      <c r="D199" s="860"/>
      <c r="E199" s="860"/>
      <c r="F199" s="860"/>
      <c r="G199" s="860"/>
      <c r="H199" s="861"/>
      <c r="I199" s="841">
        <f>SUMIF(H12:H194,"SB",I12:I194)</f>
        <v>27358</v>
      </c>
      <c r="J199" s="842"/>
      <c r="K199" s="842"/>
      <c r="L199" s="843"/>
      <c r="M199" s="592">
        <f>SUMIF(H12:H194,"SB",M12:M194)</f>
        <v>21158.300000000003</v>
      </c>
      <c r="N199" s="592">
        <f>SUMIF(H12:H194,"SB",N12:N194)</f>
        <v>21194.300000000003</v>
      </c>
      <c r="O199" s="73"/>
    </row>
    <row r="200" spans="1:40" ht="14.25" customHeight="1" x14ac:dyDescent="0.2">
      <c r="A200" s="844" t="s">
        <v>35</v>
      </c>
      <c r="B200" s="845"/>
      <c r="C200" s="845"/>
      <c r="D200" s="845"/>
      <c r="E200" s="845"/>
      <c r="F200" s="845"/>
      <c r="G200" s="845"/>
      <c r="H200" s="846"/>
      <c r="I200" s="841">
        <f>SUMIF(H12:H194,"SB(P)",I12:I194)</f>
        <v>138.19999999999999</v>
      </c>
      <c r="J200" s="842"/>
      <c r="K200" s="842"/>
      <c r="L200" s="843"/>
      <c r="M200" s="592">
        <f>SUMIF(H12:H194,"SB(P)",M12:M194)</f>
        <v>1638.5</v>
      </c>
      <c r="N200" s="592">
        <f>SUMIF(H12:H194,"SB(P)",N12:N194)</f>
        <v>25.7</v>
      </c>
      <c r="O200" s="73"/>
    </row>
    <row r="201" spans="1:40" x14ac:dyDescent="0.2">
      <c r="A201" s="844" t="s">
        <v>136</v>
      </c>
      <c r="B201" s="845"/>
      <c r="C201" s="845"/>
      <c r="D201" s="845"/>
      <c r="E201" s="845"/>
      <c r="F201" s="845"/>
      <c r="G201" s="845"/>
      <c r="H201" s="846"/>
      <c r="I201" s="841">
        <f>SUMIF(H12:H194,"SB(VR)",I12:I194)</f>
        <v>3370</v>
      </c>
      <c r="J201" s="842"/>
      <c r="K201" s="842"/>
      <c r="L201" s="843"/>
      <c r="M201" s="592">
        <f>SUMIF(H12:H194,"SB(VR)",M12:M194)</f>
        <v>3139.2</v>
      </c>
      <c r="N201" s="592">
        <f>SUMIF(H12:H194,"SB(VR)",N12:N194)</f>
        <v>3405.2</v>
      </c>
      <c r="O201" s="73"/>
    </row>
    <row r="202" spans="1:40" x14ac:dyDescent="0.2">
      <c r="A202" s="876" t="s">
        <v>234</v>
      </c>
      <c r="B202" s="877"/>
      <c r="C202" s="877"/>
      <c r="D202" s="877"/>
      <c r="E202" s="877"/>
      <c r="F202" s="877"/>
      <c r="G202" s="877"/>
      <c r="H202" s="878"/>
      <c r="I202" s="841">
        <f>SUMIF(H12:H194,"SB(VRL)",I12:I194)</f>
        <v>769.8</v>
      </c>
      <c r="J202" s="842"/>
      <c r="K202" s="842"/>
      <c r="L202" s="843"/>
      <c r="M202" s="592">
        <f>SUMIF(H12:H194,"SB(VRL)",M12:M194)</f>
        <v>0</v>
      </c>
      <c r="N202" s="592">
        <f>SUMIF(H12:H194,"SB(VRL)",N12:N194)</f>
        <v>0</v>
      </c>
      <c r="O202" s="73"/>
    </row>
    <row r="203" spans="1:40" x14ac:dyDescent="0.2">
      <c r="A203" s="838" t="s">
        <v>229</v>
      </c>
      <c r="B203" s="839"/>
      <c r="C203" s="839"/>
      <c r="D203" s="839"/>
      <c r="E203" s="839"/>
      <c r="F203" s="839"/>
      <c r="G203" s="839"/>
      <c r="H203" s="840"/>
      <c r="I203" s="841">
        <f>SUMIF(H12:H194,"SB(L)",I12:I194)</f>
        <v>701</v>
      </c>
      <c r="J203" s="842"/>
      <c r="K203" s="842"/>
      <c r="L203" s="843"/>
      <c r="M203" s="553"/>
      <c r="N203" s="553"/>
    </row>
    <row r="204" spans="1:40" x14ac:dyDescent="0.2">
      <c r="A204" s="838" t="s">
        <v>151</v>
      </c>
      <c r="B204" s="865"/>
      <c r="C204" s="865"/>
      <c r="D204" s="865"/>
      <c r="E204" s="865"/>
      <c r="F204" s="865"/>
      <c r="G204" s="865"/>
      <c r="H204" s="866"/>
      <c r="I204" s="867">
        <f>SUMIF(H13:H194,"PF",I13:I194)</f>
        <v>662.4</v>
      </c>
      <c r="J204" s="868"/>
      <c r="K204" s="868"/>
      <c r="L204" s="869"/>
      <c r="M204" s="553"/>
      <c r="N204" s="553"/>
    </row>
    <row r="205" spans="1:40" x14ac:dyDescent="0.2">
      <c r="A205" s="870" t="s">
        <v>20</v>
      </c>
      <c r="B205" s="871"/>
      <c r="C205" s="871"/>
      <c r="D205" s="871"/>
      <c r="E205" s="871"/>
      <c r="F205" s="871"/>
      <c r="G205" s="871"/>
      <c r="H205" s="872"/>
      <c r="I205" s="873">
        <f>SUM(I206:L210)</f>
        <v>32255.099999999995</v>
      </c>
      <c r="J205" s="874"/>
      <c r="K205" s="874"/>
      <c r="L205" s="875"/>
      <c r="M205" s="593">
        <f>M206+M207+M208+M209+M210</f>
        <v>23285.599999999999</v>
      </c>
      <c r="N205" s="593">
        <f>N206+N207+N208+N209+N210</f>
        <v>29331.699999999997</v>
      </c>
    </row>
    <row r="206" spans="1:40" x14ac:dyDescent="0.2">
      <c r="A206" s="847" t="s">
        <v>36</v>
      </c>
      <c r="B206" s="848"/>
      <c r="C206" s="848"/>
      <c r="D206" s="848"/>
      <c r="E206" s="848"/>
      <c r="F206" s="848"/>
      <c r="G206" s="848"/>
      <c r="H206" s="849"/>
      <c r="I206" s="841">
        <f>SUMIF(H12:H194,"ES",I12:I194)</f>
        <v>15455.099999999997</v>
      </c>
      <c r="J206" s="842"/>
      <c r="K206" s="842"/>
      <c r="L206" s="843"/>
      <c r="M206" s="592">
        <f>SUMIF(H12:H194,"ES",M12:M194)</f>
        <v>4224.6000000000004</v>
      </c>
      <c r="N206" s="592">
        <f>SUMIF(H12:H194,"ES",N12:N194)</f>
        <v>4647.8999999999996</v>
      </c>
      <c r="O206" s="73"/>
    </row>
    <row r="207" spans="1:40" x14ac:dyDescent="0.2">
      <c r="A207" s="838" t="s">
        <v>37</v>
      </c>
      <c r="B207" s="839"/>
      <c r="C207" s="839"/>
      <c r="D207" s="839"/>
      <c r="E207" s="839"/>
      <c r="F207" s="839"/>
      <c r="G207" s="839"/>
      <c r="H207" s="840"/>
      <c r="I207" s="841">
        <f>SUMIF(H12:H194,"KPP",I12:I194)</f>
        <v>9234.5999999999985</v>
      </c>
      <c r="J207" s="842"/>
      <c r="K207" s="842"/>
      <c r="L207" s="843"/>
      <c r="M207" s="592">
        <f>SUMIF(H12:H194,"KPP",M12:M194)</f>
        <v>10148.599999999999</v>
      </c>
      <c r="N207" s="592">
        <f>SUMIF(H12:H194,"KPP",N12:N194)</f>
        <v>15416.8</v>
      </c>
      <c r="O207" s="73"/>
    </row>
    <row r="208" spans="1:40" x14ac:dyDescent="0.2">
      <c r="A208" s="838" t="s">
        <v>38</v>
      </c>
      <c r="B208" s="839"/>
      <c r="C208" s="839"/>
      <c r="D208" s="839"/>
      <c r="E208" s="839"/>
      <c r="F208" s="839"/>
      <c r="G208" s="839"/>
      <c r="H208" s="840"/>
      <c r="I208" s="841">
        <f>SUMIF(H12:H194,"KVJUD",I12:I194)</f>
        <v>6839.5</v>
      </c>
      <c r="J208" s="842"/>
      <c r="K208" s="842"/>
      <c r="L208" s="843"/>
      <c r="M208" s="592">
        <f>SUMIF(H12:H194,"KVJUD",M12:M194)</f>
        <v>2512.6</v>
      </c>
      <c r="N208" s="592">
        <f>SUMIF(H12:H194,"KVJUD",N12:N194)</f>
        <v>1000</v>
      </c>
      <c r="O208" s="81"/>
      <c r="P208" s="6"/>
      <c r="Q208" s="6"/>
      <c r="R208" s="6"/>
    </row>
    <row r="209" spans="1:18" x14ac:dyDescent="0.2">
      <c r="A209" s="844" t="s">
        <v>39</v>
      </c>
      <c r="B209" s="845"/>
      <c r="C209" s="845"/>
      <c r="D209" s="845"/>
      <c r="E209" s="845"/>
      <c r="F209" s="845"/>
      <c r="G209" s="845"/>
      <c r="H209" s="846"/>
      <c r="I209" s="841">
        <f>SUMIF(H12:H194,"LRVB",I12:I194)</f>
        <v>69.3</v>
      </c>
      <c r="J209" s="842"/>
      <c r="K209" s="842"/>
      <c r="L209" s="843"/>
      <c r="M209" s="592">
        <f>SUMIF(H12:H194,"LRVB",M12:M194)</f>
        <v>89.8</v>
      </c>
      <c r="N209" s="592">
        <f>SUMIF(H12:H194,"LRVB",N12:N194)</f>
        <v>59.9</v>
      </c>
      <c r="O209" s="81"/>
      <c r="P209" s="6"/>
      <c r="Q209" s="6"/>
      <c r="R209" s="6"/>
    </row>
    <row r="210" spans="1:18" x14ac:dyDescent="0.2">
      <c r="A210" s="844" t="s">
        <v>40</v>
      </c>
      <c r="B210" s="845"/>
      <c r="C210" s="845"/>
      <c r="D210" s="845"/>
      <c r="E210" s="845"/>
      <c r="F210" s="845"/>
      <c r="G210" s="845"/>
      <c r="H210" s="846"/>
      <c r="I210" s="841">
        <f>SUMIF(H12:H194,"Kt",I12:I194)</f>
        <v>656.6</v>
      </c>
      <c r="J210" s="842"/>
      <c r="K210" s="842"/>
      <c r="L210" s="843"/>
      <c r="M210" s="592">
        <f>SUMIF(H12:H194,"Kt",M12:M194)</f>
        <v>6310</v>
      </c>
      <c r="N210" s="592">
        <f>SUMIF(H12:H194,"Kt",N12:N194)</f>
        <v>8207.1</v>
      </c>
      <c r="O210" s="81"/>
      <c r="P210" s="6"/>
      <c r="Q210" s="6"/>
      <c r="R210" s="6"/>
    </row>
    <row r="211" spans="1:18" ht="13.5" thickBot="1" x14ac:dyDescent="0.25">
      <c r="A211" s="832" t="s">
        <v>21</v>
      </c>
      <c r="B211" s="833"/>
      <c r="C211" s="833"/>
      <c r="D211" s="833"/>
      <c r="E211" s="833"/>
      <c r="F211" s="833"/>
      <c r="G211" s="833"/>
      <c r="H211" s="834"/>
      <c r="I211" s="835">
        <f>SUM(I198,I205)</f>
        <v>65254.5</v>
      </c>
      <c r="J211" s="836"/>
      <c r="K211" s="836"/>
      <c r="L211" s="837"/>
      <c r="M211" s="594">
        <f>SUM(M198,M205)</f>
        <v>49221.600000000006</v>
      </c>
      <c r="N211" s="594">
        <f>SUM(N198,N205)</f>
        <v>53956.9</v>
      </c>
      <c r="O211" s="6"/>
      <c r="P211" s="6"/>
      <c r="Q211" s="6"/>
      <c r="R211" s="6"/>
    </row>
    <row r="213" spans="1:18" x14ac:dyDescent="0.2">
      <c r="I213" s="473"/>
      <c r="J213" s="473"/>
      <c r="K213" s="473"/>
      <c r="L213" s="473"/>
      <c r="M213" s="473"/>
      <c r="N213" s="473"/>
      <c r="O213" s="73"/>
    </row>
    <row r="214" spans="1:18" x14ac:dyDescent="0.2">
      <c r="D214" s="73"/>
      <c r="I214" s="473"/>
      <c r="J214" s="473"/>
      <c r="K214" s="473"/>
      <c r="L214" s="473"/>
    </row>
    <row r="215" spans="1:18" x14ac:dyDescent="0.2">
      <c r="J215" s="473"/>
    </row>
    <row r="216" spans="1:18" x14ac:dyDescent="0.2">
      <c r="I216" s="476"/>
      <c r="J216" s="476"/>
      <c r="K216" s="476"/>
      <c r="L216" s="476"/>
    </row>
    <row r="217" spans="1:18" x14ac:dyDescent="0.2">
      <c r="A217" s="6"/>
      <c r="B217" s="6"/>
      <c r="C217" s="6"/>
      <c r="D217" s="6"/>
      <c r="E217" s="6"/>
      <c r="F217" s="6"/>
      <c r="G217" s="6"/>
      <c r="H217" s="475"/>
      <c r="I217" s="476"/>
      <c r="K217" s="475"/>
      <c r="L217" s="475"/>
      <c r="M217" s="475"/>
      <c r="N217" s="475"/>
      <c r="O217" s="6"/>
      <c r="P217" s="6"/>
      <c r="Q217" s="6"/>
      <c r="R217" s="6"/>
    </row>
    <row r="218" spans="1:18" x14ac:dyDescent="0.2">
      <c r="A218" s="6"/>
      <c r="B218" s="6"/>
      <c r="C218" s="6"/>
      <c r="D218" s="6"/>
      <c r="E218" s="6"/>
      <c r="F218" s="6"/>
      <c r="G218" s="6"/>
      <c r="H218" s="475"/>
      <c r="J218" s="473"/>
      <c r="K218" s="475"/>
      <c r="L218" s="475"/>
      <c r="M218" s="475"/>
      <c r="N218" s="475"/>
      <c r="O218" s="6"/>
      <c r="P218" s="6"/>
      <c r="Q218" s="6"/>
      <c r="R218" s="6"/>
    </row>
  </sheetData>
  <mergeCells count="420">
    <mergeCell ref="O13:O15"/>
    <mergeCell ref="E14:E18"/>
    <mergeCell ref="D17:D18"/>
    <mergeCell ref="D13:D16"/>
    <mergeCell ref="O183:O184"/>
    <mergeCell ref="A28:A31"/>
    <mergeCell ref="B28:B31"/>
    <mergeCell ref="C28:C31"/>
    <mergeCell ref="A8:R8"/>
    <mergeCell ref="A19:A22"/>
    <mergeCell ref="A9:R9"/>
    <mergeCell ref="B10:R10"/>
    <mergeCell ref="C11:R11"/>
    <mergeCell ref="A13:A18"/>
    <mergeCell ref="B13:B18"/>
    <mergeCell ref="C13:C18"/>
    <mergeCell ref="F13:F18"/>
    <mergeCell ref="G13:G18"/>
    <mergeCell ref="O17:O18"/>
    <mergeCell ref="D28:D31"/>
    <mergeCell ref="D23:D27"/>
    <mergeCell ref="G28:G31"/>
    <mergeCell ref="E29:E31"/>
    <mergeCell ref="F28:F31"/>
    <mergeCell ref="A1:R1"/>
    <mergeCell ref="A2:R2"/>
    <mergeCell ref="A3:R3"/>
    <mergeCell ref="P4:R4"/>
    <mergeCell ref="A5:A7"/>
    <mergeCell ref="B5:B7"/>
    <mergeCell ref="C5:C7"/>
    <mergeCell ref="D5:D7"/>
    <mergeCell ref="E5:E7"/>
    <mergeCell ref="I6:I7"/>
    <mergeCell ref="J6:K6"/>
    <mergeCell ref="L6:L7"/>
    <mergeCell ref="O6:O7"/>
    <mergeCell ref="P6:R6"/>
    <mergeCell ref="I5:L5"/>
    <mergeCell ref="M5:M7"/>
    <mergeCell ref="N5:N7"/>
    <mergeCell ref="O5:R5"/>
    <mergeCell ref="F5:F7"/>
    <mergeCell ref="G5:G7"/>
    <mergeCell ref="H5:H7"/>
    <mergeCell ref="G23:G27"/>
    <mergeCell ref="B19:B22"/>
    <mergeCell ref="C19:C22"/>
    <mergeCell ref="D19:D22"/>
    <mergeCell ref="E19:E22"/>
    <mergeCell ref="O19:O20"/>
    <mergeCell ref="F19:F22"/>
    <mergeCell ref="G19:G22"/>
    <mergeCell ref="F23:F27"/>
    <mergeCell ref="O23:O25"/>
    <mergeCell ref="E23:E27"/>
    <mergeCell ref="O28:O29"/>
    <mergeCell ref="O38:O41"/>
    <mergeCell ref="A39:A41"/>
    <mergeCell ref="B39:B41"/>
    <mergeCell ref="C39:C41"/>
    <mergeCell ref="D39:D41"/>
    <mergeCell ref="F39:F41"/>
    <mergeCell ref="G39:G41"/>
    <mergeCell ref="E40:E41"/>
    <mergeCell ref="F34:F36"/>
    <mergeCell ref="G34:G36"/>
    <mergeCell ref="O34:O35"/>
    <mergeCell ref="E37:H37"/>
    <mergeCell ref="A34:A36"/>
    <mergeCell ref="B34:B36"/>
    <mergeCell ref="C34:C36"/>
    <mergeCell ref="D34:D36"/>
    <mergeCell ref="E34:E36"/>
    <mergeCell ref="A32:A33"/>
    <mergeCell ref="B32:B33"/>
    <mergeCell ref="C32:C33"/>
    <mergeCell ref="D32:D33"/>
    <mergeCell ref="E32:E33"/>
    <mergeCell ref="F32:F33"/>
    <mergeCell ref="F47:F48"/>
    <mergeCell ref="G47:G48"/>
    <mergeCell ref="O47:O48"/>
    <mergeCell ref="A49:A50"/>
    <mergeCell ref="B49:B50"/>
    <mergeCell ref="C49:C50"/>
    <mergeCell ref="D49:D50"/>
    <mergeCell ref="E49:E50"/>
    <mergeCell ref="F42:F46"/>
    <mergeCell ref="G42:G46"/>
    <mergeCell ref="A47:A48"/>
    <mergeCell ref="B47:B48"/>
    <mergeCell ref="C47:C48"/>
    <mergeCell ref="D47:D48"/>
    <mergeCell ref="E47:E48"/>
    <mergeCell ref="A42:A46"/>
    <mergeCell ref="B42:B46"/>
    <mergeCell ref="C42:C46"/>
    <mergeCell ref="D42:D46"/>
    <mergeCell ref="E42:E46"/>
    <mergeCell ref="F49:F50"/>
    <mergeCell ref="G49:G50"/>
    <mergeCell ref="O49:O50"/>
    <mergeCell ref="O44:O45"/>
    <mergeCell ref="A51:A53"/>
    <mergeCell ref="B51:B53"/>
    <mergeCell ref="C51:C53"/>
    <mergeCell ref="D51:D53"/>
    <mergeCell ref="E51:E53"/>
    <mergeCell ref="F51:F53"/>
    <mergeCell ref="A56:A57"/>
    <mergeCell ref="B56:B57"/>
    <mergeCell ref="C56:C57"/>
    <mergeCell ref="D56:D57"/>
    <mergeCell ref="E56:E57"/>
    <mergeCell ref="E54:H54"/>
    <mergeCell ref="G51:G53"/>
    <mergeCell ref="O51:O52"/>
    <mergeCell ref="O55:O57"/>
    <mergeCell ref="F56:F57"/>
    <mergeCell ref="G56:G57"/>
    <mergeCell ref="F62:F63"/>
    <mergeCell ref="G62:G63"/>
    <mergeCell ref="O62:O63"/>
    <mergeCell ref="A64:A65"/>
    <mergeCell ref="B64:B65"/>
    <mergeCell ref="C64:C65"/>
    <mergeCell ref="D64:D65"/>
    <mergeCell ref="E64:E65"/>
    <mergeCell ref="F58:F61"/>
    <mergeCell ref="G58:G61"/>
    <mergeCell ref="O58:O61"/>
    <mergeCell ref="A62:A63"/>
    <mergeCell ref="B62:B63"/>
    <mergeCell ref="C62:C63"/>
    <mergeCell ref="D62:D63"/>
    <mergeCell ref="E62:E63"/>
    <mergeCell ref="A58:A61"/>
    <mergeCell ref="B58:B61"/>
    <mergeCell ref="C58:C61"/>
    <mergeCell ref="D58:D61"/>
    <mergeCell ref="E58:E61"/>
    <mergeCell ref="F66:F68"/>
    <mergeCell ref="G66:G68"/>
    <mergeCell ref="O66:O67"/>
    <mergeCell ref="A69:A71"/>
    <mergeCell ref="B69:B71"/>
    <mergeCell ref="C69:C71"/>
    <mergeCell ref="D69:D71"/>
    <mergeCell ref="F64:F65"/>
    <mergeCell ref="G64:G65"/>
    <mergeCell ref="O64:O65"/>
    <mergeCell ref="A66:A68"/>
    <mergeCell ref="B66:B68"/>
    <mergeCell ref="C66:C68"/>
    <mergeCell ref="D66:D68"/>
    <mergeCell ref="E66:E68"/>
    <mergeCell ref="O69:O70"/>
    <mergeCell ref="O72:O74"/>
    <mergeCell ref="D77:D79"/>
    <mergeCell ref="E77:E79"/>
    <mergeCell ref="F77:F79"/>
    <mergeCell ref="G77:G79"/>
    <mergeCell ref="O77:O79"/>
    <mergeCell ref="A72:A74"/>
    <mergeCell ref="B72:B74"/>
    <mergeCell ref="C72:C74"/>
    <mergeCell ref="D72:D74"/>
    <mergeCell ref="E72:E74"/>
    <mergeCell ref="F72:F74"/>
    <mergeCell ref="G72:G74"/>
    <mergeCell ref="E75:H75"/>
    <mergeCell ref="A78:A79"/>
    <mergeCell ref="B78:B79"/>
    <mergeCell ref="C78:C79"/>
    <mergeCell ref="E83:E87"/>
    <mergeCell ref="D80:D81"/>
    <mergeCell ref="E80:E81"/>
    <mergeCell ref="F80:F81"/>
    <mergeCell ref="G80:G81"/>
    <mergeCell ref="D85:D86"/>
    <mergeCell ref="A80:A81"/>
    <mergeCell ref="B80:B81"/>
    <mergeCell ref="C80:C81"/>
    <mergeCell ref="E82:H82"/>
    <mergeCell ref="O83:O85"/>
    <mergeCell ref="O86:O87"/>
    <mergeCell ref="O88:O90"/>
    <mergeCell ref="A93:A96"/>
    <mergeCell ref="B93:B96"/>
    <mergeCell ref="C93:C96"/>
    <mergeCell ref="D93:D96"/>
    <mergeCell ref="F93:F96"/>
    <mergeCell ref="G93:G96"/>
    <mergeCell ref="A88:A91"/>
    <mergeCell ref="B88:B91"/>
    <mergeCell ref="C88:C91"/>
    <mergeCell ref="D88:D91"/>
    <mergeCell ref="E88:E91"/>
    <mergeCell ref="F88:F91"/>
    <mergeCell ref="G88:G91"/>
    <mergeCell ref="E94:E96"/>
    <mergeCell ref="O94:O95"/>
    <mergeCell ref="F83:F87"/>
    <mergeCell ref="G83:G87"/>
    <mergeCell ref="A83:A87"/>
    <mergeCell ref="B83:B87"/>
    <mergeCell ref="C83:C87"/>
    <mergeCell ref="D83:D84"/>
    <mergeCell ref="A97:A100"/>
    <mergeCell ref="B97:B100"/>
    <mergeCell ref="C97:C100"/>
    <mergeCell ref="D97:D98"/>
    <mergeCell ref="E97:E100"/>
    <mergeCell ref="F97:F100"/>
    <mergeCell ref="G97:G100"/>
    <mergeCell ref="E101:H101"/>
    <mergeCell ref="A104:A109"/>
    <mergeCell ref="B104:B109"/>
    <mergeCell ref="F104:F109"/>
    <mergeCell ref="D104:D106"/>
    <mergeCell ref="D107:D109"/>
    <mergeCell ref="C110:H110"/>
    <mergeCell ref="O110:R110"/>
    <mergeCell ref="R117:R118"/>
    <mergeCell ref="P117:P118"/>
    <mergeCell ref="Q117:Q118"/>
    <mergeCell ref="O98:O99"/>
    <mergeCell ref="D99:D100"/>
    <mergeCell ref="C102:H102"/>
    <mergeCell ref="C103:R103"/>
    <mergeCell ref="C104:C109"/>
    <mergeCell ref="O104:O106"/>
    <mergeCell ref="G104:G109"/>
    <mergeCell ref="E105:E109"/>
    <mergeCell ref="C111:R111"/>
    <mergeCell ref="O107:O108"/>
    <mergeCell ref="A121:A123"/>
    <mergeCell ref="B121:B123"/>
    <mergeCell ref="C121:C123"/>
    <mergeCell ref="D121:D123"/>
    <mergeCell ref="E121:E123"/>
    <mergeCell ref="G119:G120"/>
    <mergeCell ref="O119:O120"/>
    <mergeCell ref="E117:E118"/>
    <mergeCell ref="F117:F118"/>
    <mergeCell ref="G117:G118"/>
    <mergeCell ref="O117:O118"/>
    <mergeCell ref="F121:F123"/>
    <mergeCell ref="G121:G123"/>
    <mergeCell ref="O121:O122"/>
    <mergeCell ref="A119:A120"/>
    <mergeCell ref="B119:B120"/>
    <mergeCell ref="C119:C120"/>
    <mergeCell ref="D119:D120"/>
    <mergeCell ref="E119:E120"/>
    <mergeCell ref="F119:F120"/>
    <mergeCell ref="A117:A118"/>
    <mergeCell ref="B117:B118"/>
    <mergeCell ref="C117:C118"/>
    <mergeCell ref="D117:D118"/>
    <mergeCell ref="C126:H126"/>
    <mergeCell ref="O126:R126"/>
    <mergeCell ref="C127:R127"/>
    <mergeCell ref="G124:G125"/>
    <mergeCell ref="A124:A125"/>
    <mergeCell ref="B124:B125"/>
    <mergeCell ref="C124:C125"/>
    <mergeCell ref="D124:D125"/>
    <mergeCell ref="E124:E125"/>
    <mergeCell ref="F124:F125"/>
    <mergeCell ref="D135:D136"/>
    <mergeCell ref="P128:P129"/>
    <mergeCell ref="Q128:Q129"/>
    <mergeCell ref="R128:R129"/>
    <mergeCell ref="D130:D131"/>
    <mergeCell ref="E130:E131"/>
    <mergeCell ref="D128:D129"/>
    <mergeCell ref="O128:O129"/>
    <mergeCell ref="D133:D134"/>
    <mergeCell ref="A147:A148"/>
    <mergeCell ref="B147:B148"/>
    <mergeCell ref="C147:C148"/>
    <mergeCell ref="D147:D148"/>
    <mergeCell ref="E145:E146"/>
    <mergeCell ref="F145:F146"/>
    <mergeCell ref="G145:G146"/>
    <mergeCell ref="D145:D146"/>
    <mergeCell ref="R139:R140"/>
    <mergeCell ref="A141:A143"/>
    <mergeCell ref="B141:B143"/>
    <mergeCell ref="C141:C143"/>
    <mergeCell ref="D141:D143"/>
    <mergeCell ref="E142:E143"/>
    <mergeCell ref="O139:O140"/>
    <mergeCell ref="P139:P140"/>
    <mergeCell ref="Q139:Q140"/>
    <mergeCell ref="F149:F151"/>
    <mergeCell ref="G149:G151"/>
    <mergeCell ref="C152:C153"/>
    <mergeCell ref="D152:D153"/>
    <mergeCell ref="E152:E153"/>
    <mergeCell ref="F152:F153"/>
    <mergeCell ref="G152:G153"/>
    <mergeCell ref="A149:A151"/>
    <mergeCell ref="B149:B151"/>
    <mergeCell ref="C149:C151"/>
    <mergeCell ref="D149:D151"/>
    <mergeCell ref="E149:E151"/>
    <mergeCell ref="F154:F156"/>
    <mergeCell ref="G154:G156"/>
    <mergeCell ref="A157:A159"/>
    <mergeCell ref="B157:B159"/>
    <mergeCell ref="C157:C159"/>
    <mergeCell ref="D157:D159"/>
    <mergeCell ref="F157:F159"/>
    <mergeCell ref="G157:G159"/>
    <mergeCell ref="A154:A156"/>
    <mergeCell ref="B154:B156"/>
    <mergeCell ref="C154:C156"/>
    <mergeCell ref="D154:D156"/>
    <mergeCell ref="E154:E156"/>
    <mergeCell ref="O194:R194"/>
    <mergeCell ref="E158:E159"/>
    <mergeCell ref="A160:A162"/>
    <mergeCell ref="B160:B162"/>
    <mergeCell ref="C160:C162"/>
    <mergeCell ref="D160:D162"/>
    <mergeCell ref="F160:F162"/>
    <mergeCell ref="G160:G162"/>
    <mergeCell ref="Q171:Q172"/>
    <mergeCell ref="R171:R172"/>
    <mergeCell ref="O173:O174"/>
    <mergeCell ref="P173:P174"/>
    <mergeCell ref="Q173:Q174"/>
    <mergeCell ref="R173:R174"/>
    <mergeCell ref="O175:O176"/>
    <mergeCell ref="P175:P176"/>
    <mergeCell ref="Q175:Q176"/>
    <mergeCell ref="D165:D167"/>
    <mergeCell ref="O165:O167"/>
    <mergeCell ref="O168:O170"/>
    <mergeCell ref="D169:D170"/>
    <mergeCell ref="E161:E162"/>
    <mergeCell ref="O161:O162"/>
    <mergeCell ref="C163:H163"/>
    <mergeCell ref="O163:R163"/>
    <mergeCell ref="C164:R164"/>
    <mergeCell ref="F182:F185"/>
    <mergeCell ref="G182:G185"/>
    <mergeCell ref="A186:A188"/>
    <mergeCell ref="B186:B188"/>
    <mergeCell ref="C186:C188"/>
    <mergeCell ref="D186:D188"/>
    <mergeCell ref="E186:E188"/>
    <mergeCell ref="A182:A185"/>
    <mergeCell ref="B182:B185"/>
    <mergeCell ref="C182:C185"/>
    <mergeCell ref="D182:D185"/>
    <mergeCell ref="E182:E185"/>
    <mergeCell ref="F186:F188"/>
    <mergeCell ref="G186:G188"/>
    <mergeCell ref="O186:O187"/>
    <mergeCell ref="G189:G191"/>
    <mergeCell ref="I210:L210"/>
    <mergeCell ref="I203:L203"/>
    <mergeCell ref="A200:H200"/>
    <mergeCell ref="I200:L200"/>
    <mergeCell ref="A201:H201"/>
    <mergeCell ref="I201:L201"/>
    <mergeCell ref="A198:H198"/>
    <mergeCell ref="I198:L198"/>
    <mergeCell ref="A199:H199"/>
    <mergeCell ref="I199:L199"/>
    <mergeCell ref="A189:A191"/>
    <mergeCell ref="A204:H204"/>
    <mergeCell ref="I204:L204"/>
    <mergeCell ref="A205:H205"/>
    <mergeCell ref="I205:L205"/>
    <mergeCell ref="A202:H202"/>
    <mergeCell ref="I202:L202"/>
    <mergeCell ref="A203:H203"/>
    <mergeCell ref="A196:N196"/>
    <mergeCell ref="A197:H197"/>
    <mergeCell ref="I197:L197"/>
    <mergeCell ref="A211:H211"/>
    <mergeCell ref="I211:L211"/>
    <mergeCell ref="A208:H208"/>
    <mergeCell ref="I208:L208"/>
    <mergeCell ref="A209:H209"/>
    <mergeCell ref="I209:L209"/>
    <mergeCell ref="A206:H206"/>
    <mergeCell ref="I206:L206"/>
    <mergeCell ref="A207:H207"/>
    <mergeCell ref="I207:L207"/>
    <mergeCell ref="A210:H210"/>
    <mergeCell ref="G32:G33"/>
    <mergeCell ref="A195:R195"/>
    <mergeCell ref="C192:H192"/>
    <mergeCell ref="O192:R192"/>
    <mergeCell ref="B193:H193"/>
    <mergeCell ref="O193:R193"/>
    <mergeCell ref="R175:R176"/>
    <mergeCell ref="O177:O178"/>
    <mergeCell ref="P177:P178"/>
    <mergeCell ref="Q177:Q178"/>
    <mergeCell ref="R177:R178"/>
    <mergeCell ref="O179:O180"/>
    <mergeCell ref="D179:D181"/>
    <mergeCell ref="D171:D174"/>
    <mergeCell ref="O171:O172"/>
    <mergeCell ref="P171:P172"/>
    <mergeCell ref="D175:D177"/>
    <mergeCell ref="B189:B191"/>
    <mergeCell ref="C189:C191"/>
    <mergeCell ref="D189:D191"/>
    <mergeCell ref="E189:E191"/>
    <mergeCell ref="F189:F191"/>
    <mergeCell ref="B194:H194"/>
    <mergeCell ref="O189:O190"/>
  </mergeCells>
  <printOptions horizontalCentered="1"/>
  <pageMargins left="0.23622047244094491" right="0.23622047244094491" top="0.55118110236220474" bottom="0.35433070866141736" header="0.31496062992125984" footer="0.31496062992125984"/>
  <pageSetup paperSize="9" orientation="landscape" r:id="rId1"/>
  <rowBreaks count="7" manualBreakCount="7">
    <brk id="31" max="17" man="1"/>
    <brk id="54" max="17" man="1"/>
    <brk id="79" max="17" man="1"/>
    <brk id="102" max="17" man="1"/>
    <brk id="126" max="17" man="1"/>
    <brk id="143" max="17" man="1"/>
    <brk id="167" max="17"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32" sqref="A32"/>
    </sheetView>
  </sheetViews>
  <sheetFormatPr defaultRowHeight="15.75" x14ac:dyDescent="0.25"/>
  <cols>
    <col min="1" max="1" width="22.7109375" style="3" customWidth="1"/>
    <col min="2" max="2" width="60.7109375" style="3" customWidth="1"/>
    <col min="3" max="16384" width="9.140625" style="3"/>
  </cols>
  <sheetData>
    <row r="1" spans="1:2" ht="27" customHeight="1" x14ac:dyDescent="0.25">
      <c r="A1" s="1132" t="s">
        <v>24</v>
      </c>
      <c r="B1" s="1132"/>
    </row>
    <row r="2" spans="1:2" ht="31.5" x14ac:dyDescent="0.25">
      <c r="A2" s="2" t="s">
        <v>4</v>
      </c>
      <c r="B2" s="1" t="s">
        <v>22</v>
      </c>
    </row>
    <row r="3" spans="1:2" ht="15.75" customHeight="1" x14ac:dyDescent="0.25">
      <c r="A3" s="78">
        <v>1</v>
      </c>
      <c r="B3" s="1" t="s">
        <v>25</v>
      </c>
    </row>
    <row r="4" spans="1:2" ht="15.75" customHeight="1" x14ac:dyDescent="0.25">
      <c r="A4" s="78">
        <v>2</v>
      </c>
      <c r="B4" s="1" t="s">
        <v>26</v>
      </c>
    </row>
    <row r="5" spans="1:2" ht="15.75" customHeight="1" x14ac:dyDescent="0.25">
      <c r="A5" s="78">
        <v>3</v>
      </c>
      <c r="B5" s="1" t="s">
        <v>27</v>
      </c>
    </row>
    <row r="6" spans="1:2" ht="15.75" customHeight="1" x14ac:dyDescent="0.25">
      <c r="A6" s="78">
        <v>4</v>
      </c>
      <c r="B6" s="1" t="s">
        <v>28</v>
      </c>
    </row>
    <row r="7" spans="1:2" ht="15.75" customHeight="1" x14ac:dyDescent="0.25">
      <c r="A7" s="78">
        <v>5</v>
      </c>
      <c r="B7" s="1" t="s">
        <v>29</v>
      </c>
    </row>
    <row r="8" spans="1:2" ht="15.75" customHeight="1" x14ac:dyDescent="0.25">
      <c r="A8" s="78">
        <v>6</v>
      </c>
      <c r="B8" s="1" t="s">
        <v>30</v>
      </c>
    </row>
    <row r="9" spans="1:2" ht="15.75" customHeight="1" x14ac:dyDescent="0.25"/>
    <row r="10" spans="1:2" ht="15.75" customHeight="1" x14ac:dyDescent="0.25">
      <c r="A10" s="1133" t="s">
        <v>33</v>
      </c>
      <c r="B10" s="1133"/>
    </row>
  </sheetData>
  <mergeCells count="2">
    <mergeCell ref="A1:B1"/>
    <mergeCell ref="A10:B10"/>
  </mergeCells>
  <phoneticPr fontId="1" type="noConversion"/>
  <printOptions horizontalCentered="1"/>
  <pageMargins left="0" right="0" top="0.78740157480314965" bottom="0" header="0" footer="0"/>
  <pageSetup paperSize="9" scale="9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218"/>
  <sheetViews>
    <sheetView topLeftCell="A178" zoomScaleNormal="100" zoomScaleSheetLayoutView="100" workbookViewId="0">
      <selection activeCell="AB8" sqref="AB8"/>
    </sheetView>
  </sheetViews>
  <sheetFormatPr defaultRowHeight="12.75" x14ac:dyDescent="0.2"/>
  <cols>
    <col min="1" max="3" width="2.7109375" style="11" customWidth="1"/>
    <col min="4" max="4" width="32" style="11" customWidth="1"/>
    <col min="5" max="5" width="2.7109375" style="43" customWidth="1"/>
    <col min="6" max="6" width="2.7109375" style="11" customWidth="1"/>
    <col min="7" max="7" width="2.7109375" style="70" customWidth="1"/>
    <col min="8" max="8" width="8.42578125" style="12" customWidth="1"/>
    <col min="9" max="16" width="7.7109375" style="12" customWidth="1"/>
    <col min="17" max="17" width="8.140625" style="12" customWidth="1"/>
    <col min="18" max="18" width="6.42578125" style="12" customWidth="1"/>
    <col min="19" max="19" width="6.5703125" style="12" customWidth="1"/>
    <col min="20" max="20" width="7.28515625" style="12" customWidth="1"/>
    <col min="21" max="21" width="5.140625" style="6" customWidth="1"/>
    <col min="22" max="16384" width="9.140625" style="6"/>
  </cols>
  <sheetData>
    <row r="1" spans="1:24" ht="15" customHeight="1" x14ac:dyDescent="0.2">
      <c r="Q1" s="1153" t="s">
        <v>236</v>
      </c>
      <c r="R1" s="1153"/>
      <c r="S1" s="1153"/>
      <c r="T1" s="1153"/>
    </row>
    <row r="2" spans="1:24" ht="15.75" x14ac:dyDescent="0.2">
      <c r="A2" s="1074" t="s">
        <v>215</v>
      </c>
      <c r="B2" s="1074"/>
      <c r="C2" s="1074"/>
      <c r="D2" s="1074"/>
      <c r="E2" s="1074"/>
      <c r="F2" s="1074"/>
      <c r="G2" s="1074"/>
      <c r="H2" s="1074"/>
      <c r="I2" s="1074"/>
      <c r="J2" s="1074"/>
      <c r="K2" s="1074"/>
      <c r="L2" s="1074"/>
      <c r="M2" s="1074"/>
      <c r="N2" s="1074"/>
      <c r="O2" s="1074"/>
      <c r="P2" s="1074"/>
      <c r="Q2" s="1074"/>
      <c r="R2" s="1074"/>
      <c r="S2" s="1074"/>
      <c r="T2" s="1074"/>
    </row>
    <row r="3" spans="1:24" ht="15.75" x14ac:dyDescent="0.2">
      <c r="A3" s="1075" t="s">
        <v>46</v>
      </c>
      <c r="B3" s="1075"/>
      <c r="C3" s="1075"/>
      <c r="D3" s="1075"/>
      <c r="E3" s="1075"/>
      <c r="F3" s="1075"/>
      <c r="G3" s="1075"/>
      <c r="H3" s="1075"/>
      <c r="I3" s="1075"/>
      <c r="J3" s="1075"/>
      <c r="K3" s="1075"/>
      <c r="L3" s="1075"/>
      <c r="M3" s="1075"/>
      <c r="N3" s="1075"/>
      <c r="O3" s="1075"/>
      <c r="P3" s="1075"/>
      <c r="Q3" s="1075"/>
      <c r="R3" s="1075"/>
      <c r="S3" s="1075"/>
      <c r="T3" s="1075"/>
    </row>
    <row r="4" spans="1:24" ht="15.75" x14ac:dyDescent="0.2">
      <c r="A4" s="1076" t="s">
        <v>31</v>
      </c>
      <c r="B4" s="1076"/>
      <c r="C4" s="1076"/>
      <c r="D4" s="1076"/>
      <c r="E4" s="1076"/>
      <c r="F4" s="1076"/>
      <c r="G4" s="1076"/>
      <c r="H4" s="1076"/>
      <c r="I4" s="1076"/>
      <c r="J4" s="1076"/>
      <c r="K4" s="1076"/>
      <c r="L4" s="1076"/>
      <c r="M4" s="1076"/>
      <c r="N4" s="1076"/>
      <c r="O4" s="1076"/>
      <c r="P4" s="1076"/>
      <c r="Q4" s="1076"/>
      <c r="R4" s="1076"/>
      <c r="S4" s="1076"/>
      <c r="T4" s="1076"/>
      <c r="U4" s="4"/>
      <c r="V4" s="4"/>
      <c r="W4" s="4"/>
      <c r="X4" s="4"/>
    </row>
    <row r="5" spans="1:24" ht="13.5" thickBot="1" x14ac:dyDescent="0.25">
      <c r="A5" s="158"/>
      <c r="B5" s="158"/>
      <c r="C5" s="158"/>
      <c r="D5" s="158"/>
      <c r="E5" s="159"/>
      <c r="F5" s="158"/>
      <c r="G5" s="160"/>
      <c r="H5" s="274"/>
      <c r="I5" s="274"/>
      <c r="J5" s="274"/>
      <c r="K5" s="274"/>
      <c r="L5" s="274"/>
      <c r="M5" s="274"/>
      <c r="N5" s="274"/>
      <c r="O5" s="274"/>
      <c r="P5" s="274"/>
      <c r="Q5" s="274"/>
      <c r="R5" s="274"/>
      <c r="S5" s="274"/>
    </row>
    <row r="6" spans="1:24" ht="34.5" customHeight="1" x14ac:dyDescent="0.2">
      <c r="A6" s="1078" t="s">
        <v>32</v>
      </c>
      <c r="B6" s="1081" t="s">
        <v>1</v>
      </c>
      <c r="C6" s="1081" t="s">
        <v>2</v>
      </c>
      <c r="D6" s="1084" t="s">
        <v>16</v>
      </c>
      <c r="E6" s="1087" t="s">
        <v>3</v>
      </c>
      <c r="F6" s="1081" t="s">
        <v>177</v>
      </c>
      <c r="G6" s="1105" t="s">
        <v>4</v>
      </c>
      <c r="H6" s="1108" t="s">
        <v>5</v>
      </c>
      <c r="I6" s="883" t="s">
        <v>124</v>
      </c>
      <c r="J6" s="884"/>
      <c r="K6" s="884"/>
      <c r="L6" s="885"/>
      <c r="M6" s="883" t="s">
        <v>226</v>
      </c>
      <c r="N6" s="884"/>
      <c r="O6" s="884"/>
      <c r="P6" s="885"/>
      <c r="Q6" s="883" t="s">
        <v>227</v>
      </c>
      <c r="R6" s="884"/>
      <c r="S6" s="884"/>
      <c r="T6" s="885"/>
    </row>
    <row r="7" spans="1:24" ht="15" customHeight="1" x14ac:dyDescent="0.2">
      <c r="A7" s="1079"/>
      <c r="B7" s="1082"/>
      <c r="C7" s="1082"/>
      <c r="D7" s="1085"/>
      <c r="E7" s="1088"/>
      <c r="F7" s="1082"/>
      <c r="G7" s="1106"/>
      <c r="H7" s="1109"/>
      <c r="I7" s="1090" t="s">
        <v>6</v>
      </c>
      <c r="J7" s="1091" t="s">
        <v>7</v>
      </c>
      <c r="K7" s="1092"/>
      <c r="L7" s="1093" t="s">
        <v>23</v>
      </c>
      <c r="M7" s="1090" t="s">
        <v>6</v>
      </c>
      <c r="N7" s="1091" t="s">
        <v>7</v>
      </c>
      <c r="O7" s="1092"/>
      <c r="P7" s="1093" t="s">
        <v>23</v>
      </c>
      <c r="Q7" s="1090" t="s">
        <v>6</v>
      </c>
      <c r="R7" s="1091" t="s">
        <v>7</v>
      </c>
      <c r="S7" s="1092"/>
      <c r="T7" s="1093" t="s">
        <v>23</v>
      </c>
    </row>
    <row r="8" spans="1:24" ht="104.25" customHeight="1" thickBot="1" x14ac:dyDescent="0.25">
      <c r="A8" s="1080"/>
      <c r="B8" s="1083"/>
      <c r="C8" s="1083"/>
      <c r="D8" s="1086"/>
      <c r="E8" s="1089"/>
      <c r="F8" s="1083"/>
      <c r="G8" s="1107"/>
      <c r="H8" s="1110"/>
      <c r="I8" s="1080"/>
      <c r="J8" s="8" t="s">
        <v>6</v>
      </c>
      <c r="K8" s="7" t="s">
        <v>17</v>
      </c>
      <c r="L8" s="1094"/>
      <c r="M8" s="1080"/>
      <c r="N8" s="8" t="s">
        <v>6</v>
      </c>
      <c r="O8" s="7" t="s">
        <v>17</v>
      </c>
      <c r="P8" s="1094"/>
      <c r="Q8" s="1080"/>
      <c r="R8" s="8" t="s">
        <v>6</v>
      </c>
      <c r="S8" s="7" t="s">
        <v>17</v>
      </c>
      <c r="T8" s="1094"/>
    </row>
    <row r="9" spans="1:24" s="60" customFormat="1" x14ac:dyDescent="0.2">
      <c r="A9" s="1119" t="s">
        <v>122</v>
      </c>
      <c r="B9" s="1120"/>
      <c r="C9" s="1120"/>
      <c r="D9" s="1120"/>
      <c r="E9" s="1120"/>
      <c r="F9" s="1120"/>
      <c r="G9" s="1120"/>
      <c r="H9" s="1120"/>
      <c r="I9" s="1120"/>
      <c r="J9" s="1120"/>
      <c r="K9" s="1120"/>
      <c r="L9" s="1120"/>
      <c r="M9" s="1120"/>
      <c r="N9" s="1120"/>
      <c r="O9" s="1120"/>
      <c r="P9" s="1120"/>
      <c r="Q9" s="1120"/>
      <c r="R9" s="1120"/>
      <c r="S9" s="1120"/>
      <c r="T9" s="1121"/>
    </row>
    <row r="10" spans="1:24" s="60" customFormat="1" x14ac:dyDescent="0.2">
      <c r="A10" s="1122" t="s">
        <v>44</v>
      </c>
      <c r="B10" s="1123"/>
      <c r="C10" s="1123"/>
      <c r="D10" s="1123"/>
      <c r="E10" s="1123"/>
      <c r="F10" s="1123"/>
      <c r="G10" s="1123"/>
      <c r="H10" s="1123"/>
      <c r="I10" s="1123"/>
      <c r="J10" s="1123"/>
      <c r="K10" s="1123"/>
      <c r="L10" s="1123"/>
      <c r="M10" s="1123"/>
      <c r="N10" s="1123"/>
      <c r="O10" s="1123"/>
      <c r="P10" s="1123"/>
      <c r="Q10" s="1123"/>
      <c r="R10" s="1123"/>
      <c r="S10" s="1123"/>
      <c r="T10" s="1124"/>
    </row>
    <row r="11" spans="1:24" ht="14.25" customHeight="1" x14ac:dyDescent="0.2">
      <c r="A11" s="93" t="s">
        <v>9</v>
      </c>
      <c r="B11" s="1125" t="s">
        <v>47</v>
      </c>
      <c r="C11" s="1126"/>
      <c r="D11" s="1126"/>
      <c r="E11" s="1126"/>
      <c r="F11" s="1126"/>
      <c r="G11" s="1126"/>
      <c r="H11" s="1126"/>
      <c r="I11" s="1126"/>
      <c r="J11" s="1126"/>
      <c r="K11" s="1126"/>
      <c r="L11" s="1126"/>
      <c r="M11" s="1126"/>
      <c r="N11" s="1126"/>
      <c r="O11" s="1126"/>
      <c r="P11" s="1126"/>
      <c r="Q11" s="1126"/>
      <c r="R11" s="1126"/>
      <c r="S11" s="1126"/>
      <c r="T11" s="1127"/>
    </row>
    <row r="12" spans="1:24" ht="15.75" customHeight="1" x14ac:dyDescent="0.2">
      <c r="A12" s="97" t="s">
        <v>9</v>
      </c>
      <c r="B12" s="249" t="s">
        <v>9</v>
      </c>
      <c r="C12" s="1128" t="s">
        <v>48</v>
      </c>
      <c r="D12" s="1129"/>
      <c r="E12" s="1129"/>
      <c r="F12" s="1129"/>
      <c r="G12" s="1129"/>
      <c r="H12" s="1129"/>
      <c r="I12" s="1129"/>
      <c r="J12" s="1129"/>
      <c r="K12" s="1129"/>
      <c r="L12" s="1129"/>
      <c r="M12" s="1129"/>
      <c r="N12" s="1129"/>
      <c r="O12" s="1129"/>
      <c r="P12" s="1129"/>
      <c r="Q12" s="1129"/>
      <c r="R12" s="1129"/>
      <c r="S12" s="1129"/>
      <c r="T12" s="1130"/>
    </row>
    <row r="13" spans="1:24" ht="33" x14ac:dyDescent="0.2">
      <c r="A13" s="486" t="s">
        <v>9</v>
      </c>
      <c r="B13" s="488" t="s">
        <v>9</v>
      </c>
      <c r="C13" s="490" t="s">
        <v>9</v>
      </c>
      <c r="D13" s="96" t="s">
        <v>88</v>
      </c>
      <c r="E13" s="141" t="s">
        <v>142</v>
      </c>
      <c r="F13" s="496" t="s">
        <v>51</v>
      </c>
      <c r="G13" s="491" t="s">
        <v>73</v>
      </c>
      <c r="H13" s="14"/>
      <c r="I13" s="285"/>
      <c r="J13" s="286"/>
      <c r="K13" s="286"/>
      <c r="L13" s="372"/>
      <c r="M13" s="291"/>
      <c r="N13" s="289"/>
      <c r="O13" s="289"/>
      <c r="P13" s="292"/>
      <c r="Q13" s="291"/>
      <c r="R13" s="289"/>
      <c r="S13" s="289"/>
      <c r="T13" s="292"/>
    </row>
    <row r="14" spans="1:24" ht="12.75" customHeight="1" x14ac:dyDescent="0.2">
      <c r="A14" s="863"/>
      <c r="B14" s="814"/>
      <c r="C14" s="817"/>
      <c r="D14" s="1033" t="s">
        <v>179</v>
      </c>
      <c r="E14" s="79" t="s">
        <v>81</v>
      </c>
      <c r="F14" s="999" t="s">
        <v>51</v>
      </c>
      <c r="G14" s="1060" t="s">
        <v>73</v>
      </c>
      <c r="H14" s="136" t="s">
        <v>79</v>
      </c>
      <c r="I14" s="403">
        <f>J14+L14</f>
        <v>135</v>
      </c>
      <c r="J14" s="294"/>
      <c r="K14" s="294"/>
      <c r="L14" s="365">
        <f>86.4+48.6</f>
        <v>135</v>
      </c>
      <c r="M14" s="299">
        <f>N14+P14</f>
        <v>135</v>
      </c>
      <c r="N14" s="297"/>
      <c r="O14" s="297"/>
      <c r="P14" s="300">
        <f>86.4+48.6</f>
        <v>135</v>
      </c>
      <c r="Q14" s="299"/>
      <c r="R14" s="297"/>
      <c r="S14" s="297"/>
      <c r="T14" s="300"/>
    </row>
    <row r="15" spans="1:24" x14ac:dyDescent="0.2">
      <c r="A15" s="863"/>
      <c r="B15" s="814"/>
      <c r="C15" s="817"/>
      <c r="D15" s="805"/>
      <c r="E15" s="1112" t="s">
        <v>143</v>
      </c>
      <c r="F15" s="984"/>
      <c r="G15" s="786"/>
      <c r="H15" s="145" t="s">
        <v>43</v>
      </c>
      <c r="I15" s="403">
        <f>L15</f>
        <v>9</v>
      </c>
      <c r="J15" s="294"/>
      <c r="K15" s="294"/>
      <c r="L15" s="365">
        <f>1+8</f>
        <v>9</v>
      </c>
      <c r="M15" s="299">
        <f>P15</f>
        <v>9</v>
      </c>
      <c r="N15" s="297"/>
      <c r="O15" s="297"/>
      <c r="P15" s="300">
        <f>1+8</f>
        <v>9</v>
      </c>
      <c r="Q15" s="299"/>
      <c r="R15" s="297"/>
      <c r="S15" s="297"/>
      <c r="T15" s="300"/>
    </row>
    <row r="16" spans="1:24" x14ac:dyDescent="0.2">
      <c r="A16" s="863"/>
      <c r="B16" s="814"/>
      <c r="C16" s="817"/>
      <c r="D16" s="1020"/>
      <c r="E16" s="1113"/>
      <c r="F16" s="984"/>
      <c r="G16" s="786"/>
      <c r="H16" s="15" t="s">
        <v>75</v>
      </c>
      <c r="I16" s="403">
        <f>J16+L16</f>
        <v>369</v>
      </c>
      <c r="J16" s="294"/>
      <c r="K16" s="294"/>
      <c r="L16" s="365">
        <v>369</v>
      </c>
      <c r="M16" s="299">
        <f>N16+P16</f>
        <v>369</v>
      </c>
      <c r="N16" s="297"/>
      <c r="O16" s="297"/>
      <c r="P16" s="300">
        <v>369</v>
      </c>
      <c r="Q16" s="299"/>
      <c r="R16" s="297"/>
      <c r="S16" s="297"/>
      <c r="T16" s="300"/>
    </row>
    <row r="17" spans="1:23" x14ac:dyDescent="0.2">
      <c r="A17" s="863"/>
      <c r="B17" s="814"/>
      <c r="C17" s="817"/>
      <c r="D17" s="1115"/>
      <c r="E17" s="1113"/>
      <c r="F17" s="984"/>
      <c r="G17" s="786"/>
      <c r="H17" s="15" t="s">
        <v>80</v>
      </c>
      <c r="I17" s="402">
        <f>J17+L17</f>
        <v>45.6</v>
      </c>
      <c r="J17" s="286"/>
      <c r="K17" s="286"/>
      <c r="L17" s="372">
        <v>45.6</v>
      </c>
      <c r="M17" s="303">
        <f>N17+P17</f>
        <v>45.6</v>
      </c>
      <c r="N17" s="289"/>
      <c r="O17" s="289"/>
      <c r="P17" s="292">
        <v>45.6</v>
      </c>
      <c r="Q17" s="303"/>
      <c r="R17" s="289"/>
      <c r="S17" s="289"/>
      <c r="T17" s="292"/>
    </row>
    <row r="18" spans="1:23" ht="12.75" customHeight="1" x14ac:dyDescent="0.2">
      <c r="A18" s="863"/>
      <c r="B18" s="814"/>
      <c r="C18" s="817"/>
      <c r="D18" s="1033" t="s">
        <v>180</v>
      </c>
      <c r="E18" s="1113"/>
      <c r="F18" s="984"/>
      <c r="G18" s="786"/>
      <c r="H18" s="15" t="s">
        <v>43</v>
      </c>
      <c r="I18" s="403">
        <f>L18</f>
        <v>0</v>
      </c>
      <c r="J18" s="294"/>
      <c r="K18" s="294"/>
      <c r="L18" s="365"/>
      <c r="M18" s="299">
        <f>P18</f>
        <v>0</v>
      </c>
      <c r="N18" s="297"/>
      <c r="O18" s="297"/>
      <c r="P18" s="300"/>
      <c r="Q18" s="299"/>
      <c r="R18" s="297"/>
      <c r="S18" s="297"/>
      <c r="T18" s="300"/>
    </row>
    <row r="19" spans="1:23" x14ac:dyDescent="0.2">
      <c r="A19" s="863"/>
      <c r="B19" s="814"/>
      <c r="C19" s="817"/>
      <c r="D19" s="1115"/>
      <c r="E19" s="1114"/>
      <c r="F19" s="984"/>
      <c r="G19" s="786"/>
      <c r="H19" s="150" t="s">
        <v>10</v>
      </c>
      <c r="I19" s="305">
        <f t="shared" ref="I19:L19" si="0">SUM(I14:I18)</f>
        <v>558.6</v>
      </c>
      <c r="J19" s="305">
        <f t="shared" si="0"/>
        <v>0</v>
      </c>
      <c r="K19" s="305">
        <f t="shared" si="0"/>
        <v>0</v>
      </c>
      <c r="L19" s="307">
        <f t="shared" si="0"/>
        <v>558.6</v>
      </c>
      <c r="M19" s="304">
        <f t="shared" ref="M19:P19" si="1">SUM(M14:M18)</f>
        <v>558.6</v>
      </c>
      <c r="N19" s="305">
        <f t="shared" si="1"/>
        <v>0</v>
      </c>
      <c r="O19" s="305">
        <f t="shared" si="1"/>
        <v>0</v>
      </c>
      <c r="P19" s="306">
        <f t="shared" si="1"/>
        <v>558.6</v>
      </c>
      <c r="Q19" s="304"/>
      <c r="R19" s="305"/>
      <c r="S19" s="305"/>
      <c r="T19" s="306"/>
    </row>
    <row r="20" spans="1:23" ht="12.75" customHeight="1" x14ac:dyDescent="0.2">
      <c r="A20" s="863"/>
      <c r="B20" s="814"/>
      <c r="C20" s="817"/>
      <c r="D20" s="1152" t="s">
        <v>217</v>
      </c>
      <c r="E20" s="1062" t="s">
        <v>81</v>
      </c>
      <c r="F20" s="1068" t="s">
        <v>51</v>
      </c>
      <c r="G20" s="1060" t="s">
        <v>73</v>
      </c>
      <c r="H20" s="28" t="s">
        <v>79</v>
      </c>
      <c r="I20" s="403">
        <f>J20+L20</f>
        <v>0</v>
      </c>
      <c r="J20" s="294"/>
      <c r="K20" s="294"/>
      <c r="L20" s="365">
        <v>0</v>
      </c>
      <c r="M20" s="299">
        <f>N20+P20</f>
        <v>0</v>
      </c>
      <c r="N20" s="297"/>
      <c r="O20" s="297"/>
      <c r="P20" s="300">
        <v>0</v>
      </c>
      <c r="Q20" s="299"/>
      <c r="R20" s="297"/>
      <c r="S20" s="297"/>
      <c r="T20" s="300"/>
      <c r="U20" s="81"/>
    </row>
    <row r="21" spans="1:23" x14ac:dyDescent="0.2">
      <c r="A21" s="863"/>
      <c r="B21" s="814"/>
      <c r="C21" s="817"/>
      <c r="D21" s="1057"/>
      <c r="E21" s="957"/>
      <c r="F21" s="1069"/>
      <c r="G21" s="786"/>
      <c r="H21" s="26" t="s">
        <v>43</v>
      </c>
      <c r="I21" s="403">
        <f>L21</f>
        <v>50.3</v>
      </c>
      <c r="J21" s="294"/>
      <c r="K21" s="294"/>
      <c r="L21" s="365">
        <v>50.3</v>
      </c>
      <c r="M21" s="299">
        <f>P21</f>
        <v>50.3</v>
      </c>
      <c r="N21" s="297"/>
      <c r="O21" s="297"/>
      <c r="P21" s="300">
        <v>50.3</v>
      </c>
      <c r="Q21" s="299"/>
      <c r="R21" s="297"/>
      <c r="S21" s="297"/>
      <c r="T21" s="300"/>
      <c r="U21" s="81"/>
    </row>
    <row r="22" spans="1:23" x14ac:dyDescent="0.2">
      <c r="A22" s="863"/>
      <c r="B22" s="814"/>
      <c r="C22" s="817"/>
      <c r="D22" s="1057"/>
      <c r="E22" s="957"/>
      <c r="F22" s="1069"/>
      <c r="G22" s="786"/>
      <c r="H22" s="26" t="s">
        <v>58</v>
      </c>
      <c r="I22" s="403">
        <f>L22</f>
        <v>1051.5</v>
      </c>
      <c r="J22" s="294"/>
      <c r="K22" s="294"/>
      <c r="L22" s="365">
        <f>826.2+225.3</f>
        <v>1051.5</v>
      </c>
      <c r="M22" s="299">
        <f>P22</f>
        <v>1030.0999999999999</v>
      </c>
      <c r="N22" s="297"/>
      <c r="O22" s="297"/>
      <c r="P22" s="300">
        <v>1030.0999999999999</v>
      </c>
      <c r="Q22" s="366">
        <f>M22-I22</f>
        <v>-21.400000000000091</v>
      </c>
      <c r="R22" s="257"/>
      <c r="S22" s="257"/>
      <c r="T22" s="730">
        <f>M22-I22</f>
        <v>-21.400000000000091</v>
      </c>
      <c r="U22" s="81"/>
    </row>
    <row r="23" spans="1:23" x14ac:dyDescent="0.2">
      <c r="A23" s="863"/>
      <c r="B23" s="814"/>
      <c r="C23" s="817"/>
      <c r="D23" s="1057"/>
      <c r="E23" s="957"/>
      <c r="F23" s="1069"/>
      <c r="G23" s="786"/>
      <c r="H23" s="28" t="s">
        <v>76</v>
      </c>
      <c r="I23" s="444">
        <f>L23</f>
        <v>180.2</v>
      </c>
      <c r="J23" s="286"/>
      <c r="K23" s="286"/>
      <c r="L23" s="372">
        <v>180.2</v>
      </c>
      <c r="M23" s="291">
        <f>P23</f>
        <v>180.2</v>
      </c>
      <c r="N23" s="289"/>
      <c r="O23" s="289"/>
      <c r="P23" s="292">
        <v>180.2</v>
      </c>
      <c r="Q23" s="267"/>
      <c r="R23" s="710"/>
      <c r="S23" s="745"/>
      <c r="T23" s="270"/>
      <c r="U23" s="81"/>
    </row>
    <row r="24" spans="1:23" x14ac:dyDescent="0.2">
      <c r="A24" s="863"/>
      <c r="B24" s="814"/>
      <c r="C24" s="817"/>
      <c r="D24" s="1057"/>
      <c r="E24" s="1067"/>
      <c r="F24" s="1070"/>
      <c r="G24" s="787"/>
      <c r="H24" s="150" t="s">
        <v>10</v>
      </c>
      <c r="I24" s="309">
        <f t="shared" ref="I24:L24" si="2">SUM(I20:I23)</f>
        <v>1282</v>
      </c>
      <c r="J24" s="309">
        <f t="shared" si="2"/>
        <v>0</v>
      </c>
      <c r="K24" s="309">
        <f t="shared" si="2"/>
        <v>0</v>
      </c>
      <c r="L24" s="311">
        <f t="shared" si="2"/>
        <v>1282</v>
      </c>
      <c r="M24" s="308">
        <f t="shared" ref="M24:T24" si="3">SUM(M20:M23)</f>
        <v>1260.5999999999999</v>
      </c>
      <c r="N24" s="309">
        <f t="shared" si="3"/>
        <v>0</v>
      </c>
      <c r="O24" s="309">
        <f t="shared" si="3"/>
        <v>0</v>
      </c>
      <c r="P24" s="310">
        <f t="shared" si="3"/>
        <v>1260.5999999999999</v>
      </c>
      <c r="Q24" s="748">
        <f t="shared" si="3"/>
        <v>-21.400000000000091</v>
      </c>
      <c r="R24" s="766"/>
      <c r="S24" s="749"/>
      <c r="T24" s="731">
        <f t="shared" si="3"/>
        <v>-21.400000000000091</v>
      </c>
    </row>
    <row r="25" spans="1:23" ht="12.75" customHeight="1" x14ac:dyDescent="0.2">
      <c r="A25" s="486"/>
      <c r="B25" s="488"/>
      <c r="C25" s="501"/>
      <c r="D25" s="1033" t="s">
        <v>237</v>
      </c>
      <c r="E25" s="1062" t="s">
        <v>81</v>
      </c>
      <c r="F25" s="1068" t="s">
        <v>51</v>
      </c>
      <c r="G25" s="1060" t="s">
        <v>73</v>
      </c>
      <c r="H25" s="136" t="s">
        <v>79</v>
      </c>
      <c r="I25" s="403">
        <f>J25+L25</f>
        <v>3.2</v>
      </c>
      <c r="J25" s="294"/>
      <c r="K25" s="294"/>
      <c r="L25" s="365">
        <v>3.2</v>
      </c>
      <c r="M25" s="299">
        <f>N25+P25</f>
        <v>3.2</v>
      </c>
      <c r="N25" s="297"/>
      <c r="O25" s="297"/>
      <c r="P25" s="300">
        <v>3.2</v>
      </c>
      <c r="Q25" s="453"/>
      <c r="R25" s="298"/>
      <c r="S25" s="297"/>
      <c r="T25" s="439"/>
    </row>
    <row r="26" spans="1:23" x14ac:dyDescent="0.2">
      <c r="A26" s="486"/>
      <c r="B26" s="488"/>
      <c r="C26" s="501"/>
      <c r="D26" s="805"/>
      <c r="E26" s="957"/>
      <c r="F26" s="1069"/>
      <c r="G26" s="786"/>
      <c r="H26" s="154" t="s">
        <v>43</v>
      </c>
      <c r="I26" s="402">
        <f>L26</f>
        <v>160.6</v>
      </c>
      <c r="J26" s="312"/>
      <c r="K26" s="312"/>
      <c r="L26" s="369">
        <f>168.6-8</f>
        <v>160.6</v>
      </c>
      <c r="M26" s="303">
        <f>P26</f>
        <v>153.79999999999998</v>
      </c>
      <c r="N26" s="314"/>
      <c r="O26" s="314"/>
      <c r="P26" s="316">
        <f>168.6-8-6.8</f>
        <v>153.79999999999998</v>
      </c>
      <c r="Q26" s="259">
        <f>M26-I26</f>
        <v>-6.8000000000000114</v>
      </c>
      <c r="R26" s="257"/>
      <c r="S26" s="257"/>
      <c r="T26" s="260">
        <f t="shared" ref="T26" si="4">P26-L26</f>
        <v>-6.8000000000000114</v>
      </c>
    </row>
    <row r="27" spans="1:23" x14ac:dyDescent="0.2">
      <c r="A27" s="486"/>
      <c r="B27" s="488"/>
      <c r="C27" s="501"/>
      <c r="D27" s="805"/>
      <c r="E27" s="957"/>
      <c r="F27" s="1069"/>
      <c r="G27" s="786"/>
      <c r="H27" s="15" t="s">
        <v>75</v>
      </c>
      <c r="I27" s="402">
        <f>J27+L27</f>
        <v>191.9</v>
      </c>
      <c r="J27" s="312"/>
      <c r="K27" s="312"/>
      <c r="L27" s="369">
        <v>191.9</v>
      </c>
      <c r="M27" s="303">
        <f>N27+P27</f>
        <v>191.9</v>
      </c>
      <c r="N27" s="314"/>
      <c r="O27" s="314"/>
      <c r="P27" s="316">
        <v>191.9</v>
      </c>
      <c r="Q27" s="259"/>
      <c r="R27" s="257"/>
      <c r="S27" s="257"/>
      <c r="T27" s="388"/>
    </row>
    <row r="28" spans="1:23" x14ac:dyDescent="0.2">
      <c r="A28" s="486"/>
      <c r="B28" s="488"/>
      <c r="C28" s="490"/>
      <c r="D28" s="805"/>
      <c r="E28" s="957"/>
      <c r="F28" s="1069"/>
      <c r="G28" s="786"/>
      <c r="H28" s="15" t="s">
        <v>80</v>
      </c>
      <c r="I28" s="402">
        <f>J28+L28</f>
        <v>23.7</v>
      </c>
      <c r="J28" s="312"/>
      <c r="K28" s="312"/>
      <c r="L28" s="369">
        <v>23.7</v>
      </c>
      <c r="M28" s="303">
        <f>N28+P28</f>
        <v>23.7</v>
      </c>
      <c r="N28" s="314"/>
      <c r="O28" s="314"/>
      <c r="P28" s="316">
        <v>23.7</v>
      </c>
      <c r="Q28" s="259"/>
      <c r="R28" s="257"/>
      <c r="S28" s="257"/>
      <c r="T28" s="388"/>
    </row>
    <row r="29" spans="1:23" x14ac:dyDescent="0.2">
      <c r="A29" s="512"/>
      <c r="B29" s="513"/>
      <c r="C29" s="514"/>
      <c r="D29" s="949"/>
      <c r="E29" s="1067"/>
      <c r="F29" s="1070"/>
      <c r="G29" s="787"/>
      <c r="H29" s="150" t="s">
        <v>10</v>
      </c>
      <c r="I29" s="311">
        <f>SUM(I25:I28)</f>
        <v>379.4</v>
      </c>
      <c r="J29" s="318">
        <f>J26</f>
        <v>0</v>
      </c>
      <c r="K29" s="318">
        <f>K26</f>
        <v>0</v>
      </c>
      <c r="L29" s="311">
        <f>SUM(L25:L28)</f>
        <v>379.4</v>
      </c>
      <c r="M29" s="317">
        <f>SUM(M25:M28)</f>
        <v>372.59999999999997</v>
      </c>
      <c r="N29" s="318">
        <f>N26</f>
        <v>0</v>
      </c>
      <c r="O29" s="318">
        <f>O26</f>
        <v>0</v>
      </c>
      <c r="P29" s="310">
        <f>SUM(P25:P28)</f>
        <v>372.59999999999997</v>
      </c>
      <c r="Q29" s="748">
        <f>Q26</f>
        <v>-6.8000000000000114</v>
      </c>
      <c r="R29" s="749"/>
      <c r="S29" s="749"/>
      <c r="T29" s="731">
        <f t="shared" ref="T29" si="5">T26</f>
        <v>-6.8000000000000114</v>
      </c>
      <c r="W29" s="16"/>
    </row>
    <row r="30" spans="1:23" ht="12.75" hidden="1" customHeight="1" x14ac:dyDescent="0.2">
      <c r="A30" s="863"/>
      <c r="B30" s="814"/>
      <c r="C30" s="817"/>
      <c r="D30" s="805" t="s">
        <v>181</v>
      </c>
      <c r="E30" s="250" t="s">
        <v>81</v>
      </c>
      <c r="F30" s="826" t="s">
        <v>51</v>
      </c>
      <c r="G30" s="786" t="s">
        <v>73</v>
      </c>
      <c r="H30" s="155" t="s">
        <v>43</v>
      </c>
      <c r="I30" s="402"/>
      <c r="J30" s="319"/>
      <c r="K30" s="319"/>
      <c r="L30" s="373"/>
      <c r="M30" s="303"/>
      <c r="N30" s="263"/>
      <c r="O30" s="263"/>
      <c r="P30" s="321"/>
      <c r="Q30" s="261"/>
      <c r="R30" s="262"/>
      <c r="S30" s="263"/>
      <c r="T30" s="264"/>
    </row>
    <row r="31" spans="1:23" hidden="1" x14ac:dyDescent="0.2">
      <c r="A31" s="863"/>
      <c r="B31" s="814"/>
      <c r="C31" s="817"/>
      <c r="D31" s="805"/>
      <c r="E31" s="1055"/>
      <c r="F31" s="826"/>
      <c r="G31" s="786"/>
      <c r="H31" s="14" t="s">
        <v>79</v>
      </c>
      <c r="I31" s="403"/>
      <c r="J31" s="286"/>
      <c r="K31" s="286"/>
      <c r="L31" s="372"/>
      <c r="M31" s="299"/>
      <c r="N31" s="289"/>
      <c r="O31" s="289"/>
      <c r="P31" s="292"/>
      <c r="Q31" s="453"/>
      <c r="R31" s="290"/>
      <c r="S31" s="289"/>
      <c r="T31" s="436"/>
    </row>
    <row r="32" spans="1:23" hidden="1" x14ac:dyDescent="0.2">
      <c r="A32" s="863"/>
      <c r="B32" s="814"/>
      <c r="C32" s="817"/>
      <c r="D32" s="805"/>
      <c r="E32" s="1055"/>
      <c r="F32" s="826"/>
      <c r="G32" s="786"/>
      <c r="H32" s="15" t="s">
        <v>75</v>
      </c>
      <c r="I32" s="402"/>
      <c r="J32" s="312"/>
      <c r="K32" s="312"/>
      <c r="L32" s="369"/>
      <c r="M32" s="303"/>
      <c r="N32" s="314"/>
      <c r="O32" s="314"/>
      <c r="P32" s="316"/>
      <c r="Q32" s="261"/>
      <c r="R32" s="315"/>
      <c r="S32" s="314"/>
      <c r="T32" s="337"/>
      <c r="W32" s="16"/>
    </row>
    <row r="33" spans="1:23" hidden="1" x14ac:dyDescent="0.2">
      <c r="A33" s="863"/>
      <c r="B33" s="814"/>
      <c r="C33" s="817"/>
      <c r="D33" s="805"/>
      <c r="E33" s="1055"/>
      <c r="F33" s="826"/>
      <c r="G33" s="786"/>
      <c r="H33" s="15" t="s">
        <v>80</v>
      </c>
      <c r="I33" s="402"/>
      <c r="J33" s="312"/>
      <c r="K33" s="312"/>
      <c r="L33" s="369"/>
      <c r="M33" s="303"/>
      <c r="N33" s="314"/>
      <c r="O33" s="314"/>
      <c r="P33" s="316"/>
      <c r="Q33" s="261"/>
      <c r="R33" s="315"/>
      <c r="S33" s="314"/>
      <c r="T33" s="337"/>
      <c r="W33" s="16"/>
    </row>
    <row r="34" spans="1:23" hidden="1" x14ac:dyDescent="0.2">
      <c r="A34" s="863"/>
      <c r="B34" s="814"/>
      <c r="C34" s="817"/>
      <c r="D34" s="949"/>
      <c r="E34" s="1056"/>
      <c r="F34" s="964"/>
      <c r="G34" s="787"/>
      <c r="H34" s="150" t="s">
        <v>10</v>
      </c>
      <c r="I34" s="309">
        <f t="shared" ref="I34:L34" si="6">SUM(I30:I33)</f>
        <v>0</v>
      </c>
      <c r="J34" s="318">
        <f t="shared" si="6"/>
        <v>0</v>
      </c>
      <c r="K34" s="318">
        <f t="shared" si="6"/>
        <v>0</v>
      </c>
      <c r="L34" s="323">
        <f t="shared" si="6"/>
        <v>0</v>
      </c>
      <c r="M34" s="308">
        <f t="shared" ref="M34:P34" si="7">SUM(M30:M33)</f>
        <v>0</v>
      </c>
      <c r="N34" s="318">
        <f t="shared" si="7"/>
        <v>0</v>
      </c>
      <c r="O34" s="318">
        <f t="shared" si="7"/>
        <v>0</v>
      </c>
      <c r="P34" s="322">
        <f t="shared" si="7"/>
        <v>0</v>
      </c>
      <c r="Q34" s="317"/>
      <c r="R34" s="323"/>
      <c r="S34" s="318"/>
      <c r="T34" s="310"/>
      <c r="U34" s="17"/>
      <c r="W34" s="16"/>
    </row>
    <row r="35" spans="1:23" ht="12.75" hidden="1" customHeight="1" x14ac:dyDescent="0.2">
      <c r="A35" s="863"/>
      <c r="B35" s="814"/>
      <c r="C35" s="1032"/>
      <c r="D35" s="1033" t="s">
        <v>218</v>
      </c>
      <c r="E35" s="1062"/>
      <c r="F35" s="999" t="s">
        <v>51</v>
      </c>
      <c r="G35" s="1060" t="s">
        <v>73</v>
      </c>
      <c r="H35" s="15" t="s">
        <v>76</v>
      </c>
      <c r="I35" s="403"/>
      <c r="J35" s="312"/>
      <c r="K35" s="312"/>
      <c r="L35" s="369"/>
      <c r="M35" s="299"/>
      <c r="N35" s="314"/>
      <c r="O35" s="314"/>
      <c r="P35" s="316"/>
      <c r="Q35" s="453"/>
      <c r="R35" s="315"/>
      <c r="S35" s="314"/>
      <c r="T35" s="337"/>
    </row>
    <row r="36" spans="1:23" hidden="1" x14ac:dyDescent="0.2">
      <c r="A36" s="863"/>
      <c r="B36" s="814"/>
      <c r="C36" s="1032"/>
      <c r="D36" s="805"/>
      <c r="E36" s="957"/>
      <c r="F36" s="984"/>
      <c r="G36" s="786"/>
      <c r="H36" s="26"/>
      <c r="I36" s="403">
        <f>J36+L36</f>
        <v>0</v>
      </c>
      <c r="J36" s="294"/>
      <c r="K36" s="294"/>
      <c r="L36" s="365"/>
      <c r="M36" s="299">
        <f>N36+P36</f>
        <v>0</v>
      </c>
      <c r="N36" s="297"/>
      <c r="O36" s="297"/>
      <c r="P36" s="300"/>
      <c r="Q36" s="453"/>
      <c r="R36" s="298"/>
      <c r="S36" s="297"/>
      <c r="T36" s="439"/>
    </row>
    <row r="37" spans="1:23" hidden="1" x14ac:dyDescent="0.2">
      <c r="A37" s="863"/>
      <c r="B37" s="814"/>
      <c r="C37" s="1032"/>
      <c r="D37" s="805"/>
      <c r="E37" s="1067"/>
      <c r="F37" s="985"/>
      <c r="G37" s="787"/>
      <c r="H37" s="150" t="s">
        <v>10</v>
      </c>
      <c r="I37" s="309">
        <f t="shared" ref="I37:L37" si="8">SUM(I35:I36)</f>
        <v>0</v>
      </c>
      <c r="J37" s="309">
        <f t="shared" si="8"/>
        <v>0</v>
      </c>
      <c r="K37" s="309">
        <f t="shared" si="8"/>
        <v>0</v>
      </c>
      <c r="L37" s="311">
        <f t="shared" si="8"/>
        <v>0</v>
      </c>
      <c r="M37" s="308">
        <f t="shared" ref="M37:P37" si="9">SUM(M35:M36)</f>
        <v>0</v>
      </c>
      <c r="N37" s="309">
        <f t="shared" si="9"/>
        <v>0</v>
      </c>
      <c r="O37" s="309">
        <f t="shared" si="9"/>
        <v>0</v>
      </c>
      <c r="P37" s="310">
        <f t="shared" si="9"/>
        <v>0</v>
      </c>
      <c r="Q37" s="317"/>
      <c r="R37" s="323"/>
      <c r="S37" s="318"/>
      <c r="T37" s="310"/>
    </row>
    <row r="38" spans="1:23" x14ac:dyDescent="0.2">
      <c r="A38" s="863"/>
      <c r="B38" s="814"/>
      <c r="C38" s="1032"/>
      <c r="D38" s="1033" t="s">
        <v>102</v>
      </c>
      <c r="E38" s="1062"/>
      <c r="F38" s="999" t="s">
        <v>51</v>
      </c>
      <c r="G38" s="1060" t="s">
        <v>73</v>
      </c>
      <c r="H38" s="15" t="s">
        <v>76</v>
      </c>
      <c r="I38" s="403">
        <f>J38+L38</f>
        <v>127.5</v>
      </c>
      <c r="J38" s="312"/>
      <c r="K38" s="312"/>
      <c r="L38" s="369">
        <v>127.5</v>
      </c>
      <c r="M38" s="299">
        <f>N38+P38</f>
        <v>127.5</v>
      </c>
      <c r="N38" s="314"/>
      <c r="O38" s="314"/>
      <c r="P38" s="316">
        <v>127.5</v>
      </c>
      <c r="Q38" s="453"/>
      <c r="R38" s="315"/>
      <c r="S38" s="314"/>
      <c r="T38" s="337"/>
    </row>
    <row r="39" spans="1:23" x14ac:dyDescent="0.2">
      <c r="A39" s="863"/>
      <c r="B39" s="814"/>
      <c r="C39" s="1032"/>
      <c r="D39" s="805"/>
      <c r="E39" s="957"/>
      <c r="F39" s="984"/>
      <c r="G39" s="786"/>
      <c r="H39" s="26" t="s">
        <v>58</v>
      </c>
      <c r="I39" s="403">
        <f>J39+L39</f>
        <v>0</v>
      </c>
      <c r="J39" s="294"/>
      <c r="K39" s="294"/>
      <c r="L39" s="365"/>
      <c r="M39" s="299">
        <f>N39+P39</f>
        <v>0</v>
      </c>
      <c r="N39" s="297"/>
      <c r="O39" s="297"/>
      <c r="P39" s="300"/>
      <c r="Q39" s="453"/>
      <c r="R39" s="298"/>
      <c r="S39" s="297"/>
      <c r="T39" s="439"/>
    </row>
    <row r="40" spans="1:23" x14ac:dyDescent="0.2">
      <c r="A40" s="863"/>
      <c r="B40" s="814"/>
      <c r="C40" s="1032"/>
      <c r="D40" s="805"/>
      <c r="E40" s="1067"/>
      <c r="F40" s="985"/>
      <c r="G40" s="787"/>
      <c r="H40" s="150" t="s">
        <v>10</v>
      </c>
      <c r="I40" s="309">
        <f t="shared" ref="I40:L40" si="10">SUM(I38:I39)</f>
        <v>127.5</v>
      </c>
      <c r="J40" s="309">
        <f t="shared" si="10"/>
        <v>0</v>
      </c>
      <c r="K40" s="309">
        <f t="shared" si="10"/>
        <v>0</v>
      </c>
      <c r="L40" s="311">
        <f t="shared" si="10"/>
        <v>127.5</v>
      </c>
      <c r="M40" s="308">
        <f t="shared" ref="M40:P40" si="11">SUM(M38:M39)</f>
        <v>127.5</v>
      </c>
      <c r="N40" s="309">
        <f t="shared" si="11"/>
        <v>0</v>
      </c>
      <c r="O40" s="309">
        <f t="shared" si="11"/>
        <v>0</v>
      </c>
      <c r="P40" s="310">
        <f t="shared" si="11"/>
        <v>127.5</v>
      </c>
      <c r="Q40" s="317"/>
      <c r="R40" s="323"/>
      <c r="S40" s="318"/>
      <c r="T40" s="310"/>
    </row>
    <row r="41" spans="1:23" ht="13.5" thickBot="1" x14ac:dyDescent="0.25">
      <c r="A41" s="486"/>
      <c r="B41" s="488"/>
      <c r="C41" s="501"/>
      <c r="D41" s="168"/>
      <c r="E41" s="986" t="s">
        <v>125</v>
      </c>
      <c r="F41" s="987"/>
      <c r="G41" s="987"/>
      <c r="H41" s="988"/>
      <c r="I41" s="328">
        <f t="shared" ref="I41:L41" si="12">I29+I40+I34+I24+I19</f>
        <v>2347.5</v>
      </c>
      <c r="J41" s="326">
        <f t="shared" si="12"/>
        <v>0</v>
      </c>
      <c r="K41" s="325">
        <f t="shared" si="12"/>
        <v>0</v>
      </c>
      <c r="L41" s="326">
        <f t="shared" si="12"/>
        <v>2347.5</v>
      </c>
      <c r="M41" s="330">
        <f t="shared" ref="M41:T41" si="13">M29+M40+M34+M24+M19</f>
        <v>2319.2999999999997</v>
      </c>
      <c r="N41" s="326">
        <f t="shared" si="13"/>
        <v>0</v>
      </c>
      <c r="O41" s="325">
        <f t="shared" si="13"/>
        <v>0</v>
      </c>
      <c r="P41" s="329">
        <f t="shared" si="13"/>
        <v>2319.2999999999997</v>
      </c>
      <c r="Q41" s="746">
        <f>Q29+Q40+Q34+Q24+Q19</f>
        <v>-28.200000000000102</v>
      </c>
      <c r="R41" s="747"/>
      <c r="S41" s="279"/>
      <c r="T41" s="280">
        <f t="shared" si="13"/>
        <v>-28.200000000000102</v>
      </c>
    </row>
    <row r="42" spans="1:23" ht="33" customHeight="1" x14ac:dyDescent="0.2">
      <c r="A42" s="485" t="s">
        <v>9</v>
      </c>
      <c r="B42" s="487" t="s">
        <v>9</v>
      </c>
      <c r="C42" s="489" t="s">
        <v>11</v>
      </c>
      <c r="D42" s="704" t="s">
        <v>90</v>
      </c>
      <c r="E42" s="142" t="s">
        <v>144</v>
      </c>
      <c r="F42" s="702"/>
      <c r="G42" s="701"/>
      <c r="H42" s="47"/>
      <c r="I42" s="706"/>
      <c r="J42" s="332"/>
      <c r="K42" s="332"/>
      <c r="L42" s="707"/>
      <c r="M42" s="335"/>
      <c r="N42" s="334"/>
      <c r="O42" s="334"/>
      <c r="P42" s="336"/>
      <c r="Q42" s="757"/>
      <c r="R42" s="767"/>
      <c r="S42" s="334"/>
      <c r="T42" s="761"/>
      <c r="U42" s="17"/>
      <c r="W42" s="16"/>
    </row>
    <row r="43" spans="1:23" x14ac:dyDescent="0.2">
      <c r="A43" s="929"/>
      <c r="B43" s="814"/>
      <c r="C43" s="817"/>
      <c r="D43" s="1152" t="s">
        <v>113</v>
      </c>
      <c r="E43" s="80" t="s">
        <v>81</v>
      </c>
      <c r="F43" s="999" t="s">
        <v>51</v>
      </c>
      <c r="G43" s="1060" t="s">
        <v>73</v>
      </c>
      <c r="H43" s="26" t="s">
        <v>58</v>
      </c>
      <c r="I43" s="403">
        <f>J43+L43</f>
        <v>21.699999999999989</v>
      </c>
      <c r="J43" s="294"/>
      <c r="K43" s="294"/>
      <c r="L43" s="365">
        <f>247-225.3</f>
        <v>21.699999999999989</v>
      </c>
      <c r="M43" s="299">
        <f>N43+P43</f>
        <v>0</v>
      </c>
      <c r="N43" s="297"/>
      <c r="O43" s="297"/>
      <c r="P43" s="300">
        <v>0</v>
      </c>
      <c r="Q43" s="255">
        <f>M43-I43</f>
        <v>-21.699999999999989</v>
      </c>
      <c r="R43" s="256"/>
      <c r="S43" s="257"/>
      <c r="T43" s="258">
        <f t="shared" ref="T43" si="14">P43-L43</f>
        <v>-21.699999999999989</v>
      </c>
    </row>
    <row r="44" spans="1:23" x14ac:dyDescent="0.2">
      <c r="A44" s="929"/>
      <c r="B44" s="814"/>
      <c r="C44" s="817"/>
      <c r="D44" s="1058"/>
      <c r="E44" s="700"/>
      <c r="F44" s="985"/>
      <c r="G44" s="787"/>
      <c r="H44" s="150" t="s">
        <v>10</v>
      </c>
      <c r="I44" s="309">
        <f t="shared" ref="I44:L44" si="15">SUM(I43:I43)</f>
        <v>21.699999999999989</v>
      </c>
      <c r="J44" s="318">
        <f t="shared" si="15"/>
        <v>0</v>
      </c>
      <c r="K44" s="318">
        <f t="shared" si="15"/>
        <v>0</v>
      </c>
      <c r="L44" s="323">
        <f t="shared" si="15"/>
        <v>21.699999999999989</v>
      </c>
      <c r="M44" s="308">
        <f t="shared" ref="M44:T44" si="16">SUM(M43:M43)</f>
        <v>0</v>
      </c>
      <c r="N44" s="318">
        <f t="shared" si="16"/>
        <v>0</v>
      </c>
      <c r="O44" s="318">
        <f t="shared" si="16"/>
        <v>0</v>
      </c>
      <c r="P44" s="322">
        <f t="shared" si="16"/>
        <v>0</v>
      </c>
      <c r="Q44" s="748">
        <f t="shared" si="16"/>
        <v>-21.699999999999989</v>
      </c>
      <c r="R44" s="766"/>
      <c r="S44" s="749"/>
      <c r="T44" s="731">
        <f t="shared" si="16"/>
        <v>-21.699999999999989</v>
      </c>
    </row>
    <row r="45" spans="1:23" x14ac:dyDescent="0.2">
      <c r="A45" s="929"/>
      <c r="B45" s="814"/>
      <c r="C45" s="817"/>
      <c r="D45" s="1033" t="s">
        <v>228</v>
      </c>
      <c r="E45" s="1055"/>
      <c r="F45" s="984" t="s">
        <v>51</v>
      </c>
      <c r="G45" s="786" t="s">
        <v>73</v>
      </c>
      <c r="H45" s="28" t="s">
        <v>58</v>
      </c>
      <c r="I45" s="402">
        <f>J45+L45</f>
        <v>240</v>
      </c>
      <c r="J45" s="319"/>
      <c r="K45" s="319"/>
      <c r="L45" s="373">
        <v>240</v>
      </c>
      <c r="M45" s="303">
        <f>N45+P45</f>
        <v>240</v>
      </c>
      <c r="N45" s="263"/>
      <c r="O45" s="263"/>
      <c r="P45" s="321">
        <v>240</v>
      </c>
      <c r="Q45" s="261"/>
      <c r="R45" s="262"/>
      <c r="S45" s="263"/>
      <c r="T45" s="264"/>
    </row>
    <row r="46" spans="1:23" x14ac:dyDescent="0.2">
      <c r="A46" s="929"/>
      <c r="B46" s="814"/>
      <c r="C46" s="817"/>
      <c r="D46" s="805"/>
      <c r="E46" s="1055"/>
      <c r="F46" s="984"/>
      <c r="G46" s="786"/>
      <c r="H46" s="26" t="s">
        <v>150</v>
      </c>
      <c r="I46" s="403">
        <f>J46+L46</f>
        <v>30</v>
      </c>
      <c r="J46" s="294"/>
      <c r="K46" s="294"/>
      <c r="L46" s="365">
        <v>30</v>
      </c>
      <c r="M46" s="299">
        <f>N46+P46</f>
        <v>30</v>
      </c>
      <c r="N46" s="297"/>
      <c r="O46" s="297"/>
      <c r="P46" s="300">
        <v>30</v>
      </c>
      <c r="Q46" s="453"/>
      <c r="R46" s="298"/>
      <c r="S46" s="297"/>
      <c r="T46" s="439"/>
    </row>
    <row r="47" spans="1:23" x14ac:dyDescent="0.2">
      <c r="A47" s="929"/>
      <c r="B47" s="814"/>
      <c r="C47" s="817"/>
      <c r="D47" s="805"/>
      <c r="E47" s="1056"/>
      <c r="F47" s="985"/>
      <c r="G47" s="787"/>
      <c r="H47" s="150" t="s">
        <v>10</v>
      </c>
      <c r="I47" s="309">
        <f t="shared" ref="I47:L47" si="17">SUM(I45:I46)</f>
        <v>270</v>
      </c>
      <c r="J47" s="318">
        <f t="shared" si="17"/>
        <v>0</v>
      </c>
      <c r="K47" s="318">
        <f t="shared" si="17"/>
        <v>0</v>
      </c>
      <c r="L47" s="323">
        <f t="shared" si="17"/>
        <v>270</v>
      </c>
      <c r="M47" s="308">
        <f t="shared" ref="M47:P47" si="18">SUM(M45:M46)</f>
        <v>270</v>
      </c>
      <c r="N47" s="318">
        <f t="shared" si="18"/>
        <v>0</v>
      </c>
      <c r="O47" s="318">
        <f t="shared" si="18"/>
        <v>0</v>
      </c>
      <c r="P47" s="322">
        <f t="shared" si="18"/>
        <v>270</v>
      </c>
      <c r="Q47" s="317"/>
      <c r="R47" s="323"/>
      <c r="S47" s="318"/>
      <c r="T47" s="310"/>
    </row>
    <row r="48" spans="1:23" ht="12.75" hidden="1" customHeight="1" x14ac:dyDescent="0.2">
      <c r="A48" s="863"/>
      <c r="B48" s="814"/>
      <c r="C48" s="817"/>
      <c r="D48" s="805" t="s">
        <v>114</v>
      </c>
      <c r="E48" s="1062" t="s">
        <v>81</v>
      </c>
      <c r="F48" s="1059" t="s">
        <v>51</v>
      </c>
      <c r="G48" s="1060" t="s">
        <v>73</v>
      </c>
      <c r="H48" s="15" t="s">
        <v>58</v>
      </c>
      <c r="I48" s="403"/>
      <c r="J48" s="294"/>
      <c r="K48" s="294"/>
      <c r="L48" s="365"/>
      <c r="M48" s="299"/>
      <c r="N48" s="297"/>
      <c r="O48" s="297"/>
      <c r="P48" s="300"/>
      <c r="Q48" s="453"/>
      <c r="R48" s="298"/>
      <c r="S48" s="297"/>
      <c r="T48" s="439"/>
    </row>
    <row r="49" spans="1:23" ht="13.5" hidden="1" thickBot="1" x14ac:dyDescent="0.25">
      <c r="A49" s="863"/>
      <c r="B49" s="814"/>
      <c r="C49" s="817"/>
      <c r="D49" s="1003"/>
      <c r="E49" s="1014"/>
      <c r="F49" s="827"/>
      <c r="G49" s="891"/>
      <c r="H49" s="153" t="s">
        <v>10</v>
      </c>
      <c r="I49" s="328"/>
      <c r="J49" s="325"/>
      <c r="K49" s="325"/>
      <c r="L49" s="338"/>
      <c r="M49" s="330"/>
      <c r="N49" s="325"/>
      <c r="O49" s="325"/>
      <c r="P49" s="327"/>
      <c r="Q49" s="324"/>
      <c r="R49" s="338"/>
      <c r="S49" s="325"/>
      <c r="T49" s="329"/>
      <c r="U49" s="17"/>
      <c r="W49" s="16"/>
    </row>
    <row r="50" spans="1:23" ht="24" hidden="1" customHeight="1" x14ac:dyDescent="0.2">
      <c r="A50" s="863"/>
      <c r="B50" s="814"/>
      <c r="C50" s="817"/>
      <c r="D50" s="1002" t="s">
        <v>212</v>
      </c>
      <c r="E50" s="918" t="s">
        <v>81</v>
      </c>
      <c r="F50" s="825" t="s">
        <v>51</v>
      </c>
      <c r="G50" s="890" t="s">
        <v>73</v>
      </c>
      <c r="H50" s="207" t="s">
        <v>82</v>
      </c>
      <c r="I50" s="531"/>
      <c r="J50" s="341"/>
      <c r="K50" s="341"/>
      <c r="L50" s="429"/>
      <c r="M50" s="346"/>
      <c r="N50" s="344"/>
      <c r="O50" s="344"/>
      <c r="P50" s="347"/>
      <c r="Q50" s="431"/>
      <c r="R50" s="345"/>
      <c r="S50" s="344"/>
      <c r="T50" s="432"/>
    </row>
    <row r="51" spans="1:23" ht="28.5" hidden="1" customHeight="1" x14ac:dyDescent="0.2">
      <c r="A51" s="863"/>
      <c r="B51" s="814"/>
      <c r="C51" s="817"/>
      <c r="D51" s="949"/>
      <c r="E51" s="1015"/>
      <c r="F51" s="964"/>
      <c r="G51" s="787"/>
      <c r="H51" s="150" t="s">
        <v>10</v>
      </c>
      <c r="I51" s="309"/>
      <c r="J51" s="318"/>
      <c r="K51" s="318"/>
      <c r="L51" s="323"/>
      <c r="M51" s="308"/>
      <c r="N51" s="318"/>
      <c r="O51" s="318"/>
      <c r="P51" s="322"/>
      <c r="Q51" s="317"/>
      <c r="R51" s="323"/>
      <c r="S51" s="318"/>
      <c r="T51" s="310"/>
      <c r="U51" s="17"/>
      <c r="W51" s="16"/>
    </row>
    <row r="52" spans="1:23" ht="12.75" hidden="1" customHeight="1" x14ac:dyDescent="0.2">
      <c r="A52" s="929"/>
      <c r="B52" s="814"/>
      <c r="C52" s="817"/>
      <c r="D52" s="805" t="s">
        <v>115</v>
      </c>
      <c r="E52" s="1055"/>
      <c r="F52" s="984" t="s">
        <v>51</v>
      </c>
      <c r="G52" s="851" t="s">
        <v>73</v>
      </c>
      <c r="H52" s="19" t="s">
        <v>58</v>
      </c>
      <c r="I52" s="444"/>
      <c r="J52" s="286"/>
      <c r="K52" s="286"/>
      <c r="L52" s="372"/>
      <c r="M52" s="291"/>
      <c r="N52" s="289"/>
      <c r="O52" s="289"/>
      <c r="P52" s="292"/>
      <c r="Q52" s="435"/>
      <c r="R52" s="290"/>
      <c r="S52" s="289"/>
      <c r="T52" s="436"/>
    </row>
    <row r="53" spans="1:23" hidden="1" x14ac:dyDescent="0.2">
      <c r="A53" s="929"/>
      <c r="B53" s="814"/>
      <c r="C53" s="817"/>
      <c r="D53" s="805"/>
      <c r="E53" s="1055"/>
      <c r="F53" s="984"/>
      <c r="G53" s="851"/>
      <c r="H53" s="28"/>
      <c r="I53" s="402"/>
      <c r="J53" s="319"/>
      <c r="K53" s="319"/>
      <c r="L53" s="373"/>
      <c r="M53" s="303"/>
      <c r="N53" s="263"/>
      <c r="O53" s="263"/>
      <c r="P53" s="321"/>
      <c r="Q53" s="261"/>
      <c r="R53" s="262"/>
      <c r="S53" s="263"/>
      <c r="T53" s="264"/>
    </row>
    <row r="54" spans="1:23" ht="11.25" hidden="1" customHeight="1" x14ac:dyDescent="0.2">
      <c r="A54" s="929"/>
      <c r="B54" s="814"/>
      <c r="C54" s="817"/>
      <c r="D54" s="805"/>
      <c r="E54" s="1056"/>
      <c r="F54" s="985"/>
      <c r="G54" s="1001"/>
      <c r="H54" s="150" t="s">
        <v>10</v>
      </c>
      <c r="I54" s="351"/>
      <c r="J54" s="349"/>
      <c r="K54" s="349"/>
      <c r="L54" s="352"/>
      <c r="M54" s="348"/>
      <c r="N54" s="349"/>
      <c r="O54" s="349"/>
      <c r="P54" s="350"/>
      <c r="Q54" s="604"/>
      <c r="R54" s="352"/>
      <c r="S54" s="349"/>
      <c r="T54" s="762"/>
    </row>
    <row r="55" spans="1:23" ht="13.5" thickBot="1" x14ac:dyDescent="0.25">
      <c r="A55" s="523"/>
      <c r="B55" s="506"/>
      <c r="C55" s="507"/>
      <c r="D55" s="168"/>
      <c r="E55" s="986" t="s">
        <v>125</v>
      </c>
      <c r="F55" s="987"/>
      <c r="G55" s="987"/>
      <c r="H55" s="988"/>
      <c r="I55" s="305">
        <f>J55+L55</f>
        <v>291.7</v>
      </c>
      <c r="J55" s="353">
        <f>J54+J51+J49+J44</f>
        <v>0</v>
      </c>
      <c r="K55" s="353">
        <f>K54+K51+K49+K44</f>
        <v>0</v>
      </c>
      <c r="L55" s="355">
        <f>L54+L51+L49+L44+L47</f>
        <v>291.7</v>
      </c>
      <c r="M55" s="330">
        <f>N55+P55</f>
        <v>270</v>
      </c>
      <c r="N55" s="325">
        <f>N54+N51+N49+N44</f>
        <v>0</v>
      </c>
      <c r="O55" s="325">
        <f>O54+O51+O49+O44</f>
        <v>0</v>
      </c>
      <c r="P55" s="327">
        <f>P54+P51+P49+P44+P47</f>
        <v>270</v>
      </c>
      <c r="Q55" s="747">
        <f t="shared" ref="Q55:T55" si="19">Q54+Q51+Q49+Q44+Q47</f>
        <v>-21.699999999999989</v>
      </c>
      <c r="R55" s="747"/>
      <c r="S55" s="279"/>
      <c r="T55" s="280">
        <f t="shared" si="19"/>
        <v>-21.699999999999989</v>
      </c>
    </row>
    <row r="56" spans="1:23" ht="30" customHeight="1" x14ac:dyDescent="0.2">
      <c r="A56" s="485" t="s">
        <v>9</v>
      </c>
      <c r="B56" s="487" t="s">
        <v>9</v>
      </c>
      <c r="C56" s="489" t="s">
        <v>45</v>
      </c>
      <c r="D56" s="223" t="s">
        <v>91</v>
      </c>
      <c r="E56" s="273" t="s">
        <v>145</v>
      </c>
      <c r="F56" s="271"/>
      <c r="G56" s="272"/>
      <c r="H56" s="209" t="s">
        <v>58</v>
      </c>
      <c r="I56" s="450">
        <f>J56+L56</f>
        <v>525</v>
      </c>
      <c r="J56" s="357"/>
      <c r="K56" s="357"/>
      <c r="L56" s="401">
        <f>741.5-216.5</f>
        <v>525</v>
      </c>
      <c r="M56" s="359">
        <f>N56+P56</f>
        <v>525</v>
      </c>
      <c r="N56" s="360"/>
      <c r="O56" s="360"/>
      <c r="P56" s="361">
        <f>741.5-216.5</f>
        <v>525</v>
      </c>
      <c r="Q56" s="362"/>
      <c r="R56" s="423"/>
      <c r="S56" s="363"/>
      <c r="T56" s="364"/>
    </row>
    <row r="57" spans="1:23" ht="18.75" customHeight="1" x14ac:dyDescent="0.2">
      <c r="A57" s="863"/>
      <c r="B57" s="814"/>
      <c r="C57" s="817"/>
      <c r="D57" s="1057" t="s">
        <v>216</v>
      </c>
      <c r="E57" s="1035" t="s">
        <v>81</v>
      </c>
      <c r="F57" s="984" t="s">
        <v>51</v>
      </c>
      <c r="G57" s="851" t="s">
        <v>73</v>
      </c>
      <c r="H57" s="26" t="s">
        <v>58</v>
      </c>
      <c r="I57" s="293"/>
      <c r="J57" s="294"/>
      <c r="K57" s="294"/>
      <c r="L57" s="295"/>
      <c r="M57" s="299"/>
      <c r="N57" s="297"/>
      <c r="O57" s="297"/>
      <c r="P57" s="300"/>
      <c r="Q57" s="453"/>
      <c r="R57" s="298"/>
      <c r="S57" s="297"/>
      <c r="T57" s="439"/>
    </row>
    <row r="58" spans="1:23" ht="15" customHeight="1" x14ac:dyDescent="0.2">
      <c r="A58" s="863"/>
      <c r="B58" s="814"/>
      <c r="C58" s="817"/>
      <c r="D58" s="1058"/>
      <c r="E58" s="1036"/>
      <c r="F58" s="985"/>
      <c r="G58" s="1001"/>
      <c r="H58" s="150" t="s">
        <v>10</v>
      </c>
      <c r="I58" s="367">
        <f t="shared" ref="I58:L58" si="20">I56</f>
        <v>525</v>
      </c>
      <c r="J58" s="323">
        <f t="shared" si="20"/>
        <v>0</v>
      </c>
      <c r="K58" s="318">
        <f t="shared" si="20"/>
        <v>0</v>
      </c>
      <c r="L58" s="306">
        <f t="shared" si="20"/>
        <v>525</v>
      </c>
      <c r="M58" s="367">
        <f t="shared" ref="M58:P58" si="21">M56</f>
        <v>525</v>
      </c>
      <c r="N58" s="323">
        <f t="shared" si="21"/>
        <v>0</v>
      </c>
      <c r="O58" s="318">
        <f t="shared" si="21"/>
        <v>0</v>
      </c>
      <c r="P58" s="306">
        <f t="shared" si="21"/>
        <v>525</v>
      </c>
      <c r="Q58" s="367"/>
      <c r="R58" s="323"/>
      <c r="S58" s="318"/>
      <c r="T58" s="306"/>
    </row>
    <row r="59" spans="1:23" ht="12.75" customHeight="1" x14ac:dyDescent="0.2">
      <c r="A59" s="863"/>
      <c r="B59" s="814"/>
      <c r="C59" s="817"/>
      <c r="D59" s="1033" t="s">
        <v>116</v>
      </c>
      <c r="E59" s="1041" t="s">
        <v>81</v>
      </c>
      <c r="F59" s="1044" t="s">
        <v>51</v>
      </c>
      <c r="G59" s="1047" t="s">
        <v>73</v>
      </c>
      <c r="H59" s="19" t="s">
        <v>58</v>
      </c>
      <c r="I59" s="368">
        <f>J59+L59</f>
        <v>100</v>
      </c>
      <c r="J59" s="312"/>
      <c r="K59" s="312"/>
      <c r="L59" s="313">
        <f>100</f>
        <v>100</v>
      </c>
      <c r="M59" s="370">
        <f>N59+P59</f>
        <v>0</v>
      </c>
      <c r="N59" s="314"/>
      <c r="O59" s="314"/>
      <c r="P59" s="316">
        <v>0</v>
      </c>
      <c r="Q59" s="387">
        <f>M59-I59</f>
        <v>-100</v>
      </c>
      <c r="R59" s="710"/>
      <c r="S59" s="745"/>
      <c r="T59" s="388">
        <f t="shared" ref="T59" si="22">P59-L59</f>
        <v>-100</v>
      </c>
    </row>
    <row r="60" spans="1:23" x14ac:dyDescent="0.2">
      <c r="A60" s="863"/>
      <c r="B60" s="814"/>
      <c r="C60" s="817"/>
      <c r="D60" s="805"/>
      <c r="E60" s="1042"/>
      <c r="F60" s="1045"/>
      <c r="G60" s="1048"/>
      <c r="H60" s="19" t="s">
        <v>75</v>
      </c>
      <c r="I60" s="285"/>
      <c r="J60" s="286"/>
      <c r="K60" s="286"/>
      <c r="L60" s="287"/>
      <c r="M60" s="291"/>
      <c r="N60" s="289"/>
      <c r="O60" s="289"/>
      <c r="P60" s="292"/>
      <c r="Q60" s="267"/>
      <c r="R60" s="268"/>
      <c r="S60" s="269"/>
      <c r="T60" s="270"/>
    </row>
    <row r="61" spans="1:23" x14ac:dyDescent="0.2">
      <c r="A61" s="863"/>
      <c r="B61" s="814"/>
      <c r="C61" s="817"/>
      <c r="D61" s="805"/>
      <c r="E61" s="1042"/>
      <c r="F61" s="1045"/>
      <c r="G61" s="1048"/>
      <c r="H61" s="28"/>
      <c r="I61" s="301"/>
      <c r="J61" s="319"/>
      <c r="K61" s="319"/>
      <c r="L61" s="320"/>
      <c r="M61" s="303"/>
      <c r="N61" s="263"/>
      <c r="O61" s="263"/>
      <c r="P61" s="321"/>
      <c r="Q61" s="259"/>
      <c r="R61" s="265"/>
      <c r="S61" s="266"/>
      <c r="T61" s="260"/>
      <c r="W61" s="16"/>
    </row>
    <row r="62" spans="1:23" x14ac:dyDescent="0.2">
      <c r="A62" s="863"/>
      <c r="B62" s="814"/>
      <c r="C62" s="817"/>
      <c r="D62" s="949"/>
      <c r="E62" s="1043"/>
      <c r="F62" s="1046"/>
      <c r="G62" s="1049"/>
      <c r="H62" s="150" t="s">
        <v>10</v>
      </c>
      <c r="I62" s="375">
        <f t="shared" ref="I62:L62" si="23">SUM(I59:I61)</f>
        <v>100</v>
      </c>
      <c r="J62" s="376">
        <f t="shared" si="23"/>
        <v>0</v>
      </c>
      <c r="K62" s="376">
        <f t="shared" si="23"/>
        <v>0</v>
      </c>
      <c r="L62" s="377">
        <f t="shared" si="23"/>
        <v>100</v>
      </c>
      <c r="M62" s="375">
        <f t="shared" ref="M62:T62" si="24">SUM(M59:M61)</f>
        <v>0</v>
      </c>
      <c r="N62" s="376">
        <f t="shared" si="24"/>
        <v>0</v>
      </c>
      <c r="O62" s="376">
        <f t="shared" si="24"/>
        <v>0</v>
      </c>
      <c r="P62" s="377">
        <f t="shared" si="24"/>
        <v>0</v>
      </c>
      <c r="Q62" s="281">
        <f t="shared" si="24"/>
        <v>-100</v>
      </c>
      <c r="R62" s="282"/>
      <c r="S62" s="283"/>
      <c r="T62" s="284">
        <f t="shared" si="24"/>
        <v>-100</v>
      </c>
      <c r="U62" s="17"/>
      <c r="W62" s="16"/>
    </row>
    <row r="63" spans="1:23" ht="12.75" customHeight="1" x14ac:dyDescent="0.2">
      <c r="A63" s="863"/>
      <c r="B63" s="814"/>
      <c r="C63" s="817"/>
      <c r="D63" s="805" t="s">
        <v>200</v>
      </c>
      <c r="E63" s="1042" t="s">
        <v>81</v>
      </c>
      <c r="F63" s="1045" t="s">
        <v>51</v>
      </c>
      <c r="G63" s="1048" t="s">
        <v>73</v>
      </c>
      <c r="H63" s="19" t="s">
        <v>79</v>
      </c>
      <c r="I63" s="301"/>
      <c r="J63" s="286"/>
      <c r="K63" s="286"/>
      <c r="L63" s="287"/>
      <c r="M63" s="303"/>
      <c r="N63" s="289"/>
      <c r="O63" s="289"/>
      <c r="P63" s="292"/>
      <c r="Q63" s="261"/>
      <c r="R63" s="290"/>
      <c r="S63" s="289"/>
      <c r="T63" s="436"/>
    </row>
    <row r="64" spans="1:23" x14ac:dyDescent="0.2">
      <c r="A64" s="863"/>
      <c r="B64" s="814"/>
      <c r="C64" s="817"/>
      <c r="D64" s="949"/>
      <c r="E64" s="1043"/>
      <c r="F64" s="1046"/>
      <c r="G64" s="1049"/>
      <c r="H64" s="150" t="s">
        <v>10</v>
      </c>
      <c r="I64" s="308"/>
      <c r="J64" s="318"/>
      <c r="K64" s="318"/>
      <c r="L64" s="322"/>
      <c r="M64" s="378"/>
      <c r="N64" s="379"/>
      <c r="O64" s="379"/>
      <c r="P64" s="380"/>
      <c r="Q64" s="758"/>
      <c r="R64" s="768"/>
      <c r="S64" s="379"/>
      <c r="T64" s="763"/>
      <c r="U64" s="17"/>
      <c r="W64" s="16"/>
    </row>
    <row r="65" spans="1:23" ht="12.75" customHeight="1" x14ac:dyDescent="0.2">
      <c r="A65" s="863"/>
      <c r="B65" s="814"/>
      <c r="C65" s="817"/>
      <c r="D65" s="805" t="s">
        <v>84</v>
      </c>
      <c r="E65" s="1042" t="s">
        <v>81</v>
      </c>
      <c r="F65" s="1045" t="s">
        <v>51</v>
      </c>
      <c r="G65" s="1048" t="s">
        <v>73</v>
      </c>
      <c r="H65" s="19" t="s">
        <v>76</v>
      </c>
      <c r="I65" s="301"/>
      <c r="J65" s="286"/>
      <c r="K65" s="286"/>
      <c r="L65" s="287"/>
      <c r="M65" s="303"/>
      <c r="N65" s="289"/>
      <c r="O65" s="289"/>
      <c r="P65" s="292"/>
      <c r="Q65" s="261"/>
      <c r="R65" s="290"/>
      <c r="S65" s="289"/>
      <c r="T65" s="436"/>
    </row>
    <row r="66" spans="1:23" x14ac:dyDescent="0.2">
      <c r="A66" s="863"/>
      <c r="B66" s="814"/>
      <c r="C66" s="817"/>
      <c r="D66" s="805"/>
      <c r="E66" s="1042"/>
      <c r="F66" s="1045"/>
      <c r="G66" s="1048"/>
      <c r="H66" s="151" t="s">
        <v>10</v>
      </c>
      <c r="I66" s="304"/>
      <c r="J66" s="353"/>
      <c r="K66" s="353"/>
      <c r="L66" s="354"/>
      <c r="M66" s="381"/>
      <c r="N66" s="382"/>
      <c r="O66" s="382"/>
      <c r="P66" s="383"/>
      <c r="Q66" s="759"/>
      <c r="R66" s="769"/>
      <c r="S66" s="382"/>
      <c r="T66" s="764"/>
      <c r="U66" s="17"/>
      <c r="W66" s="16"/>
    </row>
    <row r="67" spans="1:23" ht="12.75" customHeight="1" x14ac:dyDescent="0.2">
      <c r="A67" s="863"/>
      <c r="B67" s="814"/>
      <c r="C67" s="817"/>
      <c r="D67" s="1033" t="s">
        <v>117</v>
      </c>
      <c r="E67" s="1041" t="s">
        <v>81</v>
      </c>
      <c r="F67" s="1044" t="s">
        <v>51</v>
      </c>
      <c r="G67" s="1047" t="s">
        <v>73</v>
      </c>
      <c r="H67" s="15" t="s">
        <v>58</v>
      </c>
      <c r="I67" s="293"/>
      <c r="J67" s="312"/>
      <c r="K67" s="312"/>
      <c r="L67" s="313"/>
      <c r="M67" s="299"/>
      <c r="N67" s="314"/>
      <c r="O67" s="314"/>
      <c r="P67" s="316"/>
      <c r="Q67" s="453"/>
      <c r="R67" s="315"/>
      <c r="S67" s="314"/>
      <c r="T67" s="337"/>
    </row>
    <row r="68" spans="1:23" x14ac:dyDescent="0.2">
      <c r="A68" s="863"/>
      <c r="B68" s="814"/>
      <c r="C68" s="817"/>
      <c r="D68" s="805"/>
      <c r="E68" s="1042"/>
      <c r="F68" s="1045"/>
      <c r="G68" s="1048"/>
      <c r="H68" s="15" t="s">
        <v>76</v>
      </c>
      <c r="I68" s="301"/>
      <c r="J68" s="312"/>
      <c r="K68" s="312"/>
      <c r="L68" s="313"/>
      <c r="M68" s="303"/>
      <c r="N68" s="314"/>
      <c r="O68" s="314"/>
      <c r="P68" s="316"/>
      <c r="Q68" s="261"/>
      <c r="R68" s="315"/>
      <c r="S68" s="314"/>
      <c r="T68" s="337"/>
      <c r="W68" s="16"/>
    </row>
    <row r="69" spans="1:23" x14ac:dyDescent="0.2">
      <c r="A69" s="1038"/>
      <c r="B69" s="1039"/>
      <c r="C69" s="1118"/>
      <c r="D69" s="949"/>
      <c r="E69" s="1043"/>
      <c r="F69" s="1046"/>
      <c r="G69" s="1049"/>
      <c r="H69" s="150" t="s">
        <v>10</v>
      </c>
      <c r="I69" s="308"/>
      <c r="J69" s="318"/>
      <c r="K69" s="318"/>
      <c r="L69" s="322"/>
      <c r="M69" s="378"/>
      <c r="N69" s="379"/>
      <c r="O69" s="379"/>
      <c r="P69" s="380"/>
      <c r="Q69" s="758"/>
      <c r="R69" s="768"/>
      <c r="S69" s="379"/>
      <c r="T69" s="763"/>
      <c r="U69" s="17"/>
      <c r="W69" s="16"/>
    </row>
    <row r="70" spans="1:23" ht="12.75" customHeight="1" x14ac:dyDescent="0.2">
      <c r="A70" s="863"/>
      <c r="B70" s="814"/>
      <c r="C70" s="817"/>
      <c r="D70" s="805" t="s">
        <v>118</v>
      </c>
      <c r="E70" s="253" t="s">
        <v>81</v>
      </c>
      <c r="F70" s="515" t="s">
        <v>51</v>
      </c>
      <c r="G70" s="511" t="s">
        <v>73</v>
      </c>
      <c r="H70" s="19" t="s">
        <v>58</v>
      </c>
      <c r="I70" s="285"/>
      <c r="J70" s="286"/>
      <c r="K70" s="286"/>
      <c r="L70" s="287"/>
      <c r="M70" s="291"/>
      <c r="N70" s="289"/>
      <c r="O70" s="289"/>
      <c r="P70" s="292"/>
      <c r="Q70" s="435"/>
      <c r="R70" s="290"/>
      <c r="S70" s="289"/>
      <c r="T70" s="436"/>
    </row>
    <row r="71" spans="1:23" x14ac:dyDescent="0.2">
      <c r="A71" s="863"/>
      <c r="B71" s="814"/>
      <c r="C71" s="817"/>
      <c r="D71" s="1050"/>
      <c r="E71" s="221"/>
      <c r="F71" s="92"/>
      <c r="G71" s="125"/>
      <c r="H71" s="28"/>
      <c r="I71" s="301"/>
      <c r="J71" s="319"/>
      <c r="K71" s="319"/>
      <c r="L71" s="320"/>
      <c r="M71" s="303"/>
      <c r="N71" s="263"/>
      <c r="O71" s="263"/>
      <c r="P71" s="321"/>
      <c r="Q71" s="261"/>
      <c r="R71" s="262"/>
      <c r="S71" s="263"/>
      <c r="T71" s="264"/>
      <c r="W71" s="16"/>
    </row>
    <row r="72" spans="1:23" x14ac:dyDescent="0.2">
      <c r="A72" s="863"/>
      <c r="B72" s="814"/>
      <c r="C72" s="817"/>
      <c r="D72" s="1051"/>
      <c r="E72" s="222"/>
      <c r="F72" s="162"/>
      <c r="G72" s="163"/>
      <c r="H72" s="205" t="s">
        <v>10</v>
      </c>
      <c r="I72" s="348"/>
      <c r="J72" s="349"/>
      <c r="K72" s="349"/>
      <c r="L72" s="350"/>
      <c r="M72" s="384"/>
      <c r="N72" s="385"/>
      <c r="O72" s="385"/>
      <c r="P72" s="386"/>
      <c r="Q72" s="760"/>
      <c r="R72" s="770"/>
      <c r="S72" s="385"/>
      <c r="T72" s="765"/>
      <c r="U72" s="17"/>
      <c r="W72" s="16"/>
    </row>
    <row r="73" spans="1:23" ht="12.75" customHeight="1" x14ac:dyDescent="0.2">
      <c r="A73" s="863"/>
      <c r="B73" s="814"/>
      <c r="C73" s="1032"/>
      <c r="D73" s="1033" t="s">
        <v>182</v>
      </c>
      <c r="E73" s="1034" t="s">
        <v>81</v>
      </c>
      <c r="F73" s="999" t="s">
        <v>51</v>
      </c>
      <c r="G73" s="1000" t="s">
        <v>73</v>
      </c>
      <c r="H73" s="15" t="s">
        <v>82</v>
      </c>
      <c r="I73" s="368">
        <f>J73+L73</f>
        <v>665</v>
      </c>
      <c r="J73" s="312"/>
      <c r="K73" s="312"/>
      <c r="L73" s="313">
        <f>640+25</f>
        <v>665</v>
      </c>
      <c r="M73" s="370">
        <f>N73+P73</f>
        <v>665</v>
      </c>
      <c r="N73" s="314"/>
      <c r="O73" s="314"/>
      <c r="P73" s="316">
        <f>640+25</f>
        <v>665</v>
      </c>
      <c r="Q73" s="443"/>
      <c r="R73" s="315"/>
      <c r="S73" s="314"/>
      <c r="T73" s="337"/>
    </row>
    <row r="74" spans="1:23" x14ac:dyDescent="0.2">
      <c r="A74" s="863"/>
      <c r="B74" s="814"/>
      <c r="C74" s="1032"/>
      <c r="D74" s="805"/>
      <c r="E74" s="1035"/>
      <c r="F74" s="984"/>
      <c r="G74" s="851"/>
      <c r="H74" s="19"/>
      <c r="I74" s="301"/>
      <c r="J74" s="319"/>
      <c r="K74" s="319"/>
      <c r="L74" s="320"/>
      <c r="M74" s="303"/>
      <c r="N74" s="263"/>
      <c r="O74" s="263"/>
      <c r="P74" s="321"/>
      <c r="Q74" s="261"/>
      <c r="R74" s="262"/>
      <c r="S74" s="263"/>
      <c r="T74" s="264"/>
    </row>
    <row r="75" spans="1:23" x14ac:dyDescent="0.2">
      <c r="A75" s="863"/>
      <c r="B75" s="814"/>
      <c r="C75" s="1032"/>
      <c r="D75" s="805"/>
      <c r="E75" s="1036"/>
      <c r="F75" s="985"/>
      <c r="G75" s="1001"/>
      <c r="H75" s="150" t="s">
        <v>10</v>
      </c>
      <c r="I75" s="375">
        <f t="shared" ref="I75:L75" si="25">SUM(I73:I74)</f>
        <v>665</v>
      </c>
      <c r="J75" s="389">
        <f t="shared" si="25"/>
        <v>0</v>
      </c>
      <c r="K75" s="389">
        <f t="shared" si="25"/>
        <v>0</v>
      </c>
      <c r="L75" s="350">
        <f t="shared" si="25"/>
        <v>665</v>
      </c>
      <c r="M75" s="375">
        <f t="shared" ref="M75:P75" si="26">SUM(M73:M74)</f>
        <v>665</v>
      </c>
      <c r="N75" s="389">
        <f t="shared" si="26"/>
        <v>0</v>
      </c>
      <c r="O75" s="389">
        <f t="shared" si="26"/>
        <v>0</v>
      </c>
      <c r="P75" s="350">
        <f t="shared" si="26"/>
        <v>665</v>
      </c>
      <c r="Q75" s="390"/>
      <c r="R75" s="323"/>
      <c r="S75" s="318"/>
      <c r="T75" s="391"/>
    </row>
    <row r="76" spans="1:23" ht="13.5" thickBot="1" x14ac:dyDescent="0.25">
      <c r="A76" s="505"/>
      <c r="B76" s="506"/>
      <c r="C76" s="165"/>
      <c r="D76" s="168"/>
      <c r="E76" s="1037" t="s">
        <v>125</v>
      </c>
      <c r="F76" s="987"/>
      <c r="G76" s="987"/>
      <c r="H76" s="987"/>
      <c r="I76" s="392">
        <f>I72+I69+I66+I64+I62+I75+I58</f>
        <v>1290</v>
      </c>
      <c r="J76" s="393">
        <f>J72+J69+J66+J64+J62+J58+J75</f>
        <v>0</v>
      </c>
      <c r="K76" s="393">
        <f>K72+K69+K66+K64+K62+K75+K58</f>
        <v>0</v>
      </c>
      <c r="L76" s="329">
        <f>L72+L69+L66+L64+L62+L75+L58</f>
        <v>1290</v>
      </c>
      <c r="M76" s="392">
        <f>M72+M69+M66+M64+M62+M75+M58</f>
        <v>1190</v>
      </c>
      <c r="N76" s="393">
        <f>N72+N69+N66+N64+N62+N58+N75</f>
        <v>0</v>
      </c>
      <c r="O76" s="393">
        <f>O72+O69+O66+O64+O62+O75+O58</f>
        <v>0</v>
      </c>
      <c r="P76" s="329">
        <f>P72+P69+P66+P64+P62+P75+P58</f>
        <v>1190</v>
      </c>
      <c r="Q76" s="756">
        <f t="shared" ref="Q76:T76" si="27">Q72+Q69+Q66+Q64+Q62+Q75+Q58</f>
        <v>-100</v>
      </c>
      <c r="R76" s="747"/>
      <c r="S76" s="279"/>
      <c r="T76" s="280">
        <f t="shared" si="27"/>
        <v>-100</v>
      </c>
      <c r="U76" s="17"/>
      <c r="W76" s="16"/>
    </row>
    <row r="77" spans="1:23" ht="25.5" x14ac:dyDescent="0.2">
      <c r="A77" s="486" t="s">
        <v>9</v>
      </c>
      <c r="B77" s="488" t="s">
        <v>9</v>
      </c>
      <c r="C77" s="490" t="s">
        <v>51</v>
      </c>
      <c r="D77" s="248" t="s">
        <v>92</v>
      </c>
      <c r="E77" s="211"/>
      <c r="F77" s="510"/>
      <c r="G77" s="212"/>
      <c r="H77" s="213"/>
      <c r="I77" s="331"/>
      <c r="J77" s="332"/>
      <c r="K77" s="332"/>
      <c r="L77" s="333"/>
      <c r="M77" s="394"/>
      <c r="N77" s="395"/>
      <c r="O77" s="395"/>
      <c r="P77" s="396"/>
      <c r="Q77" s="757"/>
      <c r="R77" s="767"/>
      <c r="S77" s="334"/>
      <c r="T77" s="761"/>
      <c r="U77" s="17"/>
      <c r="W77" s="16"/>
    </row>
    <row r="78" spans="1:23" ht="12.75" customHeight="1" x14ac:dyDescent="0.2">
      <c r="A78" s="486"/>
      <c r="B78" s="488"/>
      <c r="C78" s="490"/>
      <c r="D78" s="805" t="s">
        <v>120</v>
      </c>
      <c r="E78" s="1022" t="s">
        <v>81</v>
      </c>
      <c r="F78" s="1025" t="s">
        <v>51</v>
      </c>
      <c r="G78" s="1028" t="s">
        <v>73</v>
      </c>
      <c r="H78" s="123" t="s">
        <v>43</v>
      </c>
      <c r="I78" s="301">
        <f>L78</f>
        <v>0</v>
      </c>
      <c r="J78" s="319"/>
      <c r="K78" s="319"/>
      <c r="L78" s="320">
        <v>0</v>
      </c>
      <c r="M78" s="302">
        <f>P78</f>
        <v>0</v>
      </c>
      <c r="N78" s="263"/>
      <c r="O78" s="263"/>
      <c r="P78" s="262">
        <v>0</v>
      </c>
      <c r="Q78" s="261"/>
      <c r="R78" s="262"/>
      <c r="S78" s="263"/>
      <c r="T78" s="264"/>
      <c r="U78" s="17"/>
      <c r="W78" s="16"/>
    </row>
    <row r="79" spans="1:23" x14ac:dyDescent="0.2">
      <c r="A79" s="863"/>
      <c r="B79" s="814"/>
      <c r="C79" s="1018"/>
      <c r="D79" s="1020"/>
      <c r="E79" s="1023"/>
      <c r="F79" s="1026"/>
      <c r="G79" s="1029"/>
      <c r="H79" s="108" t="s">
        <v>58</v>
      </c>
      <c r="I79" s="293">
        <f>J79+L79</f>
        <v>50</v>
      </c>
      <c r="J79" s="294"/>
      <c r="K79" s="294"/>
      <c r="L79" s="295">
        <v>50</v>
      </c>
      <c r="M79" s="296">
        <f>N79+P79</f>
        <v>0</v>
      </c>
      <c r="N79" s="297"/>
      <c r="O79" s="297"/>
      <c r="P79" s="298">
        <v>0</v>
      </c>
      <c r="Q79" s="255">
        <f>M79-I79</f>
        <v>-50</v>
      </c>
      <c r="R79" s="256"/>
      <c r="S79" s="257"/>
      <c r="T79" s="258">
        <f t="shared" ref="T79" si="28">P79-L79</f>
        <v>-50</v>
      </c>
    </row>
    <row r="80" spans="1:23" x14ac:dyDescent="0.2">
      <c r="A80" s="863"/>
      <c r="B80" s="814"/>
      <c r="C80" s="1018"/>
      <c r="D80" s="1021"/>
      <c r="E80" s="1024"/>
      <c r="F80" s="1027"/>
      <c r="G80" s="1030"/>
      <c r="H80" s="149" t="s">
        <v>10</v>
      </c>
      <c r="I80" s="308">
        <f t="shared" ref="I80:L80" si="29">I79+I78+I77</f>
        <v>50</v>
      </c>
      <c r="J80" s="318">
        <f t="shared" si="29"/>
        <v>0</v>
      </c>
      <c r="K80" s="318">
        <f t="shared" si="29"/>
        <v>0</v>
      </c>
      <c r="L80" s="322">
        <f t="shared" si="29"/>
        <v>50</v>
      </c>
      <c r="M80" s="309">
        <f t="shared" ref="M80:P80" si="30">M79+M78+M77</f>
        <v>0</v>
      </c>
      <c r="N80" s="318">
        <f t="shared" si="30"/>
        <v>0</v>
      </c>
      <c r="O80" s="318">
        <f t="shared" si="30"/>
        <v>0</v>
      </c>
      <c r="P80" s="323">
        <f t="shared" si="30"/>
        <v>0</v>
      </c>
      <c r="Q80" s="748">
        <f>Q79</f>
        <v>-50</v>
      </c>
      <c r="R80" s="749"/>
      <c r="S80" s="749"/>
      <c r="T80" s="731">
        <f t="shared" ref="T80" si="31">T79</f>
        <v>-50</v>
      </c>
      <c r="U80" s="17"/>
      <c r="W80" s="16"/>
    </row>
    <row r="81" spans="1:23" ht="24.75" customHeight="1" x14ac:dyDescent="0.2">
      <c r="A81" s="863"/>
      <c r="B81" s="814"/>
      <c r="C81" s="1018"/>
      <c r="D81" s="1033" t="s">
        <v>189</v>
      </c>
      <c r="E81" s="1061"/>
      <c r="F81" s="1059" t="s">
        <v>51</v>
      </c>
      <c r="G81" s="1060" t="s">
        <v>73</v>
      </c>
      <c r="H81" s="108" t="s">
        <v>58</v>
      </c>
      <c r="I81" s="301">
        <f>J81+L81</f>
        <v>30</v>
      </c>
      <c r="J81" s="286"/>
      <c r="K81" s="286"/>
      <c r="L81" s="287">
        <v>30</v>
      </c>
      <c r="M81" s="302">
        <f>N81+P81</f>
        <v>0</v>
      </c>
      <c r="N81" s="289"/>
      <c r="O81" s="289"/>
      <c r="P81" s="290">
        <v>0</v>
      </c>
      <c r="Q81" s="255">
        <f>M81-I81</f>
        <v>-30</v>
      </c>
      <c r="R81" s="257"/>
      <c r="S81" s="257"/>
      <c r="T81" s="260">
        <f t="shared" ref="T81" si="32">P81-L81</f>
        <v>-30</v>
      </c>
    </row>
    <row r="82" spans="1:23" x14ac:dyDescent="0.2">
      <c r="A82" s="863"/>
      <c r="B82" s="814"/>
      <c r="C82" s="1018"/>
      <c r="D82" s="805"/>
      <c r="E82" s="1015"/>
      <c r="F82" s="964"/>
      <c r="G82" s="787"/>
      <c r="H82" s="149" t="s">
        <v>10</v>
      </c>
      <c r="I82" s="308">
        <f t="shared" ref="I82:L82" si="33">SUM(I81:I81)</f>
        <v>30</v>
      </c>
      <c r="J82" s="318">
        <f t="shared" si="33"/>
        <v>0</v>
      </c>
      <c r="K82" s="318">
        <f t="shared" si="33"/>
        <v>0</v>
      </c>
      <c r="L82" s="322">
        <f t="shared" si="33"/>
        <v>30</v>
      </c>
      <c r="M82" s="309">
        <f t="shared" ref="M82:P82" si="34">SUM(M81:M81)</f>
        <v>0</v>
      </c>
      <c r="N82" s="318">
        <f t="shared" si="34"/>
        <v>0</v>
      </c>
      <c r="O82" s="318">
        <f t="shared" si="34"/>
        <v>0</v>
      </c>
      <c r="P82" s="323">
        <f t="shared" si="34"/>
        <v>0</v>
      </c>
      <c r="Q82" s="748">
        <f>Q81</f>
        <v>-30</v>
      </c>
      <c r="R82" s="749"/>
      <c r="S82" s="749"/>
      <c r="T82" s="731">
        <f t="shared" ref="T82" si="35">T81</f>
        <v>-30</v>
      </c>
      <c r="U82" s="17"/>
      <c r="W82" s="16"/>
    </row>
    <row r="83" spans="1:23" ht="13.5" thickBot="1" x14ac:dyDescent="0.25">
      <c r="A83" s="505"/>
      <c r="B83" s="506"/>
      <c r="C83" s="501"/>
      <c r="D83" s="168"/>
      <c r="E83" s="986" t="s">
        <v>125</v>
      </c>
      <c r="F83" s="987"/>
      <c r="G83" s="987"/>
      <c r="H83" s="987"/>
      <c r="I83" s="392">
        <f t="shared" ref="I83:L83" si="36">I82+I80</f>
        <v>80</v>
      </c>
      <c r="J83" s="397">
        <f t="shared" si="36"/>
        <v>0</v>
      </c>
      <c r="K83" s="397">
        <f t="shared" si="36"/>
        <v>0</v>
      </c>
      <c r="L83" s="398">
        <f t="shared" si="36"/>
        <v>80</v>
      </c>
      <c r="M83" s="393">
        <f t="shared" ref="M83:T83" si="37">M82+M80</f>
        <v>0</v>
      </c>
      <c r="N83" s="397">
        <f t="shared" si="37"/>
        <v>0</v>
      </c>
      <c r="O83" s="397">
        <f t="shared" si="37"/>
        <v>0</v>
      </c>
      <c r="P83" s="399">
        <f t="shared" si="37"/>
        <v>0</v>
      </c>
      <c r="Q83" s="783">
        <f t="shared" si="37"/>
        <v>-80</v>
      </c>
      <c r="R83" s="277"/>
      <c r="S83" s="277"/>
      <c r="T83" s="784">
        <f t="shared" si="37"/>
        <v>-80</v>
      </c>
      <c r="U83" s="17"/>
      <c r="W83" s="16"/>
    </row>
    <row r="84" spans="1:23" ht="16.5" customHeight="1" x14ac:dyDescent="0.2">
      <c r="A84" s="862" t="s">
        <v>9</v>
      </c>
      <c r="B84" s="813" t="s">
        <v>9</v>
      </c>
      <c r="C84" s="816" t="s">
        <v>53</v>
      </c>
      <c r="D84" s="989" t="s">
        <v>183</v>
      </c>
      <c r="E84" s="1013" t="s">
        <v>81</v>
      </c>
      <c r="F84" s="1006" t="s">
        <v>51</v>
      </c>
      <c r="G84" s="890" t="s">
        <v>73</v>
      </c>
      <c r="H84" s="705" t="s">
        <v>43</v>
      </c>
      <c r="I84" s="301">
        <f>L84</f>
        <v>9448.5</v>
      </c>
      <c r="J84" s="286"/>
      <c r="K84" s="286"/>
      <c r="L84" s="287">
        <f>7448.5+2000</f>
        <v>9448.5</v>
      </c>
      <c r="M84" s="774">
        <f>P84</f>
        <v>8493.4</v>
      </c>
      <c r="N84" s="775"/>
      <c r="O84" s="775"/>
      <c r="P84" s="776">
        <f>7448.5+2000-955.1</f>
        <v>8493.4</v>
      </c>
      <c r="Q84" s="777">
        <f>M84-I84</f>
        <v>-955.10000000000036</v>
      </c>
      <c r="R84" s="722">
        <f t="shared" ref="R84:T84" si="38">N84-J84</f>
        <v>0</v>
      </c>
      <c r="S84" s="722">
        <f t="shared" si="38"/>
        <v>0</v>
      </c>
      <c r="T84" s="785">
        <f t="shared" si="38"/>
        <v>-955.10000000000036</v>
      </c>
    </row>
    <row r="85" spans="1:23" ht="16.5" customHeight="1" x14ac:dyDescent="0.2">
      <c r="A85" s="863"/>
      <c r="B85" s="814"/>
      <c r="C85" s="817"/>
      <c r="D85" s="981"/>
      <c r="E85" s="957"/>
      <c r="F85" s="984"/>
      <c r="G85" s="786"/>
      <c r="H85" s="244" t="s">
        <v>58</v>
      </c>
      <c r="I85" s="293">
        <f>L85</f>
        <v>2522</v>
      </c>
      <c r="J85" s="294"/>
      <c r="K85" s="294"/>
      <c r="L85" s="295">
        <v>2522</v>
      </c>
      <c r="M85" s="735">
        <f>P85</f>
        <v>2795.1</v>
      </c>
      <c r="N85" s="736"/>
      <c r="O85" s="736"/>
      <c r="P85" s="737">
        <v>2795.1</v>
      </c>
      <c r="Q85" s="259">
        <f>M85-I85</f>
        <v>273.09999999999991</v>
      </c>
      <c r="R85" s="257"/>
      <c r="S85" s="257"/>
      <c r="T85" s="270">
        <f>P85-L85</f>
        <v>273.09999999999991</v>
      </c>
    </row>
    <row r="86" spans="1:23" ht="15" customHeight="1" x14ac:dyDescent="0.2">
      <c r="A86" s="863"/>
      <c r="B86" s="814"/>
      <c r="C86" s="817"/>
      <c r="D86" s="741"/>
      <c r="E86" s="957"/>
      <c r="F86" s="984"/>
      <c r="G86" s="786"/>
      <c r="H86" s="244" t="s">
        <v>43</v>
      </c>
      <c r="I86" s="293">
        <f>L86</f>
        <v>0</v>
      </c>
      <c r="J86" s="294"/>
      <c r="K86" s="294"/>
      <c r="L86" s="295">
        <v>0</v>
      </c>
      <c r="M86" s="299"/>
      <c r="N86" s="297"/>
      <c r="O86" s="297"/>
      <c r="P86" s="298"/>
      <c r="Q86" s="255"/>
      <c r="R86" s="256"/>
      <c r="S86" s="257"/>
      <c r="T86" s="258"/>
    </row>
    <row r="87" spans="1:23" ht="15" customHeight="1" thickBot="1" x14ac:dyDescent="0.25">
      <c r="A87" s="864"/>
      <c r="B87" s="815"/>
      <c r="C87" s="818"/>
      <c r="D87" s="518"/>
      <c r="E87" s="1014"/>
      <c r="F87" s="1007"/>
      <c r="G87" s="891"/>
      <c r="H87" s="151" t="s">
        <v>10</v>
      </c>
      <c r="I87" s="367">
        <f t="shared" ref="I87:T87" si="39">SUM(I84:I86)</f>
        <v>11970.5</v>
      </c>
      <c r="J87" s="325">
        <f t="shared" si="39"/>
        <v>0</v>
      </c>
      <c r="K87" s="307">
        <f t="shared" si="39"/>
        <v>0</v>
      </c>
      <c r="L87" s="325">
        <f t="shared" si="39"/>
        <v>11970.5</v>
      </c>
      <c r="M87" s="367">
        <f t="shared" si="39"/>
        <v>11288.5</v>
      </c>
      <c r="N87" s="325">
        <f t="shared" si="39"/>
        <v>0</v>
      </c>
      <c r="O87" s="307">
        <f t="shared" si="39"/>
        <v>0</v>
      </c>
      <c r="P87" s="338">
        <f t="shared" si="39"/>
        <v>11288.5</v>
      </c>
      <c r="Q87" s="724">
        <f>SUM(Q84:Q86)</f>
        <v>-682.00000000000045</v>
      </c>
      <c r="R87" s="279"/>
      <c r="S87" s="279"/>
      <c r="T87" s="713">
        <f t="shared" si="39"/>
        <v>-682.00000000000045</v>
      </c>
    </row>
    <row r="88" spans="1:23" s="46" customFormat="1" x14ac:dyDescent="0.2">
      <c r="A88" s="862" t="s">
        <v>9</v>
      </c>
      <c r="B88" s="813" t="s">
        <v>9</v>
      </c>
      <c r="C88" s="816" t="s">
        <v>55</v>
      </c>
      <c r="D88" s="1002" t="s">
        <v>184</v>
      </c>
      <c r="E88" s="1004"/>
      <c r="F88" s="1006" t="s">
        <v>51</v>
      </c>
      <c r="G88" s="850" t="s">
        <v>73</v>
      </c>
      <c r="H88" s="214" t="s">
        <v>43</v>
      </c>
      <c r="I88" s="404">
        <f>J88+L88</f>
        <v>20</v>
      </c>
      <c r="J88" s="405"/>
      <c r="K88" s="405"/>
      <c r="L88" s="406">
        <v>20</v>
      </c>
      <c r="M88" s="407">
        <f>N88+P88</f>
        <v>20</v>
      </c>
      <c r="N88" s="408"/>
      <c r="O88" s="408"/>
      <c r="P88" s="409">
        <v>20</v>
      </c>
      <c r="Q88" s="407"/>
      <c r="R88" s="408"/>
      <c r="S88" s="408"/>
      <c r="T88" s="409"/>
    </row>
    <row r="89" spans="1:23" x14ac:dyDescent="0.2">
      <c r="A89" s="863"/>
      <c r="B89" s="814"/>
      <c r="C89" s="817"/>
      <c r="D89" s="805"/>
      <c r="E89" s="982"/>
      <c r="F89" s="984"/>
      <c r="G89" s="851"/>
      <c r="H89" s="19"/>
      <c r="I89" s="285"/>
      <c r="J89" s="286"/>
      <c r="K89" s="286"/>
      <c r="L89" s="372"/>
      <c r="M89" s="291"/>
      <c r="N89" s="289"/>
      <c r="O89" s="289"/>
      <c r="P89" s="292"/>
      <c r="Q89" s="291"/>
      <c r="R89" s="289"/>
      <c r="S89" s="289"/>
      <c r="T89" s="292"/>
    </row>
    <row r="90" spans="1:23" x14ac:dyDescent="0.2">
      <c r="A90" s="863"/>
      <c r="B90" s="814"/>
      <c r="C90" s="817"/>
      <c r="D90" s="805"/>
      <c r="E90" s="982"/>
      <c r="F90" s="984"/>
      <c r="G90" s="851"/>
      <c r="H90" s="28"/>
      <c r="I90" s="301"/>
      <c r="J90" s="319"/>
      <c r="K90" s="319"/>
      <c r="L90" s="373"/>
      <c r="M90" s="303"/>
      <c r="N90" s="263"/>
      <c r="O90" s="263"/>
      <c r="P90" s="321"/>
      <c r="Q90" s="303"/>
      <c r="R90" s="263"/>
      <c r="S90" s="263"/>
      <c r="T90" s="321"/>
    </row>
    <row r="91" spans="1:23" ht="13.5" thickBot="1" x14ac:dyDescent="0.25">
      <c r="A91" s="864"/>
      <c r="B91" s="815"/>
      <c r="C91" s="818"/>
      <c r="D91" s="1003"/>
      <c r="E91" s="1005"/>
      <c r="F91" s="1007"/>
      <c r="G91" s="852"/>
      <c r="H91" s="208" t="s">
        <v>10</v>
      </c>
      <c r="I91" s="392">
        <f t="shared" ref="I91:P91" si="40">SUM(I88:I90)</f>
        <v>20</v>
      </c>
      <c r="J91" s="397">
        <f t="shared" si="40"/>
        <v>0</v>
      </c>
      <c r="K91" s="397">
        <f t="shared" si="40"/>
        <v>0</v>
      </c>
      <c r="L91" s="399">
        <f t="shared" si="40"/>
        <v>20</v>
      </c>
      <c r="M91" s="392">
        <f t="shared" si="40"/>
        <v>20</v>
      </c>
      <c r="N91" s="397">
        <f t="shared" si="40"/>
        <v>0</v>
      </c>
      <c r="O91" s="397">
        <f t="shared" si="40"/>
        <v>0</v>
      </c>
      <c r="P91" s="398">
        <f t="shared" si="40"/>
        <v>20</v>
      </c>
      <c r="Q91" s="392"/>
      <c r="R91" s="397"/>
      <c r="S91" s="397"/>
      <c r="T91" s="398"/>
    </row>
    <row r="92" spans="1:23" ht="12.75" customHeight="1" x14ac:dyDescent="0.2">
      <c r="A92" s="485" t="s">
        <v>9</v>
      </c>
      <c r="B92" s="742" t="s">
        <v>9</v>
      </c>
      <c r="C92" s="779" t="s">
        <v>56</v>
      </c>
      <c r="D92" s="782" t="s">
        <v>137</v>
      </c>
      <c r="E92" s="143"/>
      <c r="F92" s="780"/>
      <c r="G92" s="781"/>
      <c r="H92" s="47"/>
      <c r="I92" s="410"/>
      <c r="J92" s="357"/>
      <c r="K92" s="357"/>
      <c r="L92" s="411"/>
      <c r="M92" s="412"/>
      <c r="N92" s="360"/>
      <c r="O92" s="360"/>
      <c r="P92" s="413"/>
      <c r="Q92" s="412"/>
      <c r="R92" s="360"/>
      <c r="S92" s="360"/>
      <c r="T92" s="413"/>
    </row>
    <row r="93" spans="1:23" ht="15" customHeight="1" x14ac:dyDescent="0.2">
      <c r="A93" s="863"/>
      <c r="B93" s="1151"/>
      <c r="C93" s="817"/>
      <c r="D93" s="997" t="s">
        <v>83</v>
      </c>
      <c r="E93" s="52" t="s">
        <v>81</v>
      </c>
      <c r="F93" s="999" t="s">
        <v>51</v>
      </c>
      <c r="G93" s="1000" t="s">
        <v>73</v>
      </c>
      <c r="H93" s="26" t="s">
        <v>76</v>
      </c>
      <c r="I93" s="293">
        <f>J93+L93</f>
        <v>200</v>
      </c>
      <c r="J93" s="294"/>
      <c r="K93" s="294"/>
      <c r="L93" s="365">
        <v>200</v>
      </c>
      <c r="M93" s="299">
        <f>N93+P93</f>
        <v>200</v>
      </c>
      <c r="N93" s="297"/>
      <c r="O93" s="297"/>
      <c r="P93" s="300">
        <v>200</v>
      </c>
      <c r="Q93" s="299"/>
      <c r="R93" s="297"/>
      <c r="S93" s="297"/>
      <c r="T93" s="300"/>
    </row>
    <row r="94" spans="1:23" ht="12.75" customHeight="1" x14ac:dyDescent="0.2">
      <c r="A94" s="863"/>
      <c r="B94" s="1151"/>
      <c r="C94" s="817"/>
      <c r="D94" s="981"/>
      <c r="E94" s="1008" t="s">
        <v>146</v>
      </c>
      <c r="F94" s="984"/>
      <c r="G94" s="851"/>
      <c r="H94" s="26" t="s">
        <v>121</v>
      </c>
      <c r="I94" s="293">
        <f>J94+L94</f>
        <v>0.79999999999999993</v>
      </c>
      <c r="J94" s="294">
        <v>0.1</v>
      </c>
      <c r="K94" s="294"/>
      <c r="L94" s="295">
        <v>0.7</v>
      </c>
      <c r="M94" s="299">
        <f>N94+P94</f>
        <v>0.79999999999999993</v>
      </c>
      <c r="N94" s="297">
        <v>0.1</v>
      </c>
      <c r="O94" s="297"/>
      <c r="P94" s="300">
        <v>0.7</v>
      </c>
      <c r="Q94" s="255"/>
      <c r="R94" s="256"/>
      <c r="S94" s="257"/>
      <c r="T94" s="258"/>
    </row>
    <row r="95" spans="1:23" ht="15.75" customHeight="1" x14ac:dyDescent="0.2">
      <c r="A95" s="863"/>
      <c r="B95" s="1151"/>
      <c r="C95" s="817"/>
      <c r="D95" s="981"/>
      <c r="E95" s="1009"/>
      <c r="F95" s="984"/>
      <c r="G95" s="851"/>
      <c r="H95" s="28" t="s">
        <v>82</v>
      </c>
      <c r="I95" s="301">
        <f>L95</f>
        <v>80.099999999999994</v>
      </c>
      <c r="J95" s="319"/>
      <c r="K95" s="319"/>
      <c r="L95" s="320">
        <v>80.099999999999994</v>
      </c>
      <c r="M95" s="303">
        <f>P95</f>
        <v>80.099999999999994</v>
      </c>
      <c r="N95" s="263"/>
      <c r="O95" s="263"/>
      <c r="P95" s="321">
        <v>80.099999999999994</v>
      </c>
      <c r="Q95" s="259"/>
      <c r="R95" s="256"/>
      <c r="S95" s="257"/>
      <c r="T95" s="260"/>
    </row>
    <row r="96" spans="1:23" x14ac:dyDescent="0.2">
      <c r="A96" s="863"/>
      <c r="B96" s="1151"/>
      <c r="C96" s="817"/>
      <c r="D96" s="998"/>
      <c r="E96" s="1010"/>
      <c r="F96" s="985"/>
      <c r="G96" s="1001"/>
      <c r="H96" s="205" t="s">
        <v>10</v>
      </c>
      <c r="I96" s="375">
        <f t="shared" ref="I96:L96" si="41">SUM(I93:I95)</f>
        <v>280.89999999999998</v>
      </c>
      <c r="J96" s="389">
        <f t="shared" si="41"/>
        <v>0.1</v>
      </c>
      <c r="K96" s="389">
        <f t="shared" si="41"/>
        <v>0</v>
      </c>
      <c r="L96" s="391">
        <f t="shared" si="41"/>
        <v>280.79999999999995</v>
      </c>
      <c r="M96" s="375">
        <f t="shared" ref="M96:P96" si="42">SUM(M93:M95)</f>
        <v>280.89999999999998</v>
      </c>
      <c r="N96" s="389">
        <f t="shared" si="42"/>
        <v>0.1</v>
      </c>
      <c r="O96" s="389">
        <f t="shared" si="42"/>
        <v>0</v>
      </c>
      <c r="P96" s="391">
        <f t="shared" si="42"/>
        <v>280.79999999999995</v>
      </c>
      <c r="Q96" s="281"/>
      <c r="R96" s="282"/>
      <c r="S96" s="283"/>
      <c r="T96" s="284"/>
    </row>
    <row r="97" spans="1:23" x14ac:dyDescent="0.2">
      <c r="A97" s="863"/>
      <c r="B97" s="1151"/>
      <c r="C97" s="817"/>
      <c r="D97" s="981" t="s">
        <v>185</v>
      </c>
      <c r="E97" s="982" t="s">
        <v>146</v>
      </c>
      <c r="F97" s="984" t="s">
        <v>51</v>
      </c>
      <c r="G97" s="786" t="s">
        <v>73</v>
      </c>
      <c r="H97" s="28"/>
      <c r="I97" s="301"/>
      <c r="J97" s="319"/>
      <c r="K97" s="319"/>
      <c r="L97" s="320"/>
      <c r="M97" s="303"/>
      <c r="N97" s="263"/>
      <c r="O97" s="263"/>
      <c r="P97" s="321"/>
      <c r="Q97" s="261"/>
      <c r="R97" s="262"/>
      <c r="S97" s="263"/>
      <c r="T97" s="264"/>
    </row>
    <row r="98" spans="1:23" ht="13.5" customHeight="1" x14ac:dyDescent="0.2">
      <c r="A98" s="863"/>
      <c r="B98" s="1151"/>
      <c r="C98" s="817"/>
      <c r="D98" s="981"/>
      <c r="E98" s="982"/>
      <c r="F98" s="984"/>
      <c r="G98" s="786"/>
      <c r="H98" s="26" t="s">
        <v>75</v>
      </c>
      <c r="I98" s="301">
        <f>J98+L98</f>
        <v>9274.0999999999985</v>
      </c>
      <c r="J98" s="312"/>
      <c r="K98" s="312"/>
      <c r="L98" s="313">
        <f>5928.9+3345.2</f>
        <v>9274.0999999999985</v>
      </c>
      <c r="M98" s="303">
        <f>N98+P98</f>
        <v>9274.0999999999985</v>
      </c>
      <c r="N98" s="314"/>
      <c r="O98" s="314"/>
      <c r="P98" s="316">
        <f>5928.9+3345.2</f>
        <v>9274.0999999999985</v>
      </c>
      <c r="Q98" s="259"/>
      <c r="R98" s="265"/>
      <c r="S98" s="266"/>
      <c r="T98" s="260"/>
    </row>
    <row r="99" spans="1:23" ht="13.5" customHeight="1" x14ac:dyDescent="0.2">
      <c r="A99" s="863"/>
      <c r="B99" s="1151"/>
      <c r="C99" s="817"/>
      <c r="D99" s="778"/>
      <c r="E99" s="982"/>
      <c r="F99" s="984"/>
      <c r="G99" s="786"/>
      <c r="H99" s="26" t="s">
        <v>75</v>
      </c>
      <c r="I99" s="301"/>
      <c r="J99" s="312"/>
      <c r="K99" s="312"/>
      <c r="L99" s="313"/>
      <c r="M99" s="303"/>
      <c r="N99" s="314"/>
      <c r="O99" s="314"/>
      <c r="P99" s="316"/>
      <c r="Q99" s="259"/>
      <c r="R99" s="265"/>
      <c r="S99" s="266"/>
      <c r="T99" s="260"/>
    </row>
    <row r="100" spans="1:23" x14ac:dyDescent="0.2">
      <c r="A100" s="863"/>
      <c r="B100" s="1151"/>
      <c r="C100" s="817"/>
      <c r="D100" s="805" t="s">
        <v>186</v>
      </c>
      <c r="E100" s="982"/>
      <c r="F100" s="984"/>
      <c r="G100" s="786"/>
      <c r="H100" s="26" t="s">
        <v>82</v>
      </c>
      <c r="I100" s="301">
        <f>J100+L100</f>
        <v>6094.4</v>
      </c>
      <c r="J100" s="312"/>
      <c r="K100" s="312"/>
      <c r="L100" s="313">
        <f>4546.3+1548.1</f>
        <v>6094.4</v>
      </c>
      <c r="M100" s="303">
        <f>N100+P100</f>
        <v>6094.4</v>
      </c>
      <c r="N100" s="314"/>
      <c r="O100" s="314"/>
      <c r="P100" s="316">
        <f>4546.3+1548.1</f>
        <v>6094.4</v>
      </c>
      <c r="Q100" s="259"/>
      <c r="R100" s="265"/>
      <c r="S100" s="266"/>
      <c r="T100" s="260"/>
    </row>
    <row r="101" spans="1:23" x14ac:dyDescent="0.2">
      <c r="A101" s="863"/>
      <c r="B101" s="1151"/>
      <c r="C101" s="817"/>
      <c r="D101" s="805"/>
      <c r="E101" s="982"/>
      <c r="F101" s="984"/>
      <c r="G101" s="786"/>
      <c r="H101" s="26" t="s">
        <v>150</v>
      </c>
      <c r="I101" s="285"/>
      <c r="J101" s="414"/>
      <c r="K101" s="414"/>
      <c r="L101" s="313"/>
      <c r="M101" s="303">
        <f>N101+P101</f>
        <v>632.4</v>
      </c>
      <c r="N101" s="415"/>
      <c r="O101" s="415"/>
      <c r="P101" s="316">
        <v>632.4</v>
      </c>
      <c r="Q101" s="267">
        <f>M101-I101</f>
        <v>632.4</v>
      </c>
      <c r="R101" s="268"/>
      <c r="S101" s="269"/>
      <c r="T101" s="270">
        <f>P101-L101</f>
        <v>632.4</v>
      </c>
    </row>
    <row r="102" spans="1:23" x14ac:dyDescent="0.2">
      <c r="A102" s="863"/>
      <c r="B102" s="1151"/>
      <c r="C102" s="817"/>
      <c r="D102" s="805"/>
      <c r="E102" s="983"/>
      <c r="F102" s="985"/>
      <c r="G102" s="787"/>
      <c r="H102" s="150" t="s">
        <v>10</v>
      </c>
      <c r="I102" s="304">
        <f t="shared" ref="I102:L102" si="43">SUM(I97:I100)</f>
        <v>15368.499999999998</v>
      </c>
      <c r="J102" s="305">
        <f t="shared" si="43"/>
        <v>0</v>
      </c>
      <c r="K102" s="305">
        <f t="shared" si="43"/>
        <v>0</v>
      </c>
      <c r="L102" s="354">
        <f t="shared" si="43"/>
        <v>15368.499999999998</v>
      </c>
      <c r="M102" s="304">
        <f>SUM(M97:M101)</f>
        <v>16000.899999999998</v>
      </c>
      <c r="N102" s="304">
        <f t="shared" ref="N102:P102" si="44">SUM(N97:N101)</f>
        <v>0</v>
      </c>
      <c r="O102" s="304">
        <f t="shared" si="44"/>
        <v>0</v>
      </c>
      <c r="P102" s="304">
        <f t="shared" si="44"/>
        <v>16000.899999999998</v>
      </c>
      <c r="Q102" s="275">
        <f>Q101</f>
        <v>632.4</v>
      </c>
      <c r="R102" s="276"/>
      <c r="S102" s="277"/>
      <c r="T102" s="278">
        <f>T101</f>
        <v>632.4</v>
      </c>
    </row>
    <row r="103" spans="1:23" ht="13.5" thickBot="1" x14ac:dyDescent="0.25">
      <c r="A103" s="505"/>
      <c r="B103" s="743"/>
      <c r="C103" s="165"/>
      <c r="D103" s="168"/>
      <c r="E103" s="986" t="s">
        <v>125</v>
      </c>
      <c r="F103" s="987"/>
      <c r="G103" s="987"/>
      <c r="H103" s="988"/>
      <c r="I103" s="330">
        <f>I102+I96</f>
        <v>15649.399999999998</v>
      </c>
      <c r="J103" s="328">
        <f t="shared" ref="J103:L103" si="45">J102+J96</f>
        <v>0.1</v>
      </c>
      <c r="K103" s="328">
        <f t="shared" si="45"/>
        <v>0</v>
      </c>
      <c r="L103" s="329">
        <f t="shared" si="45"/>
        <v>15649.299999999997</v>
      </c>
      <c r="M103" s="330">
        <f>M102+M96</f>
        <v>16281.799999999997</v>
      </c>
      <c r="N103" s="328">
        <f t="shared" ref="N103:P103" si="46">N102+N96</f>
        <v>0.1</v>
      </c>
      <c r="O103" s="328">
        <f t="shared" si="46"/>
        <v>0</v>
      </c>
      <c r="P103" s="329">
        <f t="shared" si="46"/>
        <v>16281.699999999997</v>
      </c>
      <c r="Q103" s="753">
        <f>Q102+Q96</f>
        <v>632.4</v>
      </c>
      <c r="R103" s="280">
        <f t="shared" ref="R103:T103" si="47">R102+R96</f>
        <v>0</v>
      </c>
      <c r="S103" s="280">
        <f t="shared" si="47"/>
        <v>0</v>
      </c>
      <c r="T103" s="280">
        <f t="shared" si="47"/>
        <v>632.4</v>
      </c>
    </row>
    <row r="104" spans="1:23" ht="13.5" thickBot="1" x14ac:dyDescent="0.25">
      <c r="A104" s="94" t="s">
        <v>9</v>
      </c>
      <c r="B104" s="744" t="s">
        <v>9</v>
      </c>
      <c r="C104" s="1150" t="s">
        <v>12</v>
      </c>
      <c r="D104" s="789"/>
      <c r="E104" s="789"/>
      <c r="F104" s="789"/>
      <c r="G104" s="789"/>
      <c r="H104" s="790"/>
      <c r="I104" s="416">
        <f t="shared" ref="I104:S104" si="48">I103+I91+I87+I83+I76+I55+I41</f>
        <v>31649.1</v>
      </c>
      <c r="J104" s="416">
        <f t="shared" si="48"/>
        <v>0.1</v>
      </c>
      <c r="K104" s="416">
        <f t="shared" si="48"/>
        <v>0</v>
      </c>
      <c r="L104" s="417">
        <f t="shared" si="48"/>
        <v>31648.999999999996</v>
      </c>
      <c r="M104" s="418">
        <f t="shared" si="48"/>
        <v>31369.599999999995</v>
      </c>
      <c r="N104" s="418">
        <f t="shared" si="48"/>
        <v>0.1</v>
      </c>
      <c r="O104" s="418">
        <f t="shared" si="48"/>
        <v>0</v>
      </c>
      <c r="P104" s="418">
        <f t="shared" si="48"/>
        <v>31369.499999999996</v>
      </c>
      <c r="Q104" s="418">
        <f t="shared" si="48"/>
        <v>-279.50000000000057</v>
      </c>
      <c r="R104" s="418">
        <f t="shared" si="48"/>
        <v>0</v>
      </c>
      <c r="S104" s="418">
        <f t="shared" si="48"/>
        <v>0</v>
      </c>
      <c r="T104" s="421">
        <f>T103+T91+T87+T83+T76+T55+T41</f>
        <v>-279.50000000000057</v>
      </c>
    </row>
    <row r="105" spans="1:23" ht="13.5" thickBot="1" x14ac:dyDescent="0.25">
      <c r="A105" s="94" t="s">
        <v>9</v>
      </c>
      <c r="B105" s="744" t="s">
        <v>11</v>
      </c>
      <c r="C105" s="886" t="s">
        <v>49</v>
      </c>
      <c r="D105" s="887"/>
      <c r="E105" s="887"/>
      <c r="F105" s="887"/>
      <c r="G105" s="887"/>
      <c r="H105" s="887"/>
      <c r="I105" s="887"/>
      <c r="J105" s="887"/>
      <c r="K105" s="887"/>
      <c r="L105" s="887"/>
      <c r="M105" s="887"/>
      <c r="N105" s="887"/>
      <c r="O105" s="887"/>
      <c r="P105" s="887"/>
      <c r="Q105" s="887"/>
      <c r="R105" s="887"/>
      <c r="S105" s="887"/>
      <c r="T105" s="889"/>
    </row>
    <row r="106" spans="1:23" ht="12.75" customHeight="1" x14ac:dyDescent="0.2">
      <c r="A106" s="862" t="s">
        <v>9</v>
      </c>
      <c r="B106" s="813" t="s">
        <v>11</v>
      </c>
      <c r="C106" s="972" t="s">
        <v>9</v>
      </c>
      <c r="D106" s="989" t="s">
        <v>188</v>
      </c>
      <c r="E106" s="59" t="s">
        <v>81</v>
      </c>
      <c r="F106" s="825" t="s">
        <v>51</v>
      </c>
      <c r="G106" s="850" t="s">
        <v>73</v>
      </c>
      <c r="H106" s="127"/>
      <c r="I106" s="422"/>
      <c r="J106" s="358"/>
      <c r="K106" s="358"/>
      <c r="L106" s="358"/>
      <c r="M106" s="362"/>
      <c r="N106" s="423"/>
      <c r="O106" s="423"/>
      <c r="P106" s="423"/>
      <c r="Q106" s="362"/>
      <c r="R106" s="423"/>
      <c r="S106" s="423"/>
      <c r="T106" s="361"/>
      <c r="W106" s="16"/>
    </row>
    <row r="107" spans="1:23" x14ac:dyDescent="0.2">
      <c r="A107" s="863"/>
      <c r="B107" s="814"/>
      <c r="C107" s="973"/>
      <c r="D107" s="990"/>
      <c r="E107" s="976" t="s">
        <v>143</v>
      </c>
      <c r="F107" s="826"/>
      <c r="G107" s="851"/>
      <c r="H107" s="170" t="s">
        <v>150</v>
      </c>
      <c r="I107" s="424">
        <f>J107+L107</f>
        <v>0</v>
      </c>
      <c r="J107" s="373"/>
      <c r="K107" s="373"/>
      <c r="L107" s="373">
        <v>0</v>
      </c>
      <c r="M107" s="261">
        <f>N107+P107</f>
        <v>0</v>
      </c>
      <c r="N107" s="262"/>
      <c r="O107" s="262"/>
      <c r="P107" s="262">
        <v>0</v>
      </c>
      <c r="Q107" s="261"/>
      <c r="R107" s="263"/>
      <c r="S107" s="263"/>
      <c r="T107" s="264"/>
      <c r="W107" s="16"/>
    </row>
    <row r="108" spans="1:23" ht="27" customHeight="1" x14ac:dyDescent="0.2">
      <c r="A108" s="863"/>
      <c r="B108" s="814"/>
      <c r="C108" s="973"/>
      <c r="D108" s="990"/>
      <c r="E108" s="977"/>
      <c r="F108" s="826"/>
      <c r="G108" s="851"/>
      <c r="H108" s="126" t="s">
        <v>75</v>
      </c>
      <c r="I108" s="301">
        <f>J108+L108</f>
        <v>5590.2</v>
      </c>
      <c r="J108" s="319"/>
      <c r="K108" s="319"/>
      <c r="L108" s="373">
        <v>5590.2</v>
      </c>
      <c r="M108" s="303">
        <f>N108+P108</f>
        <v>5590.2</v>
      </c>
      <c r="N108" s="263"/>
      <c r="O108" s="263"/>
      <c r="P108" s="262">
        <v>5590.2</v>
      </c>
      <c r="Q108" s="303"/>
      <c r="R108" s="263"/>
      <c r="S108" s="263"/>
      <c r="T108" s="321"/>
      <c r="W108" s="16"/>
    </row>
    <row r="109" spans="1:23" ht="12.75" customHeight="1" x14ac:dyDescent="0.2">
      <c r="A109" s="863"/>
      <c r="B109" s="814"/>
      <c r="C109" s="973"/>
      <c r="D109" s="1057" t="s">
        <v>187</v>
      </c>
      <c r="E109" s="977"/>
      <c r="F109" s="826"/>
      <c r="G109" s="851"/>
      <c r="H109" s="128" t="s">
        <v>58</v>
      </c>
      <c r="I109" s="293">
        <f>J109+L109</f>
        <v>0</v>
      </c>
      <c r="J109" s="294"/>
      <c r="K109" s="294"/>
      <c r="L109" s="365"/>
      <c r="M109" s="299">
        <f>N109+P109</f>
        <v>0</v>
      </c>
      <c r="N109" s="297"/>
      <c r="O109" s="297"/>
      <c r="P109" s="298"/>
      <c r="Q109" s="299"/>
      <c r="R109" s="297"/>
      <c r="S109" s="297"/>
      <c r="T109" s="300"/>
      <c r="W109" s="16"/>
    </row>
    <row r="110" spans="1:23" x14ac:dyDescent="0.2">
      <c r="A110" s="863"/>
      <c r="B110" s="814"/>
      <c r="C110" s="973"/>
      <c r="D110" s="1057"/>
      <c r="E110" s="977"/>
      <c r="F110" s="826"/>
      <c r="G110" s="851"/>
      <c r="H110" s="170" t="s">
        <v>76</v>
      </c>
      <c r="I110" s="293">
        <f>J110+L110</f>
        <v>20.9</v>
      </c>
      <c r="J110" s="294"/>
      <c r="K110" s="294"/>
      <c r="L110" s="365">
        <v>20.9</v>
      </c>
      <c r="M110" s="299">
        <f>N110+P110</f>
        <v>20.9</v>
      </c>
      <c r="N110" s="297"/>
      <c r="O110" s="297"/>
      <c r="P110" s="298">
        <v>20.9</v>
      </c>
      <c r="Q110" s="299"/>
      <c r="R110" s="297"/>
      <c r="S110" s="297"/>
      <c r="T110" s="300"/>
      <c r="W110" s="16"/>
    </row>
    <row r="111" spans="1:23" ht="13.5" thickBot="1" x14ac:dyDescent="0.25">
      <c r="A111" s="864"/>
      <c r="B111" s="815"/>
      <c r="C111" s="974"/>
      <c r="D111" s="1149"/>
      <c r="E111" s="978"/>
      <c r="F111" s="827"/>
      <c r="G111" s="852"/>
      <c r="H111" s="210" t="s">
        <v>10</v>
      </c>
      <c r="I111" s="330">
        <f>SUM(I106:I110)</f>
        <v>5611.0999999999995</v>
      </c>
      <c r="J111" s="325">
        <f>SUM(J106:J109)</f>
        <v>0</v>
      </c>
      <c r="K111" s="325">
        <f>SUM(K106:K109)</f>
        <v>0</v>
      </c>
      <c r="L111" s="338">
        <f>SUM(L106:L110)</f>
        <v>5611.0999999999995</v>
      </c>
      <c r="M111" s="330">
        <f>SUM(M106:M110)</f>
        <v>5611.0999999999995</v>
      </c>
      <c r="N111" s="325">
        <f>SUM(N106:N109)</f>
        <v>0</v>
      </c>
      <c r="O111" s="325">
        <f>SUM(O106:O109)</f>
        <v>0</v>
      </c>
      <c r="P111" s="338">
        <f>SUM(P106:P110)</f>
        <v>5611.0999999999995</v>
      </c>
      <c r="Q111" s="330"/>
      <c r="R111" s="325"/>
      <c r="S111" s="325"/>
      <c r="T111" s="327"/>
      <c r="W111" s="16"/>
    </row>
    <row r="112" spans="1:23" ht="13.5" thickBot="1" x14ac:dyDescent="0.25">
      <c r="A112" s="95" t="s">
        <v>9</v>
      </c>
      <c r="B112" s="13" t="s">
        <v>11</v>
      </c>
      <c r="C112" s="789" t="s">
        <v>12</v>
      </c>
      <c r="D112" s="789"/>
      <c r="E112" s="789"/>
      <c r="F112" s="789"/>
      <c r="G112" s="789"/>
      <c r="H112" s="789"/>
      <c r="I112" s="425">
        <f>J112+L112</f>
        <v>5611.0999999999995</v>
      </c>
      <c r="J112" s="426">
        <f>SUM(J111)</f>
        <v>0</v>
      </c>
      <c r="K112" s="426">
        <f>SUM(K111)</f>
        <v>0</v>
      </c>
      <c r="L112" s="427">
        <f>SUM(L111)</f>
        <v>5611.0999999999995</v>
      </c>
      <c r="M112" s="425">
        <f>N112+P112</f>
        <v>5611.0999999999995</v>
      </c>
      <c r="N112" s="426">
        <f>SUM(N111)</f>
        <v>0</v>
      </c>
      <c r="O112" s="426">
        <f>SUM(O111)</f>
        <v>0</v>
      </c>
      <c r="P112" s="427">
        <f>SUM(P111)</f>
        <v>5611.0999999999995</v>
      </c>
      <c r="Q112" s="425">
        <f>Q107</f>
        <v>0</v>
      </c>
      <c r="R112" s="425">
        <f>R107</f>
        <v>0</v>
      </c>
      <c r="S112" s="425">
        <f>S107</f>
        <v>0</v>
      </c>
      <c r="T112" s="448">
        <f>T107</f>
        <v>0</v>
      </c>
    </row>
    <row r="113" spans="1:23" ht="13.5" thickBot="1" x14ac:dyDescent="0.25">
      <c r="A113" s="94" t="s">
        <v>9</v>
      </c>
      <c r="B113" s="13" t="s">
        <v>45</v>
      </c>
      <c r="C113" s="979" t="s">
        <v>50</v>
      </c>
      <c r="D113" s="979"/>
      <c r="E113" s="979"/>
      <c r="F113" s="979"/>
      <c r="G113" s="979"/>
      <c r="H113" s="979"/>
      <c r="I113" s="979"/>
      <c r="J113" s="979"/>
      <c r="K113" s="979"/>
      <c r="L113" s="979"/>
      <c r="M113" s="979"/>
      <c r="N113" s="979"/>
      <c r="O113" s="979"/>
      <c r="P113" s="979"/>
      <c r="Q113" s="1147"/>
      <c r="R113" s="1147"/>
      <c r="S113" s="1147"/>
      <c r="T113" s="1148"/>
    </row>
    <row r="114" spans="1:23" ht="25.5" x14ac:dyDescent="0.2">
      <c r="A114" s="485" t="s">
        <v>9</v>
      </c>
      <c r="B114" s="487" t="s">
        <v>45</v>
      </c>
      <c r="C114" s="489" t="s">
        <v>9</v>
      </c>
      <c r="D114" s="157" t="s">
        <v>107</v>
      </c>
      <c r="E114" s="503"/>
      <c r="F114" s="169" t="s">
        <v>67</v>
      </c>
      <c r="G114" s="493" t="s">
        <v>57</v>
      </c>
      <c r="H114" s="164" t="s">
        <v>43</v>
      </c>
      <c r="I114" s="428">
        <f>J114+L114</f>
        <v>17142.3</v>
      </c>
      <c r="J114" s="429">
        <f>17828.3-686</f>
        <v>17142.3</v>
      </c>
      <c r="K114" s="341">
        <f>K116+K117+K118+K119+K123</f>
        <v>0</v>
      </c>
      <c r="L114" s="430">
        <f>L116+L117+L118+L119+L123</f>
        <v>0</v>
      </c>
      <c r="M114" s="431">
        <f>N114+P114</f>
        <v>17642.3</v>
      </c>
      <c r="N114" s="345">
        <f>17828.3-686+500</f>
        <v>17642.3</v>
      </c>
      <c r="O114" s="344">
        <f>O116+O117+O118+O119+O123</f>
        <v>0</v>
      </c>
      <c r="P114" s="725">
        <f>P116+P117+P118+P119+P123</f>
        <v>0</v>
      </c>
      <c r="Q114" s="721">
        <f>M114-I114</f>
        <v>500</v>
      </c>
      <c r="R114" s="722">
        <f>N114-J114</f>
        <v>500</v>
      </c>
      <c r="S114" s="344"/>
      <c r="T114" s="347"/>
      <c r="W114" s="16"/>
    </row>
    <row r="115" spans="1:23" x14ac:dyDescent="0.2">
      <c r="A115" s="486"/>
      <c r="B115" s="488"/>
      <c r="C115" s="490"/>
      <c r="D115" s="524" t="s">
        <v>94</v>
      </c>
      <c r="E115" s="520"/>
      <c r="F115" s="34" t="s">
        <v>51</v>
      </c>
      <c r="G115" s="491"/>
      <c r="H115" s="170" t="s">
        <v>135</v>
      </c>
      <c r="I115" s="433">
        <f>J115</f>
        <v>1000</v>
      </c>
      <c r="J115" s="372">
        <v>1000</v>
      </c>
      <c r="K115" s="286">
        <f>K121+K126</f>
        <v>0</v>
      </c>
      <c r="L115" s="434">
        <f>L121+L126</f>
        <v>0</v>
      </c>
      <c r="M115" s="435">
        <f>N115</f>
        <v>1000</v>
      </c>
      <c r="N115" s="290">
        <v>1000</v>
      </c>
      <c r="O115" s="289">
        <f>O121+O126</f>
        <v>0</v>
      </c>
      <c r="P115" s="547">
        <f>P121+P126</f>
        <v>0</v>
      </c>
      <c r="Q115" s="267"/>
      <c r="R115" s="268"/>
      <c r="S115" s="289"/>
      <c r="T115" s="436"/>
      <c r="W115" s="16"/>
    </row>
    <row r="116" spans="1:23" ht="25.5" x14ac:dyDescent="0.2">
      <c r="A116" s="512"/>
      <c r="B116" s="513"/>
      <c r="C116" s="514"/>
      <c r="D116" s="251" t="s">
        <v>190</v>
      </c>
      <c r="E116" s="528"/>
      <c r="F116" s="529"/>
      <c r="G116" s="530"/>
      <c r="H116" s="126" t="s">
        <v>121</v>
      </c>
      <c r="I116" s="437">
        <f>J116</f>
        <v>673.4</v>
      </c>
      <c r="J116" s="365">
        <v>673.4</v>
      </c>
      <c r="K116" s="294"/>
      <c r="L116" s="438"/>
      <c r="M116" s="453">
        <f>N116</f>
        <v>673.4</v>
      </c>
      <c r="N116" s="298">
        <v>673.4</v>
      </c>
      <c r="O116" s="297"/>
      <c r="P116" s="726"/>
      <c r="Q116" s="255"/>
      <c r="R116" s="257"/>
      <c r="S116" s="297"/>
      <c r="T116" s="439"/>
      <c r="W116" s="16"/>
    </row>
    <row r="117" spans="1:23" x14ac:dyDescent="0.2">
      <c r="A117" s="486"/>
      <c r="B117" s="488"/>
      <c r="C117" s="490"/>
      <c r="D117" s="492" t="s">
        <v>191</v>
      </c>
      <c r="E117" s="504"/>
      <c r="F117" s="240"/>
      <c r="G117" s="494"/>
      <c r="H117" s="170"/>
      <c r="I117" s="433"/>
      <c r="J117" s="372"/>
      <c r="K117" s="286"/>
      <c r="L117" s="434"/>
      <c r="M117" s="435"/>
      <c r="N117" s="290"/>
      <c r="O117" s="289"/>
      <c r="P117" s="547"/>
      <c r="Q117" s="267"/>
      <c r="R117" s="268"/>
      <c r="S117" s="289"/>
      <c r="T117" s="436"/>
      <c r="W117" s="16"/>
    </row>
    <row r="118" spans="1:23" x14ac:dyDescent="0.2">
      <c r="A118" s="486"/>
      <c r="B118" s="488"/>
      <c r="C118" s="490"/>
      <c r="D118" s="484" t="s">
        <v>192</v>
      </c>
      <c r="E118" s="499"/>
      <c r="F118" s="34"/>
      <c r="G118" s="491"/>
      <c r="H118" s="170"/>
      <c r="I118" s="433"/>
      <c r="J118" s="372"/>
      <c r="K118" s="286"/>
      <c r="L118" s="434"/>
      <c r="M118" s="435"/>
      <c r="N118" s="290"/>
      <c r="O118" s="289"/>
      <c r="P118" s="547"/>
      <c r="Q118" s="267"/>
      <c r="R118" s="268"/>
      <c r="S118" s="289"/>
      <c r="T118" s="436"/>
      <c r="W118" s="16"/>
    </row>
    <row r="119" spans="1:23" ht="12.75" customHeight="1" x14ac:dyDescent="0.2">
      <c r="A119" s="863"/>
      <c r="B119" s="814"/>
      <c r="C119" s="817"/>
      <c r="D119" s="934" t="s">
        <v>69</v>
      </c>
      <c r="E119" s="919"/>
      <c r="F119" s="826"/>
      <c r="G119" s="786"/>
      <c r="H119" s="171"/>
      <c r="I119" s="433"/>
      <c r="J119" s="372"/>
      <c r="K119" s="286"/>
      <c r="L119" s="434"/>
      <c r="M119" s="435"/>
      <c r="N119" s="290"/>
      <c r="O119" s="289"/>
      <c r="P119" s="547"/>
      <c r="Q119" s="267"/>
      <c r="R119" s="268"/>
      <c r="S119" s="289"/>
      <c r="T119" s="436"/>
      <c r="W119" s="16"/>
    </row>
    <row r="120" spans="1:23" x14ac:dyDescent="0.2">
      <c r="A120" s="863"/>
      <c r="B120" s="814"/>
      <c r="C120" s="817"/>
      <c r="D120" s="956"/>
      <c r="E120" s="919"/>
      <c r="F120" s="826"/>
      <c r="G120" s="786"/>
      <c r="H120" s="171"/>
      <c r="I120" s="433"/>
      <c r="J120" s="372"/>
      <c r="K120" s="286"/>
      <c r="L120" s="434"/>
      <c r="M120" s="435"/>
      <c r="N120" s="290"/>
      <c r="O120" s="289"/>
      <c r="P120" s="547"/>
      <c r="Q120" s="267"/>
      <c r="R120" s="268"/>
      <c r="S120" s="289"/>
      <c r="T120" s="436"/>
      <c r="W120" s="16"/>
    </row>
    <row r="121" spans="1:23" ht="12.75" customHeight="1" x14ac:dyDescent="0.2">
      <c r="A121" s="863"/>
      <c r="B121" s="814"/>
      <c r="C121" s="817"/>
      <c r="D121" s="820" t="s">
        <v>70</v>
      </c>
      <c r="E121" s="962" t="s">
        <v>154</v>
      </c>
      <c r="F121" s="826"/>
      <c r="G121" s="786"/>
      <c r="H121" s="171"/>
      <c r="I121" s="433"/>
      <c r="J121" s="372"/>
      <c r="K121" s="286"/>
      <c r="L121" s="434"/>
      <c r="M121" s="435"/>
      <c r="N121" s="290"/>
      <c r="O121" s="289"/>
      <c r="P121" s="547"/>
      <c r="Q121" s="267"/>
      <c r="R121" s="268"/>
      <c r="S121" s="289"/>
      <c r="T121" s="436"/>
      <c r="W121" s="16"/>
    </row>
    <row r="122" spans="1:23" x14ac:dyDescent="0.2">
      <c r="A122" s="863"/>
      <c r="B122" s="814"/>
      <c r="C122" s="817"/>
      <c r="D122" s="956"/>
      <c r="E122" s="963"/>
      <c r="F122" s="964"/>
      <c r="G122" s="787"/>
      <c r="H122" s="201"/>
      <c r="I122" s="424"/>
      <c r="J122" s="373"/>
      <c r="K122" s="319"/>
      <c r="L122" s="440"/>
      <c r="M122" s="261"/>
      <c r="N122" s="262"/>
      <c r="O122" s="263"/>
      <c r="P122" s="727"/>
      <c r="Q122" s="259"/>
      <c r="R122" s="265"/>
      <c r="S122" s="263"/>
      <c r="T122" s="264"/>
      <c r="W122" s="16"/>
    </row>
    <row r="123" spans="1:23" x14ac:dyDescent="0.2">
      <c r="A123" s="863"/>
      <c r="B123" s="814"/>
      <c r="C123" s="817"/>
      <c r="D123" s="820" t="s">
        <v>193</v>
      </c>
      <c r="E123" s="957"/>
      <c r="F123" s="826"/>
      <c r="G123" s="786"/>
      <c r="H123" s="241"/>
      <c r="I123" s="441"/>
      <c r="J123" s="369"/>
      <c r="K123" s="312"/>
      <c r="L123" s="442"/>
      <c r="M123" s="443"/>
      <c r="N123" s="315"/>
      <c r="O123" s="314"/>
      <c r="P123" s="728"/>
      <c r="Q123" s="387"/>
      <c r="R123" s="710"/>
      <c r="S123" s="314"/>
      <c r="T123" s="337"/>
      <c r="W123" s="16"/>
    </row>
    <row r="124" spans="1:23" x14ac:dyDescent="0.2">
      <c r="A124" s="863"/>
      <c r="B124" s="814"/>
      <c r="C124" s="817"/>
      <c r="D124" s="820"/>
      <c r="E124" s="957"/>
      <c r="F124" s="826"/>
      <c r="G124" s="786"/>
      <c r="H124" s="171" t="s">
        <v>121</v>
      </c>
      <c r="I124" s="433">
        <f>J124</f>
        <v>10.199999999999999</v>
      </c>
      <c r="J124" s="286">
        <v>10.199999999999999</v>
      </c>
      <c r="K124" s="444"/>
      <c r="L124" s="434"/>
      <c r="M124" s="435">
        <f>N124</f>
        <v>10.199999999999999</v>
      </c>
      <c r="N124" s="289">
        <v>10.199999999999999</v>
      </c>
      <c r="O124" s="288"/>
      <c r="P124" s="547"/>
      <c r="Q124" s="267"/>
      <c r="R124" s="269"/>
      <c r="S124" s="288"/>
      <c r="T124" s="436"/>
      <c r="W124" s="16"/>
    </row>
    <row r="125" spans="1:23" x14ac:dyDescent="0.2">
      <c r="A125" s="863"/>
      <c r="B125" s="814"/>
      <c r="C125" s="817"/>
      <c r="D125" s="956"/>
      <c r="E125" s="957"/>
      <c r="F125" s="826"/>
      <c r="G125" s="786"/>
      <c r="H125" s="242"/>
      <c r="I125" s="390"/>
      <c r="J125" s="376"/>
      <c r="K125" s="389"/>
      <c r="L125" s="391"/>
      <c r="M125" s="445"/>
      <c r="N125" s="395"/>
      <c r="O125" s="394"/>
      <c r="P125" s="579"/>
      <c r="Q125" s="711"/>
      <c r="R125" s="712"/>
      <c r="S125" s="394"/>
      <c r="T125" s="446"/>
      <c r="W125" s="16"/>
    </row>
    <row r="126" spans="1:23" ht="23.25" customHeight="1" x14ac:dyDescent="0.2">
      <c r="A126" s="863"/>
      <c r="B126" s="814"/>
      <c r="C126" s="817"/>
      <c r="D126" s="820" t="s">
        <v>194</v>
      </c>
      <c r="E126" s="919"/>
      <c r="F126" s="826"/>
      <c r="G126" s="786"/>
      <c r="H126" s="171" t="s">
        <v>141</v>
      </c>
      <c r="I126" s="433">
        <f>J126</f>
        <v>245.4</v>
      </c>
      <c r="J126" s="286">
        <v>245.4</v>
      </c>
      <c r="K126" s="444"/>
      <c r="L126" s="434"/>
      <c r="M126" s="435">
        <f>N126</f>
        <v>245.4</v>
      </c>
      <c r="N126" s="289">
        <v>245.4</v>
      </c>
      <c r="O126" s="288"/>
      <c r="P126" s="547"/>
      <c r="Q126" s="267"/>
      <c r="R126" s="257"/>
      <c r="S126" s="297"/>
      <c r="T126" s="436"/>
      <c r="W126" s="16"/>
    </row>
    <row r="127" spans="1:23" ht="21" customHeight="1" thickBot="1" x14ac:dyDescent="0.25">
      <c r="A127" s="864"/>
      <c r="B127" s="815"/>
      <c r="C127" s="818"/>
      <c r="D127" s="821"/>
      <c r="E127" s="920"/>
      <c r="F127" s="827"/>
      <c r="G127" s="891"/>
      <c r="H127" s="210" t="s">
        <v>10</v>
      </c>
      <c r="I127" s="304">
        <f>I115+I114+I124+I116+I126</f>
        <v>19071.300000000003</v>
      </c>
      <c r="J127" s="304">
        <f t="shared" ref="J127:L127" si="49">J115+J114+J124+J116+J126</f>
        <v>19071.300000000003</v>
      </c>
      <c r="K127" s="304">
        <f t="shared" si="49"/>
        <v>0</v>
      </c>
      <c r="L127" s="304">
        <f t="shared" si="49"/>
        <v>0</v>
      </c>
      <c r="M127" s="304">
        <f>M115+M114+M124+M116+M126</f>
        <v>19571.300000000003</v>
      </c>
      <c r="N127" s="304">
        <f t="shared" ref="N127:O127" si="50">N115+N114+N124+N116+N126</f>
        <v>19571.300000000003</v>
      </c>
      <c r="O127" s="304">
        <f t="shared" si="50"/>
        <v>0</v>
      </c>
      <c r="P127" s="367">
        <f>P115+P114+P124+P116+P126</f>
        <v>0</v>
      </c>
      <c r="Q127" s="724">
        <f t="shared" ref="Q127:R127" si="51">Q115+Q114+Q124+Q116+Q126</f>
        <v>500</v>
      </c>
      <c r="R127" s="279">
        <f t="shared" si="51"/>
        <v>500</v>
      </c>
      <c r="S127" s="325"/>
      <c r="T127" s="327"/>
      <c r="W127" s="16"/>
    </row>
    <row r="128" spans="1:23" ht="13.5" thickBot="1" x14ac:dyDescent="0.25">
      <c r="A128" s="95" t="s">
        <v>9</v>
      </c>
      <c r="B128" s="13" t="s">
        <v>45</v>
      </c>
      <c r="C128" s="789" t="s">
        <v>12</v>
      </c>
      <c r="D128" s="789"/>
      <c r="E128" s="789"/>
      <c r="F128" s="789"/>
      <c r="G128" s="789"/>
      <c r="H128" s="789"/>
      <c r="I128" s="447">
        <f>I127</f>
        <v>19071.300000000003</v>
      </c>
      <c r="J128" s="416">
        <f>J127</f>
        <v>19071.300000000003</v>
      </c>
      <c r="K128" s="416">
        <f>K127</f>
        <v>0</v>
      </c>
      <c r="L128" s="419">
        <f>L127</f>
        <v>0</v>
      </c>
      <c r="M128" s="447">
        <f>M127</f>
        <v>19571.300000000003</v>
      </c>
      <c r="N128" s="447">
        <f t="shared" ref="N128:T128" si="52">N127</f>
        <v>19571.300000000003</v>
      </c>
      <c r="O128" s="447">
        <f t="shared" si="52"/>
        <v>0</v>
      </c>
      <c r="P128" s="447">
        <f t="shared" si="52"/>
        <v>0</v>
      </c>
      <c r="Q128" s="729">
        <f>Q127</f>
        <v>500</v>
      </c>
      <c r="R128" s="729">
        <f t="shared" si="52"/>
        <v>500</v>
      </c>
      <c r="S128" s="425">
        <f t="shared" si="52"/>
        <v>0</v>
      </c>
      <c r="T128" s="448">
        <f t="shared" si="52"/>
        <v>0</v>
      </c>
    </row>
    <row r="129" spans="1:23" ht="13.5" thickBot="1" x14ac:dyDescent="0.25">
      <c r="A129" s="94" t="s">
        <v>9</v>
      </c>
      <c r="B129" s="13" t="s">
        <v>51</v>
      </c>
      <c r="C129" s="886" t="s">
        <v>52</v>
      </c>
      <c r="D129" s="887"/>
      <c r="E129" s="887"/>
      <c r="F129" s="887"/>
      <c r="G129" s="887"/>
      <c r="H129" s="887"/>
      <c r="I129" s="887"/>
      <c r="J129" s="887"/>
      <c r="K129" s="887"/>
      <c r="L129" s="887"/>
      <c r="M129" s="887"/>
      <c r="N129" s="887"/>
      <c r="O129" s="887"/>
      <c r="P129" s="887"/>
      <c r="Q129" s="887"/>
      <c r="R129" s="887"/>
      <c r="S129" s="887"/>
      <c r="T129" s="889"/>
    </row>
    <row r="130" spans="1:23" ht="12.75" customHeight="1" x14ac:dyDescent="0.2">
      <c r="A130" s="485" t="s">
        <v>9</v>
      </c>
      <c r="B130" s="487" t="s">
        <v>51</v>
      </c>
      <c r="C130" s="175" t="s">
        <v>9</v>
      </c>
      <c r="D130" s="899" t="s">
        <v>54</v>
      </c>
      <c r="E130" s="144"/>
      <c r="F130" s="495" t="s">
        <v>51</v>
      </c>
      <c r="G130" s="516" t="s">
        <v>57</v>
      </c>
      <c r="H130" s="21" t="s">
        <v>43</v>
      </c>
      <c r="I130" s="340">
        <f>J130+L130</f>
        <v>183</v>
      </c>
      <c r="J130" s="341">
        <v>183</v>
      </c>
      <c r="K130" s="341"/>
      <c r="L130" s="429"/>
      <c r="M130" s="346">
        <f>N130+P130</f>
        <v>183</v>
      </c>
      <c r="N130" s="344">
        <v>183</v>
      </c>
      <c r="O130" s="344"/>
      <c r="P130" s="347"/>
      <c r="Q130" s="346"/>
      <c r="R130" s="344"/>
      <c r="S130" s="344"/>
      <c r="T130" s="347"/>
      <c r="W130" s="16"/>
    </row>
    <row r="131" spans="1:23" ht="29.25" customHeight="1" x14ac:dyDescent="0.2">
      <c r="A131" s="486"/>
      <c r="B131" s="488"/>
      <c r="C131" s="501"/>
      <c r="D131" s="1146"/>
      <c r="E131" s="526"/>
      <c r="F131" s="496"/>
      <c r="G131" s="508"/>
      <c r="H131" s="145" t="s">
        <v>141</v>
      </c>
      <c r="I131" s="368">
        <f>J131+L131</f>
        <v>191.2</v>
      </c>
      <c r="J131" s="312">
        <f>161.2-5-11</f>
        <v>145.19999999999999</v>
      </c>
      <c r="K131" s="312"/>
      <c r="L131" s="313">
        <f>30+5+11</f>
        <v>46</v>
      </c>
      <c r="M131" s="370">
        <f>N131+P131</f>
        <v>191.2</v>
      </c>
      <c r="N131" s="314">
        <f>161.2-5-11</f>
        <v>145.19999999999999</v>
      </c>
      <c r="O131" s="314"/>
      <c r="P131" s="316">
        <f>30+5+11</f>
        <v>46</v>
      </c>
      <c r="Q131" s="387"/>
      <c r="R131" s="257"/>
      <c r="S131" s="257"/>
      <c r="T131" s="388"/>
      <c r="W131" s="16"/>
    </row>
    <row r="132" spans="1:23" ht="30" customHeight="1" x14ac:dyDescent="0.2">
      <c r="A132" s="486"/>
      <c r="B132" s="488"/>
      <c r="C132" s="501"/>
      <c r="D132" s="483" t="s">
        <v>127</v>
      </c>
      <c r="E132" s="950" t="s">
        <v>147</v>
      </c>
      <c r="F132" s="496"/>
      <c r="G132" s="508"/>
      <c r="H132" s="140" t="s">
        <v>58</v>
      </c>
      <c r="I132" s="368">
        <f>J132+L132</f>
        <v>794.9</v>
      </c>
      <c r="J132" s="312">
        <f>804.3-9.4</f>
        <v>794.9</v>
      </c>
      <c r="K132" s="312"/>
      <c r="L132" s="313"/>
      <c r="M132" s="477">
        <f>N132+P132</f>
        <v>824.9</v>
      </c>
      <c r="N132" s="478">
        <f>804.3-9.4+30</f>
        <v>824.9</v>
      </c>
      <c r="O132" s="314"/>
      <c r="P132" s="316"/>
      <c r="Q132" s="387">
        <f>M132-I132</f>
        <v>30</v>
      </c>
      <c r="R132" s="745">
        <f t="shared" ref="R132" si="53">N132-J132</f>
        <v>30</v>
      </c>
      <c r="S132" s="745"/>
      <c r="T132" s="388"/>
      <c r="W132" s="16"/>
    </row>
    <row r="133" spans="1:23" x14ac:dyDescent="0.2">
      <c r="A133" s="486"/>
      <c r="B133" s="488"/>
      <c r="C133" s="490"/>
      <c r="D133" s="492" t="s">
        <v>128</v>
      </c>
      <c r="E133" s="1144"/>
      <c r="F133" s="497"/>
      <c r="G133" s="509"/>
      <c r="H133" s="129"/>
      <c r="I133" s="301"/>
      <c r="J133" s="319"/>
      <c r="K133" s="319"/>
      <c r="L133" s="320"/>
      <c r="M133" s="303"/>
      <c r="N133" s="263"/>
      <c r="O133" s="263"/>
      <c r="P133" s="321"/>
      <c r="Q133" s="303"/>
      <c r="R133" s="263"/>
      <c r="S133" s="263"/>
      <c r="T133" s="321"/>
      <c r="W133" s="16"/>
    </row>
    <row r="134" spans="1:23" ht="35.25" x14ac:dyDescent="0.2">
      <c r="A134" s="486"/>
      <c r="B134" s="488"/>
      <c r="C134" s="501"/>
      <c r="D134" s="954" t="s">
        <v>205</v>
      </c>
      <c r="E134" s="252" t="s">
        <v>148</v>
      </c>
      <c r="F134" s="496"/>
      <c r="G134" s="491"/>
      <c r="H134" s="22"/>
      <c r="I134" s="285"/>
      <c r="J134" s="286"/>
      <c r="K134" s="286"/>
      <c r="L134" s="287"/>
      <c r="M134" s="291"/>
      <c r="N134" s="289"/>
      <c r="O134" s="289"/>
      <c r="P134" s="292"/>
      <c r="Q134" s="291"/>
      <c r="R134" s="289"/>
      <c r="S134" s="289"/>
      <c r="T134" s="292"/>
      <c r="W134" s="16"/>
    </row>
    <row r="135" spans="1:23" ht="44.25" customHeight="1" thickBot="1" x14ac:dyDescent="0.25">
      <c r="A135" s="505"/>
      <c r="B135" s="506"/>
      <c r="C135" s="165"/>
      <c r="D135" s="1145"/>
      <c r="E135" s="176"/>
      <c r="F135" s="177"/>
      <c r="G135" s="178"/>
      <c r="H135" s="153" t="s">
        <v>10</v>
      </c>
      <c r="I135" s="328">
        <f t="shared" ref="I135:R135" si="54">SUM(I130:I134)</f>
        <v>1169.0999999999999</v>
      </c>
      <c r="J135" s="328">
        <f t="shared" si="54"/>
        <v>1123.0999999999999</v>
      </c>
      <c r="K135" s="328">
        <f t="shared" si="54"/>
        <v>0</v>
      </c>
      <c r="L135" s="326">
        <f t="shared" si="54"/>
        <v>46</v>
      </c>
      <c r="M135" s="330">
        <f t="shared" si="54"/>
        <v>1199.0999999999999</v>
      </c>
      <c r="N135" s="328">
        <f t="shared" si="54"/>
        <v>1153.0999999999999</v>
      </c>
      <c r="O135" s="328">
        <f t="shared" si="54"/>
        <v>0</v>
      </c>
      <c r="P135" s="329">
        <f t="shared" si="54"/>
        <v>46</v>
      </c>
      <c r="Q135" s="746">
        <f t="shared" si="54"/>
        <v>30</v>
      </c>
      <c r="R135" s="747">
        <f t="shared" si="54"/>
        <v>30</v>
      </c>
      <c r="S135" s="338"/>
      <c r="T135" s="327"/>
      <c r="W135" s="16"/>
    </row>
    <row r="136" spans="1:23" ht="12.75" customHeight="1" x14ac:dyDescent="0.2">
      <c r="A136" s="485" t="s">
        <v>9</v>
      </c>
      <c r="B136" s="487" t="s">
        <v>51</v>
      </c>
      <c r="C136" s="489" t="s">
        <v>11</v>
      </c>
      <c r="D136" s="1002" t="s">
        <v>60</v>
      </c>
      <c r="E136" s="525"/>
      <c r="F136" s="495" t="s">
        <v>51</v>
      </c>
      <c r="G136" s="493" t="s">
        <v>57</v>
      </c>
      <c r="H136" s="57" t="s">
        <v>135</v>
      </c>
      <c r="I136" s="450">
        <f>J136+L136</f>
        <v>2119</v>
      </c>
      <c r="J136" s="400">
        <f>1619+414.2</f>
        <v>2033.2</v>
      </c>
      <c r="K136" s="400"/>
      <c r="L136" s="358">
        <v>85.8</v>
      </c>
      <c r="M136" s="359">
        <f>N136+P136</f>
        <v>2119</v>
      </c>
      <c r="N136" s="363">
        <f>1619+414.2</f>
        <v>2033.2</v>
      </c>
      <c r="O136" s="363"/>
      <c r="P136" s="423">
        <v>85.8</v>
      </c>
      <c r="Q136" s="721"/>
      <c r="R136" s="722"/>
      <c r="S136" s="722"/>
      <c r="T136" s="723"/>
      <c r="W136" s="16"/>
    </row>
    <row r="137" spans="1:23" x14ac:dyDescent="0.2">
      <c r="A137" s="486"/>
      <c r="B137" s="488"/>
      <c r="C137" s="490"/>
      <c r="D137" s="805"/>
      <c r="E137" s="526"/>
      <c r="F137" s="496"/>
      <c r="G137" s="491"/>
      <c r="H137" s="27" t="s">
        <v>76</v>
      </c>
      <c r="I137" s="293">
        <f>J137</f>
        <v>20</v>
      </c>
      <c r="J137" s="294">
        <v>20</v>
      </c>
      <c r="K137" s="294"/>
      <c r="L137" s="365"/>
      <c r="M137" s="299">
        <f>N137</f>
        <v>20</v>
      </c>
      <c r="N137" s="297">
        <v>20</v>
      </c>
      <c r="O137" s="297"/>
      <c r="P137" s="298"/>
      <c r="Q137" s="366"/>
      <c r="R137" s="257"/>
      <c r="S137" s="297"/>
      <c r="T137" s="300"/>
      <c r="W137" s="16"/>
    </row>
    <row r="138" spans="1:23" ht="15.75" customHeight="1" x14ac:dyDescent="0.2">
      <c r="A138" s="486"/>
      <c r="B138" s="488"/>
      <c r="C138" s="490"/>
      <c r="D138" s="519"/>
      <c r="E138" s="526"/>
      <c r="F138" s="496"/>
      <c r="G138" s="491"/>
      <c r="H138" s="129" t="s">
        <v>141</v>
      </c>
      <c r="I138" s="301">
        <f>J138</f>
        <v>83.3</v>
      </c>
      <c r="J138" s="319">
        <v>83.3</v>
      </c>
      <c r="K138" s="319"/>
      <c r="L138" s="373"/>
      <c r="M138" s="303">
        <f>N138</f>
        <v>83.3</v>
      </c>
      <c r="N138" s="263">
        <v>83.3</v>
      </c>
      <c r="O138" s="263"/>
      <c r="P138" s="262"/>
      <c r="Q138" s="366"/>
      <c r="R138" s="257"/>
      <c r="S138" s="297"/>
      <c r="T138" s="300"/>
      <c r="W138" s="16"/>
    </row>
    <row r="139" spans="1:23" ht="15.75" customHeight="1" thickBot="1" x14ac:dyDescent="0.25">
      <c r="A139" s="505"/>
      <c r="B139" s="506"/>
      <c r="C139" s="507"/>
      <c r="D139" s="521"/>
      <c r="E139" s="527"/>
      <c r="F139" s="502"/>
      <c r="G139" s="498"/>
      <c r="H139" s="153" t="s">
        <v>10</v>
      </c>
      <c r="I139" s="330">
        <f t="shared" ref="I139:P139" si="55">SUM(I136:I138)</f>
        <v>2222.3000000000002</v>
      </c>
      <c r="J139" s="325">
        <f t="shared" si="55"/>
        <v>2136.5</v>
      </c>
      <c r="K139" s="325">
        <f t="shared" si="55"/>
        <v>0</v>
      </c>
      <c r="L139" s="338">
        <f t="shared" si="55"/>
        <v>85.8</v>
      </c>
      <c r="M139" s="330">
        <f t="shared" si="55"/>
        <v>2222.3000000000002</v>
      </c>
      <c r="N139" s="325">
        <f t="shared" si="55"/>
        <v>2136.5</v>
      </c>
      <c r="O139" s="325">
        <f t="shared" si="55"/>
        <v>0</v>
      </c>
      <c r="P139" s="338">
        <f t="shared" si="55"/>
        <v>85.8</v>
      </c>
      <c r="Q139" s="724"/>
      <c r="R139" s="279"/>
      <c r="S139" s="279"/>
      <c r="T139" s="713"/>
      <c r="W139" s="16"/>
    </row>
    <row r="140" spans="1:23" x14ac:dyDescent="0.2">
      <c r="A140" s="863" t="s">
        <v>9</v>
      </c>
      <c r="B140" s="814" t="s">
        <v>51</v>
      </c>
      <c r="C140" s="817" t="s">
        <v>45</v>
      </c>
      <c r="D140" s="900" t="s">
        <v>207</v>
      </c>
      <c r="E140" s="520" t="s">
        <v>81</v>
      </c>
      <c r="F140" s="496"/>
      <c r="G140" s="491" t="s">
        <v>57</v>
      </c>
      <c r="H140" s="129" t="s">
        <v>135</v>
      </c>
      <c r="I140" s="301">
        <f>J140+L140</f>
        <v>251</v>
      </c>
      <c r="J140" s="319"/>
      <c r="K140" s="319"/>
      <c r="L140" s="373">
        <v>251</v>
      </c>
      <c r="M140" s="303">
        <f>N140+P140</f>
        <v>251</v>
      </c>
      <c r="N140" s="263"/>
      <c r="O140" s="263"/>
      <c r="P140" s="321">
        <v>251</v>
      </c>
      <c r="Q140" s="303"/>
      <c r="R140" s="263"/>
      <c r="S140" s="263"/>
      <c r="T140" s="321"/>
      <c r="W140" s="16"/>
    </row>
    <row r="141" spans="1:23" x14ac:dyDescent="0.2">
      <c r="A141" s="863"/>
      <c r="B141" s="814"/>
      <c r="C141" s="817"/>
      <c r="D141" s="900"/>
      <c r="E141" s="939" t="s">
        <v>155</v>
      </c>
      <c r="F141" s="496"/>
      <c r="G141" s="491"/>
      <c r="H141" s="27" t="s">
        <v>141</v>
      </c>
      <c r="I141" s="293">
        <f>L141</f>
        <v>249.9</v>
      </c>
      <c r="J141" s="294"/>
      <c r="K141" s="294"/>
      <c r="L141" s="365">
        <v>249.9</v>
      </c>
      <c r="M141" s="299">
        <f>P141</f>
        <v>249.9</v>
      </c>
      <c r="N141" s="297"/>
      <c r="O141" s="297"/>
      <c r="P141" s="300">
        <v>249.9</v>
      </c>
      <c r="Q141" s="299"/>
      <c r="R141" s="297"/>
      <c r="S141" s="297"/>
      <c r="T141" s="300"/>
      <c r="W141" s="16"/>
    </row>
    <row r="142" spans="1:23" ht="13.5" thickBot="1" x14ac:dyDescent="0.25">
      <c r="A142" s="863"/>
      <c r="B142" s="814"/>
      <c r="C142" s="817"/>
      <c r="D142" s="944"/>
      <c r="E142" s="1143"/>
      <c r="F142" s="496"/>
      <c r="G142" s="491"/>
      <c r="H142" s="151" t="s">
        <v>10</v>
      </c>
      <c r="I142" s="304">
        <f>SUM(I140:I141)</f>
        <v>500.9</v>
      </c>
      <c r="J142" s="353">
        <f>SUM(J140:J140)</f>
        <v>0</v>
      </c>
      <c r="K142" s="353">
        <f>SUM(K140:K140)</f>
        <v>0</v>
      </c>
      <c r="L142" s="355">
        <f>SUM(L140:L141)</f>
        <v>500.9</v>
      </c>
      <c r="M142" s="304">
        <f>SUM(M140:M141)</f>
        <v>500.9</v>
      </c>
      <c r="N142" s="353">
        <f>SUM(N140:N140)</f>
        <v>0</v>
      </c>
      <c r="O142" s="353">
        <f>SUM(O140:O140)</f>
        <v>0</v>
      </c>
      <c r="P142" s="354">
        <f>SUM(P140:P141)</f>
        <v>500.9</v>
      </c>
      <c r="Q142" s="304"/>
      <c r="R142" s="353"/>
      <c r="S142" s="353"/>
      <c r="T142" s="354"/>
      <c r="W142" s="16"/>
    </row>
    <row r="143" spans="1:23" x14ac:dyDescent="0.2">
      <c r="A143" s="485" t="s">
        <v>9</v>
      </c>
      <c r="B143" s="487" t="s">
        <v>51</v>
      </c>
      <c r="C143" s="489" t="s">
        <v>51</v>
      </c>
      <c r="D143" s="215" t="s">
        <v>108</v>
      </c>
      <c r="E143" s="503"/>
      <c r="F143" s="495" t="s">
        <v>51</v>
      </c>
      <c r="G143" s="243" t="s">
        <v>73</v>
      </c>
      <c r="H143" s="21" t="s">
        <v>43</v>
      </c>
      <c r="I143" s="340">
        <f>J143</f>
        <v>61.2</v>
      </c>
      <c r="J143" s="341">
        <v>61.2</v>
      </c>
      <c r="K143" s="341">
        <v>19.2</v>
      </c>
      <c r="L143" s="429"/>
      <c r="M143" s="346">
        <f>N143</f>
        <v>61.2</v>
      </c>
      <c r="N143" s="344">
        <v>61.2</v>
      </c>
      <c r="O143" s="344">
        <v>19.2</v>
      </c>
      <c r="P143" s="345"/>
      <c r="Q143" s="346"/>
      <c r="R143" s="344"/>
      <c r="S143" s="344"/>
      <c r="T143" s="347"/>
      <c r="W143" s="16"/>
    </row>
    <row r="144" spans="1:23" x14ac:dyDescent="0.2">
      <c r="A144" s="500"/>
      <c r="B144" s="488"/>
      <c r="C144" s="490"/>
      <c r="D144" s="934" t="s">
        <v>77</v>
      </c>
      <c r="E144" s="933"/>
      <c r="F144" s="826"/>
      <c r="G144" s="786"/>
      <c r="H144" s="195" t="s">
        <v>75</v>
      </c>
      <c r="I144" s="293">
        <f>J144</f>
        <v>29.9</v>
      </c>
      <c r="J144" s="294">
        <v>29.9</v>
      </c>
      <c r="K144" s="294"/>
      <c r="L144" s="365"/>
      <c r="M144" s="299">
        <f>N144</f>
        <v>29.9</v>
      </c>
      <c r="N144" s="297">
        <v>29.9</v>
      </c>
      <c r="O144" s="297"/>
      <c r="P144" s="298"/>
      <c r="Q144" s="453"/>
      <c r="R144" s="298"/>
      <c r="S144" s="297"/>
      <c r="T144" s="439"/>
      <c r="W144" s="16"/>
    </row>
    <row r="145" spans="1:23" x14ac:dyDescent="0.2">
      <c r="A145" s="500"/>
      <c r="B145" s="488"/>
      <c r="C145" s="490"/>
      <c r="D145" s="1142"/>
      <c r="E145" s="933"/>
      <c r="F145" s="826"/>
      <c r="G145" s="786"/>
      <c r="H145" s="179" t="s">
        <v>58</v>
      </c>
      <c r="I145" s="285">
        <f>L145+J145</f>
        <v>104.7</v>
      </c>
      <c r="J145" s="286"/>
      <c r="K145" s="286"/>
      <c r="L145" s="372">
        <v>104.7</v>
      </c>
      <c r="M145" s="291">
        <f>P145+N145</f>
        <v>104.7</v>
      </c>
      <c r="N145" s="289"/>
      <c r="O145" s="289"/>
      <c r="P145" s="290">
        <v>104.7</v>
      </c>
      <c r="Q145" s="435"/>
      <c r="R145" s="290"/>
      <c r="S145" s="289"/>
      <c r="T145" s="436"/>
      <c r="W145" s="16"/>
    </row>
    <row r="146" spans="1:23" x14ac:dyDescent="0.2">
      <c r="A146" s="929"/>
      <c r="B146" s="814"/>
      <c r="C146" s="817"/>
      <c r="D146" s="931" t="s">
        <v>72</v>
      </c>
      <c r="E146" s="520"/>
      <c r="F146" s="496"/>
      <c r="G146" s="491"/>
      <c r="H146" s="179"/>
      <c r="I146" s="285"/>
      <c r="J146" s="286"/>
      <c r="K146" s="286"/>
      <c r="L146" s="372"/>
      <c r="M146" s="291"/>
      <c r="N146" s="289"/>
      <c r="O146" s="289"/>
      <c r="P146" s="290"/>
      <c r="Q146" s="435"/>
      <c r="R146" s="290"/>
      <c r="S146" s="289"/>
      <c r="T146" s="436"/>
      <c r="W146" s="16"/>
    </row>
    <row r="147" spans="1:23" ht="13.5" thickBot="1" x14ac:dyDescent="0.25">
      <c r="A147" s="930"/>
      <c r="B147" s="815"/>
      <c r="C147" s="818"/>
      <c r="D147" s="932"/>
      <c r="E147" s="522"/>
      <c r="F147" s="502"/>
      <c r="G147" s="498"/>
      <c r="H147" s="153" t="s">
        <v>10</v>
      </c>
      <c r="I147" s="324">
        <f>I145+I144+I143</f>
        <v>195.8</v>
      </c>
      <c r="J147" s="325">
        <f>J145+J144+J143</f>
        <v>91.1</v>
      </c>
      <c r="K147" s="325">
        <f>K143</f>
        <v>19.2</v>
      </c>
      <c r="L147" s="326">
        <f>L143</f>
        <v>0</v>
      </c>
      <c r="M147" s="324">
        <f>M145+M144+M143</f>
        <v>195.8</v>
      </c>
      <c r="N147" s="324">
        <f t="shared" ref="N147:P147" si="56">N145+N144+N143</f>
        <v>91.1</v>
      </c>
      <c r="O147" s="324">
        <f t="shared" si="56"/>
        <v>19.2</v>
      </c>
      <c r="P147" s="324">
        <f t="shared" si="56"/>
        <v>104.7</v>
      </c>
      <c r="Q147" s="324"/>
      <c r="R147" s="338"/>
      <c r="S147" s="325"/>
      <c r="T147" s="329"/>
      <c r="W147" s="16"/>
    </row>
    <row r="148" spans="1:23" x14ac:dyDescent="0.2">
      <c r="A148" s="862" t="s">
        <v>9</v>
      </c>
      <c r="B148" s="813" t="s">
        <v>51</v>
      </c>
      <c r="C148" s="816" t="s">
        <v>53</v>
      </c>
      <c r="D148" s="819" t="s">
        <v>85</v>
      </c>
      <c r="E148" s="926" t="s">
        <v>224</v>
      </c>
      <c r="F148" s="825" t="s">
        <v>45</v>
      </c>
      <c r="G148" s="850" t="s">
        <v>106</v>
      </c>
      <c r="H148" s="21" t="s">
        <v>43</v>
      </c>
      <c r="I148" s="340">
        <f>J148+L148</f>
        <v>200</v>
      </c>
      <c r="J148" s="341">
        <v>200</v>
      </c>
      <c r="K148" s="341"/>
      <c r="L148" s="429"/>
      <c r="M148" s="346">
        <f>N148+P148</f>
        <v>200</v>
      </c>
      <c r="N148" s="344">
        <v>200</v>
      </c>
      <c r="O148" s="344"/>
      <c r="P148" s="347"/>
      <c r="Q148" s="346"/>
      <c r="R148" s="344"/>
      <c r="S148" s="344"/>
      <c r="T148" s="347"/>
      <c r="W148" s="16"/>
    </row>
    <row r="149" spans="1:23" x14ac:dyDescent="0.2">
      <c r="A149" s="863"/>
      <c r="B149" s="814"/>
      <c r="C149" s="817"/>
      <c r="D149" s="820"/>
      <c r="E149" s="927"/>
      <c r="F149" s="826"/>
      <c r="G149" s="851"/>
      <c r="H149" s="55" t="s">
        <v>121</v>
      </c>
      <c r="I149" s="301">
        <f>J149</f>
        <v>16.600000000000001</v>
      </c>
      <c r="J149" s="319">
        <v>16.600000000000001</v>
      </c>
      <c r="K149" s="319"/>
      <c r="L149" s="373"/>
      <c r="M149" s="303">
        <f>N149</f>
        <v>16.600000000000001</v>
      </c>
      <c r="N149" s="263">
        <v>16.600000000000001</v>
      </c>
      <c r="O149" s="263"/>
      <c r="P149" s="321"/>
      <c r="Q149" s="374"/>
      <c r="R149" s="452"/>
      <c r="S149" s="263"/>
      <c r="T149" s="321"/>
      <c r="W149" s="16"/>
    </row>
    <row r="150" spans="1:23" ht="13.5" thickBot="1" x14ac:dyDescent="0.25">
      <c r="A150" s="864"/>
      <c r="B150" s="815"/>
      <c r="C150" s="818"/>
      <c r="D150" s="821"/>
      <c r="E150" s="928"/>
      <c r="F150" s="827"/>
      <c r="G150" s="852"/>
      <c r="H150" s="208" t="s">
        <v>10</v>
      </c>
      <c r="I150" s="392">
        <f t="shared" ref="I150:P150" si="57">SUM(I148:I149)</f>
        <v>216.6</v>
      </c>
      <c r="J150" s="397">
        <f t="shared" si="57"/>
        <v>216.6</v>
      </c>
      <c r="K150" s="397">
        <f t="shared" si="57"/>
        <v>0</v>
      </c>
      <c r="L150" s="399">
        <f t="shared" si="57"/>
        <v>0</v>
      </c>
      <c r="M150" s="392">
        <f t="shared" si="57"/>
        <v>216.6</v>
      </c>
      <c r="N150" s="397">
        <f t="shared" si="57"/>
        <v>216.6</v>
      </c>
      <c r="O150" s="397">
        <f t="shared" si="57"/>
        <v>0</v>
      </c>
      <c r="P150" s="398">
        <f t="shared" si="57"/>
        <v>0</v>
      </c>
      <c r="Q150" s="481"/>
      <c r="R150" s="479"/>
      <c r="S150" s="397"/>
      <c r="T150" s="398"/>
      <c r="W150" s="16"/>
    </row>
    <row r="151" spans="1:23" x14ac:dyDescent="0.2">
      <c r="A151" s="485" t="s">
        <v>9</v>
      </c>
      <c r="B151" s="75" t="s">
        <v>51</v>
      </c>
      <c r="C151" s="816" t="s">
        <v>55</v>
      </c>
      <c r="D151" s="921" t="s">
        <v>110</v>
      </c>
      <c r="E151" s="922"/>
      <c r="F151" s="924" t="s">
        <v>55</v>
      </c>
      <c r="G151" s="890" t="s">
        <v>57</v>
      </c>
      <c r="H151" s="74" t="s">
        <v>58</v>
      </c>
      <c r="I151" s="450">
        <f>J151+L151</f>
        <v>87.9</v>
      </c>
      <c r="J151" s="356">
        <v>87.9</v>
      </c>
      <c r="K151" s="356"/>
      <c r="L151" s="454"/>
      <c r="M151" s="359">
        <f>N151+P151</f>
        <v>87.9</v>
      </c>
      <c r="N151" s="451">
        <v>87.9</v>
      </c>
      <c r="O151" s="451"/>
      <c r="P151" s="364"/>
      <c r="Q151" s="359"/>
      <c r="R151" s="451"/>
      <c r="S151" s="451"/>
      <c r="T151" s="364"/>
      <c r="W151" s="16"/>
    </row>
    <row r="152" spans="1:23" ht="13.5" thickBot="1" x14ac:dyDescent="0.25">
      <c r="A152" s="505"/>
      <c r="B152" s="76"/>
      <c r="C152" s="818"/>
      <c r="D152" s="914"/>
      <c r="E152" s="923"/>
      <c r="F152" s="925"/>
      <c r="G152" s="891"/>
      <c r="H152" s="152" t="s">
        <v>10</v>
      </c>
      <c r="I152" s="304">
        <f t="shared" ref="I152:P152" si="58">I151</f>
        <v>87.9</v>
      </c>
      <c r="J152" s="305">
        <f t="shared" si="58"/>
        <v>87.9</v>
      </c>
      <c r="K152" s="305">
        <f t="shared" si="58"/>
        <v>0</v>
      </c>
      <c r="L152" s="307">
        <f t="shared" si="58"/>
        <v>0</v>
      </c>
      <c r="M152" s="304">
        <f t="shared" si="58"/>
        <v>87.9</v>
      </c>
      <c r="N152" s="305">
        <f t="shared" si="58"/>
        <v>87.9</v>
      </c>
      <c r="O152" s="305">
        <f t="shared" si="58"/>
        <v>0</v>
      </c>
      <c r="P152" s="306">
        <f t="shared" si="58"/>
        <v>0</v>
      </c>
      <c r="Q152" s="304"/>
      <c r="R152" s="305"/>
      <c r="S152" s="305"/>
      <c r="T152" s="306"/>
      <c r="W152" s="16"/>
    </row>
    <row r="153" spans="1:23" x14ac:dyDescent="0.2">
      <c r="A153" s="862" t="s">
        <v>9</v>
      </c>
      <c r="B153" s="813" t="s">
        <v>51</v>
      </c>
      <c r="C153" s="816" t="s">
        <v>56</v>
      </c>
      <c r="D153" s="899" t="s">
        <v>98</v>
      </c>
      <c r="E153" s="918" t="s">
        <v>81</v>
      </c>
      <c r="F153" s="825" t="s">
        <v>45</v>
      </c>
      <c r="G153" s="850" t="s">
        <v>73</v>
      </c>
      <c r="H153" s="57" t="s">
        <v>58</v>
      </c>
      <c r="I153" s="450">
        <f>J153+L153</f>
        <v>50</v>
      </c>
      <c r="J153" s="400"/>
      <c r="K153" s="400"/>
      <c r="L153" s="358">
        <v>50</v>
      </c>
      <c r="M153" s="359">
        <f>N153+P153</f>
        <v>0</v>
      </c>
      <c r="N153" s="363"/>
      <c r="O153" s="363"/>
      <c r="P153" s="361">
        <v>0</v>
      </c>
      <c r="Q153" s="462">
        <f>M153-I153</f>
        <v>-50</v>
      </c>
      <c r="R153" s="754"/>
      <c r="S153" s="754"/>
      <c r="T153" s="755">
        <f t="shared" ref="T153" si="59">P153-L153</f>
        <v>-50</v>
      </c>
      <c r="W153" s="16"/>
    </row>
    <row r="154" spans="1:23" x14ac:dyDescent="0.2">
      <c r="A154" s="863"/>
      <c r="B154" s="814"/>
      <c r="C154" s="817"/>
      <c r="D154" s="900"/>
      <c r="E154" s="919"/>
      <c r="F154" s="826"/>
      <c r="G154" s="851"/>
      <c r="H154" s="55"/>
      <c r="I154" s="301"/>
      <c r="J154" s="319"/>
      <c r="K154" s="319"/>
      <c r="L154" s="373"/>
      <c r="M154" s="303"/>
      <c r="N154" s="263"/>
      <c r="O154" s="263"/>
      <c r="P154" s="321"/>
      <c r="Q154" s="374"/>
      <c r="R154" s="266"/>
      <c r="S154" s="266"/>
      <c r="T154" s="750"/>
      <c r="W154" s="16"/>
    </row>
    <row r="155" spans="1:23" ht="13.5" thickBot="1" x14ac:dyDescent="0.25">
      <c r="A155" s="864"/>
      <c r="B155" s="815"/>
      <c r="C155" s="818"/>
      <c r="D155" s="901"/>
      <c r="E155" s="920"/>
      <c r="F155" s="827"/>
      <c r="G155" s="852"/>
      <c r="H155" s="208" t="s">
        <v>10</v>
      </c>
      <c r="I155" s="392">
        <f t="shared" ref="I155:T155" si="60">SUM(I153:I154)</f>
        <v>50</v>
      </c>
      <c r="J155" s="397">
        <f t="shared" si="60"/>
        <v>0</v>
      </c>
      <c r="K155" s="397">
        <f t="shared" si="60"/>
        <v>0</v>
      </c>
      <c r="L155" s="399">
        <f t="shared" si="60"/>
        <v>50</v>
      </c>
      <c r="M155" s="392">
        <f t="shared" si="60"/>
        <v>0</v>
      </c>
      <c r="N155" s="397">
        <f t="shared" si="60"/>
        <v>0</v>
      </c>
      <c r="O155" s="397">
        <f t="shared" si="60"/>
        <v>0</v>
      </c>
      <c r="P155" s="398">
        <f t="shared" si="60"/>
        <v>0</v>
      </c>
      <c r="Q155" s="751">
        <f t="shared" si="60"/>
        <v>-50</v>
      </c>
      <c r="R155" s="752"/>
      <c r="S155" s="752"/>
      <c r="T155" s="752">
        <f t="shared" si="60"/>
        <v>-50</v>
      </c>
      <c r="W155" s="16"/>
    </row>
    <row r="156" spans="1:23" x14ac:dyDescent="0.2">
      <c r="A156" s="862" t="s">
        <v>9</v>
      </c>
      <c r="B156" s="813" t="s">
        <v>51</v>
      </c>
      <c r="C156" s="816" t="s">
        <v>95</v>
      </c>
      <c r="D156" s="899" t="s">
        <v>119</v>
      </c>
      <c r="E156" s="503" t="s">
        <v>81</v>
      </c>
      <c r="F156" s="825" t="s">
        <v>51</v>
      </c>
      <c r="G156" s="890" t="s">
        <v>73</v>
      </c>
      <c r="H156" s="21" t="s">
        <v>43</v>
      </c>
      <c r="I156" s="340">
        <f>J156+L156</f>
        <v>0</v>
      </c>
      <c r="J156" s="341"/>
      <c r="K156" s="341"/>
      <c r="L156" s="429"/>
      <c r="M156" s="346">
        <f>N156+P156</f>
        <v>0</v>
      </c>
      <c r="N156" s="344"/>
      <c r="O156" s="344"/>
      <c r="P156" s="347"/>
      <c r="Q156" s="346"/>
      <c r="R156" s="344"/>
      <c r="S156" s="344"/>
      <c r="T156" s="347"/>
      <c r="W156" s="16"/>
    </row>
    <row r="157" spans="1:23" x14ac:dyDescent="0.2">
      <c r="A157" s="863"/>
      <c r="B157" s="814"/>
      <c r="C157" s="817"/>
      <c r="D157" s="900"/>
      <c r="E157" s="915" t="s">
        <v>149</v>
      </c>
      <c r="F157" s="826"/>
      <c r="G157" s="786"/>
      <c r="H157" s="22" t="s">
        <v>76</v>
      </c>
      <c r="I157" s="402">
        <f>J157+L157</f>
        <v>108</v>
      </c>
      <c r="J157" s="312"/>
      <c r="K157" s="312"/>
      <c r="L157" s="369">
        <v>108</v>
      </c>
      <c r="M157" s="303">
        <f>N157+P157</f>
        <v>108</v>
      </c>
      <c r="N157" s="314"/>
      <c r="O157" s="314"/>
      <c r="P157" s="316">
        <v>108</v>
      </c>
      <c r="Q157" s="303"/>
      <c r="R157" s="314"/>
      <c r="S157" s="314"/>
      <c r="T157" s="316"/>
      <c r="W157" s="16"/>
    </row>
    <row r="158" spans="1:23" ht="13.5" thickBot="1" x14ac:dyDescent="0.25">
      <c r="A158" s="864"/>
      <c r="B158" s="815"/>
      <c r="C158" s="818"/>
      <c r="D158" s="901"/>
      <c r="E158" s="898"/>
      <c r="F158" s="827"/>
      <c r="G158" s="891"/>
      <c r="H158" s="153" t="s">
        <v>10</v>
      </c>
      <c r="I158" s="328">
        <f t="shared" ref="I158:P158" si="61">SUM(I156:I157)</f>
        <v>108</v>
      </c>
      <c r="J158" s="325">
        <f t="shared" si="61"/>
        <v>0</v>
      </c>
      <c r="K158" s="325">
        <f t="shared" si="61"/>
        <v>0</v>
      </c>
      <c r="L158" s="338">
        <f t="shared" si="61"/>
        <v>108</v>
      </c>
      <c r="M158" s="330">
        <f t="shared" si="61"/>
        <v>108</v>
      </c>
      <c r="N158" s="325">
        <f t="shared" si="61"/>
        <v>0</v>
      </c>
      <c r="O158" s="325">
        <f t="shared" si="61"/>
        <v>0</v>
      </c>
      <c r="P158" s="327">
        <f t="shared" si="61"/>
        <v>108</v>
      </c>
      <c r="Q158" s="330"/>
      <c r="R158" s="325"/>
      <c r="S158" s="325"/>
      <c r="T158" s="327"/>
      <c r="W158" s="16"/>
    </row>
    <row r="159" spans="1:23" x14ac:dyDescent="0.2">
      <c r="A159" s="862" t="s">
        <v>9</v>
      </c>
      <c r="B159" s="813" t="s">
        <v>51</v>
      </c>
      <c r="C159" s="816" t="s">
        <v>231</v>
      </c>
      <c r="D159" s="899" t="s">
        <v>138</v>
      </c>
      <c r="E159" s="503" t="s">
        <v>81</v>
      </c>
      <c r="F159" s="825" t="s">
        <v>51</v>
      </c>
      <c r="G159" s="890" t="s">
        <v>73</v>
      </c>
      <c r="H159" s="21" t="s">
        <v>43</v>
      </c>
      <c r="I159" s="340">
        <f>J159+L159</f>
        <v>0</v>
      </c>
      <c r="J159" s="341"/>
      <c r="K159" s="341"/>
      <c r="L159" s="429"/>
      <c r="M159" s="346">
        <f>N159+P159</f>
        <v>0</v>
      </c>
      <c r="N159" s="344"/>
      <c r="O159" s="344"/>
      <c r="P159" s="347"/>
      <c r="Q159" s="346"/>
      <c r="R159" s="344"/>
      <c r="S159" s="344"/>
      <c r="T159" s="347"/>
      <c r="W159" s="16"/>
    </row>
    <row r="160" spans="1:23" ht="12.75" customHeight="1" x14ac:dyDescent="0.2">
      <c r="A160" s="863"/>
      <c r="B160" s="814"/>
      <c r="C160" s="817"/>
      <c r="D160" s="900"/>
      <c r="E160" s="915" t="s">
        <v>149</v>
      </c>
      <c r="F160" s="826"/>
      <c r="G160" s="786"/>
      <c r="H160" s="22" t="s">
        <v>76</v>
      </c>
      <c r="I160" s="402">
        <f>J160+L160</f>
        <v>0</v>
      </c>
      <c r="J160" s="312"/>
      <c r="K160" s="312"/>
      <c r="L160" s="369"/>
      <c r="M160" s="303">
        <f>N160+P160</f>
        <v>0</v>
      </c>
      <c r="N160" s="314"/>
      <c r="O160" s="314"/>
      <c r="P160" s="316"/>
      <c r="Q160" s="303"/>
      <c r="R160" s="314"/>
      <c r="S160" s="314"/>
      <c r="T160" s="316"/>
      <c r="W160" s="16"/>
    </row>
    <row r="161" spans="1:23" ht="13.5" thickBot="1" x14ac:dyDescent="0.25">
      <c r="A161" s="864"/>
      <c r="B161" s="815"/>
      <c r="C161" s="818"/>
      <c r="D161" s="901"/>
      <c r="E161" s="898"/>
      <c r="F161" s="827"/>
      <c r="G161" s="891"/>
      <c r="H161" s="153" t="s">
        <v>10</v>
      </c>
      <c r="I161" s="328">
        <f t="shared" ref="I161:P161" si="62">SUM(I159:I160)</f>
        <v>0</v>
      </c>
      <c r="J161" s="325">
        <f t="shared" si="62"/>
        <v>0</v>
      </c>
      <c r="K161" s="325">
        <f t="shared" si="62"/>
        <v>0</v>
      </c>
      <c r="L161" s="338">
        <f t="shared" si="62"/>
        <v>0</v>
      </c>
      <c r="M161" s="330">
        <f t="shared" si="62"/>
        <v>0</v>
      </c>
      <c r="N161" s="325">
        <f t="shared" si="62"/>
        <v>0</v>
      </c>
      <c r="O161" s="325">
        <f t="shared" si="62"/>
        <v>0</v>
      </c>
      <c r="P161" s="327">
        <f t="shared" si="62"/>
        <v>0</v>
      </c>
      <c r="Q161" s="330"/>
      <c r="R161" s="325"/>
      <c r="S161" s="325"/>
      <c r="T161" s="327"/>
      <c r="W161" s="16"/>
    </row>
    <row r="162" spans="1:23" ht="13.5" thickBot="1" x14ac:dyDescent="0.25">
      <c r="A162" s="95" t="s">
        <v>9</v>
      </c>
      <c r="B162" s="13" t="s">
        <v>51</v>
      </c>
      <c r="C162" s="789" t="s">
        <v>12</v>
      </c>
      <c r="D162" s="789"/>
      <c r="E162" s="789"/>
      <c r="F162" s="789"/>
      <c r="G162" s="789"/>
      <c r="H162" s="790"/>
      <c r="I162" s="447">
        <f t="shared" ref="I162:T162" si="63">I152+I161+I155+I150+I158+I139+I135+I142+I147</f>
        <v>4550.6000000000004</v>
      </c>
      <c r="J162" s="416">
        <f t="shared" si="63"/>
        <v>3655.2</v>
      </c>
      <c r="K162" s="416">
        <f t="shared" si="63"/>
        <v>19.2</v>
      </c>
      <c r="L162" s="417">
        <f t="shared" si="63"/>
        <v>790.7</v>
      </c>
      <c r="M162" s="447">
        <f t="shared" si="63"/>
        <v>4530.6000000000004</v>
      </c>
      <c r="N162" s="447">
        <f t="shared" si="63"/>
        <v>3685.2</v>
      </c>
      <c r="O162" s="447">
        <f t="shared" si="63"/>
        <v>19.2</v>
      </c>
      <c r="P162" s="447">
        <f t="shared" si="63"/>
        <v>845.40000000000009</v>
      </c>
      <c r="Q162" s="447">
        <f t="shared" si="63"/>
        <v>-20</v>
      </c>
      <c r="R162" s="447">
        <f t="shared" si="63"/>
        <v>30</v>
      </c>
      <c r="S162" s="447">
        <f t="shared" si="63"/>
        <v>0</v>
      </c>
      <c r="T162" s="421">
        <f t="shared" si="63"/>
        <v>-50</v>
      </c>
    </row>
    <row r="163" spans="1:23" ht="13.5" thickBot="1" x14ac:dyDescent="0.25">
      <c r="A163" s="94" t="s">
        <v>9</v>
      </c>
      <c r="B163" s="13" t="s">
        <v>53</v>
      </c>
      <c r="C163" s="886" t="s">
        <v>54</v>
      </c>
      <c r="D163" s="887"/>
      <c r="E163" s="887"/>
      <c r="F163" s="887"/>
      <c r="G163" s="887"/>
      <c r="H163" s="888"/>
      <c r="I163" s="888"/>
      <c r="J163" s="888"/>
      <c r="K163" s="888"/>
      <c r="L163" s="888"/>
      <c r="M163" s="888"/>
      <c r="N163" s="888"/>
      <c r="O163" s="888"/>
      <c r="P163" s="888"/>
      <c r="Q163" s="888"/>
      <c r="R163" s="888"/>
      <c r="S163" s="888"/>
      <c r="T163" s="1141"/>
    </row>
    <row r="164" spans="1:23" x14ac:dyDescent="0.2">
      <c r="A164" s="486" t="s">
        <v>9</v>
      </c>
      <c r="B164" s="488" t="s">
        <v>53</v>
      </c>
      <c r="C164" s="182" t="s">
        <v>9</v>
      </c>
      <c r="D164" s="906" t="s">
        <v>140</v>
      </c>
      <c r="E164" s="525"/>
      <c r="F164" s="495" t="s">
        <v>51</v>
      </c>
      <c r="G164" s="516" t="s">
        <v>73</v>
      </c>
      <c r="H164" s="57"/>
      <c r="I164" s="450"/>
      <c r="J164" s="400"/>
      <c r="K164" s="400"/>
      <c r="L164" s="358"/>
      <c r="M164" s="359"/>
      <c r="N164" s="363"/>
      <c r="O164" s="363"/>
      <c r="P164" s="361"/>
      <c r="Q164" s="451"/>
      <c r="R164" s="363"/>
      <c r="S164" s="363"/>
      <c r="T164" s="361"/>
      <c r="W164" s="16"/>
    </row>
    <row r="165" spans="1:23" x14ac:dyDescent="0.2">
      <c r="A165" s="486"/>
      <c r="B165" s="488"/>
      <c r="C165" s="183"/>
      <c r="D165" s="907"/>
      <c r="E165" s="526"/>
      <c r="F165" s="496"/>
      <c r="G165" s="508"/>
      <c r="H165" s="22" t="s">
        <v>58</v>
      </c>
      <c r="I165" s="285">
        <f>J165+L165</f>
        <v>10</v>
      </c>
      <c r="J165" s="286"/>
      <c r="K165" s="286"/>
      <c r="L165" s="372">
        <v>10</v>
      </c>
      <c r="M165" s="291">
        <f>N165+P165</f>
        <v>10</v>
      </c>
      <c r="N165" s="289"/>
      <c r="O165" s="289"/>
      <c r="P165" s="292">
        <v>10</v>
      </c>
      <c r="Q165" s="288"/>
      <c r="R165" s="289"/>
      <c r="S165" s="289"/>
      <c r="T165" s="292"/>
      <c r="W165" s="16"/>
    </row>
    <row r="166" spans="1:23" x14ac:dyDescent="0.2">
      <c r="A166" s="486"/>
      <c r="B166" s="488"/>
      <c r="C166" s="183"/>
      <c r="D166" s="908"/>
      <c r="E166" s="137"/>
      <c r="F166" s="497"/>
      <c r="G166" s="509"/>
      <c r="H166" s="129"/>
      <c r="I166" s="301"/>
      <c r="J166" s="319"/>
      <c r="K166" s="319"/>
      <c r="L166" s="373"/>
      <c r="M166" s="303"/>
      <c r="N166" s="263"/>
      <c r="O166" s="263"/>
      <c r="P166" s="321"/>
      <c r="Q166" s="302"/>
      <c r="R166" s="263"/>
      <c r="S166" s="263"/>
      <c r="T166" s="321"/>
      <c r="W166" s="16"/>
    </row>
    <row r="167" spans="1:23" ht="38.25" x14ac:dyDescent="0.2">
      <c r="A167" s="486"/>
      <c r="B167" s="488"/>
      <c r="C167" s="182"/>
      <c r="D167" s="247" t="s">
        <v>195</v>
      </c>
      <c r="E167" s="526"/>
      <c r="F167" s="496" t="s">
        <v>51</v>
      </c>
      <c r="G167" s="508" t="s">
        <v>57</v>
      </c>
      <c r="H167" s="22" t="s">
        <v>58</v>
      </c>
      <c r="I167" s="285">
        <f>L167</f>
        <v>1058.4000000000001</v>
      </c>
      <c r="J167" s="286"/>
      <c r="K167" s="286"/>
      <c r="L167" s="372">
        <v>1058.4000000000001</v>
      </c>
      <c r="M167" s="291">
        <f>P167</f>
        <v>1058.4000000000001</v>
      </c>
      <c r="N167" s="289"/>
      <c r="O167" s="289"/>
      <c r="P167" s="292">
        <v>1058.4000000000001</v>
      </c>
      <c r="Q167" s="288"/>
      <c r="R167" s="289"/>
      <c r="S167" s="289"/>
      <c r="T167" s="292"/>
      <c r="U167" s="81"/>
      <c r="V167" s="81"/>
      <c r="W167" s="16"/>
    </row>
    <row r="168" spans="1:23" x14ac:dyDescent="0.2">
      <c r="A168" s="486"/>
      <c r="B168" s="488"/>
      <c r="C168" s="182"/>
      <c r="D168" s="913" t="s">
        <v>139</v>
      </c>
      <c r="E168" s="526"/>
      <c r="F168" s="496"/>
      <c r="G168" s="508"/>
      <c r="H168" s="22"/>
      <c r="I168" s="285"/>
      <c r="J168" s="286"/>
      <c r="K168" s="286"/>
      <c r="L168" s="372"/>
      <c r="M168" s="291"/>
      <c r="N168" s="289"/>
      <c r="O168" s="289"/>
      <c r="P168" s="292"/>
      <c r="Q168" s="288"/>
      <c r="R168" s="289"/>
      <c r="S168" s="289"/>
      <c r="T168" s="292"/>
      <c r="W168" s="16"/>
    </row>
    <row r="169" spans="1:23" ht="13.5" thickBot="1" x14ac:dyDescent="0.25">
      <c r="A169" s="505"/>
      <c r="B169" s="506"/>
      <c r="C169" s="204"/>
      <c r="D169" s="914"/>
      <c r="E169" s="527"/>
      <c r="F169" s="502"/>
      <c r="G169" s="517"/>
      <c r="H169" s="153" t="s">
        <v>10</v>
      </c>
      <c r="I169" s="330">
        <f>SUM(I164:I168)</f>
        <v>1068.4000000000001</v>
      </c>
      <c r="J169" s="325">
        <f>SUM(J167:J168)</f>
        <v>0</v>
      </c>
      <c r="K169" s="325">
        <f>SUM(K167:K168)</f>
        <v>0</v>
      </c>
      <c r="L169" s="338">
        <f>SUM(L164:L168)</f>
        <v>1068.4000000000001</v>
      </c>
      <c r="M169" s="330">
        <f>SUM(M164:M168)</f>
        <v>1068.4000000000001</v>
      </c>
      <c r="N169" s="325">
        <f>SUM(N167:N168)</f>
        <v>0</v>
      </c>
      <c r="O169" s="325">
        <f>SUM(O167:O168)</f>
        <v>0</v>
      </c>
      <c r="P169" s="327">
        <f>SUM(P164:P168)</f>
        <v>1068.4000000000001</v>
      </c>
      <c r="Q169" s="328"/>
      <c r="R169" s="325"/>
      <c r="S169" s="325"/>
      <c r="T169" s="327"/>
      <c r="V169" s="104"/>
      <c r="W169" s="16"/>
    </row>
    <row r="170" spans="1:23" ht="12.75" customHeight="1" x14ac:dyDescent="0.2">
      <c r="A170" s="485" t="s">
        <v>9</v>
      </c>
      <c r="B170" s="487" t="s">
        <v>53</v>
      </c>
      <c r="C170" s="175" t="s">
        <v>11</v>
      </c>
      <c r="D170" s="807" t="s">
        <v>97</v>
      </c>
      <c r="E170" s="186"/>
      <c r="F170" s="495" t="s">
        <v>51</v>
      </c>
      <c r="G170" s="493" t="s">
        <v>57</v>
      </c>
      <c r="H170" s="57"/>
      <c r="I170" s="356"/>
      <c r="J170" s="400"/>
      <c r="K170" s="400"/>
      <c r="L170" s="358"/>
      <c r="M170" s="359"/>
      <c r="N170" s="363"/>
      <c r="O170" s="363"/>
      <c r="P170" s="361"/>
      <c r="Q170" s="451"/>
      <c r="R170" s="363"/>
      <c r="S170" s="363"/>
      <c r="T170" s="361"/>
      <c r="V170" s="17"/>
      <c r="W170" s="16"/>
    </row>
    <row r="171" spans="1:23" x14ac:dyDescent="0.2">
      <c r="A171" s="486"/>
      <c r="B171" s="488"/>
      <c r="C171" s="501"/>
      <c r="D171" s="808"/>
      <c r="E171" s="187"/>
      <c r="F171" s="496"/>
      <c r="G171" s="491"/>
      <c r="H171" s="14"/>
      <c r="I171" s="455"/>
      <c r="J171" s="456"/>
      <c r="K171" s="456"/>
      <c r="L171" s="457"/>
      <c r="M171" s="458"/>
      <c r="N171" s="459"/>
      <c r="O171" s="459"/>
      <c r="P171" s="460"/>
      <c r="Q171" s="461"/>
      <c r="R171" s="459"/>
      <c r="S171" s="459"/>
      <c r="T171" s="460"/>
      <c r="W171" s="16"/>
    </row>
    <row r="172" spans="1:23" ht="12.75" customHeight="1" x14ac:dyDescent="0.2">
      <c r="A172" s="486"/>
      <c r="B172" s="488"/>
      <c r="C172" s="501"/>
      <c r="D172" s="808"/>
      <c r="E172" s="187"/>
      <c r="F172" s="496"/>
      <c r="G172" s="491"/>
      <c r="H172" s="56"/>
      <c r="I172" s="444"/>
      <c r="J172" s="286"/>
      <c r="K172" s="286"/>
      <c r="L172" s="372"/>
      <c r="M172" s="291"/>
      <c r="N172" s="289"/>
      <c r="O172" s="289"/>
      <c r="P172" s="292"/>
      <c r="Q172" s="288"/>
      <c r="R172" s="289"/>
      <c r="S172" s="289"/>
      <c r="T172" s="292"/>
    </row>
    <row r="173" spans="1:23" x14ac:dyDescent="0.2">
      <c r="A173" s="486"/>
      <c r="B173" s="488"/>
      <c r="C173" s="501"/>
      <c r="D173" s="809"/>
      <c r="E173" s="187"/>
      <c r="F173" s="496"/>
      <c r="G173" s="491"/>
      <c r="H173" s="55"/>
      <c r="I173" s="402"/>
      <c r="J173" s="319"/>
      <c r="K173" s="319"/>
      <c r="L173" s="373"/>
      <c r="M173" s="303"/>
      <c r="N173" s="263"/>
      <c r="O173" s="263"/>
      <c r="P173" s="321"/>
      <c r="Q173" s="302"/>
      <c r="R173" s="263"/>
      <c r="S173" s="263"/>
      <c r="T173" s="321"/>
    </row>
    <row r="174" spans="1:23" ht="12.75" customHeight="1" x14ac:dyDescent="0.2">
      <c r="A174" s="486"/>
      <c r="B174" s="488"/>
      <c r="C174" s="501"/>
      <c r="D174" s="805" t="s">
        <v>196</v>
      </c>
      <c r="E174" s="187"/>
      <c r="F174" s="496"/>
      <c r="G174" s="491"/>
      <c r="H174" s="140" t="s">
        <v>58</v>
      </c>
      <c r="I174" s="368">
        <f>J174+L174</f>
        <v>1895.1</v>
      </c>
      <c r="J174" s="312">
        <f>1750.1+145</f>
        <v>1895.1</v>
      </c>
      <c r="K174" s="312"/>
      <c r="L174" s="369"/>
      <c r="M174" s="370">
        <f>N174+P174</f>
        <v>1895.1</v>
      </c>
      <c r="N174" s="314">
        <f>1750.1+145</f>
        <v>1895.1</v>
      </c>
      <c r="O174" s="314"/>
      <c r="P174" s="316"/>
      <c r="Q174" s="415"/>
      <c r="R174" s="415"/>
      <c r="S174" s="314"/>
      <c r="T174" s="316"/>
    </row>
    <row r="175" spans="1:23" x14ac:dyDescent="0.2">
      <c r="A175" s="486"/>
      <c r="B175" s="488"/>
      <c r="C175" s="501"/>
      <c r="D175" s="805"/>
      <c r="E175" s="187"/>
      <c r="F175" s="496"/>
      <c r="G175" s="491"/>
      <c r="H175" s="56"/>
      <c r="I175" s="285"/>
      <c r="J175" s="286"/>
      <c r="K175" s="286"/>
      <c r="L175" s="372"/>
      <c r="M175" s="291"/>
      <c r="N175" s="289"/>
      <c r="O175" s="289"/>
      <c r="P175" s="292"/>
      <c r="Q175" s="288"/>
      <c r="R175" s="289"/>
      <c r="S175" s="289"/>
      <c r="T175" s="292"/>
    </row>
    <row r="176" spans="1:23" ht="12.75" customHeight="1" x14ac:dyDescent="0.2">
      <c r="A176" s="486"/>
      <c r="B176" s="488"/>
      <c r="C176" s="490"/>
      <c r="D176" s="805"/>
      <c r="E176" s="187"/>
      <c r="F176" s="496"/>
      <c r="G176" s="491"/>
      <c r="H176" s="56"/>
      <c r="I176" s="444"/>
      <c r="J176" s="286"/>
      <c r="K176" s="286"/>
      <c r="L176" s="372"/>
      <c r="M176" s="291"/>
      <c r="N176" s="289"/>
      <c r="O176" s="289"/>
      <c r="P176" s="292"/>
      <c r="Q176" s="288"/>
      <c r="R176" s="289"/>
      <c r="S176" s="289"/>
      <c r="T176" s="292"/>
    </row>
    <row r="177" spans="1:23" x14ac:dyDescent="0.2">
      <c r="A177" s="486"/>
      <c r="B177" s="488"/>
      <c r="C177" s="490"/>
      <c r="D177" s="492"/>
      <c r="E177" s="200"/>
      <c r="F177" s="497"/>
      <c r="G177" s="494"/>
      <c r="H177" s="55"/>
      <c r="I177" s="402"/>
      <c r="J177" s="319"/>
      <c r="K177" s="319"/>
      <c r="L177" s="373"/>
      <c r="M177" s="303"/>
      <c r="N177" s="263"/>
      <c r="O177" s="263"/>
      <c r="P177" s="321"/>
      <c r="Q177" s="302"/>
      <c r="R177" s="263"/>
      <c r="S177" s="263"/>
      <c r="T177" s="321"/>
    </row>
    <row r="178" spans="1:23" x14ac:dyDescent="0.2">
      <c r="A178" s="486"/>
      <c r="B178" s="488"/>
      <c r="C178" s="501"/>
      <c r="D178" s="805" t="s">
        <v>96</v>
      </c>
      <c r="E178" s="187"/>
      <c r="F178" s="496"/>
      <c r="G178" s="491"/>
      <c r="H178" s="22" t="s">
        <v>43</v>
      </c>
      <c r="I178" s="444">
        <f>J178+L178</f>
        <v>500</v>
      </c>
      <c r="J178" s="286">
        <v>500</v>
      </c>
      <c r="K178" s="286"/>
      <c r="L178" s="372"/>
      <c r="M178" s="291">
        <f>N178+P178</f>
        <v>500</v>
      </c>
      <c r="N178" s="289">
        <v>500</v>
      </c>
      <c r="O178" s="289"/>
      <c r="P178" s="292"/>
      <c r="Q178" s="288"/>
      <c r="R178" s="289"/>
      <c r="S178" s="289"/>
      <c r="T178" s="292"/>
    </row>
    <row r="179" spans="1:23" x14ac:dyDescent="0.2">
      <c r="A179" s="486"/>
      <c r="B179" s="488"/>
      <c r="C179" s="501"/>
      <c r="D179" s="805"/>
      <c r="E179" s="187"/>
      <c r="F179" s="496"/>
      <c r="G179" s="491"/>
      <c r="H179" s="129"/>
      <c r="I179" s="402"/>
      <c r="J179" s="319"/>
      <c r="K179" s="319"/>
      <c r="L179" s="373"/>
      <c r="M179" s="303"/>
      <c r="N179" s="263"/>
      <c r="O179" s="263"/>
      <c r="P179" s="321"/>
      <c r="Q179" s="302"/>
      <c r="R179" s="263"/>
      <c r="S179" s="263"/>
      <c r="T179" s="321"/>
    </row>
    <row r="180" spans="1:23" ht="13.5" thickBot="1" x14ac:dyDescent="0.25">
      <c r="A180" s="505"/>
      <c r="B180" s="506"/>
      <c r="C180" s="165"/>
      <c r="D180" s="1140"/>
      <c r="E180" s="188"/>
      <c r="F180" s="189"/>
      <c r="G180" s="190"/>
      <c r="H180" s="153" t="s">
        <v>10</v>
      </c>
      <c r="I180" s="328">
        <f t="shared" ref="I180:P180" si="64">I178+I174</f>
        <v>2395.1</v>
      </c>
      <c r="J180" s="328">
        <f t="shared" si="64"/>
        <v>2395.1</v>
      </c>
      <c r="K180" s="328">
        <f t="shared" si="64"/>
        <v>0</v>
      </c>
      <c r="L180" s="326">
        <f t="shared" si="64"/>
        <v>0</v>
      </c>
      <c r="M180" s="330">
        <f t="shared" si="64"/>
        <v>2395.1</v>
      </c>
      <c r="N180" s="328">
        <f t="shared" si="64"/>
        <v>2395.1</v>
      </c>
      <c r="O180" s="328">
        <f t="shared" si="64"/>
        <v>0</v>
      </c>
      <c r="P180" s="329">
        <f t="shared" si="64"/>
        <v>0</v>
      </c>
      <c r="Q180" s="328"/>
      <c r="R180" s="328"/>
      <c r="S180" s="328"/>
      <c r="T180" s="329"/>
      <c r="W180" s="16"/>
    </row>
    <row r="181" spans="1:23" x14ac:dyDescent="0.2">
      <c r="A181" s="862" t="s">
        <v>9</v>
      </c>
      <c r="B181" s="813" t="s">
        <v>53</v>
      </c>
      <c r="C181" s="816" t="s">
        <v>45</v>
      </c>
      <c r="D181" s="819" t="s">
        <v>61</v>
      </c>
      <c r="E181" s="822"/>
      <c r="F181" s="825" t="s">
        <v>51</v>
      </c>
      <c r="G181" s="850" t="s">
        <v>57</v>
      </c>
      <c r="H181" s="57" t="s">
        <v>43</v>
      </c>
      <c r="I181" s="450">
        <f>J181+L181</f>
        <v>45</v>
      </c>
      <c r="J181" s="400">
        <v>45</v>
      </c>
      <c r="K181" s="400"/>
      <c r="L181" s="358"/>
      <c r="M181" s="359">
        <f>N181+P181</f>
        <v>45</v>
      </c>
      <c r="N181" s="363">
        <v>45</v>
      </c>
      <c r="O181" s="363"/>
      <c r="P181" s="423"/>
      <c r="Q181" s="462"/>
      <c r="R181" s="463"/>
      <c r="S181" s="363"/>
      <c r="T181" s="361"/>
      <c r="W181" s="16"/>
    </row>
    <row r="182" spans="1:23" x14ac:dyDescent="0.2">
      <c r="A182" s="863"/>
      <c r="B182" s="814"/>
      <c r="C182" s="817"/>
      <c r="D182" s="820"/>
      <c r="E182" s="823"/>
      <c r="F182" s="826"/>
      <c r="G182" s="851"/>
      <c r="H182" s="140" t="s">
        <v>58</v>
      </c>
      <c r="I182" s="368">
        <f>J182+L182</f>
        <v>313.5</v>
      </c>
      <c r="J182" s="312">
        <v>310</v>
      </c>
      <c r="K182" s="312"/>
      <c r="L182" s="369">
        <v>3.5</v>
      </c>
      <c r="M182" s="370">
        <f>N182+P182</f>
        <v>313.5</v>
      </c>
      <c r="N182" s="314">
        <v>310</v>
      </c>
      <c r="O182" s="314"/>
      <c r="P182" s="315">
        <v>3.5</v>
      </c>
      <c r="Q182" s="371"/>
      <c r="R182" s="449"/>
      <c r="S182" s="449"/>
      <c r="T182" s="388"/>
      <c r="W182" s="16"/>
    </row>
    <row r="183" spans="1:23" ht="24" customHeight="1" x14ac:dyDescent="0.2">
      <c r="A183" s="863"/>
      <c r="B183" s="814"/>
      <c r="C183" s="817"/>
      <c r="D183" s="820"/>
      <c r="E183" s="823"/>
      <c r="F183" s="826"/>
      <c r="G183" s="851"/>
      <c r="H183" s="129"/>
      <c r="I183" s="301"/>
      <c r="J183" s="319"/>
      <c r="K183" s="286"/>
      <c r="L183" s="373"/>
      <c r="M183" s="303"/>
      <c r="N183" s="263"/>
      <c r="O183" s="263"/>
      <c r="P183" s="262"/>
      <c r="Q183" s="374"/>
      <c r="R183" s="266"/>
      <c r="S183" s="263"/>
      <c r="T183" s="321"/>
      <c r="W183" s="16"/>
    </row>
    <row r="184" spans="1:23" ht="18.75" customHeight="1" thickBot="1" x14ac:dyDescent="0.25">
      <c r="A184" s="864"/>
      <c r="B184" s="815"/>
      <c r="C184" s="818"/>
      <c r="D184" s="821"/>
      <c r="E184" s="824"/>
      <c r="F184" s="827"/>
      <c r="G184" s="852"/>
      <c r="H184" s="208" t="s">
        <v>10</v>
      </c>
      <c r="I184" s="392">
        <f t="shared" ref="I184:P184" si="65">SUM(I181:I183)</f>
        <v>358.5</v>
      </c>
      <c r="J184" s="397">
        <f t="shared" si="65"/>
        <v>355</v>
      </c>
      <c r="K184" s="325">
        <f t="shared" si="65"/>
        <v>0</v>
      </c>
      <c r="L184" s="326">
        <f t="shared" si="65"/>
        <v>3.5</v>
      </c>
      <c r="M184" s="392">
        <f>SUM(M181:M183)</f>
        <v>358.5</v>
      </c>
      <c r="N184" s="392">
        <f>SUM(N181:N183)</f>
        <v>355</v>
      </c>
      <c r="O184" s="392">
        <f t="shared" si="65"/>
        <v>0</v>
      </c>
      <c r="P184" s="480">
        <f t="shared" si="65"/>
        <v>3.5</v>
      </c>
      <c r="Q184" s="481"/>
      <c r="R184" s="479"/>
      <c r="S184" s="479"/>
      <c r="T184" s="482"/>
      <c r="W184" s="16"/>
    </row>
    <row r="185" spans="1:23" ht="12.75" customHeight="1" x14ac:dyDescent="0.2">
      <c r="A185" s="862" t="s">
        <v>9</v>
      </c>
      <c r="B185" s="813" t="s">
        <v>53</v>
      </c>
      <c r="C185" s="816" t="s">
        <v>51</v>
      </c>
      <c r="D185" s="819" t="s">
        <v>86</v>
      </c>
      <c r="E185" s="822"/>
      <c r="F185" s="825" t="s">
        <v>51</v>
      </c>
      <c r="G185" s="890" t="s">
        <v>57</v>
      </c>
      <c r="H185" s="21" t="s">
        <v>43</v>
      </c>
      <c r="I185" s="531"/>
      <c r="J185" s="341"/>
      <c r="K185" s="341"/>
      <c r="L185" s="429"/>
      <c r="M185" s="346"/>
      <c r="N185" s="344"/>
      <c r="O185" s="344"/>
      <c r="P185" s="347"/>
      <c r="Q185" s="343"/>
      <c r="R185" s="344"/>
      <c r="S185" s="344"/>
      <c r="T185" s="347"/>
      <c r="W185" s="16"/>
    </row>
    <row r="186" spans="1:23" x14ac:dyDescent="0.2">
      <c r="A186" s="863"/>
      <c r="B186" s="814"/>
      <c r="C186" s="817"/>
      <c r="D186" s="820"/>
      <c r="E186" s="823"/>
      <c r="F186" s="826"/>
      <c r="G186" s="786"/>
      <c r="H186" s="27"/>
      <c r="I186" s="403"/>
      <c r="J186" s="286"/>
      <c r="K186" s="286"/>
      <c r="L186" s="372"/>
      <c r="M186" s="299"/>
      <c r="N186" s="289"/>
      <c r="O186" s="289"/>
      <c r="P186" s="292"/>
      <c r="Q186" s="296"/>
      <c r="R186" s="289"/>
      <c r="S186" s="289"/>
      <c r="T186" s="292"/>
      <c r="W186" s="16"/>
    </row>
    <row r="187" spans="1:23" ht="14.25" customHeight="1" thickBot="1" x14ac:dyDescent="0.25">
      <c r="A187" s="864"/>
      <c r="B187" s="815"/>
      <c r="C187" s="818"/>
      <c r="D187" s="821"/>
      <c r="E187" s="824"/>
      <c r="F187" s="827"/>
      <c r="G187" s="891"/>
      <c r="H187" s="153" t="s">
        <v>10</v>
      </c>
      <c r="I187" s="328">
        <f t="shared" ref="I187:P187" si="66">SUM(I185:I186)</f>
        <v>0</v>
      </c>
      <c r="J187" s="325">
        <f t="shared" si="66"/>
        <v>0</v>
      </c>
      <c r="K187" s="325">
        <f t="shared" si="66"/>
        <v>0</v>
      </c>
      <c r="L187" s="338">
        <f t="shared" si="66"/>
        <v>0</v>
      </c>
      <c r="M187" s="330">
        <f t="shared" si="66"/>
        <v>0</v>
      </c>
      <c r="N187" s="325">
        <f t="shared" si="66"/>
        <v>0</v>
      </c>
      <c r="O187" s="325">
        <f t="shared" si="66"/>
        <v>0</v>
      </c>
      <c r="P187" s="327">
        <f t="shared" si="66"/>
        <v>0</v>
      </c>
      <c r="Q187" s="328"/>
      <c r="R187" s="325"/>
      <c r="S187" s="325"/>
      <c r="T187" s="327"/>
      <c r="W187" s="16"/>
    </row>
    <row r="188" spans="1:23" ht="14.25" customHeight="1" x14ac:dyDescent="0.2">
      <c r="A188" s="862" t="s">
        <v>9</v>
      </c>
      <c r="B188" s="813" t="s">
        <v>53</v>
      </c>
      <c r="C188" s="816" t="s">
        <v>53</v>
      </c>
      <c r="D188" s="819" t="s">
        <v>62</v>
      </c>
      <c r="E188" s="822"/>
      <c r="F188" s="825" t="s">
        <v>51</v>
      </c>
      <c r="G188" s="850" t="s">
        <v>57</v>
      </c>
      <c r="H188" s="57" t="s">
        <v>58</v>
      </c>
      <c r="I188" s="450">
        <f>J188+L188</f>
        <v>349.9</v>
      </c>
      <c r="J188" s="356">
        <f>409.9-60</f>
        <v>349.9</v>
      </c>
      <c r="K188" s="400"/>
      <c r="L188" s="358"/>
      <c r="M188" s="359">
        <f>N188+P188</f>
        <v>349.9</v>
      </c>
      <c r="N188" s="451">
        <f>409.9-60</f>
        <v>349.9</v>
      </c>
      <c r="O188" s="363"/>
      <c r="P188" s="361"/>
      <c r="Q188" s="451">
        <f>M188-I188</f>
        <v>0</v>
      </c>
      <c r="R188" s="451">
        <f>N188-J188</f>
        <v>0</v>
      </c>
      <c r="S188" s="363"/>
      <c r="T188" s="361"/>
      <c r="W188" s="16"/>
    </row>
    <row r="189" spans="1:23" ht="14.25" customHeight="1" x14ac:dyDescent="0.2">
      <c r="A189" s="863"/>
      <c r="B189" s="814"/>
      <c r="C189" s="817"/>
      <c r="D189" s="820"/>
      <c r="E189" s="823"/>
      <c r="F189" s="826"/>
      <c r="G189" s="851"/>
      <c r="H189" s="129"/>
      <c r="I189" s="402"/>
      <c r="J189" s="444"/>
      <c r="K189" s="286"/>
      <c r="L189" s="372"/>
      <c r="M189" s="303"/>
      <c r="N189" s="288"/>
      <c r="O189" s="289"/>
      <c r="P189" s="292"/>
      <c r="Q189" s="303"/>
      <c r="R189" s="302"/>
      <c r="S189" s="289"/>
      <c r="T189" s="292"/>
      <c r="W189" s="16"/>
    </row>
    <row r="190" spans="1:23" ht="14.25" customHeight="1" thickBot="1" x14ac:dyDescent="0.25">
      <c r="A190" s="864"/>
      <c r="B190" s="815"/>
      <c r="C190" s="818"/>
      <c r="D190" s="821"/>
      <c r="E190" s="824"/>
      <c r="F190" s="827"/>
      <c r="G190" s="852"/>
      <c r="H190" s="208" t="s">
        <v>10</v>
      </c>
      <c r="I190" s="393">
        <f t="shared" ref="I190:P190" si="67">SUM(I188:I189)</f>
        <v>349.9</v>
      </c>
      <c r="J190" s="328">
        <f t="shared" si="67"/>
        <v>349.9</v>
      </c>
      <c r="K190" s="328">
        <f t="shared" si="67"/>
        <v>0</v>
      </c>
      <c r="L190" s="326">
        <f t="shared" si="67"/>
        <v>0</v>
      </c>
      <c r="M190" s="392">
        <f t="shared" si="67"/>
        <v>349.9</v>
      </c>
      <c r="N190" s="328">
        <f t="shared" si="67"/>
        <v>349.9</v>
      </c>
      <c r="O190" s="328">
        <f t="shared" si="67"/>
        <v>0</v>
      </c>
      <c r="P190" s="329">
        <f t="shared" si="67"/>
        <v>0</v>
      </c>
      <c r="Q190" s="393">
        <f>Q188</f>
        <v>0</v>
      </c>
      <c r="R190" s="393">
        <f>R188</f>
        <v>0</v>
      </c>
      <c r="S190" s="328"/>
      <c r="T190" s="329"/>
      <c r="W190" s="16"/>
    </row>
    <row r="191" spans="1:23" ht="14.25" customHeight="1" thickBot="1" x14ac:dyDescent="0.25">
      <c r="A191" s="95" t="s">
        <v>9</v>
      </c>
      <c r="B191" s="13" t="s">
        <v>53</v>
      </c>
      <c r="C191" s="789" t="s">
        <v>12</v>
      </c>
      <c r="D191" s="789"/>
      <c r="E191" s="789"/>
      <c r="F191" s="789"/>
      <c r="G191" s="789"/>
      <c r="H191" s="790"/>
      <c r="I191" s="416">
        <f t="shared" ref="I191:T191" si="68">I190+I187+I184+I180+I169</f>
        <v>4171.8999999999996</v>
      </c>
      <c r="J191" s="416">
        <f t="shared" si="68"/>
        <v>3100</v>
      </c>
      <c r="K191" s="416">
        <f t="shared" si="68"/>
        <v>0</v>
      </c>
      <c r="L191" s="417">
        <f t="shared" si="68"/>
        <v>1071.9000000000001</v>
      </c>
      <c r="M191" s="447">
        <f>M190+M187+M184+M180+M169</f>
        <v>4171.8999999999996</v>
      </c>
      <c r="N191" s="416">
        <f t="shared" si="68"/>
        <v>3100</v>
      </c>
      <c r="O191" s="416">
        <f t="shared" si="68"/>
        <v>0</v>
      </c>
      <c r="P191" s="419">
        <f t="shared" si="68"/>
        <v>1071.9000000000001</v>
      </c>
      <c r="Q191" s="419">
        <f>Q190+Q187+Q184+Q180+Q169</f>
        <v>0</v>
      </c>
      <c r="R191" s="419">
        <f t="shared" si="68"/>
        <v>0</v>
      </c>
      <c r="S191" s="419">
        <f t="shared" si="68"/>
        <v>0</v>
      </c>
      <c r="T191" s="419">
        <f t="shared" si="68"/>
        <v>0</v>
      </c>
    </row>
    <row r="192" spans="1:23" ht="14.25" customHeight="1" thickBot="1" x14ac:dyDescent="0.25">
      <c r="A192" s="95" t="s">
        <v>9</v>
      </c>
      <c r="B192" s="794" t="s">
        <v>13</v>
      </c>
      <c r="C192" s="795"/>
      <c r="D192" s="795"/>
      <c r="E192" s="795"/>
      <c r="F192" s="795"/>
      <c r="G192" s="795"/>
      <c r="H192" s="796"/>
      <c r="I192" s="464">
        <f t="shared" ref="I192:T192" si="69">I191+I162+I128+I112+I104</f>
        <v>65054</v>
      </c>
      <c r="J192" s="464">
        <f t="shared" si="69"/>
        <v>25826.600000000002</v>
      </c>
      <c r="K192" s="464">
        <f t="shared" si="69"/>
        <v>19.2</v>
      </c>
      <c r="L192" s="465">
        <f t="shared" si="69"/>
        <v>39122.699999999997</v>
      </c>
      <c r="M192" s="466">
        <f t="shared" si="69"/>
        <v>65254.5</v>
      </c>
      <c r="N192" s="464">
        <f t="shared" si="69"/>
        <v>26356.600000000002</v>
      </c>
      <c r="O192" s="464">
        <f t="shared" si="69"/>
        <v>19.2</v>
      </c>
      <c r="P192" s="467">
        <f t="shared" si="69"/>
        <v>38897.899999999994</v>
      </c>
      <c r="Q192" s="714">
        <f t="shared" si="69"/>
        <v>200.49999999999943</v>
      </c>
      <c r="R192" s="714">
        <f t="shared" si="69"/>
        <v>530</v>
      </c>
      <c r="S192" s="714">
        <f t="shared" si="69"/>
        <v>0</v>
      </c>
      <c r="T192" s="715">
        <f t="shared" si="69"/>
        <v>-329.50000000000057</v>
      </c>
    </row>
    <row r="193" spans="1:41" ht="14.25" customHeight="1" thickBot="1" x14ac:dyDescent="0.25">
      <c r="A193" s="99" t="s">
        <v>55</v>
      </c>
      <c r="B193" s="828" t="s">
        <v>109</v>
      </c>
      <c r="C193" s="829"/>
      <c r="D193" s="829"/>
      <c r="E193" s="829"/>
      <c r="F193" s="829"/>
      <c r="G193" s="829"/>
      <c r="H193" s="830"/>
      <c r="I193" s="468">
        <f>SUM(I192)</f>
        <v>65054</v>
      </c>
      <c r="J193" s="469">
        <f>SUM(J192)</f>
        <v>25826.600000000002</v>
      </c>
      <c r="K193" s="469">
        <f>SUM(K192)</f>
        <v>19.2</v>
      </c>
      <c r="L193" s="470">
        <f>SUM(L192)</f>
        <v>39122.699999999997</v>
      </c>
      <c r="M193" s="469">
        <f t="shared" ref="M193:T193" si="70">SUM(M192)</f>
        <v>65254.5</v>
      </c>
      <c r="N193" s="469">
        <f t="shared" si="70"/>
        <v>26356.600000000002</v>
      </c>
      <c r="O193" s="469">
        <f t="shared" si="70"/>
        <v>19.2</v>
      </c>
      <c r="P193" s="471">
        <f t="shared" si="70"/>
        <v>38897.899999999994</v>
      </c>
      <c r="Q193" s="716">
        <f t="shared" si="70"/>
        <v>200.49999999999943</v>
      </c>
      <c r="R193" s="717">
        <f t="shared" si="70"/>
        <v>530</v>
      </c>
      <c r="S193" s="717">
        <f t="shared" si="70"/>
        <v>0</v>
      </c>
      <c r="T193" s="718">
        <f t="shared" si="70"/>
        <v>-329.50000000000057</v>
      </c>
    </row>
    <row r="194" spans="1:41" s="25" customFormat="1" ht="21" customHeight="1" x14ac:dyDescent="0.2">
      <c r="A194" s="1134" t="s">
        <v>235</v>
      </c>
      <c r="B194" s="1134"/>
      <c r="C194" s="1134"/>
      <c r="D194" s="1134"/>
      <c r="E194" s="1134"/>
      <c r="F194" s="1134"/>
      <c r="G194" s="1134"/>
      <c r="H194" s="1134"/>
      <c r="I194" s="1134"/>
      <c r="J194" s="1134"/>
      <c r="K194" s="1134"/>
      <c r="L194" s="1134"/>
      <c r="M194" s="1134"/>
      <c r="N194" s="1134"/>
      <c r="O194" s="1134"/>
      <c r="P194" s="1134"/>
      <c r="Q194" s="1134"/>
      <c r="R194" s="1134"/>
      <c r="S194" s="1134"/>
      <c r="T194" s="1134"/>
      <c r="U194" s="24"/>
      <c r="V194" s="24"/>
      <c r="W194" s="24"/>
      <c r="X194" s="24"/>
      <c r="Y194" s="24"/>
      <c r="Z194" s="24"/>
      <c r="AA194" s="24"/>
      <c r="AB194" s="24"/>
      <c r="AC194" s="24"/>
      <c r="AD194" s="24"/>
      <c r="AE194" s="24"/>
      <c r="AF194" s="24"/>
      <c r="AG194" s="24"/>
      <c r="AH194" s="24"/>
      <c r="AI194" s="24"/>
      <c r="AJ194" s="24"/>
      <c r="AK194" s="24"/>
      <c r="AL194" s="24"/>
      <c r="AM194" s="24"/>
      <c r="AN194" s="24"/>
      <c r="AO194" s="24"/>
    </row>
    <row r="195" spans="1:41" s="25" customFormat="1" ht="15" customHeight="1" thickBot="1" x14ac:dyDescent="0.25">
      <c r="A195" s="879" t="s">
        <v>18</v>
      </c>
      <c r="B195" s="879"/>
      <c r="C195" s="879"/>
      <c r="D195" s="879"/>
      <c r="E195" s="879"/>
      <c r="F195" s="879"/>
      <c r="G195" s="879"/>
      <c r="H195" s="879"/>
      <c r="I195" s="879"/>
      <c r="J195" s="879"/>
      <c r="K195" s="879"/>
      <c r="L195" s="879"/>
      <c r="M195" s="879"/>
      <c r="N195" s="879"/>
      <c r="O195" s="879"/>
      <c r="P195" s="879"/>
      <c r="Q195" s="879"/>
      <c r="R195" s="879"/>
      <c r="S195" s="879"/>
      <c r="T195" s="879"/>
      <c r="U195" s="24"/>
      <c r="V195" s="24"/>
      <c r="W195" s="24"/>
      <c r="X195" s="24"/>
      <c r="Y195" s="24"/>
      <c r="Z195" s="24"/>
      <c r="AA195" s="24"/>
      <c r="AB195" s="24"/>
      <c r="AC195" s="24"/>
      <c r="AD195" s="24"/>
      <c r="AE195" s="24"/>
      <c r="AF195" s="24"/>
      <c r="AG195" s="24"/>
      <c r="AH195" s="24"/>
      <c r="AI195" s="24"/>
      <c r="AJ195" s="24"/>
      <c r="AK195" s="24"/>
      <c r="AL195" s="24"/>
      <c r="AM195" s="24"/>
      <c r="AN195" s="24"/>
      <c r="AO195" s="24"/>
    </row>
    <row r="196" spans="1:41" ht="36" customHeight="1" thickBot="1" x14ac:dyDescent="0.25">
      <c r="A196" s="880" t="s">
        <v>14</v>
      </c>
      <c r="B196" s="881"/>
      <c r="C196" s="881"/>
      <c r="D196" s="881"/>
      <c r="E196" s="881"/>
      <c r="F196" s="881"/>
      <c r="G196" s="881"/>
      <c r="H196" s="882"/>
      <c r="I196" s="883" t="s">
        <v>124</v>
      </c>
      <c r="J196" s="884"/>
      <c r="K196" s="884"/>
      <c r="L196" s="885"/>
      <c r="M196" s="883" t="s">
        <v>226</v>
      </c>
      <c r="N196" s="884"/>
      <c r="O196" s="884"/>
      <c r="P196" s="885"/>
      <c r="Q196" s="883" t="s">
        <v>227</v>
      </c>
      <c r="R196" s="884"/>
      <c r="S196" s="884"/>
      <c r="T196" s="885"/>
    </row>
    <row r="197" spans="1:41" ht="14.25" customHeight="1" x14ac:dyDescent="0.2">
      <c r="A197" s="853" t="s">
        <v>19</v>
      </c>
      <c r="B197" s="854"/>
      <c r="C197" s="854"/>
      <c r="D197" s="854"/>
      <c r="E197" s="854"/>
      <c r="F197" s="854"/>
      <c r="G197" s="854"/>
      <c r="H197" s="855"/>
      <c r="I197" s="1135">
        <f>SUM(I198:L204)</f>
        <v>32828.899999999994</v>
      </c>
      <c r="J197" s="1136"/>
      <c r="K197" s="1136"/>
      <c r="L197" s="1137"/>
      <c r="M197" s="1135">
        <f>SUM(M198:P204)</f>
        <v>32999.4</v>
      </c>
      <c r="N197" s="1136"/>
      <c r="O197" s="1136"/>
      <c r="P197" s="1137"/>
      <c r="Q197" s="1135">
        <f>SUM(Q198:T204)</f>
        <v>170.50000000000216</v>
      </c>
      <c r="R197" s="1136"/>
      <c r="S197" s="1136"/>
      <c r="T197" s="1137"/>
    </row>
    <row r="198" spans="1:41" ht="14.25" customHeight="1" x14ac:dyDescent="0.2">
      <c r="A198" s="859" t="s">
        <v>34</v>
      </c>
      <c r="B198" s="860"/>
      <c r="C198" s="860"/>
      <c r="D198" s="860"/>
      <c r="E198" s="860"/>
      <c r="F198" s="860"/>
      <c r="G198" s="860"/>
      <c r="H198" s="861"/>
      <c r="I198" s="841">
        <f>SUMIF(H13:H193,"SB",I13:I193)</f>
        <v>27819.899999999998</v>
      </c>
      <c r="J198" s="842"/>
      <c r="K198" s="842"/>
      <c r="L198" s="843"/>
      <c r="M198" s="841">
        <f>SUMIF(H14:H188,"sb",M14:M188)</f>
        <v>27358</v>
      </c>
      <c r="N198" s="842"/>
      <c r="O198" s="842"/>
      <c r="P198" s="843"/>
      <c r="Q198" s="841">
        <f>M198-I198</f>
        <v>-461.89999999999782</v>
      </c>
      <c r="R198" s="842"/>
      <c r="S198" s="842"/>
      <c r="T198" s="843"/>
    </row>
    <row r="199" spans="1:41" ht="14.25" customHeight="1" x14ac:dyDescent="0.2">
      <c r="A199" s="844" t="s">
        <v>35</v>
      </c>
      <c r="B199" s="845"/>
      <c r="C199" s="845"/>
      <c r="D199" s="845"/>
      <c r="E199" s="845"/>
      <c r="F199" s="845"/>
      <c r="G199" s="845"/>
      <c r="H199" s="846"/>
      <c r="I199" s="841">
        <f>SUMIF(H13:H193,"SB(P)",I13:I193)</f>
        <v>138.19999999999999</v>
      </c>
      <c r="J199" s="842"/>
      <c r="K199" s="842"/>
      <c r="L199" s="843"/>
      <c r="M199" s="841">
        <f>SUMIF(H13:H193,"SB(P)",M13:M193)</f>
        <v>138.19999999999999</v>
      </c>
      <c r="N199" s="842"/>
      <c r="O199" s="842"/>
      <c r="P199" s="843"/>
      <c r="Q199" s="841">
        <f t="shared" ref="Q199:Q204" si="71">M199-I199</f>
        <v>0</v>
      </c>
      <c r="R199" s="842"/>
      <c r="S199" s="842"/>
      <c r="T199" s="843"/>
    </row>
    <row r="200" spans="1:41" x14ac:dyDescent="0.2">
      <c r="A200" s="844" t="s">
        <v>136</v>
      </c>
      <c r="B200" s="845"/>
      <c r="C200" s="845"/>
      <c r="D200" s="845"/>
      <c r="E200" s="845"/>
      <c r="F200" s="845"/>
      <c r="G200" s="845"/>
      <c r="H200" s="846"/>
      <c r="I200" s="841">
        <f>SUMIF(H13:H193,"SB(VR)",I13:I193)</f>
        <v>3370</v>
      </c>
      <c r="J200" s="842"/>
      <c r="K200" s="842"/>
      <c r="L200" s="843"/>
      <c r="M200" s="841">
        <f>SUMIF(H13:H193,"SB(VR)",M13:M193)</f>
        <v>3370</v>
      </c>
      <c r="N200" s="842"/>
      <c r="O200" s="842"/>
      <c r="P200" s="843"/>
      <c r="Q200" s="841">
        <f t="shared" si="71"/>
        <v>0</v>
      </c>
      <c r="R200" s="842"/>
      <c r="S200" s="842"/>
      <c r="T200" s="843"/>
    </row>
    <row r="201" spans="1:41" x14ac:dyDescent="0.2">
      <c r="A201" s="876" t="s">
        <v>233</v>
      </c>
      <c r="B201" s="877"/>
      <c r="C201" s="877"/>
      <c r="D201" s="877"/>
      <c r="E201" s="877"/>
      <c r="F201" s="877"/>
      <c r="G201" s="877"/>
      <c r="H201" s="878"/>
      <c r="I201" s="841">
        <f>SUMIF(H13:H193,"SB(VRL)",I13:I193)</f>
        <v>769.8</v>
      </c>
      <c r="J201" s="842"/>
      <c r="K201" s="842"/>
      <c r="L201" s="843"/>
      <c r="M201" s="841">
        <f>SUMIF(H13:H193,"SB(VRL)",M13:M193)</f>
        <v>769.8</v>
      </c>
      <c r="N201" s="842"/>
      <c r="O201" s="842"/>
      <c r="P201" s="843"/>
      <c r="Q201" s="841">
        <f t="shared" si="71"/>
        <v>0</v>
      </c>
      <c r="R201" s="842"/>
      <c r="S201" s="842"/>
      <c r="T201" s="843"/>
    </row>
    <row r="202" spans="1:41" x14ac:dyDescent="0.2">
      <c r="A202" s="838" t="s">
        <v>229</v>
      </c>
      <c r="B202" s="839"/>
      <c r="C202" s="839"/>
      <c r="D202" s="839"/>
      <c r="E202" s="839"/>
      <c r="F202" s="839"/>
      <c r="G202" s="839"/>
      <c r="H202" s="840"/>
      <c r="I202" s="841">
        <f>SUMIF(H13:H193,"SB(L)",I13:I193)</f>
        <v>701</v>
      </c>
      <c r="J202" s="842"/>
      <c r="K202" s="842"/>
      <c r="L202" s="843"/>
      <c r="M202" s="841">
        <f>SUMIF(H13:H193,"SB(L)",M13:M193)</f>
        <v>701</v>
      </c>
      <c r="N202" s="842"/>
      <c r="O202" s="842"/>
      <c r="P202" s="843"/>
      <c r="Q202" s="841">
        <f t="shared" si="71"/>
        <v>0</v>
      </c>
      <c r="R202" s="842"/>
      <c r="S202" s="842"/>
      <c r="T202" s="843"/>
    </row>
    <row r="203" spans="1:41" x14ac:dyDescent="0.2">
      <c r="A203" s="838" t="s">
        <v>232</v>
      </c>
      <c r="B203" s="839"/>
      <c r="C203" s="839"/>
      <c r="D203" s="839"/>
      <c r="E203" s="839"/>
      <c r="F203" s="839"/>
      <c r="G203" s="839"/>
      <c r="H203" s="840"/>
      <c r="I203" s="841">
        <f>SUMIF(H14:H194,"SB(VP)",I14:I194)</f>
        <v>0</v>
      </c>
      <c r="J203" s="842"/>
      <c r="K203" s="842"/>
      <c r="L203" s="843"/>
      <c r="M203" s="841">
        <f>SUMIF(H14:H194,"SB(VP)",M14:M194)</f>
        <v>0</v>
      </c>
      <c r="N203" s="842"/>
      <c r="O203" s="842"/>
      <c r="P203" s="843"/>
      <c r="Q203" s="841">
        <f t="shared" si="71"/>
        <v>0</v>
      </c>
      <c r="R203" s="842"/>
      <c r="S203" s="842"/>
      <c r="T203" s="843"/>
    </row>
    <row r="204" spans="1:41" x14ac:dyDescent="0.2">
      <c r="A204" s="838" t="s">
        <v>151</v>
      </c>
      <c r="B204" s="1138"/>
      <c r="C204" s="1138"/>
      <c r="D204" s="1138"/>
      <c r="E204" s="1138"/>
      <c r="F204" s="1138"/>
      <c r="G204" s="1138"/>
      <c r="H204" s="1139"/>
      <c r="I204" s="867">
        <f>SUMIF(H14:H193,"PF",I14:I193)</f>
        <v>30</v>
      </c>
      <c r="J204" s="868"/>
      <c r="K204" s="868"/>
      <c r="L204" s="869"/>
      <c r="M204" s="867">
        <f>SUMIF(H14:H193,"PF",M14:M193)</f>
        <v>662.4</v>
      </c>
      <c r="N204" s="868"/>
      <c r="O204" s="868"/>
      <c r="P204" s="869"/>
      <c r="Q204" s="841">
        <f t="shared" si="71"/>
        <v>632.4</v>
      </c>
      <c r="R204" s="842"/>
      <c r="S204" s="842"/>
      <c r="T204" s="843"/>
    </row>
    <row r="205" spans="1:41" x14ac:dyDescent="0.2">
      <c r="A205" s="870" t="s">
        <v>20</v>
      </c>
      <c r="B205" s="871"/>
      <c r="C205" s="871"/>
      <c r="D205" s="871"/>
      <c r="E205" s="871"/>
      <c r="F205" s="871"/>
      <c r="G205" s="871"/>
      <c r="H205" s="872"/>
      <c r="I205" s="873">
        <f>SUM(I206:L210)</f>
        <v>32225.099999999995</v>
      </c>
      <c r="J205" s="874"/>
      <c r="K205" s="874"/>
      <c r="L205" s="875"/>
      <c r="M205" s="873">
        <f>SUM(M206:P210)</f>
        <v>32255.099999999995</v>
      </c>
      <c r="N205" s="874"/>
      <c r="O205" s="874"/>
      <c r="P205" s="875"/>
      <c r="Q205" s="873">
        <f>SUM(Q206:T210)</f>
        <v>30</v>
      </c>
      <c r="R205" s="874"/>
      <c r="S205" s="874"/>
      <c r="T205" s="875"/>
    </row>
    <row r="206" spans="1:41" x14ac:dyDescent="0.2">
      <c r="A206" s="847" t="s">
        <v>36</v>
      </c>
      <c r="B206" s="848"/>
      <c r="C206" s="848"/>
      <c r="D206" s="848"/>
      <c r="E206" s="848"/>
      <c r="F206" s="848"/>
      <c r="G206" s="848"/>
      <c r="H206" s="849"/>
      <c r="I206" s="841">
        <f>SUMIF(H13:H193,"ES",I13:I193)</f>
        <v>15455.099999999997</v>
      </c>
      <c r="J206" s="842"/>
      <c r="K206" s="842"/>
      <c r="L206" s="843"/>
      <c r="M206" s="841">
        <f>SUMIF(H13:H193,"ES",M13:M193)</f>
        <v>15455.099999999997</v>
      </c>
      <c r="N206" s="842"/>
      <c r="O206" s="842"/>
      <c r="P206" s="843"/>
      <c r="Q206" s="841">
        <f>M206-I206</f>
        <v>0</v>
      </c>
      <c r="R206" s="842"/>
      <c r="S206" s="842"/>
      <c r="T206" s="843"/>
    </row>
    <row r="207" spans="1:41" x14ac:dyDescent="0.2">
      <c r="A207" s="838" t="s">
        <v>37</v>
      </c>
      <c r="B207" s="839"/>
      <c r="C207" s="839"/>
      <c r="D207" s="839"/>
      <c r="E207" s="839"/>
      <c r="F207" s="839"/>
      <c r="G207" s="839"/>
      <c r="H207" s="840"/>
      <c r="I207" s="841">
        <f>SUMIF(H13:H193,"KPP",I13:I193)</f>
        <v>9204.5999999999985</v>
      </c>
      <c r="J207" s="842"/>
      <c r="K207" s="842"/>
      <c r="L207" s="843"/>
      <c r="M207" s="841">
        <f>SUMIF(H13:H193,"KPP",M13:M193)</f>
        <v>9234.5999999999985</v>
      </c>
      <c r="N207" s="842"/>
      <c r="O207" s="842"/>
      <c r="P207" s="843"/>
      <c r="Q207" s="841">
        <f t="shared" ref="Q207:Q209" si="72">M207-I207</f>
        <v>30</v>
      </c>
      <c r="R207" s="842"/>
      <c r="S207" s="842"/>
      <c r="T207" s="843"/>
    </row>
    <row r="208" spans="1:41" x14ac:dyDescent="0.2">
      <c r="A208" s="838" t="s">
        <v>38</v>
      </c>
      <c r="B208" s="839"/>
      <c r="C208" s="839"/>
      <c r="D208" s="839"/>
      <c r="E208" s="839"/>
      <c r="F208" s="839"/>
      <c r="G208" s="839"/>
      <c r="H208" s="840"/>
      <c r="I208" s="841">
        <f>SUMIF(H13:H193,"KVJUD",I13:I193)</f>
        <v>6839.5</v>
      </c>
      <c r="J208" s="842"/>
      <c r="K208" s="842"/>
      <c r="L208" s="843"/>
      <c r="M208" s="841">
        <f>SUMIF(H13:H193,"KVJUD",M13:M193)</f>
        <v>6839.5</v>
      </c>
      <c r="N208" s="842"/>
      <c r="O208" s="842"/>
      <c r="P208" s="843"/>
      <c r="Q208" s="841">
        <f t="shared" si="72"/>
        <v>0</v>
      </c>
      <c r="R208" s="842"/>
      <c r="S208" s="842"/>
      <c r="T208" s="843"/>
    </row>
    <row r="209" spans="1:20" x14ac:dyDescent="0.2">
      <c r="A209" s="844" t="s">
        <v>39</v>
      </c>
      <c r="B209" s="845"/>
      <c r="C209" s="845"/>
      <c r="D209" s="845"/>
      <c r="E209" s="845"/>
      <c r="F209" s="845"/>
      <c r="G209" s="845"/>
      <c r="H209" s="846"/>
      <c r="I209" s="841">
        <f>SUMIF(H13:H193,"LRVB",I13:I193)</f>
        <v>69.3</v>
      </c>
      <c r="J209" s="842"/>
      <c r="K209" s="842"/>
      <c r="L209" s="843"/>
      <c r="M209" s="841">
        <f>SUMIF(H13:H193,"LRVB",M13:M193)</f>
        <v>69.3</v>
      </c>
      <c r="N209" s="842"/>
      <c r="O209" s="842"/>
      <c r="P209" s="843"/>
      <c r="Q209" s="841">
        <f t="shared" si="72"/>
        <v>0</v>
      </c>
      <c r="R209" s="842"/>
      <c r="S209" s="842"/>
      <c r="T209" s="843"/>
    </row>
    <row r="210" spans="1:20" x14ac:dyDescent="0.2">
      <c r="A210" s="844" t="s">
        <v>40</v>
      </c>
      <c r="B210" s="845"/>
      <c r="C210" s="845"/>
      <c r="D210" s="845"/>
      <c r="E210" s="845"/>
      <c r="F210" s="845"/>
      <c r="G210" s="845"/>
      <c r="H210" s="846"/>
      <c r="I210" s="841">
        <f>SUMIF(H13:H193,"Kt",I13:I193)</f>
        <v>656.6</v>
      </c>
      <c r="J210" s="842"/>
      <c r="K210" s="842"/>
      <c r="L210" s="843"/>
      <c r="M210" s="841">
        <f>SUMIF(H13:H193,"Kt",M13:M193)</f>
        <v>656.6</v>
      </c>
      <c r="N210" s="842"/>
      <c r="O210" s="842"/>
      <c r="P210" s="843"/>
      <c r="Q210" s="841">
        <f>M210-I210</f>
        <v>0</v>
      </c>
      <c r="R210" s="842"/>
      <c r="S210" s="842"/>
      <c r="T210" s="843"/>
    </row>
    <row r="211" spans="1:20" ht="13.5" thickBot="1" x14ac:dyDescent="0.25">
      <c r="A211" s="832" t="s">
        <v>21</v>
      </c>
      <c r="B211" s="833"/>
      <c r="C211" s="833"/>
      <c r="D211" s="833"/>
      <c r="E211" s="833"/>
      <c r="F211" s="833"/>
      <c r="G211" s="833"/>
      <c r="H211" s="834"/>
      <c r="I211" s="835">
        <f>SUM(I197,I205)</f>
        <v>65053.999999999985</v>
      </c>
      <c r="J211" s="836"/>
      <c r="K211" s="836"/>
      <c r="L211" s="837"/>
      <c r="M211" s="835">
        <f>SUM(M197,M205)</f>
        <v>65254.5</v>
      </c>
      <c r="N211" s="836"/>
      <c r="O211" s="836"/>
      <c r="P211" s="837"/>
      <c r="Q211" s="1154">
        <f>SUM(Q197,Q205)</f>
        <v>200.50000000000216</v>
      </c>
      <c r="R211" s="1155"/>
      <c r="S211" s="1155"/>
      <c r="T211" s="1156"/>
    </row>
    <row r="212" spans="1:20" x14ac:dyDescent="0.2">
      <c r="N212" s="473"/>
      <c r="R212" s="472"/>
    </row>
    <row r="213" spans="1:20" x14ac:dyDescent="0.2">
      <c r="I213" s="473"/>
      <c r="J213" s="473"/>
      <c r="K213" s="473"/>
      <c r="L213" s="473"/>
      <c r="M213" s="473"/>
      <c r="N213" s="473"/>
      <c r="O213" s="473"/>
      <c r="P213" s="473"/>
      <c r="Q213" s="473"/>
      <c r="R213" s="473"/>
      <c r="S213" s="473"/>
      <c r="T213" s="473"/>
    </row>
    <row r="214" spans="1:20" x14ac:dyDescent="0.2">
      <c r="I214" s="472"/>
      <c r="J214" s="472"/>
      <c r="K214" s="472"/>
      <c r="L214" s="472"/>
      <c r="M214" s="472"/>
      <c r="N214" s="472"/>
      <c r="O214" s="472"/>
      <c r="P214" s="472"/>
      <c r="Q214" s="472"/>
      <c r="R214" s="472"/>
      <c r="S214" s="472"/>
      <c r="T214" s="472"/>
    </row>
    <row r="215" spans="1:20" x14ac:dyDescent="0.2">
      <c r="J215" s="473"/>
      <c r="N215" s="473"/>
      <c r="R215" s="473"/>
    </row>
    <row r="216" spans="1:20" x14ac:dyDescent="0.2">
      <c r="I216" s="474"/>
      <c r="J216" s="474"/>
      <c r="K216" s="474"/>
      <c r="L216" s="474"/>
      <c r="M216" s="474"/>
      <c r="N216" s="474"/>
      <c r="O216" s="474"/>
      <c r="P216" s="474"/>
      <c r="Q216" s="474"/>
      <c r="R216" s="474"/>
      <c r="S216" s="474"/>
      <c r="T216" s="474"/>
    </row>
    <row r="217" spans="1:20" x14ac:dyDescent="0.2">
      <c r="A217" s="6"/>
      <c r="B217" s="6"/>
      <c r="C217" s="6"/>
      <c r="D217" s="6"/>
      <c r="E217" s="6"/>
      <c r="F217" s="6"/>
      <c r="G217" s="6"/>
      <c r="H217" s="475"/>
      <c r="I217" s="476"/>
      <c r="K217" s="475"/>
      <c r="L217" s="475"/>
      <c r="M217" s="476"/>
      <c r="O217" s="475"/>
      <c r="P217" s="475"/>
      <c r="Q217" s="476"/>
      <c r="S217" s="475"/>
      <c r="T217" s="475"/>
    </row>
    <row r="218" spans="1:20" x14ac:dyDescent="0.2">
      <c r="A218" s="6"/>
      <c r="B218" s="6"/>
      <c r="C218" s="6"/>
      <c r="D218" s="6"/>
      <c r="E218" s="6"/>
      <c r="F218" s="6"/>
      <c r="G218" s="6"/>
      <c r="H218" s="475"/>
      <c r="J218" s="473"/>
      <c r="K218" s="475"/>
      <c r="L218" s="475"/>
      <c r="N218" s="473"/>
      <c r="O218" s="475"/>
      <c r="P218" s="475"/>
      <c r="R218" s="473"/>
      <c r="S218" s="475"/>
      <c r="T218" s="475"/>
    </row>
  </sheetData>
  <mergeCells count="385">
    <mergeCell ref="Q1:T1"/>
    <mergeCell ref="M210:P210"/>
    <mergeCell ref="M211:P211"/>
    <mergeCell ref="Q6:T6"/>
    <mergeCell ref="Q7:Q8"/>
    <mergeCell ref="R7:S7"/>
    <mergeCell ref="T7:T8"/>
    <mergeCell ref="Q196:T196"/>
    <mergeCell ref="Q197:T197"/>
    <mergeCell ref="Q198:T198"/>
    <mergeCell ref="Q199:T199"/>
    <mergeCell ref="Q200:T200"/>
    <mergeCell ref="Q201:T201"/>
    <mergeCell ref="Q202:T202"/>
    <mergeCell ref="Q204:T204"/>
    <mergeCell ref="Q205:T205"/>
    <mergeCell ref="Q206:T206"/>
    <mergeCell ref="Q207:T207"/>
    <mergeCell ref="Q208:T208"/>
    <mergeCell ref="Q209:T209"/>
    <mergeCell ref="Q210:T210"/>
    <mergeCell ref="Q211:T211"/>
    <mergeCell ref="M200:P200"/>
    <mergeCell ref="M202:P202"/>
    <mergeCell ref="M204:P204"/>
    <mergeCell ref="M205:P205"/>
    <mergeCell ref="M206:P206"/>
    <mergeCell ref="M207:P207"/>
    <mergeCell ref="M208:P208"/>
    <mergeCell ref="M209:P209"/>
    <mergeCell ref="A2:T2"/>
    <mergeCell ref="A3:T3"/>
    <mergeCell ref="A4:T4"/>
    <mergeCell ref="A6:A8"/>
    <mergeCell ref="B6:B8"/>
    <mergeCell ref="C6:C8"/>
    <mergeCell ref="D6:D8"/>
    <mergeCell ref="E6:E8"/>
    <mergeCell ref="F6:F8"/>
    <mergeCell ref="M6:P6"/>
    <mergeCell ref="M7:M8"/>
    <mergeCell ref="N7:O7"/>
    <mergeCell ref="P7:P8"/>
    <mergeCell ref="A9:T9"/>
    <mergeCell ref="A10:T10"/>
    <mergeCell ref="B11:T11"/>
    <mergeCell ref="C12:T12"/>
    <mergeCell ref="A14:A19"/>
    <mergeCell ref="B14:B19"/>
    <mergeCell ref="C14:C19"/>
    <mergeCell ref="D14:D17"/>
    <mergeCell ref="F14:F19"/>
    <mergeCell ref="G6:G8"/>
    <mergeCell ref="H6:H8"/>
    <mergeCell ref="I6:L6"/>
    <mergeCell ref="I7:I8"/>
    <mergeCell ref="J7:K7"/>
    <mergeCell ref="L7:L8"/>
    <mergeCell ref="G14:G19"/>
    <mergeCell ref="E15:E19"/>
    <mergeCell ref="D18:D19"/>
    <mergeCell ref="A20:A24"/>
    <mergeCell ref="B20:B24"/>
    <mergeCell ref="C20:C24"/>
    <mergeCell ref="D20:D24"/>
    <mergeCell ref="E20:E24"/>
    <mergeCell ref="F20:F24"/>
    <mergeCell ref="G20:G24"/>
    <mergeCell ref="D25:D29"/>
    <mergeCell ref="E25:E29"/>
    <mergeCell ref="F25:F29"/>
    <mergeCell ref="G25:G29"/>
    <mergeCell ref="E31:E34"/>
    <mergeCell ref="A35:A37"/>
    <mergeCell ref="B35:B37"/>
    <mergeCell ref="C35:C37"/>
    <mergeCell ref="D35:D37"/>
    <mergeCell ref="E35:E37"/>
    <mergeCell ref="F35:F37"/>
    <mergeCell ref="G35:G37"/>
    <mergeCell ref="A30:A34"/>
    <mergeCell ref="B30:B34"/>
    <mergeCell ref="C30:C34"/>
    <mergeCell ref="D30:D34"/>
    <mergeCell ref="F30:F34"/>
    <mergeCell ref="G30:G34"/>
    <mergeCell ref="A45:A47"/>
    <mergeCell ref="B45:B47"/>
    <mergeCell ref="C45:C47"/>
    <mergeCell ref="D45:D47"/>
    <mergeCell ref="E45:E47"/>
    <mergeCell ref="G38:G40"/>
    <mergeCell ref="E41:H41"/>
    <mergeCell ref="A43:A44"/>
    <mergeCell ref="B43:B44"/>
    <mergeCell ref="C43:C44"/>
    <mergeCell ref="D43:D44"/>
    <mergeCell ref="F43:F44"/>
    <mergeCell ref="G43:G44"/>
    <mergeCell ref="A38:A40"/>
    <mergeCell ref="B38:B40"/>
    <mergeCell ref="C38:C40"/>
    <mergeCell ref="D38:D40"/>
    <mergeCell ref="E38:E40"/>
    <mergeCell ref="F38:F40"/>
    <mergeCell ref="F45:F47"/>
    <mergeCell ref="G45:G47"/>
    <mergeCell ref="A48:A49"/>
    <mergeCell ref="B48:B49"/>
    <mergeCell ref="C48:C49"/>
    <mergeCell ref="D48:D49"/>
    <mergeCell ref="E48:E49"/>
    <mergeCell ref="F48:F49"/>
    <mergeCell ref="G48:G49"/>
    <mergeCell ref="A50:A51"/>
    <mergeCell ref="B50:B51"/>
    <mergeCell ref="C50:C51"/>
    <mergeCell ref="D50:D51"/>
    <mergeCell ref="E50:E51"/>
    <mergeCell ref="F50:F51"/>
    <mergeCell ref="G50:G51"/>
    <mergeCell ref="A59:A62"/>
    <mergeCell ref="B59:B62"/>
    <mergeCell ref="C59:C62"/>
    <mergeCell ref="D59:D62"/>
    <mergeCell ref="E59:E62"/>
    <mergeCell ref="F59:F62"/>
    <mergeCell ref="G59:G62"/>
    <mergeCell ref="G52:G54"/>
    <mergeCell ref="E55:H55"/>
    <mergeCell ref="A57:A58"/>
    <mergeCell ref="B57:B58"/>
    <mergeCell ref="C57:C58"/>
    <mergeCell ref="D57:D58"/>
    <mergeCell ref="E57:E58"/>
    <mergeCell ref="F57:F58"/>
    <mergeCell ref="A52:A54"/>
    <mergeCell ref="B52:B54"/>
    <mergeCell ref="C52:C54"/>
    <mergeCell ref="D52:D54"/>
    <mergeCell ref="E52:E54"/>
    <mergeCell ref="F52:F54"/>
    <mergeCell ref="G57:G58"/>
    <mergeCell ref="A63:A64"/>
    <mergeCell ref="B63:B64"/>
    <mergeCell ref="C63:C64"/>
    <mergeCell ref="D63:D64"/>
    <mergeCell ref="E63:E64"/>
    <mergeCell ref="F63:F64"/>
    <mergeCell ref="G63:G64"/>
    <mergeCell ref="G65:G66"/>
    <mergeCell ref="A67:A69"/>
    <mergeCell ref="B67:B69"/>
    <mergeCell ref="C67:C69"/>
    <mergeCell ref="D67:D69"/>
    <mergeCell ref="E67:E69"/>
    <mergeCell ref="F67:F69"/>
    <mergeCell ref="G67:G69"/>
    <mergeCell ref="A65:A66"/>
    <mergeCell ref="B65:B66"/>
    <mergeCell ref="C65:C66"/>
    <mergeCell ref="D65:D66"/>
    <mergeCell ref="E65:E66"/>
    <mergeCell ref="F65:F66"/>
    <mergeCell ref="A70:A72"/>
    <mergeCell ref="B70:B72"/>
    <mergeCell ref="C70:C72"/>
    <mergeCell ref="D70:D72"/>
    <mergeCell ref="A73:A75"/>
    <mergeCell ref="B73:B75"/>
    <mergeCell ref="C73:C75"/>
    <mergeCell ref="D73:D75"/>
    <mergeCell ref="E73:E75"/>
    <mergeCell ref="A79:A80"/>
    <mergeCell ref="B79:B80"/>
    <mergeCell ref="C79:C80"/>
    <mergeCell ref="A81:A82"/>
    <mergeCell ref="B81:B82"/>
    <mergeCell ref="C81:C82"/>
    <mergeCell ref="F73:F75"/>
    <mergeCell ref="G73:G75"/>
    <mergeCell ref="E76:H76"/>
    <mergeCell ref="D78:D80"/>
    <mergeCell ref="E78:E80"/>
    <mergeCell ref="F78:F80"/>
    <mergeCell ref="G78:G80"/>
    <mergeCell ref="D81:D82"/>
    <mergeCell ref="E81:E82"/>
    <mergeCell ref="F81:F82"/>
    <mergeCell ref="G81:G82"/>
    <mergeCell ref="E83:H83"/>
    <mergeCell ref="A84:A87"/>
    <mergeCell ref="B84:B87"/>
    <mergeCell ref="C84:C87"/>
    <mergeCell ref="E84:E87"/>
    <mergeCell ref="F84:F87"/>
    <mergeCell ref="G84:G87"/>
    <mergeCell ref="A88:A91"/>
    <mergeCell ref="B88:B91"/>
    <mergeCell ref="C88:C91"/>
    <mergeCell ref="D88:D91"/>
    <mergeCell ref="E88:E91"/>
    <mergeCell ref="F88:F91"/>
    <mergeCell ref="G88:G91"/>
    <mergeCell ref="D84:D85"/>
    <mergeCell ref="A93:A96"/>
    <mergeCell ref="B93:B96"/>
    <mergeCell ref="C93:C96"/>
    <mergeCell ref="D93:D96"/>
    <mergeCell ref="F93:F96"/>
    <mergeCell ref="G93:G96"/>
    <mergeCell ref="E94:E96"/>
    <mergeCell ref="G97:G102"/>
    <mergeCell ref="D100:D102"/>
    <mergeCell ref="E103:H103"/>
    <mergeCell ref="C104:H104"/>
    <mergeCell ref="C105:T105"/>
    <mergeCell ref="A97:A102"/>
    <mergeCell ref="B97:B102"/>
    <mergeCell ref="C97:C102"/>
    <mergeCell ref="D97:D98"/>
    <mergeCell ref="E97:E102"/>
    <mergeCell ref="F97:F102"/>
    <mergeCell ref="E107:E111"/>
    <mergeCell ref="D109:D111"/>
    <mergeCell ref="C112:H112"/>
    <mergeCell ref="A106:A111"/>
    <mergeCell ref="B106:B111"/>
    <mergeCell ref="C106:C111"/>
    <mergeCell ref="D106:D108"/>
    <mergeCell ref="F106:F111"/>
    <mergeCell ref="G106:G111"/>
    <mergeCell ref="C113:T113"/>
    <mergeCell ref="A119:A120"/>
    <mergeCell ref="B119:B120"/>
    <mergeCell ref="C119:C120"/>
    <mergeCell ref="D119:D120"/>
    <mergeCell ref="E119:E120"/>
    <mergeCell ref="F119:F120"/>
    <mergeCell ref="G119:G120"/>
    <mergeCell ref="A126:A127"/>
    <mergeCell ref="B126:B127"/>
    <mergeCell ref="C126:C127"/>
    <mergeCell ref="D126:D127"/>
    <mergeCell ref="E126:E127"/>
    <mergeCell ref="F126:F127"/>
    <mergeCell ref="G126:G127"/>
    <mergeCell ref="A123:A125"/>
    <mergeCell ref="B123:B125"/>
    <mergeCell ref="C123:C125"/>
    <mergeCell ref="D123:D125"/>
    <mergeCell ref="E123:E125"/>
    <mergeCell ref="F123:F125"/>
    <mergeCell ref="G123:G125"/>
    <mergeCell ref="A121:A122"/>
    <mergeCell ref="B121:B122"/>
    <mergeCell ref="C121:C122"/>
    <mergeCell ref="D121:D122"/>
    <mergeCell ref="E121:E122"/>
    <mergeCell ref="F121:F122"/>
    <mergeCell ref="G121:G122"/>
    <mergeCell ref="E132:E133"/>
    <mergeCell ref="D134:D135"/>
    <mergeCell ref="D136:D137"/>
    <mergeCell ref="C128:H128"/>
    <mergeCell ref="C129:T129"/>
    <mergeCell ref="D130:D131"/>
    <mergeCell ref="D144:D145"/>
    <mergeCell ref="E144:E145"/>
    <mergeCell ref="F144:F145"/>
    <mergeCell ref="G144:G145"/>
    <mergeCell ref="A146:A147"/>
    <mergeCell ref="B146:B147"/>
    <mergeCell ref="C146:C147"/>
    <mergeCell ref="D146:D147"/>
    <mergeCell ref="A140:A142"/>
    <mergeCell ref="B140:B142"/>
    <mergeCell ref="C140:C142"/>
    <mergeCell ref="D140:D142"/>
    <mergeCell ref="E141:E142"/>
    <mergeCell ref="G148:G150"/>
    <mergeCell ref="C151:C152"/>
    <mergeCell ref="D151:D152"/>
    <mergeCell ref="E151:E152"/>
    <mergeCell ref="F151:F152"/>
    <mergeCell ref="G151:G152"/>
    <mergeCell ref="A148:A150"/>
    <mergeCell ref="B148:B150"/>
    <mergeCell ref="C148:C150"/>
    <mergeCell ref="D148:D150"/>
    <mergeCell ref="E148:E150"/>
    <mergeCell ref="F148:F150"/>
    <mergeCell ref="G153:G155"/>
    <mergeCell ref="A156:A158"/>
    <mergeCell ref="B156:B158"/>
    <mergeCell ref="C156:C158"/>
    <mergeCell ref="D156:D158"/>
    <mergeCell ref="F156:F158"/>
    <mergeCell ref="G156:G158"/>
    <mergeCell ref="E157:E158"/>
    <mergeCell ref="A153:A155"/>
    <mergeCell ref="B153:B155"/>
    <mergeCell ref="C153:C155"/>
    <mergeCell ref="D153:D155"/>
    <mergeCell ref="E153:E155"/>
    <mergeCell ref="F153:F155"/>
    <mergeCell ref="C162:H162"/>
    <mergeCell ref="C163:T163"/>
    <mergeCell ref="D164:D166"/>
    <mergeCell ref="A159:A161"/>
    <mergeCell ref="B159:B161"/>
    <mergeCell ref="C159:C161"/>
    <mergeCell ref="D159:D161"/>
    <mergeCell ref="F159:F161"/>
    <mergeCell ref="G159:G161"/>
    <mergeCell ref="E160:E161"/>
    <mergeCell ref="D178:D180"/>
    <mergeCell ref="D174:D176"/>
    <mergeCell ref="D168:D169"/>
    <mergeCell ref="D170:D173"/>
    <mergeCell ref="G181:G184"/>
    <mergeCell ref="A185:A187"/>
    <mergeCell ref="B185:B187"/>
    <mergeCell ref="C185:C187"/>
    <mergeCell ref="D185:D187"/>
    <mergeCell ref="E185:E187"/>
    <mergeCell ref="F185:F187"/>
    <mergeCell ref="G185:G187"/>
    <mergeCell ref="A181:A184"/>
    <mergeCell ref="B181:B184"/>
    <mergeCell ref="C181:C184"/>
    <mergeCell ref="D181:D184"/>
    <mergeCell ref="E181:E184"/>
    <mergeCell ref="F181:F184"/>
    <mergeCell ref="A211:H211"/>
    <mergeCell ref="I211:L211"/>
    <mergeCell ref="A207:H207"/>
    <mergeCell ref="I207:L207"/>
    <mergeCell ref="A208:H208"/>
    <mergeCell ref="I208:L208"/>
    <mergeCell ref="A209:H209"/>
    <mergeCell ref="I209:L209"/>
    <mergeCell ref="A204:H204"/>
    <mergeCell ref="I204:L204"/>
    <mergeCell ref="A205:H205"/>
    <mergeCell ref="I205:L205"/>
    <mergeCell ref="A206:H206"/>
    <mergeCell ref="I206:L206"/>
    <mergeCell ref="A210:H210"/>
    <mergeCell ref="I210:L210"/>
    <mergeCell ref="A203:H203"/>
    <mergeCell ref="I203:L203"/>
    <mergeCell ref="M203:P203"/>
    <mergeCell ref="Q203:T203"/>
    <mergeCell ref="A200:H200"/>
    <mergeCell ref="I200:L200"/>
    <mergeCell ref="A201:H201"/>
    <mergeCell ref="I201:L201"/>
    <mergeCell ref="A202:H202"/>
    <mergeCell ref="I202:L202"/>
    <mergeCell ref="M201:P201"/>
    <mergeCell ref="M198:P198"/>
    <mergeCell ref="M199:P199"/>
    <mergeCell ref="C191:H191"/>
    <mergeCell ref="B192:H192"/>
    <mergeCell ref="A188:A190"/>
    <mergeCell ref="B188:B190"/>
    <mergeCell ref="C188:C190"/>
    <mergeCell ref="D188:D190"/>
    <mergeCell ref="E188:E190"/>
    <mergeCell ref="F188:F190"/>
    <mergeCell ref="G188:G190"/>
    <mergeCell ref="B193:H193"/>
    <mergeCell ref="A194:T194"/>
    <mergeCell ref="A195:T195"/>
    <mergeCell ref="A196:H196"/>
    <mergeCell ref="I196:L196"/>
    <mergeCell ref="M196:P196"/>
    <mergeCell ref="A197:H197"/>
    <mergeCell ref="I197:L197"/>
    <mergeCell ref="A198:H198"/>
    <mergeCell ref="I198:L198"/>
    <mergeCell ref="A199:H199"/>
    <mergeCell ref="I199:L199"/>
    <mergeCell ref="M197:P197"/>
  </mergeCells>
  <printOptions horizontalCentered="1"/>
  <pageMargins left="3.937007874015748E-2" right="3.937007874015748E-2" top="0.55118110236220474" bottom="0.35433070866141736" header="0.31496062992125984" footer="0.31496062992125984"/>
  <pageSetup paperSize="9" orientation="landscape" r:id="rId1"/>
  <rowBreaks count="7" manualBreakCount="7">
    <brk id="37" max="19" man="1"/>
    <brk id="69" max="19" man="1"/>
    <brk id="91" max="19" man="1"/>
    <brk id="116" max="19" man="1"/>
    <brk id="135" max="19" man="1"/>
    <brk id="162" max="19" man="1"/>
    <brk id="187" max="1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Įvardinti diapazonai</vt:lpstr>
      </vt:variant>
      <vt:variant>
        <vt:i4>4</vt:i4>
      </vt:variant>
    </vt:vector>
  </HeadingPairs>
  <TitlesOfParts>
    <vt:vector size="7" baseType="lpstr">
      <vt:lpstr>2014-2016 SVP</vt:lpstr>
      <vt:lpstr>Asignavimų valdytojų kodai</vt:lpstr>
      <vt:lpstr>Rengimo medžiaga</vt:lpstr>
      <vt:lpstr>'2014-2016 SVP'!Print_Area</vt:lpstr>
      <vt:lpstr>'Rengimo medžiaga'!Print_Area</vt:lpstr>
      <vt:lpstr>'2014-2016 SVP'!Print_Titles</vt:lpstr>
      <vt:lpstr>'Rengimo medžiaga'!Print_Titles</vt:lpstr>
    </vt:vector>
  </TitlesOfParts>
  <Company>valdyba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Virginija Palaimiene</cp:lastModifiedBy>
  <cp:lastPrinted>2014-07-09T12:37:02Z</cp:lastPrinted>
  <dcterms:created xsi:type="dcterms:W3CDTF">2007-07-27T10:32:34Z</dcterms:created>
  <dcterms:modified xsi:type="dcterms:W3CDTF">2014-12-12T08:33:04Z</dcterms:modified>
</cp:coreProperties>
</file>