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 yWindow="885" windowWidth="23010" windowHeight="10500" firstSheet="1" activeTab="1"/>
  </bookViews>
  <sheets>
    <sheet name="Asignavimų valdytojų kodai" sheetId="3" state="hidden" r:id="rId1"/>
    <sheet name="1 programa" sheetId="9" r:id="rId2"/>
    <sheet name="Aiškinamoji lentelė" sheetId="8" state="hidden" r:id="rId3"/>
  </sheets>
  <definedNames>
    <definedName name="_xlnm.Print_Area" localSheetId="1">'1 programa'!$A$1:$N$106</definedName>
    <definedName name="_xlnm.Print_Area" localSheetId="2">'Aiškinamoji lentelė'!$A$1:$AB$122</definedName>
    <definedName name="_xlnm.Print_Titles" localSheetId="1">'1 programa'!$5:$7</definedName>
    <definedName name="_xlnm.Print_Titles" localSheetId="2">'Aiškinamoji lentelė'!$5:$7</definedName>
  </definedNames>
  <calcPr calcId="145621"/>
</workbook>
</file>

<file path=xl/calcChain.xml><?xml version="1.0" encoding="utf-8"?>
<calcChain xmlns="http://schemas.openxmlformats.org/spreadsheetml/2006/main">
  <c r="H83" i="9" l="1"/>
  <c r="I89" i="9" l="1"/>
  <c r="J87" i="9"/>
  <c r="J85" i="9"/>
  <c r="I85" i="9"/>
  <c r="H85" i="9"/>
  <c r="H82" i="9"/>
  <c r="J76" i="9"/>
  <c r="I76" i="9"/>
  <c r="H76" i="9"/>
  <c r="J63" i="9"/>
  <c r="I63" i="9"/>
  <c r="H63" i="9"/>
  <c r="H56" i="9"/>
  <c r="J54" i="9"/>
  <c r="I54" i="9"/>
  <c r="H54" i="9"/>
  <c r="J50" i="9"/>
  <c r="I50" i="9"/>
  <c r="H50" i="9"/>
  <c r="I45" i="9"/>
  <c r="H45" i="9"/>
  <c r="J39" i="9"/>
  <c r="I39" i="9"/>
  <c r="H39" i="9"/>
  <c r="J36" i="9"/>
  <c r="I36" i="9"/>
  <c r="H36" i="9"/>
  <c r="J27" i="9"/>
  <c r="I27" i="9"/>
  <c r="H13" i="9"/>
  <c r="H12" i="9"/>
  <c r="H27" i="9"/>
  <c r="O14" i="8" l="1"/>
  <c r="O15" i="8"/>
  <c r="O16" i="8"/>
  <c r="O17" i="8"/>
  <c r="O18" i="8"/>
  <c r="O19" i="8"/>
  <c r="O23" i="8"/>
  <c r="O24" i="8"/>
  <c r="O25" i="8"/>
  <c r="O26" i="8"/>
  <c r="AA47" i="8" l="1"/>
  <c r="AB47" i="8"/>
  <c r="Z47" i="8"/>
  <c r="M39" i="9"/>
  <c r="N39" i="9"/>
  <c r="L39" i="9"/>
  <c r="R52" i="8" l="1"/>
  <c r="O52" i="8" s="1"/>
  <c r="X81" i="8" l="1"/>
  <c r="O53" i="8" l="1"/>
  <c r="L61" i="8" l="1"/>
  <c r="M61" i="8"/>
  <c r="N61" i="8"/>
  <c r="P61" i="8"/>
  <c r="Q61" i="8"/>
  <c r="R61" i="8"/>
  <c r="T61" i="8"/>
  <c r="U61" i="8"/>
  <c r="V61" i="8"/>
  <c r="W61" i="8"/>
  <c r="X61" i="8"/>
  <c r="L68" i="8"/>
  <c r="M68" i="8"/>
  <c r="N68" i="8"/>
  <c r="P68" i="8"/>
  <c r="Q68" i="8"/>
  <c r="R68" i="8"/>
  <c r="T68" i="8"/>
  <c r="U68" i="8"/>
  <c r="V68" i="8"/>
  <c r="X68" i="8"/>
  <c r="H53" i="9"/>
  <c r="I53" i="9"/>
  <c r="J53" i="9"/>
  <c r="O88" i="8"/>
  <c r="O89" i="8"/>
  <c r="O87" i="8"/>
  <c r="K87" i="8"/>
  <c r="P77" i="8" l="1"/>
  <c r="O79" i="8"/>
  <c r="W65" i="8" l="1"/>
  <c r="W68" i="8" s="1"/>
  <c r="H84" i="9" l="1"/>
  <c r="K119" i="8" l="1"/>
  <c r="K118" i="8"/>
  <c r="O12" i="8"/>
  <c r="Z32" i="8" l="1"/>
  <c r="H71" i="9" l="1"/>
  <c r="H104" i="9"/>
  <c r="H100" i="9"/>
  <c r="H105" i="9"/>
  <c r="H103" i="9"/>
  <c r="H102" i="9"/>
  <c r="H99" i="9"/>
  <c r="H98" i="9" s="1"/>
  <c r="I103" i="9"/>
  <c r="I102" i="9"/>
  <c r="I99" i="9"/>
  <c r="I98" i="9" s="1"/>
  <c r="H86" i="9"/>
  <c r="H91" i="9" s="1"/>
  <c r="H92" i="9" s="1"/>
  <c r="I84" i="9"/>
  <c r="H72" i="9"/>
  <c r="I71" i="9"/>
  <c r="I72" i="9" s="1"/>
  <c r="J71" i="9"/>
  <c r="J72" i="9" s="1"/>
  <c r="I60" i="9"/>
  <c r="I61" i="9" s="1"/>
  <c r="J60" i="9"/>
  <c r="J61" i="9" s="1"/>
  <c r="H60" i="9"/>
  <c r="H61" i="9" s="1"/>
  <c r="H47" i="9"/>
  <c r="H38" i="9"/>
  <c r="I35" i="9"/>
  <c r="J35" i="9"/>
  <c r="H35" i="9"/>
  <c r="H26" i="9"/>
  <c r="J105" i="9"/>
  <c r="I105" i="9"/>
  <c r="J104" i="9"/>
  <c r="I104" i="9"/>
  <c r="J103" i="9"/>
  <c r="J102" i="9"/>
  <c r="J99" i="9"/>
  <c r="J98" i="9" s="1"/>
  <c r="J90" i="9"/>
  <c r="I90" i="9"/>
  <c r="J88" i="9"/>
  <c r="J86" i="9"/>
  <c r="I86" i="9"/>
  <c r="J84" i="9"/>
  <c r="J47" i="9"/>
  <c r="I47" i="9"/>
  <c r="J38" i="9"/>
  <c r="I38" i="9"/>
  <c r="N27" i="9"/>
  <c r="M27" i="9"/>
  <c r="L27" i="9"/>
  <c r="L20" i="9"/>
  <c r="L12" i="9"/>
  <c r="P20" i="8"/>
  <c r="Q20" i="8"/>
  <c r="R20" i="8"/>
  <c r="T20" i="8"/>
  <c r="U20" i="8"/>
  <c r="V20" i="8"/>
  <c r="W20" i="8"/>
  <c r="X20" i="8"/>
  <c r="L12" i="8"/>
  <c r="L20" i="8" s="1"/>
  <c r="M12" i="8"/>
  <c r="M20" i="8" s="1"/>
  <c r="N12" i="8"/>
  <c r="N20" i="8" s="1"/>
  <c r="K13" i="8"/>
  <c r="N21" i="8"/>
  <c r="N27" i="8" s="1"/>
  <c r="K22" i="8"/>
  <c r="L27" i="8"/>
  <c r="M27" i="8"/>
  <c r="L28" i="8"/>
  <c r="M28" i="8"/>
  <c r="N28" i="8"/>
  <c r="K29" i="8"/>
  <c r="L30" i="8"/>
  <c r="M30" i="8"/>
  <c r="N30" i="8"/>
  <c r="K33" i="8"/>
  <c r="K36" i="8"/>
  <c r="K37" i="8"/>
  <c r="K40" i="8"/>
  <c r="K41" i="8"/>
  <c r="K42" i="8"/>
  <c r="L43" i="8"/>
  <c r="M43" i="8"/>
  <c r="N43" i="8"/>
  <c r="K44" i="8"/>
  <c r="K46" i="8" s="1"/>
  <c r="L46" i="8"/>
  <c r="M46" i="8"/>
  <c r="N46" i="8"/>
  <c r="L48" i="8"/>
  <c r="K48" i="8" s="1"/>
  <c r="K49" i="8"/>
  <c r="K50" i="8"/>
  <c r="M55" i="8"/>
  <c r="N55" i="8"/>
  <c r="K59" i="8"/>
  <c r="K60" i="8"/>
  <c r="K63" i="8"/>
  <c r="K68" i="8" s="1"/>
  <c r="K69" i="8"/>
  <c r="K70" i="8" s="1"/>
  <c r="L70" i="8"/>
  <c r="L71" i="8" s="1"/>
  <c r="M70" i="8"/>
  <c r="M71" i="8" s="1"/>
  <c r="N70" i="8"/>
  <c r="N71" i="8" s="1"/>
  <c r="K74" i="8"/>
  <c r="K76" i="8"/>
  <c r="K77" i="8"/>
  <c r="L81" i="8"/>
  <c r="L82" i="8" s="1"/>
  <c r="M81" i="8"/>
  <c r="M82" i="8" s="1"/>
  <c r="N81" i="8"/>
  <c r="N82" i="8" s="1"/>
  <c r="K86" i="8"/>
  <c r="K90" i="8"/>
  <c r="K91" i="8"/>
  <c r="K92" i="8"/>
  <c r="K93" i="8"/>
  <c r="K94" i="8"/>
  <c r="L96" i="8"/>
  <c r="M96" i="8"/>
  <c r="N96" i="8"/>
  <c r="K103" i="8"/>
  <c r="K105" i="8" s="1"/>
  <c r="L105" i="8"/>
  <c r="L106" i="8" s="1"/>
  <c r="L107" i="8" s="1"/>
  <c r="M105" i="8"/>
  <c r="M106" i="8" s="1"/>
  <c r="M107" i="8" s="1"/>
  <c r="N105" i="8"/>
  <c r="N106" i="8" s="1"/>
  <c r="N107" i="8" s="1"/>
  <c r="K115" i="8"/>
  <c r="W27" i="8"/>
  <c r="X27" i="8"/>
  <c r="P27" i="8"/>
  <c r="Q27" i="8"/>
  <c r="Q31" i="8" s="1"/>
  <c r="R27" i="8"/>
  <c r="T27" i="8"/>
  <c r="U27" i="8"/>
  <c r="V27" i="8"/>
  <c r="V31" i="8" s="1"/>
  <c r="O70" i="8"/>
  <c r="P70" i="8"/>
  <c r="P71" i="8" s="1"/>
  <c r="Q70" i="8"/>
  <c r="Q71" i="8" s="1"/>
  <c r="R70" i="8"/>
  <c r="R71" i="8" s="1"/>
  <c r="S70" i="8"/>
  <c r="T70" i="8"/>
  <c r="T71" i="8" s="1"/>
  <c r="U70" i="8"/>
  <c r="U71" i="8" s="1"/>
  <c r="V70" i="8"/>
  <c r="V71" i="8" s="1"/>
  <c r="W70" i="8"/>
  <c r="W71" i="8" s="1"/>
  <c r="X70" i="8"/>
  <c r="X71" i="8" s="1"/>
  <c r="P81" i="8"/>
  <c r="Q81" i="8"/>
  <c r="R81" i="8"/>
  <c r="T81" i="8"/>
  <c r="U81" i="8"/>
  <c r="V81" i="8"/>
  <c r="W81" i="8"/>
  <c r="K61" i="8" l="1"/>
  <c r="K71" i="8"/>
  <c r="T31" i="8"/>
  <c r="X31" i="8"/>
  <c r="I91" i="9"/>
  <c r="I92" i="9" s="1"/>
  <c r="R31" i="8"/>
  <c r="W31" i="8"/>
  <c r="L55" i="8"/>
  <c r="K28" i="8"/>
  <c r="K30" i="8" s="1"/>
  <c r="J91" i="9"/>
  <c r="J92" i="9" s="1"/>
  <c r="N31" i="8"/>
  <c r="N56" i="8" s="1"/>
  <c r="N83" i="8" s="1"/>
  <c r="H101" i="9"/>
  <c r="H106" i="9" s="1"/>
  <c r="H48" i="9"/>
  <c r="I48" i="9"/>
  <c r="J48" i="9"/>
  <c r="J101" i="9"/>
  <c r="J106" i="9" s="1"/>
  <c r="I101" i="9"/>
  <c r="I106" i="9" s="1"/>
  <c r="L31" i="8"/>
  <c r="K120" i="8"/>
  <c r="K12" i="8"/>
  <c r="K20" i="8" s="1"/>
  <c r="U31" i="8"/>
  <c r="P31" i="8"/>
  <c r="K117" i="8"/>
  <c r="M31" i="8"/>
  <c r="M56" i="8" s="1"/>
  <c r="K21" i="8"/>
  <c r="K96" i="8"/>
  <c r="K106" i="8" s="1"/>
  <c r="K107" i="8" s="1"/>
  <c r="K81" i="8"/>
  <c r="K82" i="8" s="1"/>
  <c r="K55" i="8"/>
  <c r="K43" i="8"/>
  <c r="L56" i="8" l="1"/>
  <c r="L83" i="8" s="1"/>
  <c r="L108" i="8" s="1"/>
  <c r="I73" i="9"/>
  <c r="K116" i="8"/>
  <c r="M83" i="8"/>
  <c r="M108" i="8" s="1"/>
  <c r="H73" i="9"/>
  <c r="H93" i="9" s="1"/>
  <c r="J73" i="9"/>
  <c r="K27" i="8"/>
  <c r="K31" i="8" s="1"/>
  <c r="K56" i="8" s="1"/>
  <c r="K83" i="8" s="1"/>
  <c r="K114" i="8"/>
  <c r="K113" i="8" s="1"/>
  <c r="N108" i="8"/>
  <c r="K121" i="8" l="1"/>
  <c r="I93" i="9"/>
  <c r="J93" i="9"/>
  <c r="K108" i="8"/>
  <c r="X119" i="8"/>
  <c r="X118" i="8"/>
  <c r="W119" i="8"/>
  <c r="W118" i="8"/>
  <c r="W98" i="8"/>
  <c r="W96" i="8"/>
  <c r="W55" i="8"/>
  <c r="W46" i="8"/>
  <c r="W43" i="8"/>
  <c r="W114" i="8"/>
  <c r="W113" i="8" s="1"/>
  <c r="W102" i="8"/>
  <c r="W82" i="8"/>
  <c r="W106" i="8" l="1"/>
  <c r="W107" i="8" s="1"/>
  <c r="S119" i="8" l="1"/>
  <c r="S118" i="8"/>
  <c r="O119" i="8" l="1"/>
  <c r="O64" i="8" l="1"/>
  <c r="O63" i="8" l="1"/>
  <c r="O68" i="8" s="1"/>
  <c r="S63" i="8"/>
  <c r="S68" i="8" s="1"/>
  <c r="X100" i="8" l="1"/>
  <c r="P55" i="8"/>
  <c r="Q55" i="8"/>
  <c r="R55" i="8"/>
  <c r="T55" i="8"/>
  <c r="U55" i="8"/>
  <c r="V55" i="8"/>
  <c r="X55" i="8"/>
  <c r="O118" i="8" l="1"/>
  <c r="P96" i="8" l="1"/>
  <c r="Q96" i="8"/>
  <c r="R96" i="8"/>
  <c r="T96" i="8"/>
  <c r="U96" i="8"/>
  <c r="V96" i="8"/>
  <c r="X96" i="8"/>
  <c r="O94" i="8" l="1"/>
  <c r="S100" i="8" l="1"/>
  <c r="T100" i="8"/>
  <c r="X102" i="8" l="1"/>
  <c r="O93" i="8"/>
  <c r="U98" i="8"/>
  <c r="U106" i="8" s="1"/>
  <c r="U107" i="8" s="1"/>
  <c r="V98" i="8"/>
  <c r="V106" i="8" s="1"/>
  <c r="V107" i="8" s="1"/>
  <c r="Q98" i="8"/>
  <c r="Q106" i="8" s="1"/>
  <c r="Q107" i="8" s="1"/>
  <c r="R98" i="8"/>
  <c r="R106" i="8" s="1"/>
  <c r="R107" i="8" s="1"/>
  <c r="X98" i="8"/>
  <c r="T102" i="8"/>
  <c r="S102" i="8"/>
  <c r="T98" i="8"/>
  <c r="P98" i="8"/>
  <c r="P106" i="8" s="1"/>
  <c r="P107" i="8" s="1"/>
  <c r="S97" i="8"/>
  <c r="S98" i="8" s="1"/>
  <c r="O97" i="8"/>
  <c r="O98" i="8" s="1"/>
  <c r="S90" i="8"/>
  <c r="O90" i="8"/>
  <c r="X106" i="8" l="1"/>
  <c r="T106" i="8"/>
  <c r="T107" i="8" s="1"/>
  <c r="X107" i="8"/>
  <c r="P82" i="8"/>
  <c r="Q82" i="8"/>
  <c r="R82" i="8"/>
  <c r="T82" i="8"/>
  <c r="U82" i="8"/>
  <c r="V82" i="8"/>
  <c r="X82" i="8"/>
  <c r="X120" i="8"/>
  <c r="W120" i="8"/>
  <c r="X117" i="8"/>
  <c r="W117" i="8"/>
  <c r="S115" i="8"/>
  <c r="O115" i="8"/>
  <c r="X114" i="8"/>
  <c r="X113" i="8" s="1"/>
  <c r="S86" i="8"/>
  <c r="S96" i="8" s="1"/>
  <c r="S106" i="8" s="1"/>
  <c r="S107" i="8" s="1"/>
  <c r="O86" i="8"/>
  <c r="O96" i="8" s="1"/>
  <c r="O106" i="8" s="1"/>
  <c r="O107" i="8" s="1"/>
  <c r="S80" i="8"/>
  <c r="O80" i="8"/>
  <c r="S77" i="8"/>
  <c r="O77" i="8"/>
  <c r="S76" i="8"/>
  <c r="O76" i="8"/>
  <c r="S74" i="8"/>
  <c r="O74" i="8"/>
  <c r="O120" i="8"/>
  <c r="S60" i="8"/>
  <c r="O60" i="8"/>
  <c r="S59" i="8"/>
  <c r="O59" i="8"/>
  <c r="O61" i="8" s="1"/>
  <c r="O71" i="8" s="1"/>
  <c r="S52" i="8"/>
  <c r="S51" i="8"/>
  <c r="O51" i="8"/>
  <c r="S50" i="8"/>
  <c r="O50" i="8"/>
  <c r="S49" i="8"/>
  <c r="O49" i="8"/>
  <c r="S48" i="8"/>
  <c r="O48" i="8"/>
  <c r="X46" i="8"/>
  <c r="V46" i="8"/>
  <c r="U46" i="8"/>
  <c r="T46" i="8"/>
  <c r="R46" i="8"/>
  <c r="Q46" i="8"/>
  <c r="P46" i="8"/>
  <c r="S44" i="8"/>
  <c r="S46" i="8" s="1"/>
  <c r="O44" i="8"/>
  <c r="O46" i="8" s="1"/>
  <c r="X43" i="8"/>
  <c r="V43" i="8"/>
  <c r="U43" i="8"/>
  <c r="T43" i="8"/>
  <c r="R43" i="8"/>
  <c r="Q43" i="8"/>
  <c r="P43" i="8"/>
  <c r="S37" i="8"/>
  <c r="O37" i="8"/>
  <c r="S36" i="8"/>
  <c r="O36" i="8"/>
  <c r="O35" i="8"/>
  <c r="S34" i="8"/>
  <c r="O34" i="8"/>
  <c r="S33" i="8"/>
  <c r="O33" i="8"/>
  <c r="S22" i="8"/>
  <c r="O22" i="8"/>
  <c r="Z21" i="8"/>
  <c r="S21" i="8"/>
  <c r="O21" i="8"/>
  <c r="S13" i="8"/>
  <c r="O13" i="8"/>
  <c r="Z12" i="8"/>
  <c r="S12" i="8"/>
  <c r="S61" i="8" l="1"/>
  <c r="S71" i="8" s="1"/>
  <c r="O81" i="8"/>
  <c r="O82" i="8" s="1"/>
  <c r="S81" i="8"/>
  <c r="S82" i="8" s="1"/>
  <c r="O43" i="8"/>
  <c r="O55" i="8"/>
  <c r="O114" i="8"/>
  <c r="O113" i="8" s="1"/>
  <c r="O27" i="8"/>
  <c r="S20" i="8"/>
  <c r="O20" i="8"/>
  <c r="S27" i="8"/>
  <c r="S31" i="8" s="1"/>
  <c r="S55" i="8"/>
  <c r="X116" i="8"/>
  <c r="X121" i="8" s="1"/>
  <c r="X122" i="8" s="1"/>
  <c r="O117" i="8"/>
  <c r="O116" i="8" s="1"/>
  <c r="X56" i="8"/>
  <c r="S43" i="8"/>
  <c r="P56" i="8"/>
  <c r="T56" i="8"/>
  <c r="W56" i="8"/>
  <c r="W83" i="8" s="1"/>
  <c r="W108" i="8" s="1"/>
  <c r="S117" i="8"/>
  <c r="R56" i="8"/>
  <c r="U56" i="8"/>
  <c r="Q56" i="8"/>
  <c r="V56" i="8"/>
  <c r="W116" i="8"/>
  <c r="W121" i="8" s="1"/>
  <c r="W122" i="8" s="1"/>
  <c r="S114" i="8"/>
  <c r="S113" i="8" s="1"/>
  <c r="S120" i="8"/>
  <c r="O31" i="8" l="1"/>
  <c r="O56" i="8" s="1"/>
  <c r="O121" i="8"/>
  <c r="P122" i="8" s="1"/>
  <c r="U83" i="8"/>
  <c r="U108" i="8" s="1"/>
  <c r="X83" i="8"/>
  <c r="X108" i="8" s="1"/>
  <c r="T83" i="8"/>
  <c r="T108" i="8" s="1"/>
  <c r="R83" i="8"/>
  <c r="R108" i="8" s="1"/>
  <c r="S56" i="8"/>
  <c r="S83" i="8" s="1"/>
  <c r="S108" i="8" s="1"/>
  <c r="S116" i="8"/>
  <c r="S121" i="8" s="1"/>
  <c r="P83" i="8"/>
  <c r="V83" i="8"/>
  <c r="V108" i="8" s="1"/>
  <c r="Q83" i="8"/>
  <c r="Q108" i="8" l="1"/>
  <c r="O83" i="8"/>
  <c r="O108" i="8" s="1"/>
  <c r="P108" i="8"/>
</calcChain>
</file>

<file path=xl/comments1.xml><?xml version="1.0" encoding="utf-8"?>
<comments xmlns="http://schemas.openxmlformats.org/spreadsheetml/2006/main">
  <authors>
    <author>Audra Cepiene</author>
  </authors>
  <commentList>
    <comment ref="K33" authorId="0">
      <text>
        <r>
          <rPr>
            <b/>
            <sz val="9"/>
            <color indexed="81"/>
            <rFont val="Tahoma"/>
            <family val="2"/>
            <charset val="186"/>
          </rPr>
          <t>Finansuojamas iniciatoriaus lėšomis</t>
        </r>
        <r>
          <rPr>
            <sz val="9"/>
            <color indexed="81"/>
            <rFont val="Tahoma"/>
            <family val="2"/>
            <charset val="186"/>
          </rPr>
          <t xml:space="preserve">
</t>
        </r>
      </text>
    </comment>
    <comment ref="K34" authorId="0">
      <text>
        <r>
          <rPr>
            <b/>
            <sz val="9"/>
            <color indexed="81"/>
            <rFont val="Tahoma"/>
            <family val="2"/>
            <charset val="186"/>
          </rPr>
          <t>Finansuojamas iniciatoriaus lėšomis</t>
        </r>
        <r>
          <rPr>
            <sz val="9"/>
            <color indexed="81"/>
            <rFont val="Tahoma"/>
            <family val="2"/>
            <charset val="186"/>
          </rPr>
          <t xml:space="preserve">
</t>
        </r>
      </text>
    </comment>
    <comment ref="E42" authorId="0">
      <text>
        <r>
          <rPr>
            <sz val="9"/>
            <color indexed="81"/>
            <rFont val="Tahoma"/>
            <family val="2"/>
            <charset val="186"/>
          </rPr>
          <t>2.1.2.1Parengti Klaipėdos miesto susisiekimo plėtros studiją ir darnaus judumo planą</t>
        </r>
      </text>
    </comment>
  </commentList>
</comments>
</file>

<file path=xl/comments2.xml><?xml version="1.0" encoding="utf-8"?>
<comments xmlns="http://schemas.openxmlformats.org/spreadsheetml/2006/main">
  <authors>
    <author>Audra Cepiene</author>
  </authors>
  <commentList>
    <comment ref="E38" authorId="0">
      <text>
        <r>
          <rPr>
            <b/>
            <sz val="9"/>
            <color indexed="81"/>
            <rFont val="Tahoma"/>
            <family val="2"/>
            <charset val="186"/>
          </rPr>
          <t>Audra Cepiene:</t>
        </r>
        <r>
          <rPr>
            <sz val="9"/>
            <color indexed="81"/>
            <rFont val="Tahoma"/>
            <family val="2"/>
            <charset val="186"/>
          </rPr>
          <t xml:space="preserve">
daro Šaulių bankas inciatorio lėšomis</t>
        </r>
      </text>
    </comment>
    <comment ref="Y38" authorId="0">
      <text>
        <r>
          <rPr>
            <b/>
            <sz val="9"/>
            <color indexed="81"/>
            <rFont val="Tahoma"/>
            <family val="2"/>
            <charset val="186"/>
          </rPr>
          <t>Finansuojamas iniciatoriaus lėšomis</t>
        </r>
        <r>
          <rPr>
            <sz val="9"/>
            <color indexed="81"/>
            <rFont val="Tahoma"/>
            <family val="2"/>
            <charset val="186"/>
          </rPr>
          <t xml:space="preserve">
</t>
        </r>
      </text>
    </comment>
    <comment ref="Y44" authorId="0">
      <text>
        <r>
          <rPr>
            <sz val="9"/>
            <color indexed="81"/>
            <rFont val="Tahoma"/>
            <family val="2"/>
            <charset val="186"/>
          </rPr>
          <t>„Klaipėdos architektūra“</t>
        </r>
      </text>
    </comment>
    <comment ref="K48" authorId="0">
      <text>
        <r>
          <rPr>
            <b/>
            <sz val="9"/>
            <color indexed="81"/>
            <rFont val="Tahoma"/>
            <family val="2"/>
            <charset val="186"/>
          </rPr>
          <t>Audra Cepiene:</t>
        </r>
        <r>
          <rPr>
            <sz val="9"/>
            <color indexed="81"/>
            <rFont val="Tahoma"/>
            <family val="2"/>
            <charset val="186"/>
          </rPr>
          <t xml:space="preserve">
perskirstyt:a 2014-09-19 įsakymu padidinta 14,5 tūkst. Lt, sumažinta iš ES projektų</t>
        </r>
      </text>
    </comment>
    <comment ref="K49" authorId="0">
      <text>
        <r>
          <rPr>
            <b/>
            <sz val="9"/>
            <color indexed="81"/>
            <rFont val="Tahoma"/>
            <family val="2"/>
            <charset val="186"/>
          </rPr>
          <t xml:space="preserve">Audra Cepiene:
</t>
        </r>
        <r>
          <rPr>
            <sz val="9"/>
            <color indexed="81"/>
            <rFont val="Tahoma"/>
            <family val="2"/>
            <charset val="186"/>
          </rPr>
          <t xml:space="preserve">perskirstyta; 2014-09-19 įsakymu padidinta 7,7 tūkst. Lt, sumažinta iš  ES projektų
</t>
        </r>
      </text>
    </comment>
    <comment ref="F50" authorId="0">
      <text>
        <r>
          <rPr>
            <sz val="9"/>
            <color indexed="81"/>
            <rFont val="Tahoma"/>
            <family val="2"/>
            <charset val="186"/>
          </rPr>
          <t>2.1.2.1Parengti Klaipėdos miesto susisiekimo plėtros studiją ir darnaus judumo planą</t>
        </r>
      </text>
    </comment>
    <comment ref="K55" authorId="0">
      <text>
        <r>
          <rPr>
            <sz val="9"/>
            <color indexed="81"/>
            <rFont val="Tahoma"/>
            <family val="2"/>
            <charset val="186"/>
          </rPr>
          <t>pakoreguota suma pagal paskutinį įsakymą, priemonė padidinta 22,2 tūkst. Lt</t>
        </r>
      </text>
    </comment>
    <comment ref="AB66" authorId="0">
      <text>
        <r>
          <rPr>
            <b/>
            <sz val="9"/>
            <color indexed="81"/>
            <rFont val="Tahoma"/>
            <family val="2"/>
            <charset val="186"/>
          </rPr>
          <t>Audra Cepiene:</t>
        </r>
        <r>
          <rPr>
            <sz val="9"/>
            <color indexed="81"/>
            <rFont val="Tahoma"/>
            <family val="2"/>
            <charset val="186"/>
          </rPr>
          <t xml:space="preserve">
Labrenciškės g. tiesimui - 4,5 ha; Pamario g. rekonstrukcijai - 9 ha.</t>
        </r>
      </text>
    </comment>
    <comment ref="Z79" authorId="0">
      <text>
        <r>
          <rPr>
            <b/>
            <sz val="9"/>
            <color indexed="81"/>
            <rFont val="Tahoma"/>
            <family val="2"/>
            <charset val="186"/>
          </rPr>
          <t>Audra Cepiene: VS-raštas</t>
        </r>
        <r>
          <rPr>
            <sz val="9"/>
            <color indexed="81"/>
            <rFont val="Tahoma"/>
            <family val="2"/>
            <charset val="186"/>
          </rPr>
          <t xml:space="preserve">
Įgyvendinus priemonę bus sukurta visų Klaipėdos mieste esančių Kelio ženklų GIS duomenų bazė. Duomenų bazės pagrindu bus sudarytas ir patvirtintas Kelio ženklų sąrašas. Savivaldybės administracijos darbuotojai (Transporto, Viešosios tvarkos, Miesto tvarkymo ir kiti skyriai) Kelio ženklų duomenų bazę naudos deleguotų funkcijų vykdymui.</t>
        </r>
      </text>
    </comment>
    <comment ref="L83" authorId="0">
      <text>
        <r>
          <rPr>
            <b/>
            <sz val="9"/>
            <color indexed="81"/>
            <rFont val="Tahoma"/>
            <family val="2"/>
            <charset val="186"/>
          </rPr>
          <t>Audra Cepiene:</t>
        </r>
        <r>
          <rPr>
            <sz val="9"/>
            <color indexed="81"/>
            <rFont val="Tahoma"/>
            <family val="2"/>
            <charset val="186"/>
          </rPr>
          <t xml:space="preserve">
persiskirstyta tarp turto ir išlaidų
</t>
        </r>
      </text>
    </comment>
    <comment ref="L94" authorId="0">
      <text>
        <r>
          <rPr>
            <b/>
            <sz val="9"/>
            <color indexed="81"/>
            <rFont val="Tahoma"/>
            <family val="2"/>
            <charset val="186"/>
          </rPr>
          <t>Audra Cepiene:</t>
        </r>
        <r>
          <rPr>
            <sz val="9"/>
            <color indexed="81"/>
            <rFont val="Tahoma"/>
            <family val="2"/>
            <charset val="186"/>
          </rPr>
          <t xml:space="preserve">
bus nepanaudoti
</t>
        </r>
      </text>
    </comment>
    <comment ref="K108" authorId="0">
      <text>
        <r>
          <rPr>
            <b/>
            <sz val="9"/>
            <color indexed="81"/>
            <rFont val="Tahoma"/>
            <family val="2"/>
            <charset val="186"/>
          </rPr>
          <t>Audra Cepiene:</t>
        </r>
        <r>
          <rPr>
            <sz val="9"/>
            <color indexed="81"/>
            <rFont val="Tahoma"/>
            <family val="2"/>
            <charset val="186"/>
          </rPr>
          <t xml:space="preserve">
4964,6 tūkst. lt  strateginis sprendimas + įsakymas </t>
        </r>
      </text>
    </comment>
    <comment ref="K113" authorId="0">
      <text>
        <r>
          <rPr>
            <b/>
            <sz val="9"/>
            <color indexed="81"/>
            <rFont val="Tahoma"/>
            <family val="2"/>
            <charset val="186"/>
          </rPr>
          <t>Audra Cepiene:</t>
        </r>
        <r>
          <rPr>
            <sz val="9"/>
            <color indexed="81"/>
            <rFont val="Tahoma"/>
            <family val="2"/>
            <charset val="186"/>
          </rPr>
          <t xml:space="preserve">
biudžetas pradinis + 824,4 tūkst. Lt</t>
        </r>
      </text>
    </comment>
  </commentList>
</comments>
</file>

<file path=xl/sharedStrings.xml><?xml version="1.0" encoding="utf-8"?>
<sst xmlns="http://schemas.openxmlformats.org/spreadsheetml/2006/main" count="726" uniqueCount="226">
  <si>
    <t>tūkst. Lt</t>
  </si>
  <si>
    <t>Uždavinio kodas</t>
  </si>
  <si>
    <t>Priemonės kodas</t>
  </si>
  <si>
    <t>Priemonės požymis</t>
  </si>
  <si>
    <t>Asignavimų valdytojo kodas</t>
  </si>
  <si>
    <t>Finansavimo šaltinis</t>
  </si>
  <si>
    <t>Iš viso</t>
  </si>
  <si>
    <t>Išlaidoms</t>
  </si>
  <si>
    <t>01</t>
  </si>
  <si>
    <t>Iš viso:</t>
  </si>
  <si>
    <t>02</t>
  </si>
  <si>
    <t>Iš viso uždaviniui:</t>
  </si>
  <si>
    <t>Iš viso tikslui:</t>
  </si>
  <si>
    <t>Finansavimo šaltiniai</t>
  </si>
  <si>
    <t>Produkto kriterijaus</t>
  </si>
  <si>
    <t>Pavadinimas</t>
  </si>
  <si>
    <t>Iš jų darbo užmokesčiui</t>
  </si>
  <si>
    <t>Finansavimo šaltinių suvestinė</t>
  </si>
  <si>
    <t>SAVIVALDYBĖS  LĖŠOS, IŠ VISO:</t>
  </si>
  <si>
    <t>KITI ŠALTINIAI, IŠ VISO:</t>
  </si>
  <si>
    <t>IŠ VISO:</t>
  </si>
  <si>
    <t xml:space="preserve">                              Pavadinimas</t>
  </si>
  <si>
    <t>Turtui įsigyti ir finansiniams įsipareigojimams vykdyti</t>
  </si>
  <si>
    <t>Asignavimų valdytojų kodų klasifikatorius*</t>
  </si>
  <si>
    <t>1.</t>
  </si>
  <si>
    <t>Savivaldybės administracijos direktorius</t>
  </si>
  <si>
    <t>2.</t>
  </si>
  <si>
    <t>Ugdymo ir kultūros departamento direktorius</t>
  </si>
  <si>
    <t>3.</t>
  </si>
  <si>
    <t>Socialinių reikalų departamento direktorius</t>
  </si>
  <si>
    <t>4.</t>
  </si>
  <si>
    <t>Urbanistinės plėtros departamento direktorius</t>
  </si>
  <si>
    <t>5.</t>
  </si>
  <si>
    <t>Investicijų ir ekonomikos departamento direktorius</t>
  </si>
  <si>
    <t>6.</t>
  </si>
  <si>
    <t>Miesto ūkio departamento direktorius</t>
  </si>
  <si>
    <t xml:space="preserve">Iš viso  veiklos planui: </t>
  </si>
  <si>
    <t xml:space="preserve"> TIKSLŲ, UŽDAVINIŲ, PRIEMONIŲ, PRIEMONIŲ IŠLAIDŲ IR PRODUKTO KRITERIJŲ SUVESTINĖ</t>
  </si>
  <si>
    <t>Veiklos plano tikslo kodas</t>
  </si>
  <si>
    <t>Vykdytojas (skyrius / asmuo)</t>
  </si>
  <si>
    <t>* patvirtinta Klaipėdos miesto savivaldybės administracijos direktoriaus 2011-02-24 įsakymu Nr. AD1-384</t>
  </si>
  <si>
    <r>
      <t xml:space="preserve">Savivaldybės biudžeto lėšos </t>
    </r>
    <r>
      <rPr>
        <b/>
        <sz val="10"/>
        <rFont val="Times New Roman"/>
        <family val="1"/>
        <charset val="186"/>
      </rPr>
      <t>SB</t>
    </r>
  </si>
  <si>
    <r>
      <t xml:space="preserve">Europos Sąjungos paramos lėšos </t>
    </r>
    <r>
      <rPr>
        <b/>
        <sz val="10"/>
        <rFont val="Times New Roman"/>
        <family val="1"/>
        <charset val="186"/>
      </rPr>
      <t>ES</t>
    </r>
  </si>
  <si>
    <r>
      <t xml:space="preserve">Valstybės biudžeto lėšos </t>
    </r>
    <r>
      <rPr>
        <b/>
        <sz val="10"/>
        <rFont val="Times New Roman"/>
        <family val="1"/>
        <charset val="186"/>
      </rPr>
      <t>LRVB</t>
    </r>
  </si>
  <si>
    <r>
      <t xml:space="preserve">Funkcinės klasifikacijos kodas </t>
    </r>
    <r>
      <rPr>
        <b/>
        <sz val="10"/>
        <rFont val="Times New Roman"/>
        <family val="1"/>
        <charset val="186"/>
      </rPr>
      <t xml:space="preserve"> *</t>
    </r>
  </si>
  <si>
    <t>2015-ieji metai</t>
  </si>
  <si>
    <t>SB</t>
  </si>
  <si>
    <t>Papriemonės kodas</t>
  </si>
  <si>
    <t>03</t>
  </si>
  <si>
    <t>04</t>
  </si>
  <si>
    <t>05</t>
  </si>
  <si>
    <t>06</t>
  </si>
  <si>
    <t>MIESTO URBANISTINIO PLANAVIMO PROGRAMOS (NR. 01)</t>
  </si>
  <si>
    <t>01 Miesto urbanistinio planavimo programa</t>
  </si>
  <si>
    <t>Užtikrinti kompleksišką ir darnų miesto planavimą</t>
  </si>
  <si>
    <t>Rengti miesto teritorijų planavimo bei susijusius dokumentus</t>
  </si>
  <si>
    <t>4</t>
  </si>
  <si>
    <t>ES</t>
  </si>
  <si>
    <t xml:space="preserve">B </t>
  </si>
  <si>
    <t>Parengtas specialusis planas, vnt.</t>
  </si>
  <si>
    <t>Parengtas detalusis planas, vnt.</t>
  </si>
  <si>
    <t>II etape parengta planų iš viso, vnt.</t>
  </si>
  <si>
    <t>Parengta planų, vnt.</t>
  </si>
  <si>
    <t>Metinio architektūros darbų leidinio „Klaipėdos architektūra“  išleidimas ir architektūrinės parodos su aptarimu organizavimas</t>
  </si>
  <si>
    <t>Užtikrinti geoinformacinių sistemų (GIS) administravimą ir vykdomų geodezinių darbų kontrolę</t>
  </si>
  <si>
    <t>Planų su kadastrinių matavimų duomenimis rengimas ir registravimas Nekilnojamojo turto registre</t>
  </si>
  <si>
    <t>Nuolatinių gyventojų iškėlimas iš Klaipėdos laisvosios ekonominės zonos ir kitų pramonės plėtros teritorijų</t>
  </si>
  <si>
    <t>Parengta žemės paėmimo visuomenės poreikiams projektų, vnt.</t>
  </si>
  <si>
    <t>Savivaldybės administracijos GIS programinės įrangos ir informacinių sistemų, veikiančių GIS pagrindu, atnaujinimas, papildymas</t>
  </si>
  <si>
    <t>Atnaujinta duomenų bazių, vnt.</t>
  </si>
  <si>
    <t>Atnaujintų topografinių-inžinerinių nuotraukų kokybės tikrinimo programų, vnt.</t>
  </si>
  <si>
    <t>Savivaldybės teritorijoje esančių geodezinių ženklų inventorizacija ir Klaipėdos miesto administracinės ribos posūkių taškų sunaikintų riboženklių atstatymas</t>
  </si>
  <si>
    <t>Atstatyta riboženklių, vnt.</t>
  </si>
  <si>
    <t>Užtikrinti Klaipėdos miesto nekilnojamojo kultūros paveldo išsaugojimą</t>
  </si>
  <si>
    <t>Kultūrinės vertės nustatymo objektų dokumentacijos parengimas</t>
  </si>
  <si>
    <t>Informacinio leidinio apie paveldo objektus leidyba</t>
  </si>
  <si>
    <t>Išleistas leidinys, egz.</t>
  </si>
  <si>
    <t>Parengta objektų kultūrinės vertės nustatymo dokumentacija, vnt.</t>
  </si>
  <si>
    <t>Parengta techninių projektų, vnt.</t>
  </si>
  <si>
    <t>LRVB</t>
  </si>
  <si>
    <t>Strateginis tikslas 01. Didinti miesto konkurencingumą, kryptingai vystant infrastruktūrą ir sudarant palankias sąlygas verslui</t>
  </si>
  <si>
    <t>Parengta detaliųjų planų, vnt.</t>
  </si>
  <si>
    <t>Parengta koncepcija, vnt.</t>
  </si>
  <si>
    <t>Skulptūrų parko (buv. senųjų miesto kapinių) sutvarkymo ir vizualinės informacinės sistemos sukūrimo koncepcijos parengimas</t>
  </si>
  <si>
    <t>Detaliųjų planų rengimas:</t>
  </si>
  <si>
    <t>5</t>
  </si>
  <si>
    <t>Viešo naudojimo erdvių miesto istorinėje dalyje (U16) sutvarkymo detaliojo plano parengimas</t>
  </si>
  <si>
    <t>Žemės sklypo tarp Didžiosios Vandens g., Pasiuntinių g., Tomo g. ir Vežėjų g. detaliojo plano parengimas</t>
  </si>
  <si>
    <t>Klaipėdos miesto dviračių infrastruktūros plėtros specialusis planas</t>
  </si>
  <si>
    <t>2016-ieji metai</t>
  </si>
  <si>
    <t>2016-ųjų m. lėšų poreikis</t>
  </si>
  <si>
    <t>Parengta planų, iš viso:</t>
  </si>
  <si>
    <t xml:space="preserve">Smiltynės ~30 ha teritorijos prie jachtklubo detaliojo plano parengimas </t>
  </si>
  <si>
    <t>07</t>
  </si>
  <si>
    <t>08</t>
  </si>
  <si>
    <r>
      <t xml:space="preserve">Programų lėšų likučių laikinai laisvos lėšos </t>
    </r>
    <r>
      <rPr>
        <b/>
        <sz val="10"/>
        <rFont val="Times New Roman"/>
        <family val="1"/>
        <charset val="186"/>
      </rPr>
      <t>SB(L)</t>
    </r>
  </si>
  <si>
    <t>P2.4.1.2</t>
  </si>
  <si>
    <t>Danės upės pakrantės iki Joniškės ir Liepų gatvių detaliojo plano parengimas</t>
  </si>
  <si>
    <t>Dviejų teritorijų Smiltynėje (10 ir 6 ha) prie karinių objektų detaliųjų planų parengimas</t>
  </si>
  <si>
    <t>Klaipėdos miesto rytinės dalies susisiekimo infrastruktūros vystymo, numatant jungtis su gretimybėmis, teritorijoje tarp kelio A13, Liepų g. ir Danės upės specialiojo plano parengimas</t>
  </si>
  <si>
    <t>Bendrojo plano parengimas</t>
  </si>
  <si>
    <t>P2.2.2.4</t>
  </si>
  <si>
    <t>Atgimimo aikštės (dalies) žvalgomieji archeologiniai tyrimai</t>
  </si>
  <si>
    <t>ES projekto „Teritorinio planavimo dokumentų rengimas“ įgyvendinimas. II etapas:</t>
  </si>
  <si>
    <t xml:space="preserve">Klaipėdos miesto mažosios architektūros, aplinkos įrangos išdėstymo bei aplinkos estetinio formavimo, miestiškojo kraštovaizdžio tvarkymo specialiojo plano parengimas </t>
  </si>
  <si>
    <t>Iš viso priemonei:</t>
  </si>
  <si>
    <t>III etape parengta planų iš viso, vnt.</t>
  </si>
  <si>
    <t>ES projekto „Teritorinio planavimo dokumentų rengimas“ įgyvendinimas. III etapas:</t>
  </si>
  <si>
    <r>
      <t>Žemės sklypo Danės g. 19, Klaipėdoje, ir jo supančios aplinkos detaliojo plano parengimas (</t>
    </r>
    <r>
      <rPr>
        <b/>
        <sz val="10"/>
        <rFont val="Times New Roman"/>
        <family val="1"/>
        <charset val="186"/>
      </rPr>
      <t>Muzikinio teatro</t>
    </r>
    <r>
      <rPr>
        <sz val="10"/>
        <rFont val="Times New Roman"/>
        <family val="1"/>
        <charset val="186"/>
      </rPr>
      <t xml:space="preserve">) </t>
    </r>
  </si>
  <si>
    <r>
      <t xml:space="preserve">Žemės sklypų Bangų g. 7, Gluosnių g. 8 ir juos supančios aplinkos detaliojo plano sprendinių keitimo teritorijos daliai prie Bangų gatvės detaliojo plano parengimas </t>
    </r>
    <r>
      <rPr>
        <b/>
        <sz val="10"/>
        <rFont val="Times New Roman"/>
        <family val="1"/>
        <charset val="186"/>
      </rPr>
      <t>(Bastionų g.</t>
    </r>
    <r>
      <rPr>
        <sz val="10"/>
        <rFont val="Times New Roman"/>
        <family val="1"/>
        <charset val="186"/>
      </rPr>
      <t>)</t>
    </r>
  </si>
  <si>
    <t>P2.4.3.4</t>
  </si>
  <si>
    <t>P2.1.2.5</t>
  </si>
  <si>
    <t>P2.4.2.5</t>
  </si>
  <si>
    <t>P1.6.3.1</t>
  </si>
  <si>
    <t>P3.3.1.3</t>
  </si>
  <si>
    <t>B</t>
  </si>
  <si>
    <t>P2.4.1.1.</t>
  </si>
  <si>
    <t>P2.1.3.2</t>
  </si>
  <si>
    <t>P2.4.2.6</t>
  </si>
  <si>
    <t>P2.4.3.3</t>
  </si>
  <si>
    <t>1</t>
  </si>
  <si>
    <t>Parengta galimybių studija, vnt.</t>
  </si>
  <si>
    <t>Parengtos ataskaitos, vnt.</t>
  </si>
  <si>
    <t>Miesto vystymo zonų prioritetų nustatymo schemos (specialiojo plano) parengimas</t>
  </si>
  <si>
    <t>Parengta  planavimo dokumentų, vnt.</t>
  </si>
  <si>
    <t>Miesto urbanistinio planavimo tobulinimas:</t>
  </si>
  <si>
    <t>Šv. Jono bažnyčios bokšto atkūrimo galimybių studijos parengimas</t>
  </si>
  <si>
    <t>UPD Paveldo-saugos sk.</t>
  </si>
  <si>
    <t>UPD Žemėtvarkos sk.</t>
  </si>
  <si>
    <t>UPD Geodezijos ir GIS sk.</t>
  </si>
  <si>
    <t>IED Projektų sk.</t>
  </si>
  <si>
    <t xml:space="preserve">Formuoti žemės sklypus, reikalingus savivaldybės funkcijoms vykdyti </t>
  </si>
  <si>
    <t>Suorganizuota paroda, vnt.</t>
  </si>
  <si>
    <t>Atgimimo aikštės ir gretimybių raidos galimybių studijos parengimas</t>
  </si>
  <si>
    <t xml:space="preserve">Medelyno gyvenamojo rajono teritorijos detaliojo plano parengimas </t>
  </si>
  <si>
    <t xml:space="preserve">Smiltynės g. 1 ir 2 detaliojo plano parengimas </t>
  </si>
  <si>
    <t>Teritorijos tarp Pievų Tako g., I. Kanto g., Gintaro g. detaliajame plane suformuoto žemės sklypo Nr. 34 (jo dalių Nr. 34 A, 34 B), Klaipėdos mieste, detaliojo plano parengimas</t>
  </si>
  <si>
    <t xml:space="preserve">Teritorijos tarp Tilžės gatvės, Klemiškės gatvės, geležinkelio iki kelio A13 (numatomo naujo sporto komplekso) detaliojo plano parengimas </t>
  </si>
  <si>
    <r>
      <t>Teritorijos tarp Danės upės, Naujosios Uosto g., Naujojo Sodo g. tęsinio ir Kuršių marių detaliojo plano parengimas (</t>
    </r>
    <r>
      <rPr>
        <b/>
        <sz val="10"/>
        <rFont val="Times New Roman"/>
        <family val="1"/>
        <charset val="186"/>
      </rPr>
      <t>„Laivitės“</t>
    </r>
    <r>
      <rPr>
        <sz val="10"/>
        <rFont val="Times New Roman"/>
        <family val="1"/>
        <charset val="186"/>
      </rPr>
      <t xml:space="preserve"> teritorijos detaliojo plano parengimas)</t>
    </r>
  </si>
  <si>
    <t xml:space="preserve"> 2014–2017 M. KLAIPĖDOS MIESTO SAVIVALDYBĖS</t>
  </si>
  <si>
    <t>Asignavimai 2014-iesiems metams**</t>
  </si>
  <si>
    <t>Lėšų poreikis biudžetiniams 
2015-iesiems metams</t>
  </si>
  <si>
    <t>2015-ųjų metų asignavimų planas</t>
  </si>
  <si>
    <t>2017-ųjų metų lėšų projektas</t>
  </si>
  <si>
    <t>09</t>
  </si>
  <si>
    <t xml:space="preserve">UPD Urbanistikos skyrius </t>
  </si>
  <si>
    <t>UPD Paveldosaugos skyrius</t>
  </si>
  <si>
    <t>2017-ųjų m. lėšų poreikis</t>
  </si>
  <si>
    <t>Strateginio planavimo sk.</t>
  </si>
  <si>
    <t>2016-ųjų metų lėšų projektas</t>
  </si>
  <si>
    <t>2017-ieji metai</t>
  </si>
  <si>
    <t>Projekto administravimas ir viešinimas</t>
  </si>
  <si>
    <t>Projekto administravimas</t>
  </si>
  <si>
    <t>ES projekto „Teritorinio planavimo dokumentų rengimas“ įgyvendinimas.  I etapas</t>
  </si>
  <si>
    <t xml:space="preserve">Senamiesčio centrinės dalies ir turgavietės detaliojo plano parengimas </t>
  </si>
  <si>
    <t>10</t>
  </si>
  <si>
    <t>KT</t>
  </si>
  <si>
    <t>Bendrojo plano sprendinių įgyvendinimo (monitoringo) įvertinimo ekspertų paslaugų pirkimas bei visuomenės informavimo ir įtraukimo į teritorijų planavimą priemonių vykdymas</t>
  </si>
  <si>
    <t>Atnaujintos miesto kvartalų schemos parengimas</t>
  </si>
  <si>
    <t>Parengta kvartalų schema, vnt.</t>
  </si>
  <si>
    <t>Atskirų teritorijų perspektyvinio vystymo galimybių studijų rengimas</t>
  </si>
  <si>
    <t>Parengta specialusis planas, vnt.</t>
  </si>
  <si>
    <t>Parengtas naujas bendrasis planas, vnt.</t>
  </si>
  <si>
    <t>Atskirų žemės sklypų planų bei susijusių dokumentų parengimas:</t>
  </si>
  <si>
    <t>Žemės sklypų formavimo ir pertvarkymo projektų rengimas</t>
  </si>
  <si>
    <t>Inventorizuota geodezinių ženklų, proc.</t>
  </si>
  <si>
    <t>Geoinformacinių sistemų (GIS) administravimas ir kontrolė:</t>
  </si>
  <si>
    <t>Klaipėdos miesto paveldo apsaugos strategijos parengimas</t>
  </si>
  <si>
    <t>Parengta strategija, vnt.</t>
  </si>
  <si>
    <t>1923 m. paminklo sukilėliams restauravimo techninių projektų parengimas</t>
  </si>
  <si>
    <t>Skvero greta I. Kanto ir S. Daukanto gatvių bei jame esančio memorialo sutvarkymo techninio projekto parengimas</t>
  </si>
  <si>
    <t>Kultūros paveldo objektų (pastatų) fasadų atnaujinimas</t>
  </si>
  <si>
    <t>P2.4.3.2</t>
  </si>
  <si>
    <t>P2.4.3.2.</t>
  </si>
  <si>
    <t>Atnaujinta fasadų, vnt.</t>
  </si>
  <si>
    <t>P2.4.3.5</t>
  </si>
  <si>
    <t>Miesto susisiekimo plėtros galimybių studijos ir darnaus judumo plano su ekologiškų viešojo transporto rūšių planu parengimas</t>
  </si>
  <si>
    <t>2.1.2.1</t>
  </si>
  <si>
    <t>Paversta kitomis naudmenomis miško žemės, ha</t>
  </si>
  <si>
    <t>Pamario g. rekonstrukcijai</t>
  </si>
  <si>
    <t>KVJUD</t>
  </si>
  <si>
    <r>
      <t xml:space="preserve">Klaipėdos valstybinio jūrų uosto lėšos </t>
    </r>
    <r>
      <rPr>
        <b/>
        <sz val="10"/>
        <rFont val="Times New Roman"/>
        <family val="1"/>
        <charset val="186"/>
      </rPr>
      <t>KVJUD</t>
    </r>
  </si>
  <si>
    <t>Kt</t>
  </si>
  <si>
    <t>Vandens tiekimo ir nuotekų infrastruktūros specialiojo plano rengimas</t>
  </si>
  <si>
    <r>
      <t xml:space="preserve">Kiti finansavimo šaltiniai </t>
    </r>
    <r>
      <rPr>
        <b/>
        <sz val="10"/>
        <rFont val="Times New Roman"/>
        <family val="1"/>
        <charset val="186"/>
      </rPr>
      <t>Kt</t>
    </r>
  </si>
  <si>
    <t>Miško žemės keitimas kitomis naudmenomis:  Labrenciškės g. tiesimui;</t>
  </si>
  <si>
    <t>13,5</t>
  </si>
  <si>
    <t>Žemės visuomenės poreikiams paėmimas:</t>
  </si>
  <si>
    <t>IED Statybos ir infrastruk- tūros plėtros sk.</t>
  </si>
  <si>
    <t xml:space="preserve"> 2015–2017 M. KLAIPĖDOS MIESTO SAVIVALDYBĖS</t>
  </si>
  <si>
    <t>Klaipėdos miesto piliakalnių sutvarkymo techninio projekto parengimas (2003 ir 2006 metais parengtų techninių projektų koregavimas)</t>
  </si>
  <si>
    <t>P2.1.2.1</t>
  </si>
  <si>
    <t>2.4.3.2</t>
  </si>
  <si>
    <t>2.4.3.3</t>
  </si>
  <si>
    <t>Sąnaudų ir naudos anlizės rengimas ir paimamo turto vertės nustatymas Bastionų g. ir Priešpilio g. tiesimui, Nevėžio g. bei Statybininkų pr. tęsinio rekonstrukcijai</t>
  </si>
  <si>
    <t>2015 m. asignavimų planas</t>
  </si>
  <si>
    <t>Atnaujintų GIS licencijuotų darbo vietų, vnt.</t>
  </si>
  <si>
    <t>Topografinių-inžinerinių nuotraukų vykdymui reikalingų išeitinių duomenų išdavimas, atliktų geodezinių darbų kontrolės vykdymas, Klaipėdos miesto žemės kadastro skaitmeninių duomenų įsigijimas</t>
  </si>
  <si>
    <t>Sukurta GIS duomenų bazė, vnt.</t>
  </si>
  <si>
    <t>Sukurta kelio ženklų GIS duomenų bazė, vnt.</t>
  </si>
  <si>
    <t>2.4.3.1</t>
  </si>
  <si>
    <t>Apskaityti bei vertinti kultūros paveldo objektus ir vykdyti paveldo objektų tvarkybos priemones</t>
  </si>
  <si>
    <t>Kultūros paveldo objektų apskaitos, tvarkybos ir sklaidos dokumentacijos parengimas:</t>
  </si>
  <si>
    <t>Kelio ženklų GIS duomenų bazės sukūrimas</t>
  </si>
  <si>
    <t>Klaipėdos miesto dviračių infrastruktūros plėtros specialiojo plano parengimas</t>
  </si>
  <si>
    <r>
      <t>Teritorijos tarp Danės upės, Naujosios Uosto g., Naujojo Sodo g. tęsinio ir Kuršių marių detaliojo plano parengimas (</t>
    </r>
    <r>
      <rPr>
        <b/>
        <sz val="10"/>
        <rFont val="Times New Roman"/>
        <family val="1"/>
        <charset val="186"/>
      </rPr>
      <t>„Laivitės“</t>
    </r>
    <r>
      <rPr>
        <sz val="10"/>
        <rFont val="Times New Roman"/>
        <family val="1"/>
        <charset val="186"/>
      </rPr>
      <t xml:space="preserve"> teritorija)</t>
    </r>
  </si>
  <si>
    <r>
      <t>Žemės sklypo Danės g. 19, Klaipėdoje, ir jo supančios aplinkos detaliojo plano parengimas (</t>
    </r>
    <r>
      <rPr>
        <b/>
        <sz val="10"/>
        <rFont val="Times New Roman"/>
        <family val="1"/>
        <charset val="186"/>
      </rPr>
      <t xml:space="preserve">Muzikinio teatro </t>
    </r>
    <r>
      <rPr>
        <sz val="10"/>
        <rFont val="Times New Roman"/>
        <family val="1"/>
        <charset val="186"/>
      </rPr>
      <t xml:space="preserve">teritorija) </t>
    </r>
  </si>
  <si>
    <t>Teritorijos tarp Senosios Smiltelės, Marių, Skirvytės ir kt. gatvių detaliojo plano parengimas</t>
  </si>
  <si>
    <r>
      <t xml:space="preserve">UPD </t>
    </r>
    <r>
      <rPr>
        <sz val="9"/>
        <rFont val="Times New Roman"/>
        <family val="1"/>
        <charset val="186"/>
      </rPr>
      <t xml:space="preserve">Urbanistikos </t>
    </r>
    <r>
      <rPr>
        <sz val="10"/>
        <rFont val="Times New Roman"/>
        <family val="1"/>
        <charset val="186"/>
      </rPr>
      <t>sk.</t>
    </r>
  </si>
  <si>
    <t>UPD Urbanistikos sk.</t>
  </si>
  <si>
    <t>Eur</t>
  </si>
  <si>
    <t>Parengta galimybių studija / darnaus judumo planas, vnt.</t>
  </si>
  <si>
    <t>Parengtų programų ir teminių žemėlapių viešinimas, proc.</t>
  </si>
  <si>
    <t>WebGIS programų sukūrimas ir teminių žemėlapių viešinimas</t>
  </si>
  <si>
    <t>2 gyvenamųjų teritorijų detalieji planai (tarp Tilžės g., Baltikalnio g., Gluosnių g., Kooperacijos g. ir tarp Taikos pr., Tilžės g., Rumpiškės g., Sausio 15-osios g., Ryšininkų g. ir Paryžiaus Komunos g. detalieji planai)</t>
  </si>
  <si>
    <t>Teritorijos tarp Bangų g., Baltikalnio ir Tilžės gatvių detaliojo plano, patvirtinto Klaipėdos miesto tarybos 1998-12-22 sprendimu Nr. 214, pakeitimas</t>
  </si>
  <si>
    <t>Sąnaudų ir naudos analizės rengimas ir paimamo turto vertės nustatymas Bastionų g. ir Priešpilio g. tiesimui, Nevėžio g. bei Statybininkų pr. tęsinio rekonstrukcijai</t>
  </si>
  <si>
    <t>Kompensacija už paimtą visuomenės poreikiams turtą Nemuno g. 93A (Baltijos pr.–Minijos g. sankryžos rekonstrukcijai)</t>
  </si>
  <si>
    <t>Kompensacija už paimtą visuomenės poreikiams turtą, reikalingą Bastionų g. ir Priešpilio g. tiesimui, Nevėžio g. bei Statybininkų pr. tęsinio rekonstrukcijai</t>
  </si>
  <si>
    <t>Smeltės III kapinių sutvarkymo techninio projekto parengimas</t>
  </si>
  <si>
    <t>Planas</t>
  </si>
  <si>
    <t>Dviejų gyvenamųjų teritorijų detaliųjų planų (tarp Tilžės g., Baltikalnio g., Gluosnių g., Kooperacijos g. ir tarp Taikos pr., Tilžės g., Rumpiškės g., Sausio 15-osios g., Ryšininkų g. ir Paryžiaus Komunos  g.) parengimas</t>
  </si>
  <si>
    <t>Kompensacijos už paimtą visuomenės poreikiams turtą Nemuno g. 93A (Baltijos pr.–Minijos g. sankryžos rekonstrukcijai) sumokėjimas</t>
  </si>
  <si>
    <t>Kompensacijos už paimtą visuomenės poreikiams turtą, reikalingą Bastionų g. ir Priešpilio g. tiesimui, Nevėžio g. bei Statybininkų pr. tęsinio rekonstrukcijai sumokėjimas</t>
  </si>
  <si>
    <t>* Funkcinės klasifikacijos kodas įrašomas vadovaujantis  Lietuvos Respublikos finansų ministro 2003 m. liepos 3 d. įsakymu Nr. 1K-184 „Dėl Lietuvos Respublikos valstybės ir savivaldybių biudžetų pajamų ir išlaidų klasifikacijos patvirtinimo“ (aktuali redakcija 2005 m. rugsėjo 29 d. įsakymas Nr. 1K-280)</t>
  </si>
  <si>
    <t xml:space="preserve">Iš viso veiklos planui: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</si>
</sst>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6" x14ac:knownFonts="1">
    <font>
      <sz val="10"/>
      <name val="Arial"/>
      <charset val="186"/>
    </font>
    <font>
      <sz val="8"/>
      <name val="Arial"/>
      <family val="2"/>
      <charset val="186"/>
    </font>
    <font>
      <sz val="8"/>
      <name val="Times New Roman"/>
      <family val="1"/>
      <charset val="186"/>
    </font>
    <font>
      <sz val="10"/>
      <name val="Times New Roman"/>
      <family val="1"/>
      <charset val="186"/>
    </font>
    <font>
      <sz val="12"/>
      <name val="Times New Roman"/>
      <family val="1"/>
      <charset val="186"/>
    </font>
    <font>
      <b/>
      <sz val="10"/>
      <name val="Times New Roman"/>
      <family val="1"/>
      <charset val="186"/>
    </font>
    <font>
      <b/>
      <sz val="12"/>
      <name val="Times New Roman"/>
      <family val="1"/>
      <charset val="186"/>
    </font>
    <font>
      <sz val="10"/>
      <name val="Arial"/>
      <family val="2"/>
      <charset val="186"/>
    </font>
    <font>
      <b/>
      <sz val="8"/>
      <name val="Times New Roman"/>
      <family val="1"/>
      <charset val="186"/>
    </font>
    <font>
      <b/>
      <sz val="10"/>
      <name val="Times New Roman"/>
      <family val="1"/>
      <charset val="204"/>
    </font>
    <font>
      <sz val="9"/>
      <name val="Times New Roman"/>
      <family val="1"/>
      <charset val="186"/>
    </font>
    <font>
      <b/>
      <sz val="9"/>
      <name val="Times New Roman"/>
      <family val="1"/>
      <charset val="186"/>
    </font>
    <font>
      <sz val="10"/>
      <color indexed="8"/>
      <name val="Times New Roman"/>
      <family val="1"/>
      <charset val="186"/>
    </font>
    <font>
      <sz val="9"/>
      <color indexed="81"/>
      <name val="Tahoma"/>
      <family val="2"/>
      <charset val="186"/>
    </font>
    <font>
      <b/>
      <sz val="9"/>
      <color indexed="81"/>
      <name val="Tahoma"/>
      <family val="2"/>
      <charset val="186"/>
    </font>
    <font>
      <sz val="10"/>
      <name val="Times New Roman"/>
      <family val="1"/>
    </font>
    <font>
      <sz val="7"/>
      <name val="Times New Roman"/>
      <family val="1"/>
      <charset val="186"/>
    </font>
    <font>
      <sz val="10"/>
      <color rgb="FFFF0000"/>
      <name val="Times New Roman"/>
      <family val="1"/>
      <charset val="186"/>
    </font>
    <font>
      <sz val="10"/>
      <color theme="1"/>
      <name val="Times New Roman"/>
      <family val="1"/>
      <charset val="186"/>
    </font>
    <font>
      <b/>
      <sz val="10"/>
      <color theme="1"/>
      <name val="Times New Roman"/>
      <family val="1"/>
      <charset val="186"/>
    </font>
    <font>
      <sz val="9"/>
      <color theme="1"/>
      <name val="Times New Roman"/>
      <family val="1"/>
      <charset val="186"/>
    </font>
    <font>
      <sz val="10"/>
      <color theme="3" tint="0.39997558519241921"/>
      <name val="Times New Roman"/>
      <family val="1"/>
      <charset val="186"/>
    </font>
    <font>
      <sz val="10"/>
      <color rgb="FFFF0000"/>
      <name val="Arial"/>
      <family val="2"/>
      <charset val="186"/>
    </font>
    <font>
      <sz val="8"/>
      <color theme="1"/>
      <name val="Times New Roman"/>
      <family val="1"/>
      <charset val="186"/>
    </font>
    <font>
      <sz val="7"/>
      <color theme="1"/>
      <name val="Times New Roman"/>
      <family val="1"/>
      <charset val="186"/>
    </font>
    <font>
      <sz val="7"/>
      <name val="Arial"/>
      <family val="2"/>
      <charset val="186"/>
    </font>
  </fonts>
  <fills count="12">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rgb="FFFFCCFF"/>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CCFFCC"/>
        <bgColor indexed="64"/>
      </patternFill>
    </fill>
  </fills>
  <borders count="1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top style="medium">
        <color indexed="64"/>
      </top>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diagonal/>
    </border>
    <border>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s>
  <cellStyleXfs count="1">
    <xf numFmtId="0" fontId="0" fillId="0" borderId="0"/>
  </cellStyleXfs>
  <cellXfs count="1510">
    <xf numFmtId="0" fontId="0" fillId="0" borderId="0" xfId="0"/>
    <xf numFmtId="0" fontId="4" fillId="0" borderId="1" xfId="0" applyFont="1" applyBorder="1" applyAlignment="1">
      <alignment vertical="top" wrapText="1"/>
    </xf>
    <xf numFmtId="0" fontId="4" fillId="0" borderId="1" xfId="0" applyFont="1" applyBorder="1" applyAlignment="1">
      <alignment horizontal="center" vertical="top" wrapText="1"/>
    </xf>
    <xf numFmtId="0" fontId="4" fillId="0" borderId="0" xfId="0" applyFont="1"/>
    <xf numFmtId="0" fontId="3" fillId="0" borderId="0" xfId="0" applyFont="1" applyAlignment="1">
      <alignment horizontal="left" vertical="top"/>
    </xf>
    <xf numFmtId="0" fontId="3" fillId="0" borderId="0" xfId="0" applyFont="1" applyFill="1" applyBorder="1" applyAlignment="1">
      <alignment horizontal="center" vertical="top"/>
    </xf>
    <xf numFmtId="0" fontId="3" fillId="0" borderId="0" xfId="0" applyFont="1" applyBorder="1" applyAlignment="1">
      <alignment vertical="top"/>
    </xf>
    <xf numFmtId="0" fontId="3" fillId="0" borderId="2" xfId="0" applyFont="1" applyFill="1" applyBorder="1" applyAlignment="1">
      <alignment horizontal="center" vertical="center" textRotation="90" wrapText="1"/>
    </xf>
    <xf numFmtId="0" fontId="3" fillId="0" borderId="2" xfId="0" applyFont="1" applyBorder="1" applyAlignment="1">
      <alignment horizontal="center" vertical="center" textRotation="90" wrapText="1"/>
    </xf>
    <xf numFmtId="0" fontId="3" fillId="0" borderId="2" xfId="0" applyFont="1" applyBorder="1" applyAlignment="1">
      <alignment horizontal="center" vertical="center" textRotation="90"/>
    </xf>
    <xf numFmtId="0" fontId="3" fillId="0" borderId="3" xfId="0" applyFont="1" applyBorder="1" applyAlignment="1">
      <alignment horizontal="center" vertical="center" textRotation="90"/>
    </xf>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49" fontId="5" fillId="2" borderId="4" xfId="0" applyNumberFormat="1" applyFont="1" applyFill="1" applyBorder="1" applyAlignment="1">
      <alignment horizontal="center" vertical="top"/>
    </xf>
    <xf numFmtId="0" fontId="3" fillId="0" borderId="0" xfId="0" applyFont="1" applyBorder="1" applyAlignment="1">
      <alignment horizontal="left" vertical="top"/>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3" fillId="0" borderId="6" xfId="0" applyFont="1" applyFill="1" applyBorder="1" applyAlignment="1">
      <alignment horizontal="center" vertical="top"/>
    </xf>
    <xf numFmtId="0" fontId="3" fillId="0" borderId="0" xfId="0" applyFont="1" applyFill="1" applyAlignment="1">
      <alignment vertical="top"/>
    </xf>
    <xf numFmtId="0" fontId="3" fillId="3" borderId="0" xfId="0" applyFont="1" applyFill="1" applyAlignment="1">
      <alignment vertical="top"/>
    </xf>
    <xf numFmtId="164" fontId="3" fillId="3" borderId="5" xfId="0" applyNumberFormat="1" applyFont="1" applyFill="1" applyBorder="1" applyAlignment="1">
      <alignment horizontal="right" vertical="top" wrapText="1"/>
    </xf>
    <xf numFmtId="164" fontId="3" fillId="0" borderId="18" xfId="0" applyNumberFormat="1" applyFont="1" applyBorder="1" applyAlignment="1">
      <alignment horizontal="right" vertical="top"/>
    </xf>
    <xf numFmtId="0" fontId="8" fillId="0" borderId="25" xfId="0" applyFont="1" applyBorder="1" applyAlignment="1">
      <alignment horizontal="center" vertical="center" wrapText="1"/>
    </xf>
    <xf numFmtId="164" fontId="3" fillId="0" borderId="24" xfId="0" applyNumberFormat="1" applyFont="1" applyBorder="1" applyAlignment="1">
      <alignment horizontal="right" vertical="top"/>
    </xf>
    <xf numFmtId="0" fontId="7" fillId="0" borderId="0" xfId="0" applyFont="1"/>
    <xf numFmtId="3" fontId="3" fillId="0" borderId="15" xfId="0" applyNumberFormat="1" applyFont="1" applyFill="1" applyBorder="1" applyAlignment="1">
      <alignment horizontal="center" vertical="top"/>
    </xf>
    <xf numFmtId="3" fontId="3" fillId="0" borderId="17" xfId="0" applyNumberFormat="1" applyFont="1" applyFill="1" applyBorder="1" applyAlignment="1">
      <alignment horizontal="center" vertical="top"/>
    </xf>
    <xf numFmtId="3" fontId="3" fillId="0" borderId="28" xfId="0" applyNumberFormat="1" applyFont="1" applyFill="1" applyBorder="1" applyAlignment="1">
      <alignment horizontal="center" vertical="top"/>
    </xf>
    <xf numFmtId="3" fontId="3" fillId="0" borderId="29" xfId="0" applyNumberFormat="1" applyFont="1" applyFill="1" applyBorder="1" applyAlignment="1">
      <alignment horizontal="center" vertical="top"/>
    </xf>
    <xf numFmtId="164" fontId="3" fillId="3" borderId="24" xfId="0" applyNumberFormat="1" applyFont="1" applyFill="1" applyBorder="1" applyAlignment="1">
      <alignment horizontal="right" vertical="top" wrapText="1"/>
    </xf>
    <xf numFmtId="164" fontId="3" fillId="0" borderId="33" xfId="0" applyNumberFormat="1" applyFont="1" applyBorder="1" applyAlignment="1">
      <alignment horizontal="right" vertical="top"/>
    </xf>
    <xf numFmtId="164" fontId="3" fillId="3" borderId="23" xfId="0" applyNumberFormat="1" applyFont="1" applyFill="1" applyBorder="1" applyAlignment="1">
      <alignment horizontal="right" vertical="top" wrapText="1"/>
    </xf>
    <xf numFmtId="164" fontId="3" fillId="0" borderId="1" xfId="0" applyNumberFormat="1" applyFont="1" applyFill="1" applyBorder="1" applyAlignment="1">
      <alignment horizontal="right" vertical="top"/>
    </xf>
    <xf numFmtId="164" fontId="3" fillId="0" borderId="23" xfId="0" applyNumberFormat="1" applyFont="1" applyFill="1" applyBorder="1" applyAlignment="1">
      <alignment horizontal="right" vertical="top"/>
    </xf>
    <xf numFmtId="0" fontId="3" fillId="3" borderId="33" xfId="0" applyFont="1" applyFill="1" applyBorder="1" applyAlignment="1">
      <alignment vertical="top" wrapText="1"/>
    </xf>
    <xf numFmtId="3" fontId="3" fillId="3" borderId="32" xfId="0" applyNumberFormat="1" applyFont="1" applyFill="1" applyBorder="1" applyAlignment="1">
      <alignment horizontal="center" vertical="top"/>
    </xf>
    <xf numFmtId="3" fontId="3" fillId="3" borderId="31" xfId="0" applyNumberFormat="1" applyFont="1" applyFill="1" applyBorder="1" applyAlignment="1">
      <alignment horizontal="center" vertical="top"/>
    </xf>
    <xf numFmtId="3" fontId="5" fillId="0" borderId="11" xfId="0" applyNumberFormat="1" applyFont="1" applyFill="1" applyBorder="1" applyAlignment="1">
      <alignment horizontal="center" vertical="top" wrapText="1"/>
    </xf>
    <xf numFmtId="3" fontId="5" fillId="0" borderId="13" xfId="0" applyNumberFormat="1" applyFont="1" applyFill="1" applyBorder="1" applyAlignment="1">
      <alignment horizontal="center" vertical="top" wrapText="1"/>
    </xf>
    <xf numFmtId="3" fontId="3" fillId="0" borderId="31" xfId="0" applyNumberFormat="1" applyFont="1" applyFill="1" applyBorder="1" applyAlignment="1">
      <alignment horizontal="center" vertical="top" wrapText="1"/>
    </xf>
    <xf numFmtId="0" fontId="3" fillId="0" borderId="0" xfId="0" applyFont="1" applyAlignment="1">
      <alignment vertical="center"/>
    </xf>
    <xf numFmtId="0" fontId="2" fillId="0" borderId="14" xfId="0" applyFont="1" applyBorder="1" applyAlignment="1">
      <alignment horizontal="center" vertical="center" textRotation="90" wrapText="1"/>
    </xf>
    <xf numFmtId="49" fontId="5" fillId="2" borderId="15" xfId="0" applyNumberFormat="1" applyFont="1" applyFill="1" applyBorder="1" applyAlignment="1">
      <alignment vertical="top"/>
    </xf>
    <xf numFmtId="49" fontId="3" fillId="0" borderId="15" xfId="0" applyNumberFormat="1" applyFont="1" applyBorder="1" applyAlignment="1">
      <alignment vertical="top" wrapText="1"/>
    </xf>
    <xf numFmtId="49" fontId="3" fillId="0" borderId="17" xfId="0" applyNumberFormat="1" applyFont="1" applyBorder="1" applyAlignment="1">
      <alignment vertical="top"/>
    </xf>
    <xf numFmtId="49" fontId="10" fillId="0" borderId="5" xfId="0" applyNumberFormat="1" applyFont="1" applyBorder="1" applyAlignment="1">
      <alignment vertical="top" wrapText="1"/>
    </xf>
    <xf numFmtId="164" fontId="3" fillId="3" borderId="6" xfId="0" applyNumberFormat="1" applyFont="1" applyFill="1" applyBorder="1" applyAlignment="1">
      <alignment horizontal="right" vertical="top" wrapText="1"/>
    </xf>
    <xf numFmtId="3" fontId="3" fillId="3" borderId="15" xfId="0" applyNumberFormat="1" applyFont="1" applyFill="1" applyBorder="1" applyAlignment="1">
      <alignment horizontal="center" vertical="top"/>
    </xf>
    <xf numFmtId="3" fontId="3" fillId="3" borderId="17" xfId="0" applyNumberFormat="1" applyFont="1" applyFill="1" applyBorder="1" applyAlignment="1">
      <alignment horizontal="center" vertical="top"/>
    </xf>
    <xf numFmtId="0" fontId="3" fillId="3" borderId="36" xfId="0" applyFont="1" applyFill="1" applyBorder="1" applyAlignment="1">
      <alignment vertical="top" wrapText="1"/>
    </xf>
    <xf numFmtId="164" fontId="3" fillId="3" borderId="21" xfId="0" applyNumberFormat="1" applyFont="1" applyFill="1" applyBorder="1" applyAlignment="1">
      <alignment horizontal="right" vertical="top" wrapText="1"/>
    </xf>
    <xf numFmtId="3" fontId="3" fillId="3" borderId="19" xfId="0" applyNumberFormat="1" applyFont="1" applyFill="1" applyBorder="1" applyAlignment="1">
      <alignment horizontal="center" vertical="top"/>
    </xf>
    <xf numFmtId="3" fontId="3" fillId="3" borderId="20" xfId="0" applyNumberFormat="1" applyFont="1" applyFill="1" applyBorder="1" applyAlignment="1">
      <alignment horizontal="center" vertical="top"/>
    </xf>
    <xf numFmtId="0" fontId="3" fillId="0" borderId="38" xfId="0" applyFont="1" applyBorder="1" applyAlignment="1">
      <alignment vertical="top"/>
    </xf>
    <xf numFmtId="0" fontId="3" fillId="3" borderId="36" xfId="0" applyFont="1" applyFill="1" applyBorder="1" applyAlignment="1">
      <alignment horizontal="left" vertical="top" wrapText="1"/>
    </xf>
    <xf numFmtId="3" fontId="3" fillId="3" borderId="19" xfId="0" applyNumberFormat="1" applyFont="1" applyFill="1" applyBorder="1" applyAlignment="1">
      <alignment horizontal="center" vertical="top" wrapText="1"/>
    </xf>
    <xf numFmtId="3" fontId="3" fillId="3" borderId="20" xfId="0" applyNumberFormat="1" applyFont="1" applyFill="1" applyBorder="1" applyAlignment="1">
      <alignment horizontal="center" vertical="top" wrapText="1"/>
    </xf>
    <xf numFmtId="49" fontId="3" fillId="3" borderId="15" xfId="0" applyNumberFormat="1" applyFont="1" applyFill="1" applyBorder="1" applyAlignment="1">
      <alignment vertical="top"/>
    </xf>
    <xf numFmtId="49" fontId="5" fillId="2" borderId="1" xfId="0" applyNumberFormat="1" applyFont="1" applyFill="1" applyBorder="1" applyAlignment="1">
      <alignment horizontal="center" vertical="top"/>
    </xf>
    <xf numFmtId="49" fontId="5" fillId="3" borderId="15" xfId="0" applyNumberFormat="1" applyFont="1" applyFill="1" applyBorder="1" applyAlignment="1">
      <alignment vertical="top"/>
    </xf>
    <xf numFmtId="164" fontId="5" fillId="2" borderId="40" xfId="0" applyNumberFormat="1" applyFont="1" applyFill="1" applyBorder="1" applyAlignment="1">
      <alignment horizontal="right" vertical="top"/>
    </xf>
    <xf numFmtId="49" fontId="5" fillId="4" borderId="40" xfId="0" applyNumberFormat="1" applyFont="1" applyFill="1" applyBorder="1" applyAlignment="1">
      <alignment horizontal="center" vertical="top"/>
    </xf>
    <xf numFmtId="164" fontId="5" fillId="4" borderId="6" xfId="0" applyNumberFormat="1" applyFont="1" applyFill="1" applyBorder="1" applyAlignment="1">
      <alignment horizontal="right" vertical="top"/>
    </xf>
    <xf numFmtId="164" fontId="5" fillId="4" borderId="24" xfId="0" applyNumberFormat="1" applyFont="1" applyFill="1" applyBorder="1" applyAlignment="1">
      <alignment horizontal="right" vertical="top"/>
    </xf>
    <xf numFmtId="0" fontId="5" fillId="0" borderId="12" xfId="0" applyFont="1" applyFill="1" applyBorder="1" applyAlignment="1">
      <alignment vertical="top" wrapText="1"/>
    </xf>
    <xf numFmtId="49" fontId="3" fillId="0" borderId="15" xfId="0" applyNumberFormat="1" applyFont="1" applyBorder="1" applyAlignment="1">
      <alignment vertical="top"/>
    </xf>
    <xf numFmtId="49" fontId="5" fillId="3" borderId="32" xfId="0" applyNumberFormat="1" applyFont="1" applyFill="1" applyBorder="1" applyAlignment="1">
      <alignment vertical="top"/>
    </xf>
    <xf numFmtId="3" fontId="3" fillId="0" borderId="32" xfId="0" applyNumberFormat="1" applyFont="1" applyFill="1" applyBorder="1" applyAlignment="1">
      <alignment horizontal="center" vertical="top" wrapText="1"/>
    </xf>
    <xf numFmtId="0" fontId="3" fillId="3" borderId="8" xfId="0" applyFont="1" applyFill="1" applyBorder="1" applyAlignment="1">
      <alignment vertical="top" wrapText="1"/>
    </xf>
    <xf numFmtId="3" fontId="3" fillId="3" borderId="15" xfId="0" applyNumberFormat="1" applyFont="1" applyFill="1" applyBorder="1" applyAlignment="1">
      <alignment vertical="top"/>
    </xf>
    <xf numFmtId="49" fontId="5" fillId="3" borderId="19" xfId="0" applyNumberFormat="1" applyFont="1" applyFill="1" applyBorder="1" applyAlignment="1">
      <alignment vertical="top"/>
    </xf>
    <xf numFmtId="164" fontId="3" fillId="3" borderId="55" xfId="0" applyNumberFormat="1" applyFont="1" applyFill="1" applyBorder="1" applyAlignment="1">
      <alignment horizontal="right" vertical="top" wrapText="1"/>
    </xf>
    <xf numFmtId="164" fontId="3" fillId="3" borderId="66" xfId="0" applyNumberFormat="1" applyFont="1" applyFill="1" applyBorder="1" applyAlignment="1">
      <alignment horizontal="right" vertical="top" wrapText="1"/>
    </xf>
    <xf numFmtId="3" fontId="3" fillId="3" borderId="1" xfId="0" applyNumberFormat="1" applyFont="1" applyFill="1" applyBorder="1" applyAlignment="1">
      <alignment horizontal="center" vertical="top" wrapText="1"/>
    </xf>
    <xf numFmtId="3" fontId="3" fillId="3" borderId="16" xfId="0" applyNumberFormat="1" applyFont="1" applyFill="1" applyBorder="1" applyAlignment="1">
      <alignment horizontal="center" vertical="top" wrapText="1"/>
    </xf>
    <xf numFmtId="0" fontId="3" fillId="3" borderId="14" xfId="0" applyFont="1" applyFill="1" applyBorder="1" applyAlignment="1">
      <alignment vertical="top" wrapText="1"/>
    </xf>
    <xf numFmtId="0" fontId="16" fillId="0" borderId="14" xfId="0" applyFont="1" applyFill="1" applyBorder="1" applyAlignment="1">
      <alignment horizontal="center" vertical="center" textRotation="90"/>
    </xf>
    <xf numFmtId="0" fontId="2" fillId="0" borderId="8" xfId="0" applyFont="1" applyFill="1" applyBorder="1" applyAlignment="1">
      <alignment vertical="center" textRotation="90" wrapText="1"/>
    </xf>
    <xf numFmtId="0" fontId="3" fillId="3" borderId="16" xfId="0" applyFont="1" applyFill="1" applyBorder="1" applyAlignment="1">
      <alignment horizontal="left" vertical="top" wrapText="1"/>
    </xf>
    <xf numFmtId="0" fontId="3" fillId="3" borderId="31" xfId="0" applyFont="1" applyFill="1" applyBorder="1" applyAlignment="1">
      <alignment vertical="top" wrapText="1"/>
    </xf>
    <xf numFmtId="164" fontId="3" fillId="0" borderId="0" xfId="0" applyNumberFormat="1" applyFont="1" applyAlignment="1">
      <alignment vertical="top"/>
    </xf>
    <xf numFmtId="165" fontId="3" fillId="0" borderId="0" xfId="0" applyNumberFormat="1" applyFont="1" applyAlignment="1">
      <alignment vertical="top"/>
    </xf>
    <xf numFmtId="0" fontId="3" fillId="3" borderId="31" xfId="0" applyFont="1" applyFill="1" applyBorder="1" applyAlignment="1">
      <alignment horizontal="left" vertical="top" wrapText="1"/>
    </xf>
    <xf numFmtId="164" fontId="3" fillId="6" borderId="14" xfId="0" applyNumberFormat="1" applyFont="1" applyFill="1" applyBorder="1" applyAlignment="1">
      <alignment horizontal="right" vertical="top"/>
    </xf>
    <xf numFmtId="164" fontId="3" fillId="6" borderId="1" xfId="0" applyNumberFormat="1" applyFont="1" applyFill="1" applyBorder="1" applyAlignment="1">
      <alignment horizontal="right" vertical="top"/>
    </xf>
    <xf numFmtId="0" fontId="3" fillId="0" borderId="61" xfId="0" applyFont="1" applyFill="1" applyBorder="1" applyAlignment="1">
      <alignment horizontal="center" vertical="top" wrapText="1"/>
    </xf>
    <xf numFmtId="164" fontId="3" fillId="0" borderId="46" xfId="0" applyNumberFormat="1" applyFont="1" applyFill="1" applyBorder="1" applyAlignment="1">
      <alignment horizontal="right" vertical="top"/>
    </xf>
    <xf numFmtId="0" fontId="3" fillId="0" borderId="60" xfId="0" applyFont="1" applyFill="1" applyBorder="1" applyAlignment="1">
      <alignment horizontal="center" vertical="top" wrapText="1"/>
    </xf>
    <xf numFmtId="0" fontId="3" fillId="0" borderId="64" xfId="0" applyFont="1" applyFill="1" applyBorder="1" applyAlignment="1">
      <alignment horizontal="center" vertical="top" wrapText="1"/>
    </xf>
    <xf numFmtId="0" fontId="3" fillId="0" borderId="73" xfId="0" applyFont="1" applyFill="1" applyBorder="1" applyAlignment="1">
      <alignment horizontal="center" vertical="top" wrapText="1"/>
    </xf>
    <xf numFmtId="0" fontId="3" fillId="0" borderId="38" xfId="0" applyFont="1" applyFill="1" applyBorder="1" applyAlignment="1">
      <alignment horizontal="center" vertical="top" wrapText="1"/>
    </xf>
    <xf numFmtId="164" fontId="5" fillId="4" borderId="9" xfId="0" applyNumberFormat="1" applyFont="1" applyFill="1" applyBorder="1" applyAlignment="1">
      <alignment horizontal="right" vertical="top"/>
    </xf>
    <xf numFmtId="164" fontId="5" fillId="4" borderId="26" xfId="0" applyNumberFormat="1" applyFont="1" applyFill="1" applyBorder="1" applyAlignment="1">
      <alignment horizontal="right" vertical="top"/>
    </xf>
    <xf numFmtId="164" fontId="5" fillId="4" borderId="27" xfId="0" applyNumberFormat="1" applyFont="1" applyFill="1" applyBorder="1" applyAlignment="1">
      <alignment horizontal="right" vertical="top"/>
    </xf>
    <xf numFmtId="164" fontId="5" fillId="4" borderId="62" xfId="0" applyNumberFormat="1" applyFont="1" applyFill="1" applyBorder="1" applyAlignment="1">
      <alignment horizontal="right" vertical="top"/>
    </xf>
    <xf numFmtId="164" fontId="5" fillId="4" borderId="63" xfId="0" applyNumberFormat="1" applyFont="1" applyFill="1" applyBorder="1" applyAlignment="1">
      <alignment horizontal="right" vertical="top"/>
    </xf>
    <xf numFmtId="164" fontId="5" fillId="4" borderId="72" xfId="0" applyNumberFormat="1" applyFont="1" applyFill="1" applyBorder="1" applyAlignment="1">
      <alignment horizontal="right" vertical="top"/>
    </xf>
    <xf numFmtId="164" fontId="18" fillId="0" borderId="14" xfId="0" applyNumberFormat="1" applyFont="1" applyBorder="1" applyAlignment="1">
      <alignment horizontal="right" vertical="top"/>
    </xf>
    <xf numFmtId="164" fontId="18" fillId="0" borderId="1" xfId="0" applyNumberFormat="1" applyFont="1" applyBorder="1" applyAlignment="1">
      <alignment horizontal="right" vertical="top"/>
    </xf>
    <xf numFmtId="164" fontId="3" fillId="0" borderId="11" xfId="0" applyNumberFormat="1" applyFont="1" applyBorder="1" applyAlignment="1">
      <alignment vertical="top"/>
    </xf>
    <xf numFmtId="164" fontId="3" fillId="0" borderId="13" xfId="0" applyNumberFormat="1" applyFont="1" applyBorder="1" applyAlignment="1">
      <alignment vertical="top"/>
    </xf>
    <xf numFmtId="164" fontId="3" fillId="3" borderId="10" xfId="0" applyNumberFormat="1" applyFont="1" applyFill="1" applyBorder="1" applyAlignment="1">
      <alignment vertical="top"/>
    </xf>
    <xf numFmtId="164" fontId="3" fillId="3" borderId="11" xfId="0" applyNumberFormat="1" applyFont="1" applyFill="1" applyBorder="1" applyAlignment="1">
      <alignment vertical="top"/>
    </xf>
    <xf numFmtId="164" fontId="3" fillId="0" borderId="16" xfId="0" applyNumberFormat="1" applyFont="1" applyBorder="1" applyAlignment="1">
      <alignment vertical="top"/>
    </xf>
    <xf numFmtId="164" fontId="3" fillId="3" borderId="6" xfId="0" applyNumberFormat="1" applyFont="1" applyFill="1" applyBorder="1" applyAlignment="1">
      <alignment vertical="top" wrapText="1"/>
    </xf>
    <xf numFmtId="164" fontId="3" fillId="0" borderId="18" xfId="0" applyNumberFormat="1" applyFont="1" applyBorder="1" applyAlignment="1">
      <alignment vertical="top"/>
    </xf>
    <xf numFmtId="164" fontId="5" fillId="2" borderId="22" xfId="0" applyNumberFormat="1" applyFont="1" applyFill="1" applyBorder="1" applyAlignment="1">
      <alignment vertical="top"/>
    </xf>
    <xf numFmtId="164" fontId="3" fillId="0" borderId="1" xfId="0" applyNumberFormat="1" applyFont="1" applyBorder="1" applyAlignment="1">
      <alignment vertical="top"/>
    </xf>
    <xf numFmtId="164" fontId="3" fillId="0" borderId="32" xfId="0" applyNumberFormat="1" applyFont="1" applyBorder="1" applyAlignment="1">
      <alignment vertical="top"/>
    </xf>
    <xf numFmtId="164" fontId="3" fillId="0" borderId="31" xfId="0" applyNumberFormat="1" applyFont="1" applyBorder="1" applyAlignment="1">
      <alignment vertical="top"/>
    </xf>
    <xf numFmtId="164" fontId="3" fillId="3" borderId="60" xfId="0" applyNumberFormat="1" applyFont="1" applyFill="1" applyBorder="1" applyAlignment="1">
      <alignment vertical="top" wrapText="1"/>
    </xf>
    <xf numFmtId="164" fontId="3" fillId="3" borderId="32" xfId="0" applyNumberFormat="1" applyFont="1" applyFill="1" applyBorder="1" applyAlignment="1">
      <alignment vertical="top"/>
    </xf>
    <xf numFmtId="164" fontId="3" fillId="3" borderId="24" xfId="0" applyNumberFormat="1" applyFont="1" applyFill="1" applyBorder="1" applyAlignment="1">
      <alignment vertical="top" wrapText="1"/>
    </xf>
    <xf numFmtId="3" fontId="3" fillId="0" borderId="15" xfId="0" applyNumberFormat="1" applyFont="1" applyFill="1" applyBorder="1" applyAlignment="1">
      <alignment horizontal="center" vertical="top" wrapText="1"/>
    </xf>
    <xf numFmtId="3" fontId="3" fillId="0" borderId="17" xfId="0" applyNumberFormat="1" applyFont="1" applyFill="1" applyBorder="1" applyAlignment="1">
      <alignment horizontal="center" vertical="top" wrapText="1"/>
    </xf>
    <xf numFmtId="0" fontId="3" fillId="0" borderId="8" xfId="0" applyFont="1" applyFill="1" applyBorder="1" applyAlignment="1">
      <alignment vertical="center" textRotation="90" wrapText="1"/>
    </xf>
    <xf numFmtId="0" fontId="3" fillId="0" borderId="33" xfId="0" applyFont="1" applyFill="1" applyBorder="1" applyAlignment="1">
      <alignment vertical="center" textRotation="90" wrapText="1"/>
    </xf>
    <xf numFmtId="49" fontId="3" fillId="0" borderId="32" xfId="0" applyNumberFormat="1" applyFont="1" applyBorder="1" applyAlignment="1">
      <alignment vertical="top"/>
    </xf>
    <xf numFmtId="164" fontId="3" fillId="0" borderId="0" xfId="0" applyNumberFormat="1" applyFont="1" applyBorder="1" applyAlignment="1">
      <alignment vertical="top"/>
    </xf>
    <xf numFmtId="49" fontId="5" fillId="0" borderId="32" xfId="0" applyNumberFormat="1" applyFont="1" applyBorder="1" applyAlignment="1">
      <alignment horizontal="center" vertical="top"/>
    </xf>
    <xf numFmtId="164" fontId="3" fillId="3" borderId="74" xfId="0" applyNumberFormat="1" applyFont="1" applyFill="1" applyBorder="1" applyAlignment="1">
      <alignment vertical="top" wrapText="1"/>
    </xf>
    <xf numFmtId="3" fontId="3" fillId="3" borderId="32" xfId="0" applyNumberFormat="1" applyFont="1" applyFill="1" applyBorder="1" applyAlignment="1">
      <alignment horizontal="center" vertical="top" wrapText="1"/>
    </xf>
    <xf numFmtId="49" fontId="3" fillId="0" borderId="32" xfId="0" applyNumberFormat="1" applyFont="1" applyBorder="1" applyAlignment="1">
      <alignment horizontal="center" vertical="top"/>
    </xf>
    <xf numFmtId="49" fontId="5" fillId="0" borderId="31" xfId="0" applyNumberFormat="1" applyFont="1" applyBorder="1" applyAlignment="1">
      <alignment horizontal="center" vertical="top"/>
    </xf>
    <xf numFmtId="49" fontId="5" fillId="0" borderId="17" xfId="0" applyNumberFormat="1" applyFont="1" applyBorder="1" applyAlignment="1">
      <alignment horizontal="center" vertical="top"/>
    </xf>
    <xf numFmtId="0" fontId="3" fillId="6" borderId="31" xfId="0" applyFont="1" applyFill="1" applyBorder="1" applyAlignment="1">
      <alignment horizontal="left" vertical="top" wrapText="1"/>
    </xf>
    <xf numFmtId="3" fontId="18" fillId="0" borderId="28" xfId="0" applyNumberFormat="1" applyFont="1" applyFill="1" applyBorder="1" applyAlignment="1">
      <alignment horizontal="center" vertical="top"/>
    </xf>
    <xf numFmtId="3" fontId="18" fillId="3" borderId="28" xfId="0" applyNumberFormat="1" applyFont="1" applyFill="1" applyBorder="1" applyAlignment="1">
      <alignment horizontal="center" vertical="top"/>
    </xf>
    <xf numFmtId="3" fontId="18" fillId="0" borderId="15" xfId="0" applyNumberFormat="1" applyFont="1" applyFill="1" applyBorder="1" applyAlignment="1">
      <alignment horizontal="center" vertical="top"/>
    </xf>
    <xf numFmtId="3" fontId="18" fillId="0" borderId="17" xfId="0" applyNumberFormat="1" applyFont="1" applyFill="1" applyBorder="1" applyAlignment="1">
      <alignment horizontal="center" vertical="top"/>
    </xf>
    <xf numFmtId="3" fontId="18" fillId="0" borderId="26" xfId="0" applyNumberFormat="1" applyFont="1" applyFill="1" applyBorder="1" applyAlignment="1">
      <alignment horizontal="center" vertical="top"/>
    </xf>
    <xf numFmtId="3" fontId="18" fillId="0" borderId="27" xfId="0" applyNumberFormat="1" applyFont="1" applyFill="1" applyBorder="1" applyAlignment="1">
      <alignment horizontal="center" vertical="top"/>
    </xf>
    <xf numFmtId="3" fontId="18" fillId="0" borderId="29" xfId="0" applyNumberFormat="1" applyFont="1" applyFill="1" applyBorder="1" applyAlignment="1">
      <alignment horizontal="center" vertical="top"/>
    </xf>
    <xf numFmtId="3" fontId="18" fillId="0" borderId="0" xfId="0" applyNumberFormat="1" applyFont="1" applyFill="1" applyBorder="1" applyAlignment="1">
      <alignment horizontal="center" vertical="top"/>
    </xf>
    <xf numFmtId="3" fontId="18" fillId="0" borderId="30" xfId="0" applyNumberFormat="1" applyFont="1" applyFill="1" applyBorder="1" applyAlignment="1">
      <alignment horizontal="center" vertical="top"/>
    </xf>
    <xf numFmtId="164" fontId="18" fillId="0" borderId="10" xfId="0" applyNumberFormat="1" applyFont="1" applyBorder="1" applyAlignment="1">
      <alignment vertical="top"/>
    </xf>
    <xf numFmtId="164" fontId="18" fillId="0" borderId="11" xfId="0" applyNumberFormat="1" applyFont="1" applyBorder="1" applyAlignment="1">
      <alignment vertical="top"/>
    </xf>
    <xf numFmtId="164" fontId="18" fillId="0" borderId="13" xfId="0" applyNumberFormat="1" applyFont="1" applyBorder="1" applyAlignment="1">
      <alignment vertical="top"/>
    </xf>
    <xf numFmtId="164" fontId="18" fillId="3" borderId="6" xfId="0" applyNumberFormat="1" applyFont="1" applyFill="1" applyBorder="1" applyAlignment="1">
      <alignment vertical="top" wrapText="1"/>
    </xf>
    <xf numFmtId="164" fontId="18" fillId="3" borderId="15" xfId="0" applyNumberFormat="1" applyFont="1" applyFill="1" applyBorder="1" applyAlignment="1">
      <alignment vertical="top"/>
    </xf>
    <xf numFmtId="164" fontId="18" fillId="0" borderId="15" xfId="0" applyNumberFormat="1" applyFont="1" applyBorder="1" applyAlignment="1">
      <alignment vertical="top"/>
    </xf>
    <xf numFmtId="164" fontId="18" fillId="0" borderId="17" xfId="0" applyNumberFormat="1" applyFont="1" applyBorder="1" applyAlignment="1">
      <alignment vertical="top"/>
    </xf>
    <xf numFmtId="164" fontId="18" fillId="3" borderId="5" xfId="0" applyNumberFormat="1" applyFont="1" applyFill="1" applyBorder="1" applyAlignment="1">
      <alignment vertical="top" wrapText="1"/>
    </xf>
    <xf numFmtId="164" fontId="18" fillId="3" borderId="33" xfId="0" applyNumberFormat="1" applyFont="1" applyFill="1" applyBorder="1" applyAlignment="1">
      <alignment vertical="top"/>
    </xf>
    <xf numFmtId="164" fontId="18" fillId="0" borderId="33" xfId="0" applyNumberFormat="1" applyFont="1" applyBorder="1" applyAlignment="1">
      <alignment vertical="top"/>
    </xf>
    <xf numFmtId="3" fontId="18" fillId="3" borderId="15" xfId="0" applyNumberFormat="1" applyFont="1" applyFill="1" applyBorder="1" applyAlignment="1">
      <alignment horizontal="center" vertical="top"/>
    </xf>
    <xf numFmtId="164" fontId="19" fillId="8" borderId="51" xfId="0" applyNumberFormat="1" applyFont="1" applyFill="1" applyBorder="1" applyAlignment="1">
      <alignment horizontal="right" vertical="top"/>
    </xf>
    <xf numFmtId="164" fontId="3" fillId="8" borderId="32" xfId="0" applyNumberFormat="1" applyFont="1" applyFill="1" applyBorder="1" applyAlignment="1">
      <alignment horizontal="right" vertical="top"/>
    </xf>
    <xf numFmtId="164" fontId="3" fillId="8" borderId="15" xfId="0" applyNumberFormat="1" applyFont="1" applyFill="1" applyBorder="1" applyAlignment="1">
      <alignment horizontal="right" vertical="top"/>
    </xf>
    <xf numFmtId="164" fontId="5" fillId="8" borderId="37" xfId="0" applyNumberFormat="1" applyFont="1" applyFill="1" applyBorder="1" applyAlignment="1">
      <alignment horizontal="right" vertical="top"/>
    </xf>
    <xf numFmtId="164" fontId="3" fillId="8" borderId="17" xfId="0" applyNumberFormat="1" applyFont="1" applyFill="1" applyBorder="1" applyAlignment="1">
      <alignment horizontal="right" vertical="top"/>
    </xf>
    <xf numFmtId="164" fontId="3" fillId="8" borderId="33" xfId="0" applyNumberFormat="1" applyFont="1" applyFill="1" applyBorder="1" applyAlignment="1">
      <alignment horizontal="right" vertical="top"/>
    </xf>
    <xf numFmtId="164" fontId="3" fillId="8" borderId="31" xfId="0" applyNumberFormat="1" applyFont="1" applyFill="1" applyBorder="1" applyAlignment="1">
      <alignment horizontal="right" vertical="top"/>
    </xf>
    <xf numFmtId="164" fontId="3" fillId="8" borderId="32" xfId="0" applyNumberFormat="1" applyFont="1" applyFill="1" applyBorder="1" applyAlignment="1">
      <alignment vertical="top"/>
    </xf>
    <xf numFmtId="164" fontId="3" fillId="8" borderId="39" xfId="0" applyNumberFormat="1" applyFont="1" applyFill="1" applyBorder="1" applyAlignment="1">
      <alignment vertical="top"/>
    </xf>
    <xf numFmtId="164" fontId="3" fillId="8" borderId="18" xfId="0" applyNumberFormat="1" applyFont="1" applyFill="1" applyBorder="1" applyAlignment="1">
      <alignment vertical="top"/>
    </xf>
    <xf numFmtId="164" fontId="18" fillId="8" borderId="11" xfId="0" applyNumberFormat="1" applyFont="1" applyFill="1" applyBorder="1" applyAlignment="1">
      <alignment horizontal="center" vertical="top"/>
    </xf>
    <xf numFmtId="164" fontId="19" fillId="8" borderId="19" xfId="0" applyNumberFormat="1" applyFont="1" applyFill="1" applyBorder="1" applyAlignment="1">
      <alignment horizontal="center" vertical="top"/>
    </xf>
    <xf numFmtId="164" fontId="18" fillId="8" borderId="15" xfId="0" applyNumberFormat="1" applyFont="1" applyFill="1" applyBorder="1" applyAlignment="1">
      <alignment horizontal="center" vertical="top"/>
    </xf>
    <xf numFmtId="164" fontId="18" fillId="8" borderId="18" xfId="0" applyNumberFormat="1" applyFont="1" applyFill="1" applyBorder="1" applyAlignment="1">
      <alignment horizontal="center" vertical="top"/>
    </xf>
    <xf numFmtId="164" fontId="19" fillId="8" borderId="21" xfId="0" applyNumberFormat="1" applyFont="1" applyFill="1" applyBorder="1" applyAlignment="1">
      <alignment vertical="top"/>
    </xf>
    <xf numFmtId="164" fontId="5" fillId="8" borderId="9" xfId="0" applyNumberFormat="1" applyFont="1" applyFill="1" applyBorder="1" applyAlignment="1">
      <alignment vertical="top"/>
    </xf>
    <xf numFmtId="164" fontId="19" fillId="8" borderId="64" xfId="0" applyNumberFormat="1" applyFont="1" applyFill="1" applyBorder="1" applyAlignment="1">
      <alignment vertical="top"/>
    </xf>
    <xf numFmtId="164" fontId="19" fillId="8" borderId="49" xfId="0" applyNumberFormat="1" applyFont="1" applyFill="1" applyBorder="1" applyAlignment="1">
      <alignment vertical="top"/>
    </xf>
    <xf numFmtId="0" fontId="2" fillId="0" borderId="36" xfId="0" applyFont="1" applyBorder="1" applyAlignment="1">
      <alignment horizontal="center" vertical="center" textRotation="90" wrapText="1"/>
    </xf>
    <xf numFmtId="0" fontId="2" fillId="0" borderId="36" xfId="0" applyFont="1" applyFill="1" applyBorder="1" applyAlignment="1">
      <alignment vertical="center" textRotation="90" wrapText="1"/>
    </xf>
    <xf numFmtId="164" fontId="5" fillId="8" borderId="9" xfId="0" applyNumberFormat="1" applyFont="1" applyFill="1" applyBorder="1" applyAlignment="1">
      <alignment horizontal="right" vertical="top"/>
    </xf>
    <xf numFmtId="49" fontId="5" fillId="6" borderId="26" xfId="0" applyNumberFormat="1" applyFont="1" applyFill="1" applyBorder="1" applyAlignment="1">
      <alignment horizontal="center" vertical="top"/>
    </xf>
    <xf numFmtId="49" fontId="3" fillId="0" borderId="15" xfId="0" applyNumberFormat="1" applyFont="1" applyBorder="1" applyAlignment="1">
      <alignment horizontal="center" vertical="top"/>
    </xf>
    <xf numFmtId="164" fontId="3" fillId="6" borderId="33" xfId="0" applyNumberFormat="1" applyFont="1" applyFill="1" applyBorder="1" applyAlignment="1">
      <alignment horizontal="right" vertical="top"/>
    </xf>
    <xf numFmtId="164" fontId="3" fillId="6" borderId="16" xfId="0" applyNumberFormat="1" applyFont="1" applyFill="1" applyBorder="1" applyAlignment="1">
      <alignment horizontal="right" vertical="top"/>
    </xf>
    <xf numFmtId="164" fontId="3" fillId="6" borderId="11" xfId="0" applyNumberFormat="1" applyFont="1" applyFill="1" applyBorder="1" applyAlignment="1">
      <alignment vertical="top"/>
    </xf>
    <xf numFmtId="164" fontId="3" fillId="6" borderId="14" xfId="0" applyNumberFormat="1" applyFont="1" applyFill="1" applyBorder="1" applyAlignment="1">
      <alignment vertical="top"/>
    </xf>
    <xf numFmtId="164" fontId="3" fillId="6" borderId="33" xfId="0" applyNumberFormat="1" applyFont="1" applyFill="1" applyBorder="1" applyAlignment="1">
      <alignment vertical="top"/>
    </xf>
    <xf numFmtId="164" fontId="3" fillId="6" borderId="32" xfId="0" applyNumberFormat="1" applyFont="1" applyFill="1" applyBorder="1" applyAlignment="1">
      <alignment vertical="top"/>
    </xf>
    <xf numFmtId="164" fontId="3" fillId="0" borderId="31" xfId="0" applyNumberFormat="1" applyFont="1" applyFill="1" applyBorder="1" applyAlignment="1">
      <alignment horizontal="right" vertical="top"/>
    </xf>
    <xf numFmtId="164" fontId="5" fillId="8" borderId="14" xfId="0" applyNumberFormat="1" applyFont="1" applyFill="1" applyBorder="1" applyAlignment="1">
      <alignment horizontal="right" vertical="top"/>
    </xf>
    <xf numFmtId="164" fontId="5" fillId="8" borderId="1" xfId="0" applyNumberFormat="1" applyFont="1" applyFill="1" applyBorder="1" applyAlignment="1">
      <alignment horizontal="right" vertical="top"/>
    </xf>
    <xf numFmtId="49" fontId="5" fillId="10" borderId="14" xfId="0" applyNumberFormat="1" applyFont="1" applyFill="1" applyBorder="1" applyAlignment="1">
      <alignment horizontal="center" vertical="top" wrapText="1"/>
    </xf>
    <xf numFmtId="164" fontId="3" fillId="8" borderId="18" xfId="0" applyNumberFormat="1" applyFont="1" applyFill="1" applyBorder="1" applyAlignment="1">
      <alignment horizontal="right" vertical="top"/>
    </xf>
    <xf numFmtId="164" fontId="3" fillId="8" borderId="1" xfId="0" applyNumberFormat="1" applyFont="1" applyFill="1" applyBorder="1" applyAlignment="1">
      <alignment horizontal="right" vertical="top"/>
    </xf>
    <xf numFmtId="164" fontId="3" fillId="8" borderId="45" xfId="0" applyNumberFormat="1" applyFont="1" applyFill="1" applyBorder="1" applyAlignment="1">
      <alignment horizontal="right" vertical="top"/>
    </xf>
    <xf numFmtId="164" fontId="3" fillId="8" borderId="11" xfId="0" applyNumberFormat="1" applyFont="1" applyFill="1" applyBorder="1" applyAlignment="1">
      <alignment horizontal="right" vertical="top"/>
    </xf>
    <xf numFmtId="164" fontId="3" fillId="8" borderId="16" xfId="0" applyNumberFormat="1" applyFont="1" applyFill="1" applyBorder="1" applyAlignment="1">
      <alignment horizontal="right" vertical="top"/>
    </xf>
    <xf numFmtId="164" fontId="5" fillId="8" borderId="16" xfId="0" applyNumberFormat="1" applyFont="1" applyFill="1" applyBorder="1" applyAlignment="1">
      <alignment horizontal="right" vertical="top"/>
    </xf>
    <xf numFmtId="164" fontId="3" fillId="8" borderId="10" xfId="0" applyNumberFormat="1" applyFont="1" applyFill="1" applyBorder="1" applyAlignment="1">
      <alignment horizontal="right" vertical="top"/>
    </xf>
    <xf numFmtId="164" fontId="3" fillId="8" borderId="13" xfId="0" applyNumberFormat="1" applyFont="1" applyFill="1" applyBorder="1" applyAlignment="1">
      <alignment horizontal="right" vertical="top"/>
    </xf>
    <xf numFmtId="164" fontId="5" fillId="8" borderId="52" xfId="0" applyNumberFormat="1" applyFont="1" applyFill="1" applyBorder="1" applyAlignment="1">
      <alignment horizontal="right" vertical="top"/>
    </xf>
    <xf numFmtId="0" fontId="5" fillId="8" borderId="61" xfId="0" applyFont="1" applyFill="1" applyBorder="1" applyAlignment="1">
      <alignment horizontal="center" vertical="top"/>
    </xf>
    <xf numFmtId="164" fontId="19" fillId="8" borderId="14" xfId="0" applyNumberFormat="1" applyFont="1" applyFill="1" applyBorder="1" applyAlignment="1">
      <alignment horizontal="right" vertical="top"/>
    </xf>
    <xf numFmtId="164" fontId="19" fillId="8" borderId="1" xfId="0" applyNumberFormat="1" applyFont="1" applyFill="1" applyBorder="1" applyAlignment="1">
      <alignment horizontal="right" vertical="top"/>
    </xf>
    <xf numFmtId="164" fontId="5" fillId="8" borderId="66" xfId="0" applyNumberFormat="1" applyFont="1" applyFill="1" applyBorder="1" applyAlignment="1">
      <alignment horizontal="right" vertical="top"/>
    </xf>
    <xf numFmtId="164" fontId="5" fillId="8" borderId="23" xfId="0" applyNumberFormat="1" applyFont="1" applyFill="1" applyBorder="1" applyAlignment="1">
      <alignment horizontal="right" vertical="top"/>
    </xf>
    <xf numFmtId="49" fontId="3" fillId="3" borderId="6" xfId="0" applyNumberFormat="1" applyFont="1" applyFill="1" applyBorder="1" applyAlignment="1">
      <alignment horizontal="center" vertical="center"/>
    </xf>
    <xf numFmtId="164" fontId="3" fillId="8" borderId="11" xfId="0" applyNumberFormat="1" applyFont="1" applyFill="1" applyBorder="1" applyAlignment="1">
      <alignment vertical="top"/>
    </xf>
    <xf numFmtId="164" fontId="3" fillId="8" borderId="12" xfId="0" applyNumberFormat="1" applyFont="1" applyFill="1" applyBorder="1" applyAlignment="1">
      <alignment vertical="top"/>
    </xf>
    <xf numFmtId="164" fontId="3" fillId="8" borderId="34" xfId="0" applyNumberFormat="1" applyFont="1" applyFill="1" applyBorder="1" applyAlignment="1">
      <alignment vertical="top"/>
    </xf>
    <xf numFmtId="49" fontId="5" fillId="9" borderId="63" xfId="0" applyNumberFormat="1" applyFont="1" applyFill="1" applyBorder="1" applyAlignment="1">
      <alignment horizontal="center" vertical="top"/>
    </xf>
    <xf numFmtId="49" fontId="5" fillId="9" borderId="43" xfId="0" applyNumberFormat="1" applyFont="1" applyFill="1" applyBorder="1" applyAlignment="1">
      <alignment horizontal="center" vertical="top"/>
    </xf>
    <xf numFmtId="164" fontId="5" fillId="9" borderId="50" xfId="0" applyNumberFormat="1" applyFont="1" applyFill="1" applyBorder="1" applyAlignment="1">
      <alignment horizontal="right" vertical="top"/>
    </xf>
    <xf numFmtId="49" fontId="5" fillId="9" borderId="15" xfId="0" applyNumberFormat="1" applyFont="1" applyFill="1" applyBorder="1" applyAlignment="1">
      <alignment vertical="top"/>
    </xf>
    <xf numFmtId="49" fontId="5" fillId="9" borderId="42" xfId="0" applyNumberFormat="1" applyFont="1" applyFill="1" applyBorder="1" applyAlignment="1">
      <alignment vertical="top"/>
    </xf>
    <xf numFmtId="164" fontId="5" fillId="11" borderId="62" xfId="0" applyNumberFormat="1" applyFont="1" applyFill="1" applyBorder="1" applyAlignment="1">
      <alignment horizontal="right" vertical="top"/>
    </xf>
    <xf numFmtId="0" fontId="3" fillId="11" borderId="41" xfId="0" applyFont="1" applyFill="1" applyBorder="1" applyAlignment="1">
      <alignment horizontal="center" vertical="top" wrapText="1"/>
    </xf>
    <xf numFmtId="164" fontId="5" fillId="11" borderId="30" xfId="0" applyNumberFormat="1" applyFont="1" applyFill="1" applyBorder="1" applyAlignment="1">
      <alignment horizontal="right" vertical="top"/>
    </xf>
    <xf numFmtId="164" fontId="5" fillId="11" borderId="25" xfId="0" applyNumberFormat="1" applyFont="1" applyFill="1" applyBorder="1" applyAlignment="1">
      <alignment horizontal="right" vertical="top"/>
    </xf>
    <xf numFmtId="164" fontId="3" fillId="6" borderId="10" xfId="0" applyNumberFormat="1" applyFont="1" applyFill="1" applyBorder="1" applyAlignment="1">
      <alignment vertical="top"/>
    </xf>
    <xf numFmtId="164" fontId="3" fillId="8" borderId="45" xfId="0" applyNumberFormat="1" applyFont="1" applyFill="1" applyBorder="1" applyAlignment="1">
      <alignment vertical="top"/>
    </xf>
    <xf numFmtId="0" fontId="3" fillId="0" borderId="60" xfId="0" applyFont="1" applyFill="1" applyBorder="1" applyAlignment="1">
      <alignment horizontal="center" vertical="top"/>
    </xf>
    <xf numFmtId="0" fontId="3" fillId="0" borderId="73" xfId="0" applyFont="1" applyFill="1" applyBorder="1" applyAlignment="1">
      <alignment horizontal="center" vertical="top"/>
    </xf>
    <xf numFmtId="164" fontId="3" fillId="3" borderId="73" xfId="0" applyNumberFormat="1" applyFont="1" applyFill="1" applyBorder="1" applyAlignment="1">
      <alignment vertical="top" wrapText="1"/>
    </xf>
    <xf numFmtId="0" fontId="0" fillId="6" borderId="38" xfId="0" applyFill="1" applyBorder="1" applyAlignment="1">
      <alignment vertical="top" wrapText="1"/>
    </xf>
    <xf numFmtId="3" fontId="3" fillId="6" borderId="54" xfId="0" applyNumberFormat="1" applyFont="1" applyFill="1" applyBorder="1" applyAlignment="1">
      <alignment horizontal="center" vertical="top" wrapText="1"/>
    </xf>
    <xf numFmtId="3" fontId="3" fillId="0" borderId="54" xfId="0" applyNumberFormat="1" applyFont="1" applyFill="1" applyBorder="1" applyAlignment="1">
      <alignment horizontal="center" vertical="top"/>
    </xf>
    <xf numFmtId="3" fontId="3" fillId="6" borderId="26" xfId="0" applyNumberFormat="1" applyFont="1" applyFill="1" applyBorder="1" applyAlignment="1">
      <alignment horizontal="center" vertical="top" wrapText="1"/>
    </xf>
    <xf numFmtId="49" fontId="5" fillId="6" borderId="63" xfId="0" applyNumberFormat="1" applyFont="1" applyFill="1" applyBorder="1" applyAlignment="1">
      <alignment horizontal="center" vertical="top"/>
    </xf>
    <xf numFmtId="164" fontId="5" fillId="8" borderId="62" xfId="0" applyNumberFormat="1" applyFont="1" applyFill="1" applyBorder="1" applyAlignment="1">
      <alignment horizontal="right" vertical="top"/>
    </xf>
    <xf numFmtId="164" fontId="5" fillId="8" borderId="35" xfId="0" applyNumberFormat="1" applyFont="1" applyFill="1" applyBorder="1" applyAlignment="1">
      <alignment horizontal="right" vertical="top"/>
    </xf>
    <xf numFmtId="164" fontId="5" fillId="8" borderId="0" xfId="0" applyNumberFormat="1" applyFont="1" applyFill="1" applyBorder="1" applyAlignment="1">
      <alignment horizontal="right" vertical="top"/>
    </xf>
    <xf numFmtId="49" fontId="5" fillId="6" borderId="9" xfId="0" applyNumberFormat="1" applyFont="1" applyFill="1" applyBorder="1" applyAlignment="1">
      <alignment horizontal="center" vertical="top"/>
    </xf>
    <xf numFmtId="49" fontId="5" fillId="6" borderId="27" xfId="0" applyNumberFormat="1" applyFont="1" applyFill="1" applyBorder="1" applyAlignment="1">
      <alignment horizontal="center" vertical="top"/>
    </xf>
    <xf numFmtId="49" fontId="5" fillId="6" borderId="35" xfId="0" applyNumberFormat="1" applyFont="1" applyFill="1" applyBorder="1" applyAlignment="1">
      <alignment horizontal="center" vertical="top"/>
    </xf>
    <xf numFmtId="49" fontId="5" fillId="10" borderId="41" xfId="0" applyNumberFormat="1" applyFont="1" applyFill="1" applyBorder="1" applyAlignment="1">
      <alignment horizontal="center" vertical="top"/>
    </xf>
    <xf numFmtId="49" fontId="5" fillId="10" borderId="40" xfId="0" applyNumberFormat="1" applyFont="1" applyFill="1" applyBorder="1" applyAlignment="1">
      <alignment horizontal="center" vertical="top" wrapText="1"/>
    </xf>
    <xf numFmtId="49" fontId="5" fillId="10" borderId="14" xfId="0" applyNumberFormat="1" applyFont="1" applyFill="1" applyBorder="1" applyAlignment="1">
      <alignment horizontal="center" vertical="top"/>
    </xf>
    <xf numFmtId="49" fontId="5" fillId="10" borderId="8" xfId="0" applyNumberFormat="1" applyFont="1" applyFill="1" applyBorder="1" applyAlignment="1">
      <alignment vertical="top"/>
    </xf>
    <xf numFmtId="49" fontId="5" fillId="10" borderId="40" xfId="0" applyNumberFormat="1" applyFont="1" applyFill="1" applyBorder="1" applyAlignment="1">
      <alignment horizontal="center" vertical="top"/>
    </xf>
    <xf numFmtId="164" fontId="5" fillId="10" borderId="40" xfId="0" applyNumberFormat="1" applyFont="1" applyFill="1" applyBorder="1" applyAlignment="1">
      <alignment horizontal="right" vertical="top"/>
    </xf>
    <xf numFmtId="164" fontId="18" fillId="8" borderId="42" xfId="0" applyNumberFormat="1" applyFont="1" applyFill="1" applyBorder="1" applyAlignment="1">
      <alignment horizontal="right" vertical="top"/>
    </xf>
    <xf numFmtId="164" fontId="19" fillId="8" borderId="2" xfId="0" applyNumberFormat="1" applyFont="1" applyFill="1" applyBorder="1" applyAlignment="1">
      <alignment vertical="top"/>
    </xf>
    <xf numFmtId="164" fontId="19" fillId="8" borderId="3" xfId="0" applyNumberFormat="1" applyFont="1" applyFill="1" applyBorder="1" applyAlignment="1">
      <alignment vertical="top"/>
    </xf>
    <xf numFmtId="164" fontId="19" fillId="8" borderId="48" xfId="0" applyNumberFormat="1" applyFont="1" applyFill="1" applyBorder="1" applyAlignment="1">
      <alignment horizontal="center" vertical="top"/>
    </xf>
    <xf numFmtId="164" fontId="19" fillId="8" borderId="2" xfId="0" applyNumberFormat="1" applyFont="1" applyFill="1" applyBorder="1" applyAlignment="1">
      <alignment horizontal="center" vertical="top"/>
    </xf>
    <xf numFmtId="164" fontId="19" fillId="8" borderId="50" xfId="0" applyNumberFormat="1" applyFont="1" applyFill="1" applyBorder="1" applyAlignment="1">
      <alignment vertical="top"/>
    </xf>
    <xf numFmtId="164" fontId="19" fillId="8" borderId="44" xfId="0" applyNumberFormat="1" applyFont="1" applyFill="1" applyBorder="1" applyAlignment="1">
      <alignment vertical="top"/>
    </xf>
    <xf numFmtId="164" fontId="19" fillId="8" borderId="19" xfId="0" applyNumberFormat="1" applyFont="1" applyFill="1" applyBorder="1" applyAlignment="1">
      <alignment vertical="top"/>
    </xf>
    <xf numFmtId="164" fontId="19" fillId="8" borderId="20" xfId="0" applyNumberFormat="1" applyFont="1" applyFill="1" applyBorder="1" applyAlignment="1">
      <alignment vertical="top"/>
    </xf>
    <xf numFmtId="49" fontId="5" fillId="9" borderId="30" xfId="0" applyNumberFormat="1" applyFont="1" applyFill="1" applyBorder="1" applyAlignment="1">
      <alignment horizontal="center" vertical="top"/>
    </xf>
    <xf numFmtId="164" fontId="5" fillId="9" borderId="50"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164" fontId="19" fillId="9" borderId="72" xfId="0" applyNumberFormat="1" applyFont="1" applyFill="1" applyBorder="1" applyAlignment="1">
      <alignment horizontal="right" vertical="top"/>
    </xf>
    <xf numFmtId="0" fontId="3" fillId="0" borderId="37" xfId="0" applyFont="1" applyFill="1" applyBorder="1" applyAlignment="1">
      <alignment horizontal="center" vertical="center" textRotation="90" wrapText="1"/>
    </xf>
    <xf numFmtId="0" fontId="3" fillId="0" borderId="5" xfId="0" applyFont="1" applyBorder="1" applyAlignment="1">
      <alignment horizontal="center" vertical="top" wrapText="1"/>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10" borderId="7" xfId="0" applyNumberFormat="1" applyFont="1" applyFill="1" applyBorder="1" applyAlignment="1">
      <alignment horizontal="center" vertical="top"/>
    </xf>
    <xf numFmtId="49" fontId="5" fillId="10" borderId="9" xfId="0" applyNumberFormat="1" applyFont="1" applyFill="1" applyBorder="1" applyAlignment="1">
      <alignment horizontal="center" vertical="top"/>
    </xf>
    <xf numFmtId="49" fontId="5" fillId="2" borderId="28"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6" borderId="42" xfId="0" applyNumberFormat="1" applyFont="1" applyFill="1" applyBorder="1" applyAlignment="1">
      <alignment horizontal="center" vertical="top"/>
    </xf>
    <xf numFmtId="0" fontId="3" fillId="0" borderId="31" xfId="0" applyFont="1" applyFill="1" applyBorder="1" applyAlignment="1">
      <alignment horizontal="left" vertical="top" wrapText="1"/>
    </xf>
    <xf numFmtId="49" fontId="3" fillId="0" borderId="31" xfId="0" applyNumberFormat="1" applyFont="1" applyBorder="1" applyAlignment="1">
      <alignment horizontal="center" vertical="top"/>
    </xf>
    <xf numFmtId="0" fontId="3" fillId="0" borderId="33" xfId="0" applyFont="1" applyFill="1" applyBorder="1" applyAlignment="1">
      <alignment vertical="top" wrapText="1"/>
    </xf>
    <xf numFmtId="0" fontId="5" fillId="3" borderId="8" xfId="0" applyFont="1" applyFill="1" applyBorder="1" applyAlignment="1">
      <alignment horizontal="center" vertical="center" wrapText="1"/>
    </xf>
    <xf numFmtId="0" fontId="2" fillId="0" borderId="33" xfId="0" applyFont="1" applyFill="1" applyBorder="1" applyAlignment="1">
      <alignment horizontal="center" vertical="center" textRotation="90" wrapText="1"/>
    </xf>
    <xf numFmtId="49" fontId="3" fillId="0" borderId="32" xfId="0" applyNumberFormat="1" applyFont="1" applyBorder="1" applyAlignment="1">
      <alignment vertical="top" wrapText="1"/>
    </xf>
    <xf numFmtId="49" fontId="3" fillId="0" borderId="31" xfId="0" applyNumberFormat="1" applyFont="1" applyBorder="1" applyAlignment="1">
      <alignment vertical="top"/>
    </xf>
    <xf numFmtId="49" fontId="10" fillId="0" borderId="24" xfId="0" applyNumberFormat="1" applyFont="1" applyBorder="1" applyAlignment="1">
      <alignment vertical="top" wrapText="1"/>
    </xf>
    <xf numFmtId="164" fontId="5" fillId="8" borderId="34" xfId="0" applyNumberFormat="1" applyFont="1" applyFill="1" applyBorder="1" applyAlignment="1">
      <alignment horizontal="right" vertical="top"/>
    </xf>
    <xf numFmtId="164" fontId="19" fillId="8" borderId="34" xfId="0" applyNumberFormat="1" applyFont="1" applyFill="1" applyBorder="1" applyAlignment="1">
      <alignment horizontal="right" vertical="top"/>
    </xf>
    <xf numFmtId="164" fontId="5" fillId="8" borderId="18" xfId="0" applyNumberFormat="1" applyFont="1" applyFill="1" applyBorder="1" applyAlignment="1">
      <alignment horizontal="right" vertical="top"/>
    </xf>
    <xf numFmtId="164" fontId="11" fillId="8" borderId="18" xfId="0" applyNumberFormat="1" applyFont="1" applyFill="1" applyBorder="1" applyAlignment="1">
      <alignment horizontal="right" vertical="top"/>
    </xf>
    <xf numFmtId="0" fontId="3" fillId="3" borderId="33" xfId="0" applyFont="1" applyFill="1" applyBorder="1" applyAlignment="1">
      <alignment horizontal="left" vertical="top" wrapText="1"/>
    </xf>
    <xf numFmtId="3" fontId="3" fillId="3" borderId="32" xfId="0" applyNumberFormat="1" applyFont="1" applyFill="1" applyBorder="1" applyAlignment="1">
      <alignment vertical="top"/>
    </xf>
    <xf numFmtId="3" fontId="3" fillId="3" borderId="31" xfId="0" applyNumberFormat="1" applyFont="1" applyFill="1" applyBorder="1" applyAlignment="1">
      <alignment vertical="top"/>
    </xf>
    <xf numFmtId="0" fontId="15" fillId="3" borderId="31" xfId="0" applyFont="1" applyFill="1" applyBorder="1" applyAlignment="1">
      <alignment horizontal="left" vertical="top" wrapText="1"/>
    </xf>
    <xf numFmtId="0" fontId="16" fillId="0" borderId="8" xfId="0" applyFont="1" applyFill="1" applyBorder="1" applyAlignment="1">
      <alignment vertical="center" textRotation="90" wrapText="1"/>
    </xf>
    <xf numFmtId="0" fontId="15" fillId="3" borderId="16" xfId="0" applyFont="1" applyFill="1" applyBorder="1" applyAlignment="1">
      <alignment horizontal="left" vertical="top" wrapText="1"/>
    </xf>
    <xf numFmtId="3" fontId="3" fillId="3" borderId="1" xfId="0" applyNumberFormat="1" applyFont="1" applyFill="1" applyBorder="1" applyAlignment="1">
      <alignment horizontal="center" vertical="top"/>
    </xf>
    <xf numFmtId="3" fontId="3" fillId="3" borderId="16" xfId="0" applyNumberFormat="1" applyFont="1" applyFill="1" applyBorder="1" applyAlignment="1">
      <alignment horizontal="center" vertical="top"/>
    </xf>
    <xf numFmtId="0" fontId="0" fillId="0" borderId="31" xfId="0" applyBorder="1" applyAlignment="1">
      <alignment vertical="top" wrapText="1"/>
    </xf>
    <xf numFmtId="164" fontId="19" fillId="8" borderId="33" xfId="0" applyNumberFormat="1" applyFont="1" applyFill="1" applyBorder="1" applyAlignment="1">
      <alignment horizontal="right" vertical="top"/>
    </xf>
    <xf numFmtId="164" fontId="19" fillId="8" borderId="18" xfId="0" applyNumberFormat="1" applyFont="1" applyFill="1" applyBorder="1" applyAlignment="1">
      <alignment horizontal="right" vertical="top"/>
    </xf>
    <xf numFmtId="0" fontId="15" fillId="3" borderId="17" xfId="0" applyFont="1" applyFill="1" applyBorder="1" applyAlignment="1">
      <alignment horizontal="left" vertical="top" wrapText="1"/>
    </xf>
    <xf numFmtId="164" fontId="3" fillId="8" borderId="74" xfId="0" applyNumberFormat="1" applyFont="1" applyFill="1" applyBorder="1" applyAlignment="1">
      <alignment horizontal="right" vertical="top"/>
    </xf>
    <xf numFmtId="164" fontId="5" fillId="8" borderId="33" xfId="0" applyNumberFormat="1" applyFont="1" applyFill="1" applyBorder="1" applyAlignment="1">
      <alignment horizontal="right" vertical="top"/>
    </xf>
    <xf numFmtId="164" fontId="21" fillId="0" borderId="33" xfId="0" applyNumberFormat="1" applyFont="1" applyBorder="1" applyAlignment="1">
      <alignment horizontal="right" vertical="top"/>
    </xf>
    <xf numFmtId="164" fontId="21" fillId="0" borderId="18" xfId="0" applyNumberFormat="1" applyFont="1" applyBorder="1" applyAlignment="1">
      <alignment horizontal="right" vertical="top"/>
    </xf>
    <xf numFmtId="164" fontId="3" fillId="0" borderId="15" xfId="0" applyNumberFormat="1" applyFont="1" applyFill="1" applyBorder="1" applyAlignment="1">
      <alignment horizontal="right" vertical="top"/>
    </xf>
    <xf numFmtId="164" fontId="21" fillId="0" borderId="8" xfId="0" applyNumberFormat="1" applyFont="1" applyFill="1" applyBorder="1" applyAlignment="1">
      <alignment horizontal="right" vertical="top"/>
    </xf>
    <xf numFmtId="164" fontId="21" fillId="0" borderId="15" xfId="0" applyNumberFormat="1" applyFont="1" applyFill="1" applyBorder="1" applyAlignment="1">
      <alignment horizontal="right" vertical="top"/>
    </xf>
    <xf numFmtId="164" fontId="3" fillId="0" borderId="5" xfId="0" applyNumberFormat="1" applyFont="1" applyFill="1" applyBorder="1" applyAlignment="1">
      <alignment horizontal="right" vertical="top" wrapText="1"/>
    </xf>
    <xf numFmtId="164" fontId="3" fillId="0" borderId="54" xfId="0" applyNumberFormat="1" applyFont="1" applyFill="1" applyBorder="1" applyAlignment="1">
      <alignment horizontal="right" vertical="top" wrapText="1"/>
    </xf>
    <xf numFmtId="164" fontId="3" fillId="0" borderId="18" xfId="0" applyNumberFormat="1" applyFont="1" applyFill="1" applyBorder="1" applyAlignment="1">
      <alignment horizontal="right" vertical="top"/>
    </xf>
    <xf numFmtId="164" fontId="3" fillId="0" borderId="24" xfId="0" applyNumberFormat="1" applyFont="1" applyFill="1" applyBorder="1" applyAlignment="1">
      <alignment horizontal="right" vertical="top" wrapText="1"/>
    </xf>
    <xf numFmtId="164" fontId="3" fillId="0" borderId="74" xfId="0" applyNumberFormat="1" applyFont="1" applyFill="1" applyBorder="1" applyAlignment="1">
      <alignment horizontal="right" vertical="top" wrapText="1"/>
    </xf>
    <xf numFmtId="0" fontId="3" fillId="3" borderId="17" xfId="0" applyFont="1" applyFill="1" applyBorder="1" applyAlignment="1">
      <alignment horizontal="left" vertical="top" wrapText="1"/>
    </xf>
    <xf numFmtId="3" fontId="3" fillId="3" borderId="15" xfId="0" applyNumberFormat="1" applyFont="1" applyFill="1" applyBorder="1" applyAlignment="1">
      <alignment horizontal="center" vertical="top" wrapText="1"/>
    </xf>
    <xf numFmtId="3" fontId="3" fillId="3" borderId="17" xfId="0" applyNumberFormat="1" applyFont="1" applyFill="1" applyBorder="1" applyAlignment="1">
      <alignment horizontal="center" vertical="top" wrapText="1"/>
    </xf>
    <xf numFmtId="49" fontId="5" fillId="9" borderId="30" xfId="0" applyNumberFormat="1" applyFont="1" applyFill="1" applyBorder="1" applyAlignment="1">
      <alignment horizontal="right" vertical="top"/>
    </xf>
    <xf numFmtId="49" fontId="3" fillId="0" borderId="19" xfId="0" applyNumberFormat="1" applyFont="1" applyBorder="1" applyAlignment="1">
      <alignment vertical="top" wrapText="1"/>
    </xf>
    <xf numFmtId="49" fontId="3" fillId="0" borderId="20" xfId="0" applyNumberFormat="1" applyFont="1" applyBorder="1" applyAlignment="1">
      <alignment vertical="top"/>
    </xf>
    <xf numFmtId="0" fontId="3" fillId="0" borderId="31" xfId="0" applyFont="1" applyBorder="1" applyAlignment="1">
      <alignment horizontal="left" vertical="top" wrapText="1"/>
    </xf>
    <xf numFmtId="0" fontId="2" fillId="0" borderId="33" xfId="0" applyFont="1" applyBorder="1" applyAlignment="1">
      <alignment horizontal="center" vertical="center" textRotation="90" wrapText="1"/>
    </xf>
    <xf numFmtId="164" fontId="3" fillId="6" borderId="31" xfId="0" applyNumberFormat="1" applyFont="1" applyFill="1" applyBorder="1" applyAlignment="1">
      <alignment vertical="top"/>
    </xf>
    <xf numFmtId="49" fontId="3" fillId="3" borderId="5" xfId="0" applyNumberFormat="1" applyFont="1" applyFill="1" applyBorder="1" applyAlignment="1">
      <alignment horizontal="center" vertical="center" wrapText="1"/>
    </xf>
    <xf numFmtId="164" fontId="3" fillId="0" borderId="32" xfId="0" applyNumberFormat="1" applyFont="1" applyBorder="1" applyAlignment="1">
      <alignment horizontal="right" vertical="top"/>
    </xf>
    <xf numFmtId="3" fontId="3" fillId="0" borderId="37" xfId="0" applyNumberFormat="1" applyFont="1" applyFill="1" applyBorder="1" applyAlignment="1">
      <alignment horizontal="center" vertical="top" wrapText="1"/>
    </xf>
    <xf numFmtId="49" fontId="5" fillId="3" borderId="11" xfId="0" applyNumberFormat="1" applyFont="1" applyFill="1" applyBorder="1" applyAlignment="1">
      <alignment vertical="top"/>
    </xf>
    <xf numFmtId="0" fontId="3" fillId="0" borderId="8" xfId="0" applyFont="1" applyFill="1" applyBorder="1" applyAlignment="1">
      <alignment horizontal="center" vertical="center" textRotation="90" wrapText="1"/>
    </xf>
    <xf numFmtId="49" fontId="5" fillId="0" borderId="5" xfId="0" applyNumberFormat="1" applyFont="1" applyBorder="1" applyAlignment="1">
      <alignment horizontal="center" vertical="top"/>
    </xf>
    <xf numFmtId="164" fontId="3" fillId="8" borderId="31" xfId="0" applyNumberFormat="1" applyFont="1" applyFill="1" applyBorder="1" applyAlignment="1">
      <alignment vertical="top"/>
    </xf>
    <xf numFmtId="164" fontId="5" fillId="11" borderId="9" xfId="0" applyNumberFormat="1" applyFont="1" applyFill="1" applyBorder="1" applyAlignment="1">
      <alignment horizontal="right" vertical="top"/>
    </xf>
    <xf numFmtId="164" fontId="5" fillId="11" borderId="35" xfId="0" applyNumberFormat="1" applyFont="1" applyFill="1" applyBorder="1" applyAlignment="1">
      <alignment horizontal="right" vertical="top"/>
    </xf>
    <xf numFmtId="0" fontId="5" fillId="3" borderId="13" xfId="0" applyFont="1" applyFill="1" applyBorder="1" applyAlignment="1">
      <alignment horizontal="left" vertical="top" wrapText="1"/>
    </xf>
    <xf numFmtId="0" fontId="5" fillId="0" borderId="68" xfId="0" applyFont="1" applyBorder="1" applyAlignment="1">
      <alignment vertical="top"/>
    </xf>
    <xf numFmtId="49" fontId="3" fillId="0" borderId="11" xfId="0" applyNumberFormat="1" applyFont="1" applyBorder="1" applyAlignment="1">
      <alignment horizontal="center" vertical="top"/>
    </xf>
    <xf numFmtId="49" fontId="10" fillId="0" borderId="6" xfId="0" applyNumberFormat="1" applyFont="1" applyBorder="1" applyAlignment="1">
      <alignment horizontal="center" vertical="top" wrapText="1"/>
    </xf>
    <xf numFmtId="0" fontId="5" fillId="9" borderId="72" xfId="0" applyFont="1" applyFill="1" applyBorder="1" applyAlignment="1">
      <alignment horizontal="center" vertical="top" wrapText="1"/>
    </xf>
    <xf numFmtId="0" fontId="5" fillId="9" borderId="35" xfId="0" applyFont="1" applyFill="1" applyBorder="1" applyAlignment="1">
      <alignment horizontal="center" vertical="top" wrapText="1"/>
    </xf>
    <xf numFmtId="0" fontId="3" fillId="0" borderId="33" xfId="0" applyFont="1" applyFill="1" applyBorder="1" applyAlignment="1">
      <alignment horizontal="left" vertical="top" wrapText="1"/>
    </xf>
    <xf numFmtId="3" fontId="3" fillId="9" borderId="35" xfId="0" applyNumberFormat="1" applyFont="1" applyFill="1" applyBorder="1" applyAlignment="1">
      <alignment horizontal="center" vertical="top" wrapText="1"/>
    </xf>
    <xf numFmtId="0" fontId="3" fillId="9" borderId="72" xfId="0" applyFont="1" applyFill="1" applyBorder="1" applyAlignment="1">
      <alignment vertical="top" wrapText="1"/>
    </xf>
    <xf numFmtId="3" fontId="3" fillId="9" borderId="43" xfId="0" applyNumberFormat="1" applyFont="1" applyFill="1" applyBorder="1" applyAlignment="1">
      <alignment horizontal="center" vertical="top" wrapText="1"/>
    </xf>
    <xf numFmtId="0" fontId="5" fillId="9" borderId="43" xfId="0" applyFont="1" applyFill="1" applyBorder="1" applyAlignment="1">
      <alignment horizontal="center" vertical="top" wrapText="1"/>
    </xf>
    <xf numFmtId="0" fontId="0" fillId="9" borderId="38" xfId="0" applyFill="1" applyBorder="1" applyAlignment="1">
      <alignment vertical="top" wrapText="1"/>
    </xf>
    <xf numFmtId="3" fontId="3" fillId="9" borderId="54" xfId="0" applyNumberFormat="1" applyFont="1" applyFill="1" applyBorder="1" applyAlignment="1">
      <alignment horizontal="center" vertical="top" wrapText="1"/>
    </xf>
    <xf numFmtId="0" fontId="3" fillId="0" borderId="68" xfId="0" applyFont="1" applyFill="1" applyBorder="1" applyAlignment="1">
      <alignment horizontal="center" vertical="top"/>
    </xf>
    <xf numFmtId="0" fontId="3" fillId="0" borderId="74" xfId="0" applyFont="1" applyFill="1" applyBorder="1" applyAlignment="1">
      <alignment horizontal="center" vertical="top"/>
    </xf>
    <xf numFmtId="0" fontId="11" fillId="6" borderId="52" xfId="0" applyFont="1" applyFill="1" applyBorder="1" applyAlignment="1">
      <alignment horizontal="right" vertical="top"/>
    </xf>
    <xf numFmtId="0" fontId="11" fillId="8" borderId="30" xfId="0" applyFont="1" applyFill="1" applyBorder="1" applyAlignment="1">
      <alignment horizontal="center" vertical="top"/>
    </xf>
    <xf numFmtId="164" fontId="18" fillId="3" borderId="17" xfId="0" applyNumberFormat="1" applyFont="1" applyFill="1" applyBorder="1" applyAlignment="1">
      <alignment vertical="top"/>
    </xf>
    <xf numFmtId="0" fontId="3" fillId="0" borderId="10" xfId="0" applyFont="1" applyFill="1" applyBorder="1" applyAlignment="1">
      <alignment horizontal="left" vertical="top" wrapText="1"/>
    </xf>
    <xf numFmtId="3" fontId="3" fillId="0" borderId="11" xfId="0" applyNumberFormat="1" applyFont="1" applyFill="1" applyBorder="1" applyAlignment="1">
      <alignment horizontal="center" vertical="top" wrapText="1"/>
    </xf>
    <xf numFmtId="3" fontId="3" fillId="0" borderId="13" xfId="0" applyNumberFormat="1" applyFont="1" applyFill="1" applyBorder="1" applyAlignment="1">
      <alignment horizontal="center" vertical="top" wrapText="1"/>
    </xf>
    <xf numFmtId="0" fontId="5" fillId="6" borderId="53" xfId="0" applyFont="1" applyFill="1" applyBorder="1" applyAlignment="1">
      <alignment horizontal="left" vertical="top" wrapText="1"/>
    </xf>
    <xf numFmtId="0" fontId="3" fillId="6" borderId="76" xfId="0" applyFont="1" applyFill="1" applyBorder="1" applyAlignment="1">
      <alignment horizontal="left" vertical="top" wrapText="1"/>
    </xf>
    <xf numFmtId="49" fontId="5" fillId="0" borderId="78" xfId="0" applyNumberFormat="1" applyFont="1" applyBorder="1" applyAlignment="1">
      <alignment horizontal="center" vertical="top"/>
    </xf>
    <xf numFmtId="0" fontId="3" fillId="3" borderId="76" xfId="0" applyFont="1" applyFill="1" applyBorder="1" applyAlignment="1">
      <alignment horizontal="justify" vertical="top"/>
    </xf>
    <xf numFmtId="0" fontId="3" fillId="0" borderId="79" xfId="0" applyFont="1" applyFill="1" applyBorder="1" applyAlignment="1">
      <alignment horizontal="center" vertical="top" wrapText="1"/>
    </xf>
    <xf numFmtId="164" fontId="3" fillId="8" borderId="78" xfId="0" applyNumberFormat="1" applyFont="1" applyFill="1" applyBorder="1" applyAlignment="1">
      <alignment vertical="top"/>
    </xf>
    <xf numFmtId="164" fontId="3" fillId="8" borderId="76" xfId="0" applyNumberFormat="1" applyFont="1" applyFill="1" applyBorder="1" applyAlignment="1">
      <alignment vertical="top"/>
    </xf>
    <xf numFmtId="0" fontId="3" fillId="3" borderId="80" xfId="0" applyFont="1" applyFill="1" applyBorder="1" applyAlignment="1">
      <alignment horizontal="left" vertical="top" wrapText="1"/>
    </xf>
    <xf numFmtId="3" fontId="3" fillId="0" borderId="78" xfId="0" applyNumberFormat="1" applyFont="1" applyFill="1" applyBorder="1" applyAlignment="1">
      <alignment horizontal="center" vertical="top" wrapText="1"/>
    </xf>
    <xf numFmtId="3" fontId="3" fillId="0" borderId="76" xfId="0" applyNumberFormat="1" applyFont="1" applyFill="1" applyBorder="1" applyAlignment="1">
      <alignment horizontal="center" vertical="top" wrapText="1"/>
    </xf>
    <xf numFmtId="164" fontId="3" fillId="0" borderId="78" xfId="0" applyNumberFormat="1" applyFont="1" applyBorder="1" applyAlignment="1">
      <alignment vertical="top"/>
    </xf>
    <xf numFmtId="0" fontId="3" fillId="3" borderId="80" xfId="0" applyFont="1" applyFill="1" applyBorder="1" applyAlignment="1">
      <alignment vertical="top" wrapText="1"/>
    </xf>
    <xf numFmtId="3" fontId="3" fillId="3" borderId="78" xfId="0" applyNumberFormat="1" applyFont="1" applyFill="1" applyBorder="1" applyAlignment="1">
      <alignment horizontal="center" vertical="top" wrapText="1"/>
    </xf>
    <xf numFmtId="164" fontId="3" fillId="0" borderId="76" xfId="0" applyNumberFormat="1" applyFont="1" applyBorder="1" applyAlignment="1">
      <alignment vertical="top"/>
    </xf>
    <xf numFmtId="49" fontId="5" fillId="0" borderId="76" xfId="0" applyNumberFormat="1" applyFont="1" applyBorder="1" applyAlignment="1">
      <alignment horizontal="center" vertical="top"/>
    </xf>
    <xf numFmtId="49" fontId="5" fillId="3" borderId="78" xfId="0" applyNumberFormat="1" applyFont="1" applyFill="1" applyBorder="1" applyAlignment="1">
      <alignment vertical="top"/>
    </xf>
    <xf numFmtId="0" fontId="3" fillId="3" borderId="76" xfId="0" applyFont="1" applyFill="1" applyBorder="1" applyAlignment="1">
      <alignment vertical="top" wrapText="1"/>
    </xf>
    <xf numFmtId="0" fontId="3" fillId="6" borderId="76" xfId="0" applyFont="1" applyFill="1" applyBorder="1" applyAlignment="1">
      <alignment vertical="top" wrapText="1"/>
    </xf>
    <xf numFmtId="49" fontId="3" fillId="0" borderId="78" xfId="0" applyNumberFormat="1" applyFont="1" applyBorder="1" applyAlignment="1">
      <alignment vertical="top"/>
    </xf>
    <xf numFmtId="0" fontId="2" fillId="0" borderId="80" xfId="0" applyFont="1" applyBorder="1" applyAlignment="1">
      <alignment horizontal="center" vertical="center" textRotation="90" wrapText="1"/>
    </xf>
    <xf numFmtId="0" fontId="3" fillId="0" borderId="80" xfId="0" applyFont="1" applyFill="1" applyBorder="1" applyAlignment="1">
      <alignment vertical="center" wrapText="1"/>
    </xf>
    <xf numFmtId="0" fontId="3" fillId="6" borderId="80" xfId="0" applyFont="1" applyFill="1" applyBorder="1" applyAlignment="1">
      <alignment vertical="center" textRotation="90" wrapText="1"/>
    </xf>
    <xf numFmtId="49" fontId="3" fillId="6" borderId="78" xfId="0" applyNumberFormat="1" applyFont="1" applyFill="1" applyBorder="1" applyAlignment="1">
      <alignment vertical="top"/>
    </xf>
    <xf numFmtId="49" fontId="5" fillId="6" borderId="76" xfId="0" applyNumberFormat="1" applyFont="1" applyFill="1" applyBorder="1" applyAlignment="1">
      <alignment horizontal="center" vertical="top"/>
    </xf>
    <xf numFmtId="164" fontId="3" fillId="6" borderId="80" xfId="0" applyNumberFormat="1" applyFont="1" applyFill="1" applyBorder="1" applyAlignment="1">
      <alignment horizontal="right" vertical="top"/>
    </xf>
    <xf numFmtId="164" fontId="3" fillId="6" borderId="78" xfId="0" applyNumberFormat="1" applyFont="1" applyFill="1" applyBorder="1" applyAlignment="1">
      <alignment horizontal="right" vertical="top"/>
    </xf>
    <xf numFmtId="164" fontId="3" fillId="0" borderId="76" xfId="0" applyNumberFormat="1" applyFont="1" applyFill="1" applyBorder="1" applyAlignment="1">
      <alignment horizontal="right" vertical="top"/>
    </xf>
    <xf numFmtId="164" fontId="3" fillId="8" borderId="84" xfId="0" applyNumberFormat="1" applyFont="1" applyFill="1" applyBorder="1" applyAlignment="1">
      <alignment horizontal="right" vertical="top"/>
    </xf>
    <xf numFmtId="164" fontId="3" fillId="8" borderId="78" xfId="0" applyNumberFormat="1" applyFont="1" applyFill="1" applyBorder="1" applyAlignment="1">
      <alignment horizontal="right" vertical="top"/>
    </xf>
    <xf numFmtId="164" fontId="3" fillId="8" borderId="76" xfId="0" applyNumberFormat="1" applyFont="1" applyFill="1" applyBorder="1" applyAlignment="1">
      <alignment horizontal="right" vertical="top"/>
    </xf>
    <xf numFmtId="164" fontId="3" fillId="0" borderId="82" xfId="0" applyNumberFormat="1" applyFont="1" applyFill="1" applyBorder="1" applyAlignment="1">
      <alignment horizontal="right" vertical="top"/>
    </xf>
    <xf numFmtId="3" fontId="3" fillId="0" borderId="84" xfId="0" applyNumberFormat="1" applyFont="1" applyFill="1" applyBorder="1" applyAlignment="1">
      <alignment horizontal="center" vertical="top" wrapText="1"/>
    </xf>
    <xf numFmtId="164" fontId="3" fillId="0" borderId="80" xfId="0" applyNumberFormat="1" applyFont="1" applyBorder="1" applyAlignment="1">
      <alignment horizontal="right" vertical="top"/>
    </xf>
    <xf numFmtId="164" fontId="3" fillId="0" borderId="78" xfId="0" applyNumberFormat="1" applyFont="1" applyFill="1" applyBorder="1" applyAlignment="1">
      <alignment horizontal="right" vertical="top"/>
    </xf>
    <xf numFmtId="3" fontId="3" fillId="0" borderId="83" xfId="0" applyNumberFormat="1" applyFont="1" applyFill="1" applyBorder="1" applyAlignment="1">
      <alignment horizontal="center" vertical="top" wrapText="1"/>
    </xf>
    <xf numFmtId="164" fontId="3" fillId="0" borderId="78" xfId="0" applyNumberFormat="1" applyFont="1" applyBorder="1" applyAlignment="1">
      <alignment horizontal="right" vertical="top"/>
    </xf>
    <xf numFmtId="164" fontId="3" fillId="3" borderId="82" xfId="0" applyNumberFormat="1" applyFont="1" applyFill="1" applyBorder="1" applyAlignment="1">
      <alignment horizontal="right" vertical="top" wrapText="1"/>
    </xf>
    <xf numFmtId="3" fontId="3" fillId="0" borderId="81" xfId="0" applyNumberFormat="1" applyFont="1" applyFill="1" applyBorder="1" applyAlignment="1">
      <alignment horizontal="center" vertical="top" wrapText="1"/>
    </xf>
    <xf numFmtId="164" fontId="3" fillId="0" borderId="76" xfId="0" applyNumberFormat="1" applyFont="1" applyBorder="1" applyAlignment="1">
      <alignment horizontal="right" vertical="top"/>
    </xf>
    <xf numFmtId="0" fontId="3" fillId="0" borderId="85" xfId="0" applyFont="1" applyBorder="1" applyAlignment="1">
      <alignment horizontal="center" vertical="top" wrapText="1"/>
    </xf>
    <xf numFmtId="49" fontId="5" fillId="3" borderId="86" xfId="0" applyNumberFormat="1" applyFont="1" applyFill="1" applyBorder="1" applyAlignment="1">
      <alignment vertical="top"/>
    </xf>
    <xf numFmtId="0" fontId="3" fillId="3" borderId="87" xfId="0" applyFont="1" applyFill="1" applyBorder="1" applyAlignment="1">
      <alignment vertical="top" wrapText="1"/>
    </xf>
    <xf numFmtId="0" fontId="3" fillId="0" borderId="88" xfId="0" applyFont="1" applyFill="1" applyBorder="1" applyAlignment="1">
      <alignment vertical="center" textRotation="90" wrapText="1"/>
    </xf>
    <xf numFmtId="49" fontId="3" fillId="0" borderId="86" xfId="0" applyNumberFormat="1" applyFont="1" applyBorder="1" applyAlignment="1">
      <alignment vertical="top"/>
    </xf>
    <xf numFmtId="49" fontId="5" fillId="0" borderId="87" xfId="0" applyNumberFormat="1" applyFont="1" applyBorder="1" applyAlignment="1">
      <alignment horizontal="center" vertical="top"/>
    </xf>
    <xf numFmtId="164" fontId="3" fillId="6" borderId="88" xfId="0" applyNumberFormat="1" applyFont="1" applyFill="1" applyBorder="1" applyAlignment="1">
      <alignment horizontal="right" vertical="top"/>
    </xf>
    <xf numFmtId="164" fontId="3" fillId="6" borderId="86" xfId="0" applyNumberFormat="1" applyFont="1" applyFill="1" applyBorder="1" applyAlignment="1">
      <alignment horizontal="right" vertical="top"/>
    </xf>
    <xf numFmtId="164" fontId="3" fillId="0" borderId="87" xfId="0" applyNumberFormat="1" applyFont="1" applyFill="1" applyBorder="1" applyAlignment="1">
      <alignment horizontal="right" vertical="top"/>
    </xf>
    <xf numFmtId="164" fontId="3" fillId="8" borderId="89" xfId="0" applyNumberFormat="1" applyFont="1" applyFill="1" applyBorder="1" applyAlignment="1">
      <alignment horizontal="right" vertical="top"/>
    </xf>
    <xf numFmtId="164" fontId="3" fillId="8" borderId="86" xfId="0" applyNumberFormat="1" applyFont="1" applyFill="1" applyBorder="1" applyAlignment="1">
      <alignment horizontal="right" vertical="top"/>
    </xf>
    <xf numFmtId="164" fontId="3" fillId="8" borderId="87" xfId="0" applyNumberFormat="1" applyFont="1" applyFill="1" applyBorder="1" applyAlignment="1">
      <alignment horizontal="right" vertical="top"/>
    </xf>
    <xf numFmtId="164" fontId="3" fillId="0" borderId="85" xfId="0" applyNumberFormat="1" applyFont="1" applyFill="1" applyBorder="1" applyAlignment="1">
      <alignment horizontal="right" vertical="top"/>
    </xf>
    <xf numFmtId="0" fontId="3" fillId="3" borderId="88" xfId="0" applyFont="1" applyFill="1" applyBorder="1" applyAlignment="1">
      <alignment vertical="top" wrapText="1"/>
    </xf>
    <xf numFmtId="3" fontId="3" fillId="0" borderId="86" xfId="0" applyNumberFormat="1" applyFont="1" applyFill="1" applyBorder="1" applyAlignment="1">
      <alignment horizontal="center" vertical="top" wrapText="1"/>
    </xf>
    <xf numFmtId="3" fontId="3" fillId="0" borderId="89" xfId="0" applyNumberFormat="1" applyFont="1" applyFill="1" applyBorder="1" applyAlignment="1">
      <alignment horizontal="center" vertical="top" wrapText="1"/>
    </xf>
    <xf numFmtId="3" fontId="3" fillId="0" borderId="87" xfId="0" applyNumberFormat="1" applyFont="1" applyFill="1" applyBorder="1" applyAlignment="1">
      <alignment horizontal="center" vertical="top" wrapText="1"/>
    </xf>
    <xf numFmtId="0" fontId="5" fillId="0" borderId="10" xfId="0" applyFont="1" applyFill="1" applyBorder="1" applyAlignment="1">
      <alignment horizontal="center" vertical="center" wrapText="1"/>
    </xf>
    <xf numFmtId="49" fontId="3" fillId="0" borderId="11" xfId="0" applyNumberFormat="1" applyFont="1" applyBorder="1" applyAlignment="1">
      <alignment vertical="top"/>
    </xf>
    <xf numFmtId="49" fontId="5" fillId="0" borderId="12" xfId="0" applyNumberFormat="1" applyFont="1" applyBorder="1" applyAlignment="1">
      <alignment horizontal="center" vertical="top"/>
    </xf>
    <xf numFmtId="0" fontId="5" fillId="0" borderId="10" xfId="0" applyFont="1" applyFill="1" applyBorder="1" applyAlignment="1">
      <alignment vertical="top" wrapText="1"/>
    </xf>
    <xf numFmtId="0" fontId="3" fillId="3" borderId="87" xfId="0" applyFont="1" applyFill="1" applyBorder="1" applyAlignment="1">
      <alignment horizontal="left" vertical="top" wrapText="1"/>
    </xf>
    <xf numFmtId="0" fontId="3" fillId="0" borderId="91" xfId="0" applyFont="1" applyFill="1" applyBorder="1" applyAlignment="1">
      <alignment horizontal="center" vertical="top" wrapText="1"/>
    </xf>
    <xf numFmtId="49" fontId="5" fillId="0" borderId="11" xfId="0" applyNumberFormat="1" applyFont="1" applyBorder="1" applyAlignment="1">
      <alignment horizontal="center" vertical="top"/>
    </xf>
    <xf numFmtId="0" fontId="5" fillId="3" borderId="10" xfId="0" applyFont="1" applyFill="1" applyBorder="1" applyAlignment="1">
      <alignment horizontal="left" vertical="top" wrapText="1"/>
    </xf>
    <xf numFmtId="3" fontId="5" fillId="3" borderId="11" xfId="0" applyNumberFormat="1" applyFont="1" applyFill="1" applyBorder="1" applyAlignment="1">
      <alignment horizontal="center" vertical="top" wrapText="1"/>
    </xf>
    <xf numFmtId="49" fontId="5" fillId="10" borderId="9"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0" fontId="5" fillId="3" borderId="29" xfId="0" applyFont="1" applyFill="1" applyBorder="1" applyAlignment="1">
      <alignment horizontal="left" vertical="top" wrapText="1"/>
    </xf>
    <xf numFmtId="0" fontId="5" fillId="0" borderId="75" xfId="0" applyFont="1" applyBorder="1" applyAlignment="1">
      <alignment vertical="top"/>
    </xf>
    <xf numFmtId="49" fontId="3" fillId="0" borderId="28" xfId="0" applyNumberFormat="1" applyFont="1" applyBorder="1" applyAlignment="1">
      <alignment horizontal="center" vertical="top"/>
    </xf>
    <xf numFmtId="0" fontId="3" fillId="0" borderId="70" xfId="0" applyFont="1" applyFill="1" applyBorder="1" applyAlignment="1">
      <alignment horizontal="center" vertical="top" wrapText="1"/>
    </xf>
    <xf numFmtId="0" fontId="5" fillId="3" borderId="7" xfId="0" applyFont="1" applyFill="1" applyBorder="1" applyAlignment="1">
      <alignment horizontal="left" vertical="top" wrapText="1"/>
    </xf>
    <xf numFmtId="3" fontId="5" fillId="3" borderId="28" xfId="0" applyNumberFormat="1" applyFont="1" applyFill="1" applyBorder="1" applyAlignment="1">
      <alignment horizontal="center" vertical="top" wrapText="1"/>
    </xf>
    <xf numFmtId="3" fontId="5" fillId="3" borderId="29" xfId="0" applyNumberFormat="1" applyFont="1" applyFill="1" applyBorder="1" applyAlignment="1">
      <alignment horizontal="center" vertical="top" wrapText="1"/>
    </xf>
    <xf numFmtId="0" fontId="3" fillId="0" borderId="104" xfId="0" applyFont="1" applyFill="1" applyBorder="1" applyAlignment="1">
      <alignment horizontal="left" vertical="top" wrapText="1"/>
    </xf>
    <xf numFmtId="3" fontId="3" fillId="0" borderId="94" xfId="0" applyNumberFormat="1" applyFont="1" applyFill="1" applyBorder="1" applyAlignment="1">
      <alignment horizontal="center" vertical="top"/>
    </xf>
    <xf numFmtId="3" fontId="3" fillId="0" borderId="105" xfId="0" applyNumberFormat="1" applyFont="1" applyFill="1" applyBorder="1" applyAlignment="1">
      <alignment horizontal="center" vertical="top"/>
    </xf>
    <xf numFmtId="0" fontId="3" fillId="0" borderId="88" xfId="0" applyFont="1" applyFill="1" applyBorder="1" applyAlignment="1">
      <alignment horizontal="left" vertical="top" wrapText="1"/>
    </xf>
    <xf numFmtId="3" fontId="3" fillId="0" borderId="86" xfId="0" applyNumberFormat="1" applyFont="1" applyFill="1" applyBorder="1" applyAlignment="1">
      <alignment horizontal="center" vertical="top"/>
    </xf>
    <xf numFmtId="3" fontId="3" fillId="0" borderId="90" xfId="0" applyNumberFormat="1" applyFont="1" applyFill="1" applyBorder="1" applyAlignment="1">
      <alignment horizontal="center" vertical="top"/>
    </xf>
    <xf numFmtId="0" fontId="3" fillId="3" borderId="81" xfId="0" applyFont="1" applyFill="1" applyBorder="1" applyAlignment="1">
      <alignment vertical="top" wrapText="1"/>
    </xf>
    <xf numFmtId="0" fontId="3" fillId="0" borderId="79" xfId="0" applyFont="1" applyFill="1" applyBorder="1" applyAlignment="1">
      <alignment horizontal="center" vertical="center" textRotation="90" wrapText="1"/>
    </xf>
    <xf numFmtId="49" fontId="3" fillId="0" borderId="78" xfId="0" applyNumberFormat="1" applyFont="1" applyBorder="1" applyAlignment="1">
      <alignment horizontal="center" vertical="top" wrapText="1"/>
    </xf>
    <xf numFmtId="49" fontId="3" fillId="0" borderId="77" xfId="0" applyNumberFormat="1" applyFont="1" applyBorder="1" applyAlignment="1">
      <alignment horizontal="center" vertical="top"/>
    </xf>
    <xf numFmtId="0" fontId="3" fillId="0" borderId="80" xfId="0" applyFont="1" applyFill="1" applyBorder="1" applyAlignment="1">
      <alignment horizontal="left" vertical="top" wrapText="1"/>
    </xf>
    <xf numFmtId="3" fontId="3" fillId="0" borderId="78" xfId="0" applyNumberFormat="1" applyFont="1" applyFill="1" applyBorder="1" applyAlignment="1">
      <alignment horizontal="center" vertical="top"/>
    </xf>
    <xf numFmtId="3" fontId="3" fillId="0" borderId="76" xfId="0" applyNumberFormat="1" applyFont="1" applyFill="1" applyBorder="1" applyAlignment="1">
      <alignment horizontal="center" vertical="top"/>
    </xf>
    <xf numFmtId="0" fontId="18" fillId="3" borderId="31" xfId="0" applyFont="1" applyFill="1" applyBorder="1" applyAlignment="1">
      <alignment horizontal="left" vertical="top" wrapText="1"/>
    </xf>
    <xf numFmtId="0" fontId="11" fillId="8" borderId="0" xfId="0" applyFont="1" applyFill="1" applyBorder="1" applyAlignment="1">
      <alignment horizontal="center" vertical="top"/>
    </xf>
    <xf numFmtId="164" fontId="18" fillId="0" borderId="32" xfId="0" applyNumberFormat="1" applyFont="1" applyBorder="1" applyAlignment="1">
      <alignment vertical="top"/>
    </xf>
    <xf numFmtId="164" fontId="18" fillId="0" borderId="31" xfId="0" applyNumberFormat="1" applyFont="1" applyBorder="1" applyAlignment="1">
      <alignment vertical="top"/>
    </xf>
    <xf numFmtId="164" fontId="18" fillId="8" borderId="32" xfId="0" applyNumberFormat="1" applyFont="1" applyFill="1" applyBorder="1" applyAlignment="1">
      <alignment horizontal="center" vertical="top"/>
    </xf>
    <xf numFmtId="3" fontId="18" fillId="3" borderId="32" xfId="0" applyNumberFormat="1" applyFont="1" applyFill="1" applyBorder="1" applyAlignment="1">
      <alignment horizontal="center" vertical="top"/>
    </xf>
    <xf numFmtId="3" fontId="18" fillId="3" borderId="74" xfId="0" applyNumberFormat="1" applyFont="1" applyFill="1" applyBorder="1" applyAlignment="1">
      <alignment horizontal="center" vertical="top"/>
    </xf>
    <xf numFmtId="3" fontId="18" fillId="3" borderId="31" xfId="0" applyNumberFormat="1" applyFont="1" applyFill="1" applyBorder="1" applyAlignment="1">
      <alignment horizontal="center" vertical="top"/>
    </xf>
    <xf numFmtId="49" fontId="19" fillId="0" borderId="32" xfId="0" applyNumberFormat="1" applyFont="1" applyBorder="1" applyAlignment="1">
      <alignment horizontal="center" vertical="top" wrapText="1"/>
    </xf>
    <xf numFmtId="164" fontId="19" fillId="8" borderId="47" xfId="0" applyNumberFormat="1" applyFont="1" applyFill="1" applyBorder="1" applyAlignment="1">
      <alignment horizontal="right" vertical="top"/>
    </xf>
    <xf numFmtId="49" fontId="18" fillId="0" borderId="32" xfId="0" applyNumberFormat="1" applyFont="1" applyBorder="1" applyAlignment="1">
      <alignment horizontal="center" vertical="top" wrapText="1"/>
    </xf>
    <xf numFmtId="49" fontId="19" fillId="0" borderId="55" xfId="0" applyNumberFormat="1" applyFont="1" applyBorder="1" applyAlignment="1">
      <alignment horizontal="center" vertical="top"/>
    </xf>
    <xf numFmtId="49" fontId="3" fillId="0" borderId="74" xfId="0" applyNumberFormat="1" applyFont="1" applyBorder="1" applyAlignment="1">
      <alignment horizontal="center" vertical="top" wrapText="1"/>
    </xf>
    <xf numFmtId="0" fontId="20" fillId="0" borderId="73" xfId="0" applyFont="1" applyFill="1" applyBorder="1" applyAlignment="1">
      <alignment horizontal="center" vertical="center" textRotation="90" wrapText="1"/>
    </xf>
    <xf numFmtId="164" fontId="19" fillId="8" borderId="107" xfId="0" applyNumberFormat="1" applyFont="1" applyFill="1" applyBorder="1" applyAlignment="1">
      <alignment vertical="top"/>
    </xf>
    <xf numFmtId="164" fontId="18" fillId="0" borderId="73" xfId="0" applyNumberFormat="1" applyFont="1" applyBorder="1" applyAlignment="1">
      <alignment vertical="top"/>
    </xf>
    <xf numFmtId="0" fontId="3" fillId="0" borderId="108" xfId="0" applyFont="1" applyFill="1" applyBorder="1" applyAlignment="1">
      <alignment horizontal="center" vertical="top"/>
    </xf>
    <xf numFmtId="164" fontId="18" fillId="0" borderId="109" xfId="0" applyNumberFormat="1" applyFont="1" applyBorder="1" applyAlignment="1">
      <alignment vertical="top"/>
    </xf>
    <xf numFmtId="164" fontId="18" fillId="0" borderId="110" xfId="0" applyNumberFormat="1" applyFont="1" applyBorder="1" applyAlignment="1">
      <alignment vertical="top"/>
    </xf>
    <xf numFmtId="164" fontId="18" fillId="3" borderId="110" xfId="0" applyNumberFormat="1" applyFont="1" applyFill="1" applyBorder="1" applyAlignment="1">
      <alignment vertical="top"/>
    </xf>
    <xf numFmtId="164" fontId="18" fillId="3" borderId="111" xfId="0" applyNumberFormat="1" applyFont="1" applyFill="1" applyBorder="1" applyAlignment="1">
      <alignment vertical="top"/>
    </xf>
    <xf numFmtId="164" fontId="18" fillId="0" borderId="108" xfId="0" applyNumberFormat="1" applyFont="1" applyBorder="1" applyAlignment="1">
      <alignment vertical="top"/>
    </xf>
    <xf numFmtId="164" fontId="18" fillId="0" borderId="111" xfId="0" applyNumberFormat="1" applyFont="1" applyBorder="1" applyAlignment="1">
      <alignment vertical="top"/>
    </xf>
    <xf numFmtId="164" fontId="18" fillId="8" borderId="112" xfId="0" applyNumberFormat="1" applyFont="1" applyFill="1" applyBorder="1" applyAlignment="1">
      <alignment horizontal="center" vertical="top"/>
    </xf>
    <xf numFmtId="164" fontId="18" fillId="8" borderId="110" xfId="0" applyNumberFormat="1" applyFont="1" applyFill="1" applyBorder="1" applyAlignment="1">
      <alignment horizontal="center" vertical="top"/>
    </xf>
    <xf numFmtId="164" fontId="18" fillId="8" borderId="113" xfId="0" applyNumberFormat="1" applyFont="1" applyFill="1" applyBorder="1" applyAlignment="1">
      <alignment horizontal="right" vertical="top"/>
    </xf>
    <xf numFmtId="164" fontId="18" fillId="3" borderId="114" xfId="0" applyNumberFormat="1" applyFont="1" applyFill="1" applyBorder="1" applyAlignment="1">
      <alignment vertical="top" wrapText="1"/>
    </xf>
    <xf numFmtId="164" fontId="18" fillId="3" borderId="115" xfId="0" applyNumberFormat="1" applyFont="1" applyFill="1" applyBorder="1" applyAlignment="1">
      <alignment vertical="top" wrapText="1"/>
    </xf>
    <xf numFmtId="164" fontId="18" fillId="0" borderId="88" xfId="0" applyNumberFormat="1" applyFont="1" applyBorder="1" applyAlignment="1">
      <alignment vertical="top"/>
    </xf>
    <xf numFmtId="164" fontId="18" fillId="0" borderId="86" xfId="0" applyNumberFormat="1" applyFont="1" applyBorder="1" applyAlignment="1">
      <alignment vertical="top"/>
    </xf>
    <xf numFmtId="164" fontId="18" fillId="3" borderId="86" xfId="0" applyNumberFormat="1" applyFont="1" applyFill="1" applyBorder="1" applyAlignment="1">
      <alignment vertical="top"/>
    </xf>
    <xf numFmtId="164" fontId="18" fillId="3" borderId="87" xfId="0" applyNumberFormat="1" applyFont="1" applyFill="1" applyBorder="1" applyAlignment="1">
      <alignment vertical="top"/>
    </xf>
    <xf numFmtId="164" fontId="18" fillId="0" borderId="91" xfId="0" applyNumberFormat="1" applyFont="1" applyBorder="1" applyAlignment="1">
      <alignment vertical="top"/>
    </xf>
    <xf numFmtId="164" fontId="18" fillId="0" borderId="87" xfId="0" applyNumberFormat="1" applyFont="1" applyBorder="1" applyAlignment="1">
      <alignment vertical="top"/>
    </xf>
    <xf numFmtId="164" fontId="18" fillId="8" borderId="89" xfId="0" applyNumberFormat="1" applyFont="1" applyFill="1" applyBorder="1" applyAlignment="1">
      <alignment horizontal="center" vertical="top"/>
    </xf>
    <xf numFmtId="164" fontId="18" fillId="8" borderId="86" xfId="0" applyNumberFormat="1" applyFont="1" applyFill="1" applyBorder="1" applyAlignment="1">
      <alignment horizontal="center" vertical="top"/>
    </xf>
    <xf numFmtId="164" fontId="18" fillId="8" borderId="92" xfId="0" applyNumberFormat="1" applyFont="1" applyFill="1" applyBorder="1" applyAlignment="1">
      <alignment horizontal="right" vertical="top"/>
    </xf>
    <xf numFmtId="164" fontId="18" fillId="3" borderId="85" xfId="0" applyNumberFormat="1" applyFont="1" applyFill="1" applyBorder="1" applyAlignment="1">
      <alignment vertical="top" wrapText="1"/>
    </xf>
    <xf numFmtId="164" fontId="18" fillId="3" borderId="90" xfId="0" applyNumberFormat="1" applyFont="1" applyFill="1" applyBorder="1" applyAlignment="1">
      <alignment vertical="top" wrapText="1"/>
    </xf>
    <xf numFmtId="3" fontId="3" fillId="6" borderId="35" xfId="0" applyNumberFormat="1" applyFont="1" applyFill="1" applyBorder="1" applyAlignment="1">
      <alignment horizontal="center" vertical="top" wrapText="1"/>
    </xf>
    <xf numFmtId="0" fontId="11" fillId="8" borderId="72" xfId="0" applyFont="1" applyFill="1" applyBorder="1" applyAlignment="1">
      <alignment horizontal="center" vertical="top"/>
    </xf>
    <xf numFmtId="164" fontId="19" fillId="8" borderId="36" xfId="0" applyNumberFormat="1" applyFont="1" applyFill="1" applyBorder="1" applyAlignment="1">
      <alignment vertical="top"/>
    </xf>
    <xf numFmtId="164" fontId="19" fillId="8" borderId="106" xfId="0" applyNumberFormat="1" applyFont="1" applyFill="1" applyBorder="1" applyAlignment="1">
      <alignment horizontal="center" vertical="top"/>
    </xf>
    <xf numFmtId="0" fontId="3" fillId="0" borderId="114" xfId="0" applyFont="1" applyFill="1" applyBorder="1" applyAlignment="1">
      <alignment horizontal="center" vertical="top"/>
    </xf>
    <xf numFmtId="0" fontId="11" fillId="8" borderId="35" xfId="0" applyFont="1" applyFill="1" applyBorder="1" applyAlignment="1">
      <alignment horizontal="center" vertical="top"/>
    </xf>
    <xf numFmtId="164" fontId="19" fillId="8" borderId="51" xfId="0" applyNumberFormat="1" applyFont="1" applyFill="1" applyBorder="1" applyAlignment="1">
      <alignment vertical="top"/>
    </xf>
    <xf numFmtId="164" fontId="18" fillId="8" borderId="109" xfId="0" applyNumberFormat="1" applyFont="1" applyFill="1" applyBorder="1" applyAlignment="1">
      <alignment horizontal="center" vertical="top"/>
    </xf>
    <xf numFmtId="164" fontId="18" fillId="8" borderId="111" xfId="0" applyNumberFormat="1" applyFont="1" applyFill="1" applyBorder="1" applyAlignment="1">
      <alignment horizontal="right" vertical="top"/>
    </xf>
    <xf numFmtId="164" fontId="19" fillId="8" borderId="50" xfId="0" applyNumberFormat="1" applyFont="1" applyFill="1" applyBorder="1" applyAlignment="1">
      <alignment horizontal="center" vertical="top"/>
    </xf>
    <xf numFmtId="164" fontId="19" fillId="8" borderId="3" xfId="0" applyNumberFormat="1" applyFont="1" applyFill="1" applyBorder="1" applyAlignment="1">
      <alignment horizontal="center" vertical="top"/>
    </xf>
    <xf numFmtId="0" fontId="20" fillId="0" borderId="33" xfId="0" applyFont="1" applyFill="1" applyBorder="1" applyAlignment="1">
      <alignment horizontal="center" vertical="center" textRotation="90" wrapText="1"/>
    </xf>
    <xf numFmtId="49" fontId="18" fillId="0" borderId="32" xfId="0" applyNumberFormat="1" applyFont="1" applyBorder="1" applyAlignment="1">
      <alignment horizontal="center" vertical="top" wrapText="1"/>
    </xf>
    <xf numFmtId="49" fontId="19" fillId="0" borderId="31" xfId="0" applyNumberFormat="1" applyFont="1" applyBorder="1" applyAlignment="1">
      <alignment horizontal="center" vertical="top"/>
    </xf>
    <xf numFmtId="49" fontId="19" fillId="0" borderId="86" xfId="0" applyNumberFormat="1" applyFont="1" applyBorder="1" applyAlignment="1">
      <alignment horizontal="center" vertical="top" wrapText="1"/>
    </xf>
    <xf numFmtId="0" fontId="18" fillId="3" borderId="87" xfId="0" applyFont="1" applyFill="1" applyBorder="1" applyAlignment="1">
      <alignment vertical="top" wrapText="1"/>
    </xf>
    <xf numFmtId="49" fontId="19" fillId="0" borderId="11" xfId="0" applyNumberFormat="1" applyFont="1" applyBorder="1" applyAlignment="1">
      <alignment horizontal="center" vertical="top" wrapText="1"/>
    </xf>
    <xf numFmtId="0" fontId="19" fillId="3" borderId="13" xfId="0" applyFont="1" applyFill="1" applyBorder="1" applyAlignment="1">
      <alignment horizontal="left" vertical="top" wrapText="1"/>
    </xf>
    <xf numFmtId="3" fontId="18" fillId="3" borderId="86" xfId="0" applyNumberFormat="1" applyFont="1" applyFill="1" applyBorder="1" applyAlignment="1">
      <alignment horizontal="center" vertical="top"/>
    </xf>
    <xf numFmtId="3" fontId="18" fillId="0" borderId="86" xfId="0" applyNumberFormat="1" applyFont="1" applyFill="1" applyBorder="1" applyAlignment="1">
      <alignment horizontal="center" vertical="top"/>
    </xf>
    <xf numFmtId="3" fontId="18" fillId="0" borderId="87" xfId="0" applyNumberFormat="1" applyFont="1" applyFill="1" applyBorder="1" applyAlignment="1">
      <alignment horizontal="center" vertical="top"/>
    </xf>
    <xf numFmtId="3" fontId="18" fillId="3" borderId="11" xfId="0" applyNumberFormat="1" applyFont="1" applyFill="1" applyBorder="1" applyAlignment="1">
      <alignment horizontal="center" vertical="top"/>
    </xf>
    <xf numFmtId="3" fontId="18" fillId="3" borderId="13" xfId="0" applyNumberFormat="1" applyFont="1" applyFill="1" applyBorder="1" applyAlignment="1">
      <alignment horizontal="center" vertical="top"/>
    </xf>
    <xf numFmtId="0" fontId="20" fillId="0" borderId="10" xfId="0" applyFont="1" applyFill="1" applyBorder="1" applyAlignment="1">
      <alignment horizontal="center" vertical="center" textRotation="90" wrapText="1"/>
    </xf>
    <xf numFmtId="49" fontId="18" fillId="0" borderId="11" xfId="0" applyNumberFormat="1" applyFont="1" applyBorder="1" applyAlignment="1">
      <alignment horizontal="center" vertical="top" wrapText="1"/>
    </xf>
    <xf numFmtId="49" fontId="19" fillId="0" borderId="13" xfId="0" applyNumberFormat="1" applyFont="1" applyBorder="1" applyAlignment="1">
      <alignment horizontal="center" vertical="top"/>
    </xf>
    <xf numFmtId="49" fontId="5" fillId="9" borderId="15" xfId="0" applyNumberFormat="1" applyFont="1" applyFill="1" applyBorder="1" applyAlignment="1">
      <alignment horizontal="center" vertical="top"/>
    </xf>
    <xf numFmtId="49" fontId="5" fillId="9" borderId="42" xfId="0" applyNumberFormat="1" applyFont="1" applyFill="1" applyBorder="1" applyAlignment="1">
      <alignment horizontal="center" vertical="top"/>
    </xf>
    <xf numFmtId="49" fontId="5" fillId="9" borderId="28" xfId="0" applyNumberFormat="1" applyFont="1" applyFill="1" applyBorder="1" applyAlignment="1">
      <alignment horizontal="center" vertical="top"/>
    </xf>
    <xf numFmtId="49" fontId="5" fillId="9" borderId="53" xfId="0" applyNumberFormat="1" applyFont="1" applyFill="1" applyBorder="1" applyAlignment="1">
      <alignment horizontal="left" vertical="top"/>
    </xf>
    <xf numFmtId="164" fontId="5" fillId="9" borderId="9" xfId="0" applyNumberFormat="1" applyFont="1" applyFill="1" applyBorder="1" applyAlignment="1">
      <alignment vertical="top"/>
    </xf>
    <xf numFmtId="3" fontId="3" fillId="9" borderId="30" xfId="0" applyNumberFormat="1" applyFont="1" applyFill="1" applyBorder="1" applyAlignment="1">
      <alignment horizontal="center" vertical="top" wrapText="1"/>
    </xf>
    <xf numFmtId="49" fontId="19" fillId="9" borderId="42" xfId="0" applyNumberFormat="1" applyFont="1" applyFill="1" applyBorder="1" applyAlignment="1">
      <alignment horizontal="center" vertical="top" wrapText="1"/>
    </xf>
    <xf numFmtId="164" fontId="5" fillId="9" borderId="9" xfId="0" applyNumberFormat="1" applyFont="1" applyFill="1" applyBorder="1" applyAlignment="1">
      <alignment horizontal="center" vertical="top"/>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164" fontId="18" fillId="0" borderId="45" xfId="0" applyNumberFormat="1" applyFont="1" applyBorder="1" applyAlignment="1">
      <alignment vertical="top"/>
    </xf>
    <xf numFmtId="164" fontId="18" fillId="0" borderId="18" xfId="0" applyNumberFormat="1" applyFont="1" applyBorder="1" applyAlignment="1">
      <alignment vertical="top"/>
    </xf>
    <xf numFmtId="164" fontId="18" fillId="8" borderId="13" xfId="0" applyNumberFormat="1" applyFont="1" applyFill="1" applyBorder="1" applyAlignment="1">
      <alignment horizontal="right" vertical="top"/>
    </xf>
    <xf numFmtId="164" fontId="18" fillId="8" borderId="31" xfId="0" applyNumberFormat="1" applyFont="1" applyFill="1" applyBorder="1" applyAlignment="1">
      <alignment horizontal="right" vertical="top"/>
    </xf>
    <xf numFmtId="49" fontId="3" fillId="0" borderId="60" xfId="0" applyNumberFormat="1" applyFont="1" applyBorder="1" applyAlignment="1">
      <alignment horizontal="center" vertical="top" wrapText="1"/>
    </xf>
    <xf numFmtId="49" fontId="3" fillId="0" borderId="73" xfId="0" applyNumberFormat="1" applyFont="1" applyBorder="1" applyAlignment="1">
      <alignment horizontal="center" vertical="top" wrapText="1"/>
    </xf>
    <xf numFmtId="49" fontId="19" fillId="0" borderId="19" xfId="0" applyNumberFormat="1" applyFont="1" applyBorder="1" applyAlignment="1">
      <alignment horizontal="center" vertical="top" wrapText="1"/>
    </xf>
    <xf numFmtId="164" fontId="18" fillId="0" borderId="117" xfId="0" applyNumberFormat="1" applyFont="1" applyBorder="1" applyAlignment="1">
      <alignment vertical="top"/>
    </xf>
    <xf numFmtId="164" fontId="18" fillId="0" borderId="118" xfId="0" applyNumberFormat="1" applyFont="1" applyBorder="1" applyAlignment="1">
      <alignment vertical="top"/>
    </xf>
    <xf numFmtId="164" fontId="18" fillId="0" borderId="119" xfId="0" applyNumberFormat="1" applyFont="1" applyBorder="1" applyAlignment="1">
      <alignment vertical="top"/>
    </xf>
    <xf numFmtId="164" fontId="3" fillId="0" borderId="120" xfId="0" applyNumberFormat="1" applyFont="1" applyBorder="1" applyAlignment="1">
      <alignment vertical="top"/>
    </xf>
    <xf numFmtId="164" fontId="3" fillId="6" borderId="118" xfId="0" applyNumberFormat="1" applyFont="1" applyFill="1" applyBorder="1" applyAlignment="1">
      <alignment vertical="top"/>
    </xf>
    <xf numFmtId="164" fontId="3" fillId="0" borderId="118" xfId="0" applyNumberFormat="1" applyFont="1" applyBorder="1" applyAlignment="1">
      <alignment vertical="top"/>
    </xf>
    <xf numFmtId="164" fontId="18" fillId="8" borderId="118" xfId="0" applyNumberFormat="1" applyFont="1" applyFill="1" applyBorder="1" applyAlignment="1">
      <alignment horizontal="center" vertical="top"/>
    </xf>
    <xf numFmtId="164" fontId="18" fillId="8" borderId="119" xfId="0" applyNumberFormat="1" applyFont="1" applyFill="1" applyBorder="1" applyAlignment="1">
      <alignment horizontal="right" vertical="top"/>
    </xf>
    <xf numFmtId="0" fontId="18" fillId="0" borderId="36" xfId="0" applyFont="1" applyFill="1" applyBorder="1" applyAlignment="1">
      <alignment horizontal="left" vertical="top" wrapText="1"/>
    </xf>
    <xf numFmtId="3" fontId="18" fillId="3" borderId="19" xfId="0" applyNumberFormat="1" applyFont="1" applyFill="1" applyBorder="1" applyAlignment="1">
      <alignment horizontal="center" vertical="top"/>
    </xf>
    <xf numFmtId="3" fontId="18" fillId="3" borderId="65" xfId="0" applyNumberFormat="1" applyFont="1" applyFill="1" applyBorder="1" applyAlignment="1">
      <alignment horizontal="center" vertical="top"/>
    </xf>
    <xf numFmtId="3" fontId="18" fillId="3" borderId="20" xfId="0" applyNumberFormat="1" applyFont="1" applyFill="1" applyBorder="1" applyAlignment="1">
      <alignment horizontal="center" vertical="top"/>
    </xf>
    <xf numFmtId="3" fontId="3" fillId="3" borderId="26" xfId="0" applyNumberFormat="1" applyFont="1" applyFill="1" applyBorder="1" applyAlignment="1">
      <alignment horizontal="center" vertical="top"/>
    </xf>
    <xf numFmtId="3" fontId="3" fillId="3" borderId="27" xfId="0" applyNumberFormat="1" applyFont="1" applyFill="1" applyBorder="1" applyAlignment="1">
      <alignment horizontal="center" vertical="top"/>
    </xf>
    <xf numFmtId="49" fontId="5" fillId="0" borderId="28" xfId="0" applyNumberFormat="1" applyFont="1" applyBorder="1" applyAlignment="1">
      <alignment horizontal="center" vertical="top"/>
    </xf>
    <xf numFmtId="49" fontId="5" fillId="10" borderId="9"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6" borderId="26" xfId="0" applyNumberFormat="1" applyFont="1" applyFill="1" applyBorder="1" applyAlignment="1">
      <alignment horizontal="center" vertical="top"/>
    </xf>
    <xf numFmtId="164" fontId="3" fillId="6" borderId="73" xfId="0" applyNumberFormat="1" applyFont="1" applyFill="1" applyBorder="1" applyAlignment="1">
      <alignment vertical="top"/>
    </xf>
    <xf numFmtId="164" fontId="3" fillId="6" borderId="55" xfId="0" applyNumberFormat="1" applyFont="1" applyFill="1" applyBorder="1" applyAlignment="1">
      <alignment vertical="top"/>
    </xf>
    <xf numFmtId="164" fontId="3" fillId="8" borderId="55" xfId="0" applyNumberFormat="1" applyFont="1" applyFill="1" applyBorder="1" applyAlignment="1">
      <alignment vertical="top"/>
    </xf>
    <xf numFmtId="49" fontId="5" fillId="6" borderId="62" xfId="0" applyNumberFormat="1" applyFont="1" applyFill="1" applyBorder="1" applyAlignment="1">
      <alignment horizontal="center" vertical="top"/>
    </xf>
    <xf numFmtId="49" fontId="3" fillId="0" borderId="15" xfId="0" applyNumberFormat="1" applyFont="1" applyBorder="1" applyAlignment="1">
      <alignment horizontal="center" vertical="top" wrapText="1"/>
    </xf>
    <xf numFmtId="49" fontId="5" fillId="10" borderId="8" xfId="0" applyNumberFormat="1" applyFont="1" applyFill="1" applyBorder="1" applyAlignment="1">
      <alignment horizontal="center" vertical="top"/>
    </xf>
    <xf numFmtId="49" fontId="5" fillId="10" borderId="9"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3" fillId="0" borderId="5" xfId="0" applyNumberFormat="1" applyFont="1" applyBorder="1" applyAlignment="1">
      <alignment horizontal="center" vertical="top" wrapText="1"/>
    </xf>
    <xf numFmtId="49" fontId="5" fillId="10" borderId="7" xfId="0" applyNumberFormat="1" applyFont="1" applyFill="1" applyBorder="1" applyAlignment="1">
      <alignment horizontal="center" vertical="top"/>
    </xf>
    <xf numFmtId="49" fontId="5" fillId="2" borderId="28" xfId="0" applyNumberFormat="1" applyFont="1" applyFill="1" applyBorder="1" applyAlignment="1">
      <alignment horizontal="center" vertical="top"/>
    </xf>
    <xf numFmtId="0" fontId="3" fillId="0" borderId="38" xfId="0" applyFont="1" applyFill="1" applyBorder="1" applyAlignment="1">
      <alignment horizontal="center" vertical="center" textRotation="90" wrapText="1"/>
    </xf>
    <xf numFmtId="49" fontId="3" fillId="0" borderId="54" xfId="0" applyNumberFormat="1" applyFont="1" applyBorder="1" applyAlignment="1">
      <alignment horizontal="center" vertical="top"/>
    </xf>
    <xf numFmtId="0" fontId="8" fillId="0" borderId="8" xfId="0" applyFont="1" applyFill="1" applyBorder="1" applyAlignment="1">
      <alignment horizontal="center" vertical="center" wrapText="1"/>
    </xf>
    <xf numFmtId="49" fontId="5" fillId="9" borderId="42" xfId="0" applyNumberFormat="1" applyFont="1" applyFill="1" applyBorder="1" applyAlignment="1">
      <alignment horizontal="center" vertical="top"/>
    </xf>
    <xf numFmtId="0" fontId="3" fillId="3" borderId="8" xfId="0" applyFont="1" applyFill="1" applyBorder="1" applyAlignment="1">
      <alignment horizontal="center" vertical="center" textRotation="90" wrapText="1"/>
    </xf>
    <xf numFmtId="49" fontId="3" fillId="0" borderId="29" xfId="0" applyNumberFormat="1" applyFont="1" applyBorder="1" applyAlignment="1">
      <alignment horizontal="center" vertical="top"/>
    </xf>
    <xf numFmtId="49" fontId="3" fillId="0" borderId="17" xfId="0" applyNumberFormat="1" applyFont="1" applyBorder="1" applyAlignment="1">
      <alignment horizontal="center" vertical="top"/>
    </xf>
    <xf numFmtId="49" fontId="10" fillId="0" borderId="59" xfId="0" applyNumberFormat="1" applyFont="1" applyBorder="1" applyAlignment="1">
      <alignment horizontal="center" vertical="top" wrapText="1"/>
    </xf>
    <xf numFmtId="3" fontId="5" fillId="3" borderId="15" xfId="0" applyNumberFormat="1" applyFont="1" applyFill="1" applyBorder="1" applyAlignment="1">
      <alignment horizontal="center" vertical="top"/>
    </xf>
    <xf numFmtId="3" fontId="5" fillId="3" borderId="17" xfId="0" applyNumberFormat="1" applyFont="1" applyFill="1" applyBorder="1" applyAlignment="1">
      <alignment horizontal="center" vertical="top"/>
    </xf>
    <xf numFmtId="0" fontId="3" fillId="0" borderId="8" xfId="0" applyFont="1" applyFill="1" applyBorder="1" applyAlignment="1">
      <alignment horizontal="left" vertical="top" wrapText="1"/>
    </xf>
    <xf numFmtId="49" fontId="5" fillId="10" borderId="9"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6" borderId="26" xfId="0" applyNumberFormat="1" applyFont="1" applyFill="1" applyBorder="1" applyAlignment="1">
      <alignment horizontal="center" vertical="top"/>
    </xf>
    <xf numFmtId="49" fontId="3" fillId="6" borderId="17" xfId="0" applyNumberFormat="1" applyFont="1" applyFill="1" applyBorder="1" applyAlignment="1">
      <alignment horizontal="center" vertical="top"/>
    </xf>
    <xf numFmtId="49" fontId="3" fillId="6" borderId="42" xfId="0" applyNumberFormat="1" applyFont="1" applyFill="1" applyBorder="1" applyAlignment="1">
      <alignment horizontal="center" vertical="top" wrapText="1"/>
    </xf>
    <xf numFmtId="0" fontId="3" fillId="6" borderId="0" xfId="0" applyFont="1" applyFill="1" applyBorder="1" applyAlignment="1">
      <alignment horizontal="center" vertical="center" textRotation="90" wrapText="1"/>
    </xf>
    <xf numFmtId="0" fontId="22" fillId="0" borderId="27" xfId="0" applyFont="1" applyBorder="1" applyAlignment="1">
      <alignment vertical="top"/>
    </xf>
    <xf numFmtId="0" fontId="3" fillId="6" borderId="70" xfId="0" applyFont="1" applyFill="1" applyBorder="1" applyAlignment="1">
      <alignment horizontal="center" vertical="center" textRotation="90" wrapText="1"/>
    </xf>
    <xf numFmtId="164" fontId="3" fillId="6" borderId="88" xfId="0" applyNumberFormat="1" applyFont="1" applyFill="1" applyBorder="1" applyAlignment="1">
      <alignment vertical="top"/>
    </xf>
    <xf numFmtId="164" fontId="3" fillId="6" borderId="86" xfId="0" applyNumberFormat="1" applyFont="1" applyFill="1" applyBorder="1" applyAlignment="1">
      <alignment vertical="top"/>
    </xf>
    <xf numFmtId="3" fontId="3" fillId="3" borderId="86" xfId="0" applyNumberFormat="1" applyFont="1" applyFill="1" applyBorder="1" applyAlignment="1">
      <alignment horizontal="center" vertical="top" wrapText="1"/>
    </xf>
    <xf numFmtId="0" fontId="3" fillId="6" borderId="91" xfId="0" applyFont="1" applyFill="1" applyBorder="1" applyAlignment="1">
      <alignment horizontal="center" vertical="top"/>
    </xf>
    <xf numFmtId="164" fontId="3" fillId="3" borderId="86" xfId="0" applyNumberFormat="1" applyFont="1" applyFill="1" applyBorder="1" applyAlignment="1">
      <alignment vertical="top"/>
    </xf>
    <xf numFmtId="164" fontId="3" fillId="6" borderId="117" xfId="0" applyNumberFormat="1" applyFont="1" applyFill="1" applyBorder="1" applyAlignment="1">
      <alignment vertical="top"/>
    </xf>
    <xf numFmtId="164" fontId="3" fillId="8" borderId="118" xfId="0" applyNumberFormat="1" applyFont="1" applyFill="1" applyBorder="1" applyAlignment="1">
      <alignment vertical="top"/>
    </xf>
    <xf numFmtId="164" fontId="3" fillId="3" borderId="122" xfId="0" applyNumberFormat="1" applyFont="1" applyFill="1" applyBorder="1" applyAlignment="1">
      <alignment vertical="top" wrapText="1"/>
    </xf>
    <xf numFmtId="0" fontId="0" fillId="6" borderId="72" xfId="0" applyFill="1" applyBorder="1" applyAlignment="1">
      <alignment vertical="top" wrapText="1"/>
    </xf>
    <xf numFmtId="0" fontId="3" fillId="6" borderId="103" xfId="0" applyFont="1" applyFill="1" applyBorder="1" applyAlignment="1">
      <alignment vertical="top" wrapText="1"/>
    </xf>
    <xf numFmtId="0" fontId="3" fillId="0" borderId="122" xfId="0" applyFont="1" applyFill="1" applyBorder="1" applyAlignment="1">
      <alignment horizontal="center" vertical="top"/>
    </xf>
    <xf numFmtId="164" fontId="3" fillId="6" borderId="119" xfId="0" applyNumberFormat="1" applyFont="1" applyFill="1" applyBorder="1" applyAlignment="1">
      <alignment vertical="top"/>
    </xf>
    <xf numFmtId="164" fontId="3" fillId="8" borderId="119" xfId="0" applyNumberFormat="1" applyFont="1" applyFill="1" applyBorder="1" applyAlignment="1">
      <alignment vertical="top"/>
    </xf>
    <xf numFmtId="164" fontId="3" fillId="3" borderId="91" xfId="0" applyNumberFormat="1" applyFont="1" applyFill="1" applyBorder="1" applyAlignment="1">
      <alignment vertical="top" wrapText="1"/>
    </xf>
    <xf numFmtId="0" fontId="3" fillId="3" borderId="10" xfId="0" applyFont="1" applyFill="1" applyBorder="1" applyAlignment="1">
      <alignment horizontal="left" vertical="top" wrapText="1"/>
    </xf>
    <xf numFmtId="3" fontId="3" fillId="3" borderId="11" xfId="0" applyNumberFormat="1" applyFont="1" applyFill="1" applyBorder="1" applyAlignment="1">
      <alignment horizontal="center" vertical="top"/>
    </xf>
    <xf numFmtId="3" fontId="3" fillId="3" borderId="13" xfId="0" applyNumberFormat="1" applyFont="1" applyFill="1" applyBorder="1" applyAlignment="1">
      <alignment horizontal="center" vertical="top"/>
    </xf>
    <xf numFmtId="164" fontId="5" fillId="8" borderId="72" xfId="0" applyNumberFormat="1" applyFont="1" applyFill="1" applyBorder="1" applyAlignment="1">
      <alignment vertical="top"/>
    </xf>
    <xf numFmtId="49" fontId="5" fillId="6" borderId="11" xfId="0" applyNumberFormat="1" applyFont="1" applyFill="1" applyBorder="1" applyAlignment="1">
      <alignment horizontal="center" vertical="top"/>
    </xf>
    <xf numFmtId="49" fontId="5" fillId="6" borderId="32" xfId="0" applyNumberFormat="1" applyFont="1" applyFill="1" applyBorder="1" applyAlignment="1">
      <alignment horizontal="center" vertical="top"/>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10" borderId="9"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0" fontId="17" fillId="6" borderId="9" xfId="0" applyFont="1" applyFill="1" applyBorder="1" applyAlignment="1">
      <alignment horizontal="left" vertical="top" wrapText="1"/>
    </xf>
    <xf numFmtId="49" fontId="5" fillId="6" borderId="15" xfId="0" applyNumberFormat="1" applyFont="1" applyFill="1" applyBorder="1" applyAlignment="1">
      <alignment horizontal="center" vertical="top"/>
    </xf>
    <xf numFmtId="49" fontId="5" fillId="0" borderId="15" xfId="0" applyNumberFormat="1" applyFont="1" applyBorder="1" applyAlignment="1">
      <alignment horizontal="center" vertical="top"/>
    </xf>
    <xf numFmtId="0" fontId="3" fillId="6" borderId="76" xfId="0" applyFont="1" applyFill="1" applyBorder="1" applyAlignment="1">
      <alignment horizontal="justify" vertical="top"/>
    </xf>
    <xf numFmtId="49" fontId="5" fillId="0" borderId="118" xfId="0" applyNumberFormat="1" applyFont="1" applyBorder="1" applyAlignment="1">
      <alignment horizontal="center" vertical="top"/>
    </xf>
    <xf numFmtId="0" fontId="3" fillId="3" borderId="119" xfId="0" applyFont="1" applyFill="1" applyBorder="1" applyAlignment="1">
      <alignment horizontal="left" vertical="top" wrapText="1"/>
    </xf>
    <xf numFmtId="49" fontId="3" fillId="0" borderId="19" xfId="0" applyNumberFormat="1" applyFont="1" applyBorder="1" applyAlignment="1">
      <alignment horizontal="center" vertical="top"/>
    </xf>
    <xf numFmtId="0" fontId="3" fillId="3" borderId="117" xfId="0" applyFont="1" applyFill="1" applyBorder="1" applyAlignment="1">
      <alignment horizontal="left" vertical="top" wrapText="1"/>
    </xf>
    <xf numFmtId="3" fontId="3" fillId="3" borderId="118" xfId="0" applyNumberFormat="1" applyFont="1" applyFill="1" applyBorder="1" applyAlignment="1">
      <alignment horizontal="left" vertical="top" wrapText="1"/>
    </xf>
    <xf numFmtId="3" fontId="3" fillId="3" borderId="119" xfId="0" applyNumberFormat="1" applyFont="1" applyFill="1" applyBorder="1" applyAlignment="1">
      <alignment horizontal="center" vertical="top" wrapText="1"/>
    </xf>
    <xf numFmtId="0" fontId="3" fillId="0" borderId="89" xfId="0" applyFont="1" applyFill="1" applyBorder="1" applyAlignment="1">
      <alignment horizontal="center" vertical="center" textRotation="90" wrapText="1"/>
    </xf>
    <xf numFmtId="49" fontId="3" fillId="0" borderId="86" xfId="0" applyNumberFormat="1" applyFont="1" applyBorder="1" applyAlignment="1">
      <alignment horizontal="center" vertical="top"/>
    </xf>
    <xf numFmtId="0" fontId="3" fillId="6" borderId="17" xfId="0" applyFont="1" applyFill="1" applyBorder="1" applyAlignment="1">
      <alignment vertical="top" wrapText="1"/>
    </xf>
    <xf numFmtId="0" fontId="3" fillId="9" borderId="35" xfId="0" applyFont="1" applyFill="1" applyBorder="1" applyAlignment="1">
      <alignment vertical="top" wrapText="1"/>
    </xf>
    <xf numFmtId="0" fontId="3" fillId="9" borderId="30" xfId="0" applyFont="1" applyFill="1" applyBorder="1" applyAlignment="1">
      <alignment horizontal="center" vertical="center" textRotation="90" wrapText="1"/>
    </xf>
    <xf numFmtId="49" fontId="3" fillId="9" borderId="63" xfId="0" applyNumberFormat="1" applyFont="1" applyFill="1" applyBorder="1" applyAlignment="1">
      <alignment horizontal="center" vertical="top" wrapText="1"/>
    </xf>
    <xf numFmtId="49" fontId="3" fillId="9" borderId="27" xfId="0" applyNumberFormat="1" applyFont="1" applyFill="1" applyBorder="1" applyAlignment="1">
      <alignment horizontal="center" vertical="top"/>
    </xf>
    <xf numFmtId="49" fontId="10" fillId="9" borderId="52" xfId="0" applyNumberFormat="1" applyFont="1" applyFill="1" applyBorder="1" applyAlignment="1">
      <alignment horizontal="center" vertical="top" wrapText="1"/>
    </xf>
    <xf numFmtId="0" fontId="5" fillId="9" borderId="72" xfId="0" applyFont="1" applyFill="1" applyBorder="1" applyAlignment="1">
      <alignment horizontal="center" vertical="top"/>
    </xf>
    <xf numFmtId="164" fontId="5" fillId="9" borderId="62" xfId="0" applyNumberFormat="1" applyFont="1" applyFill="1" applyBorder="1" applyAlignment="1">
      <alignment vertical="top"/>
    </xf>
    <xf numFmtId="164" fontId="5" fillId="2" borderId="58" xfId="0" applyNumberFormat="1" applyFont="1" applyFill="1" applyBorder="1" applyAlignment="1">
      <alignment vertical="top"/>
    </xf>
    <xf numFmtId="164" fontId="5" fillId="8" borderId="62" xfId="0" applyNumberFormat="1" applyFont="1" applyFill="1" applyBorder="1" applyAlignment="1">
      <alignment vertical="top"/>
    </xf>
    <xf numFmtId="164" fontId="3" fillId="8" borderId="123" xfId="0" applyNumberFormat="1" applyFont="1" applyFill="1" applyBorder="1" applyAlignment="1">
      <alignment vertical="top"/>
    </xf>
    <xf numFmtId="164" fontId="3" fillId="8" borderId="74" xfId="0" applyNumberFormat="1" applyFont="1" applyFill="1" applyBorder="1" applyAlignment="1">
      <alignment vertical="top"/>
    </xf>
    <xf numFmtId="164" fontId="5" fillId="8" borderId="52" xfId="0" applyNumberFormat="1" applyFont="1" applyFill="1" applyBorder="1" applyAlignment="1">
      <alignment vertical="top"/>
    </xf>
    <xf numFmtId="164" fontId="3" fillId="3" borderId="55" xfId="0" applyNumberFormat="1" applyFont="1" applyFill="1" applyBorder="1" applyAlignment="1">
      <alignment vertical="top" wrapText="1"/>
    </xf>
    <xf numFmtId="164" fontId="5" fillId="2" borderId="25" xfId="0" applyNumberFormat="1" applyFont="1" applyFill="1" applyBorder="1" applyAlignment="1">
      <alignment vertical="top"/>
    </xf>
    <xf numFmtId="49" fontId="5" fillId="10" borderId="7" xfId="0" applyNumberFormat="1" applyFont="1" applyFill="1" applyBorder="1" applyAlignment="1">
      <alignment horizontal="center" vertical="top"/>
    </xf>
    <xf numFmtId="49" fontId="5" fillId="10" borderId="8" xfId="0" applyNumberFormat="1" applyFont="1" applyFill="1" applyBorder="1" applyAlignment="1">
      <alignment horizontal="center" vertical="top"/>
    </xf>
    <xf numFmtId="49" fontId="5" fillId="2" borderId="2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19" fillId="9" borderId="28" xfId="0" applyNumberFormat="1" applyFont="1" applyFill="1" applyBorder="1" applyAlignment="1">
      <alignment horizontal="center" vertical="top" wrapText="1"/>
    </xf>
    <xf numFmtId="49" fontId="19" fillId="9" borderId="15" xfId="0" applyNumberFormat="1" applyFont="1" applyFill="1" applyBorder="1" applyAlignment="1">
      <alignment horizontal="center" vertical="top" wrapText="1"/>
    </xf>
    <xf numFmtId="0" fontId="0" fillId="0" borderId="5" xfId="0" applyBorder="1" applyAlignment="1">
      <alignment horizontal="center" vertical="top"/>
    </xf>
    <xf numFmtId="164" fontId="19" fillId="9" borderId="52" xfId="0" applyNumberFormat="1" applyFont="1" applyFill="1" applyBorder="1" applyAlignment="1">
      <alignment horizontal="right" vertical="top"/>
    </xf>
    <xf numFmtId="164" fontId="3" fillId="0" borderId="24" xfId="0" applyNumberFormat="1" applyFont="1" applyFill="1" applyBorder="1" applyAlignment="1">
      <alignment horizontal="right" vertical="top"/>
    </xf>
    <xf numFmtId="164" fontId="5" fillId="9" borderId="49" xfId="0" applyNumberFormat="1" applyFont="1" applyFill="1" applyBorder="1" applyAlignment="1">
      <alignment horizontal="right" vertical="top"/>
    </xf>
    <xf numFmtId="164" fontId="5" fillId="8" borderId="5" xfId="0" applyNumberFormat="1" applyFont="1" applyFill="1" applyBorder="1" applyAlignment="1">
      <alignment horizontal="right" vertical="top"/>
    </xf>
    <xf numFmtId="164" fontId="18" fillId="3" borderId="24" xfId="0" applyNumberFormat="1" applyFont="1" applyFill="1" applyBorder="1" applyAlignment="1">
      <alignment vertical="top" wrapText="1"/>
    </xf>
    <xf numFmtId="164" fontId="18" fillId="3" borderId="116" xfId="0" applyNumberFormat="1" applyFont="1" applyFill="1" applyBorder="1" applyAlignment="1">
      <alignment vertical="top" wrapText="1"/>
    </xf>
    <xf numFmtId="164" fontId="5" fillId="9" borderId="52" xfId="0" applyNumberFormat="1" applyFont="1" applyFill="1" applyBorder="1" applyAlignment="1">
      <alignment horizontal="center" vertical="top"/>
    </xf>
    <xf numFmtId="0" fontId="3" fillId="0" borderId="88" xfId="0" applyFont="1" applyFill="1" applyBorder="1" applyAlignment="1">
      <alignment horizontal="center" vertical="center" textRotation="90" wrapText="1"/>
    </xf>
    <xf numFmtId="0" fontId="3" fillId="6" borderId="88" xfId="0" applyFont="1" applyFill="1" applyBorder="1" applyAlignment="1">
      <alignment vertical="top" wrapText="1"/>
    </xf>
    <xf numFmtId="3" fontId="3" fillId="6" borderId="86" xfId="0" applyNumberFormat="1" applyFont="1" applyFill="1" applyBorder="1" applyAlignment="1">
      <alignment horizontal="center" vertical="top" wrapText="1"/>
    </xf>
    <xf numFmtId="3" fontId="3" fillId="6" borderId="87" xfId="0" applyNumberFormat="1" applyFont="1" applyFill="1" applyBorder="1" applyAlignment="1">
      <alignment horizontal="center" vertical="top" wrapText="1"/>
    </xf>
    <xf numFmtId="49" fontId="5" fillId="10" borderId="33" xfId="0" applyNumberFormat="1" applyFont="1" applyFill="1" applyBorder="1" applyAlignment="1">
      <alignment horizontal="center" vertical="top"/>
    </xf>
    <xf numFmtId="49" fontId="5" fillId="2" borderId="32" xfId="0" applyNumberFormat="1" applyFont="1" applyFill="1" applyBorder="1" applyAlignment="1">
      <alignment horizontal="center" vertical="top"/>
    </xf>
    <xf numFmtId="0" fontId="3" fillId="0" borderId="124" xfId="0" applyFont="1" applyFill="1" applyBorder="1" applyAlignment="1">
      <alignment horizontal="center" vertical="top" wrapText="1"/>
    </xf>
    <xf numFmtId="3" fontId="18" fillId="0" borderId="101" xfId="0" applyNumberFormat="1" applyFont="1" applyFill="1" applyBorder="1" applyAlignment="1">
      <alignment horizontal="center" vertical="top"/>
    </xf>
    <xf numFmtId="3" fontId="18" fillId="0" borderId="125" xfId="0" applyNumberFormat="1" applyFont="1" applyFill="1" applyBorder="1" applyAlignment="1">
      <alignment horizontal="center" vertical="top"/>
    </xf>
    <xf numFmtId="3" fontId="18" fillId="0" borderId="103" xfId="0" applyNumberFormat="1" applyFont="1" applyFill="1" applyBorder="1" applyAlignment="1">
      <alignment horizontal="center" vertical="top"/>
    </xf>
    <xf numFmtId="0" fontId="3" fillId="6" borderId="6" xfId="0" applyFont="1" applyFill="1" applyBorder="1" applyAlignment="1">
      <alignment horizontal="center" vertical="top"/>
    </xf>
    <xf numFmtId="164" fontId="18" fillId="6" borderId="115" xfId="0" applyNumberFormat="1" applyFont="1" applyFill="1" applyBorder="1" applyAlignment="1">
      <alignment vertical="top" wrapText="1"/>
    </xf>
    <xf numFmtId="164" fontId="3" fillId="6" borderId="76" xfId="0" applyNumberFormat="1" applyFont="1" applyFill="1" applyBorder="1" applyAlignment="1">
      <alignment horizontal="right" vertical="top"/>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10" borderId="7" xfId="0" applyNumberFormat="1" applyFont="1" applyFill="1" applyBorder="1" applyAlignment="1">
      <alignment horizontal="center" vertical="top"/>
    </xf>
    <xf numFmtId="49" fontId="5" fillId="2" borderId="28" xfId="0" applyNumberFormat="1" applyFont="1" applyFill="1" applyBorder="1" applyAlignment="1">
      <alignment horizontal="center" vertical="top"/>
    </xf>
    <xf numFmtId="49" fontId="5" fillId="6" borderId="28" xfId="0" applyNumberFormat="1" applyFont="1" applyFill="1" applyBorder="1" applyAlignment="1">
      <alignment horizontal="center" vertical="top"/>
    </xf>
    <xf numFmtId="49" fontId="5" fillId="6" borderId="15" xfId="0" applyNumberFormat="1" applyFont="1" applyFill="1" applyBorder="1" applyAlignment="1">
      <alignment horizontal="center" vertical="top"/>
    </xf>
    <xf numFmtId="0" fontId="3" fillId="0" borderId="38" xfId="0" applyFont="1" applyFill="1" applyBorder="1" applyAlignment="1">
      <alignment horizontal="center" vertical="center" textRotation="90" wrapText="1"/>
    </xf>
    <xf numFmtId="49" fontId="5" fillId="10" borderId="9"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19" fillId="6" borderId="28" xfId="0" applyNumberFormat="1" applyFont="1" applyFill="1" applyBorder="1" applyAlignment="1">
      <alignment horizontal="center" vertical="top" wrapText="1"/>
    </xf>
    <xf numFmtId="3" fontId="5" fillId="3" borderId="17" xfId="0" applyNumberFormat="1" applyFont="1" applyFill="1" applyBorder="1" applyAlignment="1">
      <alignment horizontal="center" vertical="top"/>
    </xf>
    <xf numFmtId="0" fontId="8" fillId="0" borderId="36" xfId="0" applyFont="1" applyFill="1" applyBorder="1" applyAlignment="1">
      <alignment horizontal="center" vertical="center" wrapText="1"/>
    </xf>
    <xf numFmtId="49" fontId="3" fillId="0" borderId="17" xfId="0" applyNumberFormat="1" applyFont="1" applyBorder="1" applyAlignment="1">
      <alignment horizontal="center" vertical="top"/>
    </xf>
    <xf numFmtId="3" fontId="5" fillId="3" borderId="15" xfId="0" applyNumberFormat="1" applyFont="1" applyFill="1" applyBorder="1" applyAlignment="1">
      <alignment horizontal="center" vertical="top"/>
    </xf>
    <xf numFmtId="0" fontId="3" fillId="3" borderId="8" xfId="0" applyFont="1" applyFill="1" applyBorder="1" applyAlignment="1">
      <alignment horizontal="center" vertical="center" textRotation="90" wrapText="1"/>
    </xf>
    <xf numFmtId="0" fontId="3" fillId="3" borderId="42" xfId="0" applyFont="1" applyFill="1" applyBorder="1" applyAlignment="1">
      <alignment vertical="top" wrapText="1"/>
    </xf>
    <xf numFmtId="49" fontId="5" fillId="6" borderId="15" xfId="0" applyNumberFormat="1" applyFont="1" applyFill="1" applyBorder="1" applyAlignment="1">
      <alignment vertical="top"/>
    </xf>
    <xf numFmtId="49" fontId="5" fillId="6" borderId="42" xfId="0" applyNumberFormat="1" applyFont="1" applyFill="1" applyBorder="1" applyAlignment="1">
      <alignment vertical="top"/>
    </xf>
    <xf numFmtId="0" fontId="3" fillId="3" borderId="81" xfId="0" applyFont="1" applyFill="1" applyBorder="1" applyAlignment="1">
      <alignment horizontal="justify" vertical="top"/>
    </xf>
    <xf numFmtId="0" fontId="3" fillId="6" borderId="81" xfId="0" applyFont="1" applyFill="1" applyBorder="1" applyAlignment="1">
      <alignment horizontal="justify" vertical="top"/>
    </xf>
    <xf numFmtId="0" fontId="0" fillId="6" borderId="9" xfId="0" applyFill="1" applyBorder="1" applyAlignment="1">
      <alignment vertical="top" wrapText="1"/>
    </xf>
    <xf numFmtId="3" fontId="3" fillId="6" borderId="27" xfId="0" applyNumberFormat="1" applyFont="1" applyFill="1" applyBorder="1" applyAlignment="1">
      <alignment horizontal="center" vertical="top" wrapText="1"/>
    </xf>
    <xf numFmtId="49" fontId="3" fillId="6" borderId="27" xfId="0" applyNumberFormat="1" applyFont="1" applyFill="1" applyBorder="1" applyAlignment="1">
      <alignment horizontal="center" vertical="top"/>
    </xf>
    <xf numFmtId="49" fontId="5" fillId="6" borderId="53" xfId="0" applyNumberFormat="1" applyFont="1" applyFill="1" applyBorder="1" applyAlignment="1">
      <alignment horizontal="left" vertical="top"/>
    </xf>
    <xf numFmtId="0" fontId="5" fillId="3" borderId="53" xfId="0" applyFont="1" applyFill="1" applyBorder="1" applyAlignment="1">
      <alignment horizontal="left" vertical="top" wrapText="1"/>
    </xf>
    <xf numFmtId="0" fontId="5" fillId="0" borderId="70" xfId="0" applyFont="1" applyBorder="1" applyAlignment="1">
      <alignment vertical="top"/>
    </xf>
    <xf numFmtId="3" fontId="3" fillId="3" borderId="94" xfId="0" applyNumberFormat="1" applyFont="1" applyFill="1" applyBorder="1" applyAlignment="1">
      <alignment horizontal="center" vertical="top"/>
    </xf>
    <xf numFmtId="3" fontId="3" fillId="3" borderId="105" xfId="0" applyNumberFormat="1" applyFont="1" applyFill="1" applyBorder="1" applyAlignment="1">
      <alignment horizontal="center" vertical="top"/>
    </xf>
    <xf numFmtId="0" fontId="3" fillId="0" borderId="104" xfId="0" applyFont="1" applyFill="1" applyBorder="1" applyAlignment="1">
      <alignment vertical="center" wrapText="1"/>
    </xf>
    <xf numFmtId="49" fontId="5" fillId="0" borderId="105" xfId="0" applyNumberFormat="1" applyFont="1" applyBorder="1" applyAlignment="1">
      <alignment horizontal="center" vertical="top"/>
    </xf>
    <xf numFmtId="0" fontId="3" fillId="3" borderId="42" xfId="0" applyFont="1" applyFill="1" applyBorder="1" applyAlignment="1">
      <alignment horizontal="justify" vertical="top"/>
    </xf>
    <xf numFmtId="0" fontId="3" fillId="0" borderId="80" xfId="0" applyFont="1" applyFill="1" applyBorder="1" applyAlignment="1">
      <alignment vertical="top" wrapText="1"/>
    </xf>
    <xf numFmtId="0" fontId="3" fillId="0" borderId="68" xfId="0" applyFont="1" applyFill="1" applyBorder="1" applyAlignment="1">
      <alignment horizontal="center" vertical="top" wrapText="1"/>
    </xf>
    <xf numFmtId="0" fontId="3" fillId="0" borderId="120" xfId="0" applyFont="1" applyFill="1" applyBorder="1" applyAlignment="1">
      <alignment horizontal="center" vertical="top" wrapText="1"/>
    </xf>
    <xf numFmtId="0" fontId="3" fillId="0" borderId="83" xfId="0" applyFont="1" applyFill="1" applyBorder="1" applyAlignment="1">
      <alignment horizontal="center" vertical="top" wrapText="1"/>
    </xf>
    <xf numFmtId="0" fontId="3" fillId="0" borderId="93" xfId="0" applyFont="1" applyFill="1" applyBorder="1" applyAlignment="1">
      <alignment horizontal="center" vertical="top" wrapText="1"/>
    </xf>
    <xf numFmtId="0" fontId="3" fillId="6" borderId="42" xfId="0" applyFont="1" applyFill="1" applyBorder="1" applyAlignment="1">
      <alignment vertical="top" wrapText="1"/>
    </xf>
    <xf numFmtId="0" fontId="3" fillId="0" borderId="121" xfId="0" applyFont="1" applyBorder="1" applyAlignment="1">
      <alignment vertical="top" wrapText="1"/>
    </xf>
    <xf numFmtId="0" fontId="3" fillId="6" borderId="63" xfId="0" applyFont="1" applyFill="1" applyBorder="1" applyAlignment="1">
      <alignment vertical="top" wrapText="1"/>
    </xf>
    <xf numFmtId="0" fontId="3" fillId="6" borderId="9" xfId="0" applyFont="1" applyFill="1" applyBorder="1" applyAlignment="1">
      <alignment horizontal="center" vertical="center" textRotation="90" wrapText="1"/>
    </xf>
    <xf numFmtId="0" fontId="3" fillId="0" borderId="91" xfId="0" applyFont="1" applyFill="1" applyBorder="1" applyAlignment="1">
      <alignment horizontal="center" vertical="top"/>
    </xf>
    <xf numFmtId="0" fontId="3" fillId="0" borderId="79" xfId="0" applyFont="1" applyFill="1" applyBorder="1" applyAlignment="1">
      <alignment horizontal="center" vertical="top"/>
    </xf>
    <xf numFmtId="164" fontId="3" fillId="3" borderId="38" xfId="0" applyNumberFormat="1" applyFont="1" applyFill="1" applyBorder="1" applyAlignment="1">
      <alignment vertical="top" wrapText="1"/>
    </xf>
    <xf numFmtId="49" fontId="19" fillId="6" borderId="42" xfId="0" applyNumberFormat="1" applyFont="1" applyFill="1" applyBorder="1" applyAlignment="1">
      <alignment horizontal="center" vertical="top" wrapText="1"/>
    </xf>
    <xf numFmtId="0" fontId="18" fillId="3" borderId="92" xfId="0" applyFont="1" applyFill="1" applyBorder="1" applyAlignment="1">
      <alignment vertical="top" wrapText="1"/>
    </xf>
    <xf numFmtId="0" fontId="18" fillId="0" borderId="102" xfId="0" applyFont="1" applyBorder="1" applyAlignment="1">
      <alignment horizontal="left" vertical="top" wrapText="1"/>
    </xf>
    <xf numFmtId="0" fontId="18" fillId="3" borderId="39" xfId="0" applyFont="1" applyFill="1" applyBorder="1" applyAlignment="1">
      <alignment horizontal="left" vertical="top" wrapText="1"/>
    </xf>
    <xf numFmtId="164" fontId="18" fillId="3" borderId="60" xfId="0" applyNumberFormat="1" applyFont="1" applyFill="1" applyBorder="1" applyAlignment="1">
      <alignment horizontal="center" vertical="top" wrapText="1"/>
    </xf>
    <xf numFmtId="164" fontId="18" fillId="3" borderId="73" xfId="0" applyNumberFormat="1" applyFont="1" applyFill="1" applyBorder="1" applyAlignment="1">
      <alignment horizontal="center" vertical="top" wrapText="1"/>
    </xf>
    <xf numFmtId="0" fontId="18" fillId="0" borderId="10" xfId="0" applyFont="1" applyFill="1" applyBorder="1" applyAlignment="1">
      <alignment horizontal="left" vertical="top" wrapText="1"/>
    </xf>
    <xf numFmtId="0" fontId="18" fillId="3" borderId="88" xfId="0" applyFont="1" applyFill="1" applyBorder="1" applyAlignment="1">
      <alignment horizontal="left" vertical="top" wrapText="1"/>
    </xf>
    <xf numFmtId="0" fontId="18" fillId="0" borderId="100" xfId="0" applyFont="1" applyFill="1" applyBorder="1" applyAlignment="1">
      <alignment horizontal="left" vertical="top" wrapText="1"/>
    </xf>
    <xf numFmtId="0" fontId="18" fillId="0" borderId="33" xfId="0" applyFont="1" applyFill="1" applyBorder="1" applyAlignment="1">
      <alignment horizontal="left" vertical="top" wrapText="1"/>
    </xf>
    <xf numFmtId="3" fontId="18" fillId="3" borderId="17" xfId="0" applyNumberFormat="1" applyFont="1" applyFill="1" applyBorder="1" applyAlignment="1">
      <alignment horizontal="center" vertical="top"/>
    </xf>
    <xf numFmtId="0" fontId="3" fillId="0" borderId="73" xfId="0" applyFont="1" applyBorder="1" applyAlignment="1">
      <alignment horizontal="center" vertical="top"/>
    </xf>
    <xf numFmtId="0" fontId="3" fillId="0" borderId="61" xfId="0" applyFont="1" applyBorder="1" applyAlignment="1">
      <alignment horizontal="center" vertical="top"/>
    </xf>
    <xf numFmtId="0" fontId="3" fillId="0" borderId="38" xfId="0" applyFont="1" applyBorder="1" applyAlignment="1">
      <alignment horizontal="center" vertical="top"/>
    </xf>
    <xf numFmtId="0" fontId="3" fillId="6" borderId="79" xfId="0" applyFont="1" applyFill="1" applyBorder="1" applyAlignment="1">
      <alignment horizontal="center" vertical="top" wrapText="1"/>
    </xf>
    <xf numFmtId="0" fontId="3" fillId="0" borderId="96" xfId="0" applyFont="1" applyFill="1" applyBorder="1" applyAlignment="1">
      <alignment horizontal="center" vertical="top"/>
    </xf>
    <xf numFmtId="0" fontId="3" fillId="6" borderId="60" xfId="0" applyFont="1" applyFill="1" applyBorder="1" applyAlignment="1">
      <alignment horizontal="center" vertical="top"/>
    </xf>
    <xf numFmtId="0" fontId="2" fillId="0" borderId="33" xfId="0" applyFont="1" applyFill="1" applyBorder="1" applyAlignment="1">
      <alignment vertical="center" textRotation="90" wrapText="1"/>
    </xf>
    <xf numFmtId="0" fontId="3" fillId="0" borderId="75" xfId="0" applyFont="1" applyFill="1" applyBorder="1" applyAlignment="1">
      <alignment horizontal="center" vertical="top"/>
    </xf>
    <xf numFmtId="0" fontId="3" fillId="0" borderId="108" xfId="0" applyFont="1" applyFill="1" applyBorder="1" applyAlignment="1">
      <alignment horizontal="center" vertical="top" wrapText="1"/>
    </xf>
    <xf numFmtId="0" fontId="3" fillId="0" borderId="109" xfId="0" applyFont="1" applyFill="1" applyBorder="1" applyAlignment="1">
      <alignment horizontal="left" vertical="top" wrapText="1"/>
    </xf>
    <xf numFmtId="3" fontId="3" fillId="0" borderId="110" xfId="0" applyNumberFormat="1" applyFont="1" applyFill="1" applyBorder="1" applyAlignment="1">
      <alignment horizontal="center" vertical="top" wrapText="1"/>
    </xf>
    <xf numFmtId="3" fontId="3" fillId="0" borderId="111" xfId="0" applyNumberFormat="1" applyFont="1" applyFill="1" applyBorder="1" applyAlignment="1">
      <alignment horizontal="center" vertical="top" wrapText="1"/>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19" fillId="6" borderId="15" xfId="0" applyNumberFormat="1" applyFont="1" applyFill="1" applyBorder="1" applyAlignment="1">
      <alignment horizontal="center" vertical="top" wrapText="1"/>
    </xf>
    <xf numFmtId="49" fontId="19" fillId="0" borderId="17" xfId="0" applyNumberFormat="1" applyFont="1" applyBorder="1" applyAlignment="1">
      <alignment horizontal="center" vertical="top"/>
    </xf>
    <xf numFmtId="49" fontId="5" fillId="2" borderId="26" xfId="0" applyNumberFormat="1" applyFont="1" applyFill="1" applyBorder="1" applyAlignment="1">
      <alignment horizontal="center" vertical="top"/>
    </xf>
    <xf numFmtId="49" fontId="5" fillId="10" borderId="9" xfId="0" applyNumberFormat="1" applyFont="1" applyFill="1" applyBorder="1" applyAlignment="1">
      <alignment horizontal="center" vertical="top"/>
    </xf>
    <xf numFmtId="0" fontId="23" fillId="0" borderId="8" xfId="0" applyFont="1" applyFill="1" applyBorder="1" applyAlignment="1">
      <alignment horizontal="center" vertical="center" textRotation="90" wrapText="1"/>
    </xf>
    <xf numFmtId="0" fontId="3" fillId="3" borderId="92" xfId="0" applyFont="1" applyFill="1" applyBorder="1" applyAlignment="1">
      <alignment horizontal="justify" vertical="top"/>
    </xf>
    <xf numFmtId="3" fontId="18" fillId="3" borderId="0" xfId="0" applyNumberFormat="1" applyFont="1" applyFill="1" applyBorder="1" applyAlignment="1">
      <alignment horizontal="center" vertical="top"/>
    </xf>
    <xf numFmtId="0" fontId="24" fillId="0" borderId="73" xfId="0" applyFont="1" applyFill="1" applyBorder="1" applyAlignment="1">
      <alignment horizontal="center" vertical="center" textRotation="90" wrapText="1"/>
    </xf>
    <xf numFmtId="0" fontId="18" fillId="3" borderId="42" xfId="0" applyFont="1" applyFill="1" applyBorder="1" applyAlignment="1">
      <alignment horizontal="left" vertical="top" wrapText="1"/>
    </xf>
    <xf numFmtId="0" fontId="11" fillId="0" borderId="68" xfId="0" applyFont="1" applyBorder="1" applyAlignment="1">
      <alignment horizontal="center" vertical="center" wrapText="1"/>
    </xf>
    <xf numFmtId="49" fontId="3" fillId="6" borderId="15" xfId="0" applyNumberFormat="1" applyFont="1" applyFill="1" applyBorder="1" applyAlignment="1">
      <alignment horizontal="center" vertical="top"/>
    </xf>
    <xf numFmtId="0" fontId="3" fillId="0" borderId="96" xfId="0" applyFont="1" applyFill="1" applyBorder="1" applyAlignment="1">
      <alignment horizontal="center" vertical="center" textRotation="90" wrapText="1"/>
    </xf>
    <xf numFmtId="0" fontId="3" fillId="0" borderId="91" xfId="0" applyFont="1" applyFill="1" applyBorder="1" applyAlignment="1">
      <alignment horizontal="center" vertical="center" textRotation="90" wrapText="1"/>
    </xf>
    <xf numFmtId="49" fontId="3" fillId="3" borderId="15" xfId="0" applyNumberFormat="1" applyFont="1" applyFill="1" applyBorder="1" applyAlignment="1">
      <alignment horizontal="center" vertical="top"/>
    </xf>
    <xf numFmtId="49" fontId="3" fillId="3" borderId="17" xfId="0" applyNumberFormat="1" applyFont="1" applyFill="1" applyBorder="1" applyAlignment="1">
      <alignment horizontal="center" vertical="top"/>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3" fillId="0" borderId="5" xfId="0" applyNumberFormat="1" applyFont="1" applyBorder="1" applyAlignment="1">
      <alignment horizontal="center" vertical="top" wrapText="1"/>
    </xf>
    <xf numFmtId="49" fontId="19" fillId="6" borderId="15" xfId="0" applyNumberFormat="1" applyFont="1" applyFill="1" applyBorder="1" applyAlignment="1">
      <alignment horizontal="center" vertical="top" wrapText="1"/>
    </xf>
    <xf numFmtId="0" fontId="18" fillId="0" borderId="8" xfId="0" applyFont="1" applyFill="1" applyBorder="1" applyAlignment="1">
      <alignment horizontal="left" vertical="top" wrapText="1"/>
    </xf>
    <xf numFmtId="0" fontId="20" fillId="0" borderId="8" xfId="0" applyFont="1" applyFill="1" applyBorder="1" applyAlignment="1">
      <alignment horizontal="center" vertical="center" textRotation="90" wrapText="1"/>
    </xf>
    <xf numFmtId="49" fontId="18" fillId="0" borderId="15" xfId="0" applyNumberFormat="1" applyFont="1" applyBorder="1" applyAlignment="1">
      <alignment horizontal="center" vertical="top" wrapText="1"/>
    </xf>
    <xf numFmtId="49" fontId="19" fillId="0" borderId="17" xfId="0" applyNumberFormat="1" applyFont="1" applyBorder="1" applyAlignment="1">
      <alignment horizontal="center" vertical="top"/>
    </xf>
    <xf numFmtId="49" fontId="3" fillId="0" borderId="17" xfId="0" applyNumberFormat="1" applyFont="1" applyBorder="1" applyAlignment="1">
      <alignment horizontal="center" vertical="top"/>
    </xf>
    <xf numFmtId="0" fontId="24" fillId="0" borderId="8" xfId="0" applyFont="1" applyFill="1" applyBorder="1" applyAlignment="1">
      <alignment horizontal="center" vertical="center" textRotation="90" wrapText="1"/>
    </xf>
    <xf numFmtId="3" fontId="3" fillId="0" borderId="77" xfId="0" applyNumberFormat="1" applyFont="1" applyFill="1" applyBorder="1" applyAlignment="1">
      <alignment horizontal="center" vertical="top"/>
    </xf>
    <xf numFmtId="0" fontId="3" fillId="0" borderId="91" xfId="0" applyFont="1" applyFill="1" applyBorder="1" applyAlignment="1">
      <alignment vertical="top" wrapText="1"/>
    </xf>
    <xf numFmtId="0" fontId="3" fillId="0" borderId="88" xfId="0" applyFont="1" applyFill="1" applyBorder="1" applyAlignment="1">
      <alignment vertical="top" wrapText="1"/>
    </xf>
    <xf numFmtId="0" fontId="3" fillId="0" borderId="87" xfId="0" applyFont="1" applyBorder="1" applyAlignment="1">
      <alignment vertical="top" wrapText="1"/>
    </xf>
    <xf numFmtId="0" fontId="3" fillId="3" borderId="92" xfId="0" applyFont="1" applyFill="1" applyBorder="1" applyAlignment="1">
      <alignment horizontal="left" vertical="top" wrapText="1"/>
    </xf>
    <xf numFmtId="49" fontId="5" fillId="6" borderId="72" xfId="0" applyNumberFormat="1" applyFont="1" applyFill="1" applyBorder="1" applyAlignment="1">
      <alignment horizontal="center" vertical="top"/>
    </xf>
    <xf numFmtId="49" fontId="3" fillId="0" borderId="76" xfId="0" applyNumberFormat="1" applyFont="1" applyBorder="1" applyAlignment="1">
      <alignment horizontal="center" vertical="top"/>
    </xf>
    <xf numFmtId="49" fontId="3" fillId="0" borderId="105" xfId="0" applyNumberFormat="1" applyFont="1" applyBorder="1" applyAlignment="1">
      <alignment horizontal="center" vertical="top"/>
    </xf>
    <xf numFmtId="49" fontId="3" fillId="0" borderId="87" xfId="0" applyNumberFormat="1" applyFont="1" applyBorder="1" applyAlignment="1">
      <alignment horizontal="center" vertical="top"/>
    </xf>
    <xf numFmtId="164" fontId="18" fillId="0" borderId="8" xfId="0" applyNumberFormat="1" applyFont="1" applyBorder="1" applyAlignment="1">
      <alignment vertical="top"/>
    </xf>
    <xf numFmtId="164" fontId="18" fillId="0" borderId="37" xfId="0" applyNumberFormat="1" applyFont="1" applyBorder="1" applyAlignment="1">
      <alignment vertical="top"/>
    </xf>
    <xf numFmtId="164" fontId="18" fillId="8" borderId="17" xfId="0" applyNumberFormat="1" applyFont="1" applyFill="1" applyBorder="1" applyAlignment="1">
      <alignment horizontal="right" vertical="top"/>
    </xf>
    <xf numFmtId="0" fontId="18" fillId="3" borderId="20" xfId="0" applyFont="1" applyFill="1" applyBorder="1" applyAlignment="1">
      <alignment horizontal="left" vertical="top" wrapText="1"/>
    </xf>
    <xf numFmtId="49" fontId="19" fillId="0" borderId="78" xfId="0" applyNumberFormat="1" applyFont="1" applyBorder="1" applyAlignment="1">
      <alignment horizontal="center" vertical="top" wrapText="1"/>
    </xf>
    <xf numFmtId="0" fontId="18" fillId="3" borderId="76" xfId="0" applyFont="1" applyFill="1" applyBorder="1" applyAlignment="1">
      <alignment horizontal="left" vertical="top" wrapText="1"/>
    </xf>
    <xf numFmtId="164" fontId="18" fillId="0" borderId="80" xfId="0" applyNumberFormat="1" applyFont="1" applyBorder="1" applyAlignment="1">
      <alignment vertical="top"/>
    </xf>
    <xf numFmtId="164" fontId="18" fillId="0" borderId="78" xfId="0" applyNumberFormat="1" applyFont="1" applyBorder="1" applyAlignment="1">
      <alignment vertical="top"/>
    </xf>
    <xf numFmtId="164" fontId="18" fillId="0" borderId="76" xfId="0" applyNumberFormat="1" applyFont="1" applyBorder="1" applyAlignment="1">
      <alignment vertical="top"/>
    </xf>
    <xf numFmtId="164" fontId="18" fillId="0" borderId="84" xfId="0" applyNumberFormat="1" applyFont="1" applyBorder="1" applyAlignment="1">
      <alignment vertical="top"/>
    </xf>
    <xf numFmtId="164" fontId="18" fillId="8" borderId="78" xfId="0" applyNumberFormat="1" applyFont="1" applyFill="1" applyBorder="1" applyAlignment="1">
      <alignment horizontal="center" vertical="top"/>
    </xf>
    <xf numFmtId="164" fontId="18" fillId="8" borderId="76" xfId="0" applyNumberFormat="1" applyFont="1" applyFill="1" applyBorder="1" applyAlignment="1">
      <alignment horizontal="right" vertical="top"/>
    </xf>
    <xf numFmtId="164" fontId="18" fillId="3" borderId="82" xfId="0" applyNumberFormat="1" applyFont="1" applyFill="1" applyBorder="1" applyAlignment="1">
      <alignment vertical="top" wrapText="1"/>
    </xf>
    <xf numFmtId="3" fontId="18" fillId="3" borderId="78" xfId="0" applyNumberFormat="1" applyFont="1" applyFill="1" applyBorder="1" applyAlignment="1">
      <alignment horizontal="center" vertical="top"/>
    </xf>
    <xf numFmtId="3" fontId="18" fillId="3" borderId="76" xfId="0" applyNumberFormat="1" applyFont="1" applyFill="1" applyBorder="1" applyAlignment="1">
      <alignment horizontal="center" vertical="top"/>
    </xf>
    <xf numFmtId="0" fontId="18" fillId="0" borderId="80" xfId="0" applyFont="1" applyFill="1" applyBorder="1" applyAlignment="1">
      <alignment vertical="top" wrapText="1"/>
    </xf>
    <xf numFmtId="3" fontId="18" fillId="0" borderId="78" xfId="0" applyNumberFormat="1" applyFont="1" applyFill="1" applyBorder="1" applyAlignment="1">
      <alignment horizontal="center" vertical="top"/>
    </xf>
    <xf numFmtId="3" fontId="18" fillId="0" borderId="76" xfId="0" applyNumberFormat="1" applyFont="1" applyFill="1" applyBorder="1" applyAlignment="1">
      <alignment horizontal="center" vertical="top"/>
    </xf>
    <xf numFmtId="0" fontId="3" fillId="0" borderId="38" xfId="0" applyFont="1" applyFill="1" applyBorder="1" applyAlignment="1">
      <alignment horizontal="center" vertical="top"/>
    </xf>
    <xf numFmtId="164" fontId="18" fillId="3" borderId="38" xfId="0" applyNumberFormat="1" applyFont="1" applyFill="1" applyBorder="1" applyAlignment="1">
      <alignment horizontal="center" vertical="top" wrapText="1"/>
    </xf>
    <xf numFmtId="0" fontId="18" fillId="0" borderId="80" xfId="0" applyFont="1" applyFill="1" applyBorder="1" applyAlignment="1">
      <alignment horizontal="left" vertical="top" wrapText="1"/>
    </xf>
    <xf numFmtId="0" fontId="23" fillId="0" borderId="73" xfId="0" applyFont="1" applyFill="1" applyBorder="1" applyAlignment="1">
      <alignment horizontal="center" vertical="center" textRotation="90" wrapText="1"/>
    </xf>
    <xf numFmtId="0" fontId="18" fillId="0" borderId="76" xfId="0" applyFont="1" applyBorder="1" applyAlignment="1">
      <alignment horizontal="left" vertical="top" wrapText="1"/>
    </xf>
    <xf numFmtId="0" fontId="20" fillId="0" borderId="88" xfId="0" applyFont="1" applyFill="1" applyBorder="1" applyAlignment="1">
      <alignment horizontal="center" vertical="center" textRotation="90" wrapText="1"/>
    </xf>
    <xf numFmtId="49" fontId="18" fillId="0" borderId="86" xfId="0" applyNumberFormat="1" applyFont="1" applyBorder="1" applyAlignment="1">
      <alignment horizontal="center" vertical="top" wrapText="1"/>
    </xf>
    <xf numFmtId="49" fontId="19" fillId="0" borderId="87" xfId="0" applyNumberFormat="1" applyFont="1" applyBorder="1" applyAlignment="1">
      <alignment horizontal="center" vertical="top"/>
    </xf>
    <xf numFmtId="164" fontId="19" fillId="6" borderId="78" xfId="0" applyNumberFormat="1" applyFont="1" applyFill="1" applyBorder="1" applyAlignment="1">
      <alignment vertical="top"/>
    </xf>
    <xf numFmtId="164" fontId="19" fillId="6" borderId="76" xfId="0" applyNumberFormat="1" applyFont="1" applyFill="1" applyBorder="1" applyAlignment="1">
      <alignment vertical="top"/>
    </xf>
    <xf numFmtId="164" fontId="19" fillId="6" borderId="84" xfId="0" applyNumberFormat="1" applyFont="1" applyFill="1" applyBorder="1" applyAlignment="1">
      <alignment vertical="top"/>
    </xf>
    <xf numFmtId="164" fontId="19" fillId="8" borderId="78" xfId="0" applyNumberFormat="1" applyFont="1" applyFill="1" applyBorder="1" applyAlignment="1">
      <alignment horizontal="center" vertical="top"/>
    </xf>
    <xf numFmtId="164" fontId="19" fillId="8" borderId="76" xfId="0" applyNumberFormat="1" applyFont="1" applyFill="1" applyBorder="1" applyAlignment="1">
      <alignment horizontal="right" vertical="top"/>
    </xf>
    <xf numFmtId="164" fontId="19" fillId="6" borderId="82" xfId="0" applyNumberFormat="1" applyFont="1" applyFill="1" applyBorder="1" applyAlignment="1">
      <alignment vertical="top"/>
    </xf>
    <xf numFmtId="3" fontId="18" fillId="0" borderId="83" xfId="0" applyNumberFormat="1" applyFont="1" applyFill="1" applyBorder="1" applyAlignment="1">
      <alignment horizontal="center" vertical="top"/>
    </xf>
    <xf numFmtId="164" fontId="18" fillId="0" borderId="92" xfId="0" applyNumberFormat="1" applyFont="1" applyBorder="1" applyAlignment="1">
      <alignment vertical="top"/>
    </xf>
    <xf numFmtId="164" fontId="5" fillId="9" borderId="62" xfId="0" applyNumberFormat="1" applyFont="1" applyFill="1" applyBorder="1" applyAlignment="1">
      <alignment horizontal="center" vertical="top"/>
    </xf>
    <xf numFmtId="164" fontId="18" fillId="8" borderId="45" xfId="0" applyNumberFormat="1" applyFont="1" applyFill="1" applyBorder="1" applyAlignment="1">
      <alignment horizontal="center" vertical="top"/>
    </xf>
    <xf numFmtId="164" fontId="18" fillId="8" borderId="37" xfId="0" applyNumberFormat="1" applyFont="1" applyFill="1" applyBorder="1" applyAlignment="1">
      <alignment horizontal="center" vertical="top"/>
    </xf>
    <xf numFmtId="164" fontId="18" fillId="8" borderId="84" xfId="0" applyNumberFormat="1" applyFont="1" applyFill="1" applyBorder="1" applyAlignment="1">
      <alignment horizontal="center" vertical="top"/>
    </xf>
    <xf numFmtId="164" fontId="19" fillId="8" borderId="84" xfId="0" applyNumberFormat="1" applyFont="1" applyFill="1" applyBorder="1" applyAlignment="1">
      <alignment horizontal="center" vertical="top"/>
    </xf>
    <xf numFmtId="164" fontId="18" fillId="8" borderId="123" xfId="0" applyNumberFormat="1" applyFont="1" applyFill="1" applyBorder="1" applyAlignment="1">
      <alignment horizontal="center" vertical="top"/>
    </xf>
    <xf numFmtId="164" fontId="5" fillId="9" borderId="3" xfId="0" applyNumberFormat="1" applyFont="1" applyFill="1" applyBorder="1" applyAlignment="1">
      <alignment horizontal="center" vertical="top"/>
    </xf>
    <xf numFmtId="164" fontId="5" fillId="9" borderId="48" xfId="0" applyNumberFormat="1" applyFont="1" applyFill="1" applyBorder="1" applyAlignment="1">
      <alignment horizontal="center" vertical="top"/>
    </xf>
    <xf numFmtId="0" fontId="10" fillId="6" borderId="79" xfId="0" applyFont="1" applyFill="1" applyBorder="1" applyAlignment="1">
      <alignment horizontal="center" vertical="top"/>
    </xf>
    <xf numFmtId="164" fontId="3" fillId="8" borderId="84" xfId="0" applyNumberFormat="1" applyFont="1" applyFill="1" applyBorder="1" applyAlignment="1">
      <alignment vertical="top"/>
    </xf>
    <xf numFmtId="164" fontId="3" fillId="0" borderId="84" xfId="0" applyNumberFormat="1" applyFont="1" applyBorder="1" applyAlignment="1">
      <alignment vertical="top"/>
    </xf>
    <xf numFmtId="164" fontId="5" fillId="9" borderId="106" xfId="0" applyNumberFormat="1" applyFont="1" applyFill="1" applyBorder="1" applyAlignment="1">
      <alignment vertical="top"/>
    </xf>
    <xf numFmtId="164" fontId="5" fillId="9" borderId="19" xfId="0" applyNumberFormat="1" applyFont="1" applyFill="1" applyBorder="1" applyAlignment="1">
      <alignment vertical="top"/>
    </xf>
    <xf numFmtId="164" fontId="5" fillId="9" borderId="20" xfId="0" applyNumberFormat="1" applyFont="1" applyFill="1" applyBorder="1" applyAlignment="1">
      <alignment vertical="top"/>
    </xf>
    <xf numFmtId="164" fontId="5" fillId="9" borderId="36" xfId="0" applyNumberFormat="1" applyFont="1" applyFill="1" applyBorder="1" applyAlignment="1">
      <alignment vertical="top"/>
    </xf>
    <xf numFmtId="49" fontId="19" fillId="0" borderId="29" xfId="0" applyNumberFormat="1" applyFont="1" applyBorder="1" applyAlignment="1">
      <alignment horizontal="center" vertical="top"/>
    </xf>
    <xf numFmtId="0" fontId="20" fillId="0" borderId="7" xfId="0" applyFont="1" applyFill="1" applyBorder="1" applyAlignment="1">
      <alignment horizontal="center" vertical="center" textRotation="90" wrapText="1"/>
    </xf>
    <xf numFmtId="164" fontId="5" fillId="8" borderId="50" xfId="0" applyNumberFormat="1" applyFont="1" applyFill="1" applyBorder="1" applyAlignment="1">
      <alignment vertical="top"/>
    </xf>
    <xf numFmtId="164" fontId="5" fillId="8" borderId="2" xfId="0" applyNumberFormat="1" applyFont="1" applyFill="1" applyBorder="1" applyAlignment="1">
      <alignment vertical="top"/>
    </xf>
    <xf numFmtId="164" fontId="5" fillId="8" borderId="3" xfId="0" applyNumberFormat="1" applyFont="1" applyFill="1" applyBorder="1" applyAlignment="1">
      <alignment vertical="top"/>
    </xf>
    <xf numFmtId="164" fontId="3" fillId="0" borderId="45" xfId="0" applyNumberFormat="1" applyFont="1" applyBorder="1" applyAlignment="1">
      <alignment vertical="top"/>
    </xf>
    <xf numFmtId="164" fontId="3" fillId="0" borderId="34" xfId="0" applyNumberFormat="1" applyFont="1" applyBorder="1" applyAlignment="1">
      <alignment vertical="top"/>
    </xf>
    <xf numFmtId="164" fontId="5" fillId="8" borderId="48" xfId="0" applyNumberFormat="1" applyFont="1" applyFill="1" applyBorder="1" applyAlignment="1">
      <alignment vertical="top"/>
    </xf>
    <xf numFmtId="164" fontId="3" fillId="3" borderId="1" xfId="0" applyNumberFormat="1" applyFont="1" applyFill="1" applyBorder="1" applyAlignment="1">
      <alignment vertical="top"/>
    </xf>
    <xf numFmtId="164" fontId="3" fillId="6" borderId="1" xfId="0" applyNumberFormat="1" applyFont="1" applyFill="1" applyBorder="1" applyAlignment="1">
      <alignment vertical="top"/>
    </xf>
    <xf numFmtId="164" fontId="3" fillId="3" borderId="13" xfId="0" applyNumberFormat="1" applyFont="1" applyFill="1" applyBorder="1" applyAlignment="1">
      <alignment vertical="top"/>
    </xf>
    <xf numFmtId="164" fontId="3" fillId="3" borderId="16" xfId="0" applyNumberFormat="1" applyFont="1" applyFill="1" applyBorder="1" applyAlignment="1">
      <alignment vertical="top"/>
    </xf>
    <xf numFmtId="164" fontId="5" fillId="8" borderId="106" xfId="0" applyNumberFormat="1" applyFont="1" applyFill="1" applyBorder="1" applyAlignment="1">
      <alignment vertical="top"/>
    </xf>
    <xf numFmtId="164" fontId="5" fillId="8" borderId="19" xfId="0" applyNumberFormat="1" applyFont="1" applyFill="1" applyBorder="1" applyAlignment="1">
      <alignment vertical="top"/>
    </xf>
    <xf numFmtId="164" fontId="5" fillId="8" borderId="20" xfId="0" applyNumberFormat="1" applyFont="1" applyFill="1" applyBorder="1" applyAlignment="1">
      <alignment vertical="top"/>
    </xf>
    <xf numFmtId="164" fontId="3" fillId="3" borderId="31" xfId="0" applyNumberFormat="1" applyFont="1" applyFill="1" applyBorder="1" applyAlignment="1">
      <alignment vertical="top"/>
    </xf>
    <xf numFmtId="164" fontId="5" fillId="2" borderId="9" xfId="0" applyNumberFormat="1" applyFont="1" applyFill="1" applyBorder="1" applyAlignment="1">
      <alignment vertical="top"/>
    </xf>
    <xf numFmtId="164" fontId="5" fillId="2" borderId="62" xfId="0" applyNumberFormat="1" applyFont="1" applyFill="1" applyBorder="1" applyAlignment="1">
      <alignment vertical="top"/>
    </xf>
    <xf numFmtId="164" fontId="5" fillId="2" borderId="35" xfId="0" applyNumberFormat="1" applyFont="1" applyFill="1" applyBorder="1" applyAlignment="1">
      <alignment vertical="top"/>
    </xf>
    <xf numFmtId="164" fontId="5" fillId="2" borderId="30" xfId="0" applyNumberFormat="1" applyFont="1" applyFill="1" applyBorder="1" applyAlignment="1">
      <alignment vertical="top"/>
    </xf>
    <xf numFmtId="164" fontId="3" fillId="3" borderId="17" xfId="0" applyNumberFormat="1" applyFont="1" applyFill="1" applyBorder="1" applyAlignment="1">
      <alignment vertical="top"/>
    </xf>
    <xf numFmtId="164" fontId="3" fillId="0" borderId="106" xfId="0" applyNumberFormat="1" applyFont="1" applyBorder="1" applyAlignment="1">
      <alignment vertical="top"/>
    </xf>
    <xf numFmtId="164" fontId="3" fillId="0" borderId="19" xfId="0" applyNumberFormat="1" applyFont="1" applyBorder="1" applyAlignment="1">
      <alignment vertical="top"/>
    </xf>
    <xf numFmtId="164" fontId="3" fillId="0" borderId="20" xfId="0" applyNumberFormat="1" applyFont="1" applyBorder="1" applyAlignment="1">
      <alignment vertical="top"/>
    </xf>
    <xf numFmtId="164" fontId="3" fillId="8" borderId="37" xfId="0" applyNumberFormat="1" applyFont="1" applyFill="1" applyBorder="1" applyAlignment="1">
      <alignment vertical="top"/>
    </xf>
    <xf numFmtId="164" fontId="3" fillId="8" borderId="15" xfId="0" applyNumberFormat="1" applyFont="1" applyFill="1" applyBorder="1" applyAlignment="1">
      <alignment vertical="top"/>
    </xf>
    <xf numFmtId="164" fontId="3" fillId="8" borderId="42" xfId="0" applyNumberFormat="1" applyFont="1" applyFill="1" applyBorder="1" applyAlignment="1">
      <alignment vertical="top"/>
    </xf>
    <xf numFmtId="164" fontId="17" fillId="0" borderId="18" xfId="0" applyNumberFormat="1" applyFont="1" applyBorder="1" applyAlignment="1">
      <alignment vertical="top"/>
    </xf>
    <xf numFmtId="164" fontId="17" fillId="0" borderId="32" xfId="0" applyNumberFormat="1" applyFont="1" applyBorder="1" applyAlignment="1">
      <alignment vertical="top"/>
    </xf>
    <xf numFmtId="164" fontId="3" fillId="3" borderId="76" xfId="0" applyNumberFormat="1" applyFont="1" applyFill="1" applyBorder="1" applyAlignment="1">
      <alignment vertical="top"/>
    </xf>
    <xf numFmtId="164" fontId="17" fillId="3" borderId="77" xfId="0" applyNumberFormat="1" applyFont="1" applyFill="1" applyBorder="1" applyAlignment="1">
      <alignment vertical="top" wrapText="1"/>
    </xf>
    <xf numFmtId="164" fontId="3" fillId="6" borderId="18" xfId="0" applyNumberFormat="1" applyFont="1" applyFill="1" applyBorder="1" applyAlignment="1">
      <alignment vertical="top"/>
    </xf>
    <xf numFmtId="164" fontId="3" fillId="6" borderId="123" xfId="0" applyNumberFormat="1" applyFont="1" applyFill="1" applyBorder="1" applyAlignment="1">
      <alignment vertical="top"/>
    </xf>
    <xf numFmtId="164" fontId="3" fillId="3" borderId="126" xfId="0" applyNumberFormat="1" applyFont="1" applyFill="1" applyBorder="1" applyAlignment="1">
      <alignment vertical="top" wrapText="1"/>
    </xf>
    <xf numFmtId="0" fontId="3" fillId="2" borderId="58" xfId="0" applyFont="1" applyFill="1" applyBorder="1" applyAlignment="1">
      <alignment horizontal="center" vertical="top" wrapText="1"/>
    </xf>
    <xf numFmtId="0" fontId="3" fillId="2" borderId="69" xfId="0" applyFont="1" applyFill="1" applyBorder="1" applyAlignment="1">
      <alignment horizontal="center" vertical="top" wrapText="1"/>
    </xf>
    <xf numFmtId="49" fontId="5" fillId="2" borderId="26" xfId="0" applyNumberFormat="1" applyFont="1" applyFill="1" applyBorder="1" applyAlignment="1">
      <alignment horizontal="center" vertical="top"/>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10" borderId="9" xfId="0" applyNumberFormat="1" applyFont="1" applyFill="1" applyBorder="1" applyAlignment="1">
      <alignment horizontal="center" vertical="top"/>
    </xf>
    <xf numFmtId="49" fontId="5" fillId="9" borderId="15" xfId="0" applyNumberFormat="1" applyFont="1" applyFill="1" applyBorder="1" applyAlignment="1">
      <alignment horizontal="center" vertical="top"/>
    </xf>
    <xf numFmtId="49" fontId="5" fillId="0" borderId="86" xfId="0" applyNumberFormat="1" applyFont="1" applyBorder="1" applyAlignment="1">
      <alignment horizontal="center" vertical="top"/>
    </xf>
    <xf numFmtId="49" fontId="5" fillId="6" borderId="42" xfId="0" applyNumberFormat="1" applyFont="1" applyFill="1" applyBorder="1" applyAlignment="1">
      <alignment horizontal="center" vertical="top"/>
    </xf>
    <xf numFmtId="164" fontId="5" fillId="9" borderId="48" xfId="0" applyNumberFormat="1" applyFont="1" applyFill="1" applyBorder="1" applyAlignment="1">
      <alignment horizontal="right" vertical="top"/>
    </xf>
    <xf numFmtId="164" fontId="3" fillId="0" borderId="39" xfId="0" applyNumberFormat="1" applyFont="1" applyBorder="1" applyAlignment="1">
      <alignment horizontal="right" vertical="top"/>
    </xf>
    <xf numFmtId="164" fontId="3" fillId="6" borderId="32" xfId="0" applyNumberFormat="1" applyFont="1" applyFill="1" applyBorder="1" applyAlignment="1">
      <alignment horizontal="right" vertical="top"/>
    </xf>
    <xf numFmtId="164" fontId="3" fillId="6" borderId="31" xfId="0" applyNumberFormat="1" applyFont="1" applyFill="1" applyBorder="1" applyAlignment="1">
      <alignment horizontal="right" vertical="top"/>
    </xf>
    <xf numFmtId="164" fontId="5" fillId="9" borderId="2" xfId="0" applyNumberFormat="1" applyFont="1" applyFill="1" applyBorder="1" applyAlignment="1">
      <alignment horizontal="right" vertical="top"/>
    </xf>
    <xf numFmtId="164" fontId="5" fillId="9" borderId="3" xfId="0" applyNumberFormat="1" applyFont="1" applyFill="1" applyBorder="1" applyAlignment="1">
      <alignment horizontal="right" vertical="top"/>
    </xf>
    <xf numFmtId="164" fontId="19" fillId="9" borderId="30" xfId="0" applyNumberFormat="1" applyFont="1" applyFill="1" applyBorder="1" applyAlignment="1">
      <alignment horizontal="right" vertical="top"/>
    </xf>
    <xf numFmtId="164" fontId="18" fillId="0" borderId="33" xfId="0" applyNumberFormat="1" applyFont="1" applyBorder="1" applyAlignment="1">
      <alignment horizontal="right" vertical="top"/>
    </xf>
    <xf numFmtId="164" fontId="18" fillId="0" borderId="32" xfId="0" applyNumberFormat="1" applyFont="1" applyBorder="1" applyAlignment="1">
      <alignment horizontal="right" vertical="top"/>
    </xf>
    <xf numFmtId="164" fontId="18" fillId="0" borderId="31" xfId="0" applyNumberFormat="1" applyFont="1" applyBorder="1" applyAlignment="1">
      <alignment horizontal="right" vertical="top"/>
    </xf>
    <xf numFmtId="0" fontId="5" fillId="8" borderId="73" xfId="0" applyFont="1" applyFill="1" applyBorder="1" applyAlignment="1">
      <alignment horizontal="center" vertical="top"/>
    </xf>
    <xf numFmtId="164" fontId="3" fillId="0" borderId="8" xfId="0" applyNumberFormat="1" applyFont="1" applyFill="1" applyBorder="1" applyAlignment="1">
      <alignment horizontal="right" vertical="top"/>
    </xf>
    <xf numFmtId="164" fontId="3" fillId="0" borderId="17" xfId="0" applyNumberFormat="1" applyFont="1" applyFill="1" applyBorder="1" applyAlignment="1">
      <alignment horizontal="right" vertical="top"/>
    </xf>
    <xf numFmtId="164" fontId="3" fillId="0" borderId="33" xfId="0" applyNumberFormat="1" applyFont="1" applyFill="1" applyBorder="1" applyAlignment="1">
      <alignment horizontal="right" vertical="top"/>
    </xf>
    <xf numFmtId="164" fontId="3" fillId="0" borderId="55" xfId="0" applyNumberFormat="1" applyFont="1" applyFill="1" applyBorder="1" applyAlignment="1">
      <alignment horizontal="right" vertical="top"/>
    </xf>
    <xf numFmtId="164" fontId="11" fillId="8" borderId="55" xfId="0" applyNumberFormat="1" applyFont="1" applyFill="1" applyBorder="1" applyAlignment="1">
      <alignment horizontal="right" vertical="top"/>
    </xf>
    <xf numFmtId="164" fontId="19" fillId="9" borderId="50" xfId="0" applyNumberFormat="1" applyFont="1" applyFill="1" applyBorder="1" applyAlignment="1">
      <alignment horizontal="right" vertical="top"/>
    </xf>
    <xf numFmtId="164" fontId="19" fillId="9" borderId="2" xfId="0" applyNumberFormat="1" applyFont="1" applyFill="1" applyBorder="1" applyAlignment="1">
      <alignment horizontal="right" vertical="top"/>
    </xf>
    <xf numFmtId="164" fontId="19" fillId="9" borderId="3" xfId="0" applyNumberFormat="1" applyFont="1" applyFill="1" applyBorder="1" applyAlignment="1">
      <alignment horizontal="right" vertical="top"/>
    </xf>
    <xf numFmtId="164" fontId="3" fillId="8" borderId="34" xfId="0" applyNumberFormat="1" applyFont="1" applyFill="1" applyBorder="1" applyAlignment="1">
      <alignment horizontal="right" vertical="top"/>
    </xf>
    <xf numFmtId="164" fontId="3" fillId="8" borderId="37" xfId="0" applyNumberFormat="1" applyFont="1" applyFill="1" applyBorder="1" applyAlignment="1">
      <alignment horizontal="right" vertical="top"/>
    </xf>
    <xf numFmtId="164" fontId="18" fillId="0" borderId="16" xfId="0" applyNumberFormat="1" applyFont="1" applyBorder="1" applyAlignment="1">
      <alignment horizontal="right" vertical="top"/>
    </xf>
    <xf numFmtId="164" fontId="21" fillId="0" borderId="17" xfId="0" applyNumberFormat="1" applyFont="1" applyFill="1" applyBorder="1" applyAlignment="1">
      <alignment horizontal="right" vertical="top"/>
    </xf>
    <xf numFmtId="164" fontId="21" fillId="0" borderId="55" xfId="0" applyNumberFormat="1" applyFont="1" applyFill="1" applyBorder="1" applyAlignment="1">
      <alignment horizontal="right" vertical="top"/>
    </xf>
    <xf numFmtId="164" fontId="19" fillId="8" borderId="55" xfId="0" applyNumberFormat="1" applyFont="1" applyFill="1" applyBorder="1" applyAlignment="1">
      <alignment horizontal="right" vertical="top"/>
    </xf>
    <xf numFmtId="164" fontId="19" fillId="8" borderId="16" xfId="0" applyNumberFormat="1" applyFont="1" applyFill="1" applyBorder="1" applyAlignment="1">
      <alignment horizontal="right" vertical="top"/>
    </xf>
    <xf numFmtId="164" fontId="19" fillId="8" borderId="66" xfId="0" applyNumberFormat="1" applyFont="1" applyFill="1" applyBorder="1" applyAlignment="1">
      <alignment horizontal="right" vertical="top"/>
    </xf>
    <xf numFmtId="0" fontId="3" fillId="0" borderId="106" xfId="0" applyFont="1" applyFill="1" applyBorder="1" applyAlignment="1">
      <alignment horizontal="center" vertical="center" textRotation="90" wrapText="1"/>
    </xf>
    <xf numFmtId="49" fontId="5" fillId="0" borderId="47" xfId="0" applyNumberFormat="1" applyFont="1" applyBorder="1" applyAlignment="1">
      <alignment horizontal="center" vertical="top"/>
    </xf>
    <xf numFmtId="49" fontId="5" fillId="0" borderId="42" xfId="0" applyNumberFormat="1" applyFont="1" applyBorder="1" applyAlignment="1">
      <alignment horizontal="center" vertical="top"/>
    </xf>
    <xf numFmtId="49" fontId="5" fillId="0" borderId="92" xfId="0" applyNumberFormat="1" applyFont="1" applyBorder="1" applyAlignment="1">
      <alignment horizontal="center" vertical="top"/>
    </xf>
    <xf numFmtId="49" fontId="3" fillId="0" borderId="12" xfId="0" applyNumberFormat="1" applyFont="1" applyBorder="1" applyAlignment="1">
      <alignment horizontal="center" vertical="top"/>
    </xf>
    <xf numFmtId="164" fontId="18" fillId="3" borderId="108" xfId="0" applyNumberFormat="1" applyFont="1" applyFill="1" applyBorder="1" applyAlignment="1">
      <alignment vertical="top" wrapText="1"/>
    </xf>
    <xf numFmtId="164" fontId="18" fillId="3" borderId="38" xfId="0" applyNumberFormat="1" applyFont="1" applyFill="1" applyBorder="1" applyAlignment="1">
      <alignment vertical="top" wrapText="1"/>
    </xf>
    <xf numFmtId="164" fontId="5" fillId="2" borderId="41" xfId="0" applyNumberFormat="1" applyFont="1" applyFill="1" applyBorder="1" applyAlignment="1">
      <alignment horizontal="right" vertical="top"/>
    </xf>
    <xf numFmtId="164" fontId="5" fillId="10" borderId="41" xfId="0" applyNumberFormat="1" applyFont="1" applyFill="1" applyBorder="1" applyAlignment="1">
      <alignment horizontal="right" vertical="top"/>
    </xf>
    <xf numFmtId="164" fontId="5" fillId="2" borderId="25" xfId="0" applyNumberFormat="1" applyFont="1" applyFill="1" applyBorder="1" applyAlignment="1">
      <alignment horizontal="right" vertical="top"/>
    </xf>
    <xf numFmtId="164" fontId="5" fillId="10" borderId="25" xfId="0" applyNumberFormat="1" applyFont="1" applyFill="1" applyBorder="1" applyAlignment="1">
      <alignment horizontal="right" vertical="top"/>
    </xf>
    <xf numFmtId="164" fontId="5" fillId="4" borderId="52" xfId="0" applyNumberFormat="1" applyFont="1" applyFill="1" applyBorder="1" applyAlignment="1">
      <alignment horizontal="right" vertical="top"/>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19" fillId="6" borderId="15" xfId="0" applyNumberFormat="1" applyFont="1" applyFill="1" applyBorder="1" applyAlignment="1">
      <alignment horizontal="center" vertical="top" wrapText="1"/>
    </xf>
    <xf numFmtId="3" fontId="5" fillId="3" borderId="15" xfId="0" applyNumberFormat="1" applyFont="1" applyFill="1" applyBorder="1" applyAlignment="1">
      <alignment horizontal="center" vertical="top"/>
    </xf>
    <xf numFmtId="164" fontId="18" fillId="0" borderId="73" xfId="0" applyNumberFormat="1" applyFont="1" applyBorder="1" applyAlignment="1">
      <alignment horizontal="right" vertical="top"/>
    </xf>
    <xf numFmtId="164" fontId="18" fillId="0" borderId="55" xfId="0" applyNumberFormat="1" applyFont="1" applyBorder="1" applyAlignment="1">
      <alignment horizontal="right" vertical="top"/>
    </xf>
    <xf numFmtId="0" fontId="3" fillId="6" borderId="119" xfId="0" applyFont="1" applyFill="1" applyBorder="1" applyAlignment="1">
      <alignment vertical="top" wrapText="1"/>
    </xf>
    <xf numFmtId="0" fontId="3" fillId="6" borderId="31" xfId="0" applyFont="1" applyFill="1" applyBorder="1" applyAlignment="1">
      <alignment vertical="top" wrapText="1"/>
    </xf>
    <xf numFmtId="0" fontId="5" fillId="6" borderId="13" xfId="0" applyFont="1" applyFill="1" applyBorder="1" applyAlignment="1">
      <alignment vertical="top" wrapText="1"/>
    </xf>
    <xf numFmtId="49" fontId="3" fillId="6" borderId="17" xfId="0" applyNumberFormat="1" applyFont="1" applyFill="1" applyBorder="1" applyAlignment="1">
      <alignment horizontal="center" vertical="top"/>
    </xf>
    <xf numFmtId="49" fontId="3" fillId="6" borderId="15" xfId="0" applyNumberFormat="1" applyFont="1" applyFill="1" applyBorder="1" applyAlignment="1">
      <alignment horizontal="center" vertical="top"/>
    </xf>
    <xf numFmtId="0" fontId="3" fillId="0" borderId="0" xfId="0" applyFont="1" applyFill="1" applyBorder="1" applyAlignment="1">
      <alignment vertical="top"/>
    </xf>
    <xf numFmtId="0" fontId="17" fillId="0" borderId="0" xfId="0" applyFont="1" applyFill="1" applyBorder="1" applyAlignment="1">
      <alignment vertical="top"/>
    </xf>
    <xf numFmtId="0" fontId="3" fillId="0" borderId="76" xfId="0" applyFont="1" applyFill="1" applyBorder="1" applyAlignment="1">
      <alignment horizontal="left" vertical="top" wrapText="1"/>
    </xf>
    <xf numFmtId="0" fontId="3" fillId="0" borderId="76" xfId="0" applyFont="1" applyFill="1" applyBorder="1" applyAlignment="1">
      <alignment vertical="top" wrapText="1"/>
    </xf>
    <xf numFmtId="0" fontId="18" fillId="0" borderId="76" xfId="0" applyFont="1" applyFill="1" applyBorder="1" applyAlignment="1">
      <alignment horizontal="left" vertical="top" wrapText="1"/>
    </xf>
    <xf numFmtId="0" fontId="18" fillId="0" borderId="8" xfId="0" applyFont="1" applyFill="1" applyBorder="1" applyAlignment="1">
      <alignment horizontal="left" vertical="top" wrapText="1"/>
    </xf>
    <xf numFmtId="164" fontId="18" fillId="3" borderId="79" xfId="0" applyNumberFormat="1" applyFont="1" applyFill="1" applyBorder="1" applyAlignment="1">
      <alignment horizontal="center" vertical="top" wrapText="1"/>
    </xf>
    <xf numFmtId="164" fontId="18" fillId="3" borderId="79" xfId="0" applyNumberFormat="1" applyFont="1" applyFill="1" applyBorder="1" applyAlignment="1">
      <alignment vertical="top" wrapText="1"/>
    </xf>
    <xf numFmtId="164" fontId="18" fillId="6" borderId="79" xfId="0" applyNumberFormat="1" applyFont="1" applyFill="1" applyBorder="1" applyAlignment="1">
      <alignment horizontal="center" vertical="top"/>
    </xf>
    <xf numFmtId="164" fontId="18" fillId="3" borderId="122" xfId="0" applyNumberFormat="1" applyFont="1" applyFill="1" applyBorder="1" applyAlignment="1">
      <alignment horizontal="center" vertical="top" wrapText="1"/>
    </xf>
    <xf numFmtId="164" fontId="5" fillId="9" borderId="72" xfId="0" applyNumberFormat="1" applyFont="1" applyFill="1" applyBorder="1" applyAlignment="1">
      <alignment horizontal="center" vertical="top"/>
    </xf>
    <xf numFmtId="0" fontId="18" fillId="3" borderId="80" xfId="0" applyFont="1" applyFill="1" applyBorder="1" applyAlignment="1">
      <alignment horizontal="left" vertical="top" wrapText="1"/>
    </xf>
    <xf numFmtId="0" fontId="0" fillId="9" borderId="72" xfId="0" applyFill="1" applyBorder="1" applyAlignment="1">
      <alignment vertical="top" wrapText="1"/>
    </xf>
    <xf numFmtId="3" fontId="5" fillId="3" borderId="13" xfId="0" applyNumberFormat="1" applyFont="1" applyFill="1" applyBorder="1" applyAlignment="1">
      <alignment horizontal="center" vertical="top" wrapText="1"/>
    </xf>
    <xf numFmtId="0" fontId="3" fillId="3" borderId="31" xfId="0" applyFont="1" applyFill="1" applyBorder="1" applyAlignment="1">
      <alignment horizontal="justify" vertical="top"/>
    </xf>
    <xf numFmtId="0" fontId="3" fillId="0" borderId="18" xfId="0" applyFont="1" applyFill="1" applyBorder="1" applyAlignment="1">
      <alignment horizontal="center" vertical="center" textRotation="90" wrapText="1"/>
    </xf>
    <xf numFmtId="49" fontId="5" fillId="0" borderId="39" xfId="0" applyNumberFormat="1" applyFont="1" applyBorder="1" applyAlignment="1">
      <alignment horizontal="center" vertical="top"/>
    </xf>
    <xf numFmtId="49" fontId="5" fillId="0" borderId="24" xfId="0" applyNumberFormat="1" applyFont="1" applyBorder="1" applyAlignment="1">
      <alignment horizontal="center" vertical="top"/>
    </xf>
    <xf numFmtId="0" fontId="3" fillId="0" borderId="74" xfId="0" applyFont="1" applyFill="1" applyBorder="1" applyAlignment="1">
      <alignment horizontal="center" vertical="top" wrapText="1"/>
    </xf>
    <xf numFmtId="0" fontId="3" fillId="3" borderId="100" xfId="0" applyFont="1" applyFill="1" applyBorder="1" applyAlignment="1">
      <alignment horizontal="left" vertical="top" wrapText="1"/>
    </xf>
    <xf numFmtId="3" fontId="3" fillId="3" borderId="101" xfId="0" applyNumberFormat="1" applyFont="1" applyFill="1" applyBorder="1" applyAlignment="1">
      <alignment horizontal="center" vertical="top" wrapText="1"/>
    </xf>
    <xf numFmtId="3" fontId="3" fillId="0" borderId="101" xfId="0" applyNumberFormat="1" applyFont="1" applyFill="1" applyBorder="1" applyAlignment="1">
      <alignment horizontal="center" vertical="top" wrapText="1"/>
    </xf>
    <xf numFmtId="3" fontId="3" fillId="0" borderId="103" xfId="0" applyNumberFormat="1" applyFont="1" applyFill="1" applyBorder="1" applyAlignment="1">
      <alignment horizontal="center" vertical="top" wrapText="1"/>
    </xf>
    <xf numFmtId="0" fontId="3" fillId="0" borderId="23" xfId="0" applyFont="1" applyFill="1" applyBorder="1" applyAlignment="1">
      <alignment horizontal="center" vertical="top"/>
    </xf>
    <xf numFmtId="164" fontId="18" fillId="6" borderId="18" xfId="0" applyNumberFormat="1" applyFont="1" applyFill="1" applyBorder="1" applyAlignment="1">
      <alignment vertical="top"/>
    </xf>
    <xf numFmtId="164" fontId="18" fillId="6" borderId="32" xfId="0" applyNumberFormat="1" applyFont="1" applyFill="1" applyBorder="1" applyAlignment="1">
      <alignment vertical="top"/>
    </xf>
    <xf numFmtId="1" fontId="18" fillId="8" borderId="24" xfId="0" applyNumberFormat="1" applyFont="1" applyFill="1" applyBorder="1" applyAlignment="1">
      <alignment horizontal="right" vertical="top"/>
    </xf>
    <xf numFmtId="1" fontId="5" fillId="8" borderId="52" xfId="0" applyNumberFormat="1" applyFont="1" applyFill="1" applyBorder="1" applyAlignment="1">
      <alignment horizontal="right" vertical="top"/>
    </xf>
    <xf numFmtId="0" fontId="3" fillId="6" borderId="104" xfId="0" applyFont="1" applyFill="1" applyBorder="1" applyAlignment="1">
      <alignment vertical="center" textRotation="90" wrapText="1"/>
    </xf>
    <xf numFmtId="49" fontId="3" fillId="6" borderId="94" xfId="0" applyNumberFormat="1" applyFont="1" applyFill="1" applyBorder="1" applyAlignment="1">
      <alignment vertical="top"/>
    </xf>
    <xf numFmtId="49" fontId="5" fillId="6" borderId="105" xfId="0" applyNumberFormat="1" applyFont="1" applyFill="1" applyBorder="1" applyAlignment="1">
      <alignment horizontal="center" vertical="top"/>
    </xf>
    <xf numFmtId="0" fontId="3" fillId="6" borderId="96" xfId="0" applyFont="1" applyFill="1" applyBorder="1" applyAlignment="1">
      <alignment horizontal="center" vertical="top" wrapText="1"/>
    </xf>
    <xf numFmtId="0" fontId="3" fillId="0" borderId="104" xfId="0" applyFont="1" applyFill="1" applyBorder="1" applyAlignment="1">
      <alignment vertical="center" textRotation="90" wrapText="1"/>
    </xf>
    <xf numFmtId="49" fontId="3" fillId="0" borderId="94" xfId="0" applyNumberFormat="1" applyFont="1" applyBorder="1" applyAlignment="1">
      <alignment vertical="top"/>
    </xf>
    <xf numFmtId="0" fontId="3" fillId="0" borderId="96" xfId="0" applyFont="1" applyFill="1" applyBorder="1" applyAlignment="1">
      <alignment horizontal="center" vertical="top" wrapText="1"/>
    </xf>
    <xf numFmtId="0" fontId="3" fillId="2" borderId="58" xfId="0" applyFont="1" applyFill="1" applyBorder="1" applyAlignment="1">
      <alignment horizontal="center" vertical="top" wrapText="1"/>
    </xf>
    <xf numFmtId="0" fontId="3" fillId="2" borderId="69" xfId="0" applyFont="1" applyFill="1" applyBorder="1" applyAlignment="1">
      <alignment horizontal="center" vertical="top" wrapText="1"/>
    </xf>
    <xf numFmtId="3" fontId="5" fillId="3" borderId="15" xfId="0" applyNumberFormat="1" applyFont="1" applyFill="1" applyBorder="1" applyAlignment="1">
      <alignment horizontal="center" vertical="top"/>
    </xf>
    <xf numFmtId="3" fontId="5" fillId="3" borderId="17" xfId="0" applyNumberFormat="1" applyFont="1" applyFill="1" applyBorder="1" applyAlignment="1">
      <alignment horizontal="center" vertical="top"/>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10" borderId="7" xfId="0" applyNumberFormat="1" applyFont="1" applyFill="1" applyBorder="1" applyAlignment="1">
      <alignment horizontal="center" vertical="top"/>
    </xf>
    <xf numFmtId="49" fontId="5" fillId="2" borderId="28" xfId="0" applyNumberFormat="1" applyFont="1" applyFill="1" applyBorder="1" applyAlignment="1">
      <alignment horizontal="center" vertical="top"/>
    </xf>
    <xf numFmtId="0" fontId="3" fillId="0" borderId="91" xfId="0" applyFont="1" applyFill="1" applyBorder="1" applyAlignment="1">
      <alignment horizontal="center" vertical="center" textRotation="90" wrapText="1"/>
    </xf>
    <xf numFmtId="49" fontId="3" fillId="0" borderId="19" xfId="0" applyNumberFormat="1" applyFont="1" applyBorder="1" applyAlignment="1">
      <alignment horizontal="center" vertical="top" wrapText="1"/>
    </xf>
    <xf numFmtId="49" fontId="3" fillId="0" borderId="24" xfId="0" applyNumberFormat="1" applyFont="1" applyBorder="1" applyAlignment="1">
      <alignment horizontal="center" vertical="top" wrapText="1"/>
    </xf>
    <xf numFmtId="49" fontId="5" fillId="9" borderId="15" xfId="0" applyNumberFormat="1" applyFont="1" applyFill="1" applyBorder="1" applyAlignment="1">
      <alignment horizontal="center" vertical="top"/>
    </xf>
    <xf numFmtId="49" fontId="5" fillId="0" borderId="94" xfId="0" applyNumberFormat="1" applyFont="1" applyBorder="1" applyAlignment="1">
      <alignment horizontal="center" vertical="top"/>
    </xf>
    <xf numFmtId="49" fontId="5" fillId="0" borderId="86" xfId="0" applyNumberFormat="1" applyFont="1" applyBorder="1" applyAlignment="1">
      <alignment horizontal="center" vertical="top"/>
    </xf>
    <xf numFmtId="49" fontId="3" fillId="0" borderId="86" xfId="0" applyNumberFormat="1" applyFont="1" applyBorder="1" applyAlignment="1">
      <alignment horizontal="center" vertical="top" wrapText="1"/>
    </xf>
    <xf numFmtId="49" fontId="3" fillId="0" borderId="90" xfId="0" applyNumberFormat="1" applyFont="1" applyBorder="1" applyAlignment="1">
      <alignment horizontal="center" vertical="top"/>
    </xf>
    <xf numFmtId="1" fontId="3" fillId="8" borderId="23" xfId="0" applyNumberFormat="1" applyFont="1" applyFill="1" applyBorder="1" applyAlignment="1">
      <alignment horizontal="right" vertical="top"/>
    </xf>
    <xf numFmtId="1" fontId="18" fillId="8" borderId="5" xfId="0" applyNumberFormat="1" applyFont="1" applyFill="1" applyBorder="1" applyAlignment="1">
      <alignment horizontal="right" vertical="top"/>
    </xf>
    <xf numFmtId="1" fontId="18" fillId="3" borderId="54" xfId="0" applyNumberFormat="1" applyFont="1" applyFill="1" applyBorder="1" applyAlignment="1">
      <alignment horizontal="right" vertical="top" wrapText="1"/>
    </xf>
    <xf numFmtId="1" fontId="18" fillId="3" borderId="38" xfId="0" applyNumberFormat="1" applyFont="1" applyFill="1" applyBorder="1" applyAlignment="1">
      <alignment horizontal="right" vertical="top" wrapText="1"/>
    </xf>
    <xf numFmtId="1" fontId="18" fillId="8" borderId="85" xfId="0" applyNumberFormat="1" applyFont="1" applyFill="1" applyBorder="1" applyAlignment="1">
      <alignment horizontal="right" vertical="top"/>
    </xf>
    <xf numFmtId="1" fontId="18" fillId="3" borderId="90" xfId="0" applyNumberFormat="1" applyFont="1" applyFill="1" applyBorder="1" applyAlignment="1">
      <alignment horizontal="right" vertical="top" wrapText="1"/>
    </xf>
    <xf numFmtId="1" fontId="18" fillId="3" borderId="55" xfId="0" applyNumberFormat="1" applyFont="1" applyFill="1" applyBorder="1" applyAlignment="1">
      <alignment horizontal="right" vertical="top" wrapText="1"/>
    </xf>
    <xf numFmtId="1" fontId="18" fillId="3" borderId="73" xfId="0" applyNumberFormat="1" applyFont="1" applyFill="1" applyBorder="1" applyAlignment="1">
      <alignment horizontal="right" vertical="top" wrapText="1"/>
    </xf>
    <xf numFmtId="1" fontId="18" fillId="3" borderId="66" xfId="0" applyNumberFormat="1" applyFont="1" applyFill="1" applyBorder="1" applyAlignment="1">
      <alignment horizontal="right" vertical="top" wrapText="1"/>
    </xf>
    <xf numFmtId="1" fontId="18" fillId="3" borderId="23" xfId="0" applyNumberFormat="1" applyFont="1" applyFill="1" applyBorder="1" applyAlignment="1">
      <alignment horizontal="right" vertical="top" wrapText="1"/>
    </xf>
    <xf numFmtId="1" fontId="5" fillId="8" borderId="35" xfId="0" applyNumberFormat="1" applyFont="1" applyFill="1" applyBorder="1" applyAlignment="1">
      <alignment horizontal="right" vertical="top"/>
    </xf>
    <xf numFmtId="1" fontId="5" fillId="8" borderId="72" xfId="0" applyNumberFormat="1" applyFont="1" applyFill="1" applyBorder="1" applyAlignment="1">
      <alignment horizontal="right" vertical="top"/>
    </xf>
    <xf numFmtId="1" fontId="18" fillId="8" borderId="114" xfId="0" applyNumberFormat="1" applyFont="1" applyFill="1" applyBorder="1" applyAlignment="1">
      <alignment horizontal="right" vertical="top"/>
    </xf>
    <xf numFmtId="1" fontId="18" fillId="3" borderId="115" xfId="0" applyNumberFormat="1" applyFont="1" applyFill="1" applyBorder="1" applyAlignment="1">
      <alignment horizontal="right" vertical="top" wrapText="1"/>
    </xf>
    <xf numFmtId="1" fontId="18" fillId="3" borderId="128" xfId="0" applyNumberFormat="1" applyFont="1" applyFill="1" applyBorder="1" applyAlignment="1">
      <alignment horizontal="right" vertical="top" wrapText="1"/>
    </xf>
    <xf numFmtId="1" fontId="19" fillId="8" borderId="49" xfId="0" applyNumberFormat="1" applyFont="1" applyFill="1" applyBorder="1" applyAlignment="1">
      <alignment horizontal="right" vertical="top"/>
    </xf>
    <xf numFmtId="1" fontId="19" fillId="8" borderId="44" xfId="0" applyNumberFormat="1" applyFont="1" applyFill="1" applyBorder="1" applyAlignment="1">
      <alignment horizontal="right" vertical="top"/>
    </xf>
    <xf numFmtId="1" fontId="19" fillId="8" borderId="107" xfId="0" applyNumberFormat="1" applyFont="1" applyFill="1" applyBorder="1" applyAlignment="1">
      <alignment horizontal="right" vertical="top"/>
    </xf>
    <xf numFmtId="1" fontId="18" fillId="6" borderId="128" xfId="0" applyNumberFormat="1" applyFont="1" applyFill="1" applyBorder="1" applyAlignment="1">
      <alignment horizontal="right" vertical="top" wrapText="1"/>
    </xf>
    <xf numFmtId="1" fontId="19" fillId="8" borderId="43" xfId="0" applyNumberFormat="1" applyFont="1" applyFill="1" applyBorder="1" applyAlignment="1">
      <alignment horizontal="right" vertical="top"/>
    </xf>
    <xf numFmtId="3" fontId="5" fillId="2" borderId="25" xfId="0" applyNumberFormat="1" applyFont="1" applyFill="1" applyBorder="1" applyAlignment="1">
      <alignment horizontal="right" vertical="top"/>
    </xf>
    <xf numFmtId="3" fontId="5" fillId="10" borderId="25" xfId="0" applyNumberFormat="1" applyFont="1" applyFill="1" applyBorder="1" applyAlignment="1">
      <alignment horizontal="right" vertical="top"/>
    </xf>
    <xf numFmtId="3" fontId="5" fillId="4" borderId="52" xfId="0" applyNumberFormat="1" applyFont="1" applyFill="1" applyBorder="1" applyAlignment="1">
      <alignment horizontal="right" vertical="top"/>
    </xf>
    <xf numFmtId="3" fontId="5" fillId="4" borderId="62" xfId="0" applyNumberFormat="1" applyFont="1" applyFill="1" applyBorder="1" applyAlignment="1">
      <alignment horizontal="right" vertical="top"/>
    </xf>
    <xf numFmtId="3" fontId="5" fillId="4" borderId="6" xfId="0" applyNumberFormat="1" applyFont="1" applyFill="1" applyBorder="1" applyAlignment="1">
      <alignment horizontal="right" vertical="top"/>
    </xf>
    <xf numFmtId="3" fontId="3" fillId="0" borderId="24" xfId="0" applyNumberFormat="1" applyFont="1" applyBorder="1" applyAlignment="1">
      <alignment horizontal="right" vertical="top"/>
    </xf>
    <xf numFmtId="3" fontId="5" fillId="4" borderId="24" xfId="0" applyNumberFormat="1" applyFont="1" applyFill="1" applyBorder="1" applyAlignment="1">
      <alignment horizontal="right" vertical="top"/>
    </xf>
    <xf numFmtId="3" fontId="5" fillId="8" borderId="52" xfId="0" applyNumberFormat="1" applyFont="1" applyFill="1" applyBorder="1" applyAlignment="1">
      <alignment horizontal="right" vertical="top"/>
    </xf>
    <xf numFmtId="0" fontId="3" fillId="6" borderId="87" xfId="0" applyFont="1" applyFill="1" applyBorder="1" applyAlignment="1">
      <alignment horizontal="justify" vertical="top"/>
    </xf>
    <xf numFmtId="49" fontId="5" fillId="9" borderId="32" xfId="0" applyNumberFormat="1" applyFont="1" applyFill="1" applyBorder="1" applyAlignment="1">
      <alignment horizontal="center" vertical="top"/>
    </xf>
    <xf numFmtId="49" fontId="5" fillId="0" borderId="101" xfId="0" applyNumberFormat="1" applyFont="1" applyBorder="1" applyAlignment="1">
      <alignment horizontal="center" vertical="top"/>
    </xf>
    <xf numFmtId="0" fontId="3" fillId="6" borderId="103" xfId="0" applyFont="1" applyFill="1" applyBorder="1" applyAlignment="1">
      <alignment horizontal="justify" vertical="top"/>
    </xf>
    <xf numFmtId="0" fontId="3" fillId="0" borderId="125" xfId="0" applyFont="1" applyFill="1" applyBorder="1" applyAlignment="1">
      <alignment horizontal="center" vertical="top" wrapText="1"/>
    </xf>
    <xf numFmtId="0" fontId="3" fillId="0" borderId="102" xfId="0" applyFont="1" applyFill="1" applyBorder="1" applyAlignment="1">
      <alignment vertical="top" wrapText="1"/>
    </xf>
    <xf numFmtId="0" fontId="3" fillId="0" borderId="124" xfId="0" applyFont="1" applyFill="1" applyBorder="1" applyAlignment="1">
      <alignment horizontal="center" vertical="center" textRotation="90" wrapText="1"/>
    </xf>
    <xf numFmtId="49" fontId="3" fillId="0" borderId="101" xfId="0" applyNumberFormat="1" applyFont="1" applyBorder="1" applyAlignment="1">
      <alignment horizontal="center" vertical="top" wrapText="1"/>
    </xf>
    <xf numFmtId="49" fontId="3" fillId="0" borderId="127" xfId="0" applyNumberFormat="1" applyFont="1" applyBorder="1" applyAlignment="1">
      <alignment horizontal="center" vertical="top"/>
    </xf>
    <xf numFmtId="0" fontId="3" fillId="0" borderId="124" xfId="0" applyFont="1" applyFill="1" applyBorder="1" applyAlignment="1">
      <alignment horizontal="center" vertical="top"/>
    </xf>
    <xf numFmtId="0" fontId="3" fillId="0" borderId="100" xfId="0" applyFont="1" applyFill="1" applyBorder="1" applyAlignment="1">
      <alignment horizontal="left" vertical="top" wrapText="1"/>
    </xf>
    <xf numFmtId="3" fontId="3" fillId="0" borderId="101" xfId="0" applyNumberFormat="1" applyFont="1" applyFill="1" applyBorder="1" applyAlignment="1">
      <alignment horizontal="center" vertical="top"/>
    </xf>
    <xf numFmtId="3" fontId="3" fillId="0" borderId="103" xfId="0" applyNumberFormat="1" applyFont="1" applyFill="1" applyBorder="1" applyAlignment="1">
      <alignment horizontal="center" vertical="top"/>
    </xf>
    <xf numFmtId="49" fontId="5" fillId="0" borderId="19" xfId="0" applyNumberFormat="1" applyFont="1" applyBorder="1" applyAlignment="1">
      <alignment horizontal="center" vertical="top"/>
    </xf>
    <xf numFmtId="0" fontId="3" fillId="0" borderId="64" xfId="0" applyFont="1" applyFill="1" applyBorder="1" applyAlignment="1">
      <alignment horizontal="center" vertical="center" textRotation="90" wrapText="1"/>
    </xf>
    <xf numFmtId="49" fontId="3" fillId="0" borderId="133" xfId="0" applyNumberFormat="1" applyFont="1" applyBorder="1" applyAlignment="1">
      <alignment horizontal="center" vertical="top"/>
    </xf>
    <xf numFmtId="0" fontId="3" fillId="0" borderId="64" xfId="0" applyFont="1" applyFill="1" applyBorder="1" applyAlignment="1">
      <alignment horizontal="center" vertical="top"/>
    </xf>
    <xf numFmtId="0" fontId="3" fillId="0" borderId="36" xfId="0" applyFont="1" applyFill="1" applyBorder="1" applyAlignment="1">
      <alignment horizontal="left" vertical="top" wrapText="1"/>
    </xf>
    <xf numFmtId="3" fontId="3" fillId="0" borderId="19" xfId="0" applyNumberFormat="1" applyFont="1" applyFill="1" applyBorder="1" applyAlignment="1">
      <alignment horizontal="center" vertical="top"/>
    </xf>
    <xf numFmtId="3" fontId="3" fillId="0" borderId="20" xfId="0" applyNumberFormat="1" applyFont="1" applyFill="1" applyBorder="1" applyAlignment="1">
      <alignment horizontal="center" vertical="top"/>
    </xf>
    <xf numFmtId="165" fontId="5" fillId="6" borderId="0" xfId="0" applyNumberFormat="1" applyFont="1" applyFill="1" applyAlignment="1">
      <alignment vertical="top"/>
    </xf>
    <xf numFmtId="3" fontId="5" fillId="6" borderId="0" xfId="0" applyNumberFormat="1" applyFont="1" applyFill="1" applyAlignment="1">
      <alignment vertical="top"/>
    </xf>
    <xf numFmtId="164" fontId="18" fillId="3" borderId="33" xfId="0" applyNumberFormat="1" applyFont="1" applyFill="1" applyBorder="1" applyAlignment="1">
      <alignment horizontal="right" vertical="center"/>
    </xf>
    <xf numFmtId="164" fontId="18" fillId="3" borderId="14" xfId="0" applyNumberFormat="1" applyFont="1" applyFill="1" applyBorder="1" applyAlignment="1">
      <alignment horizontal="right" vertical="center"/>
    </xf>
    <xf numFmtId="164" fontId="21" fillId="3" borderId="14" xfId="0" applyNumberFormat="1" applyFont="1" applyFill="1" applyBorder="1" applyAlignment="1">
      <alignment horizontal="right" vertical="center"/>
    </xf>
    <xf numFmtId="164" fontId="21" fillId="3" borderId="1" xfId="0" applyNumberFormat="1" applyFont="1" applyFill="1" applyBorder="1" applyAlignment="1">
      <alignment horizontal="right" vertical="center"/>
    </xf>
    <xf numFmtId="164" fontId="21" fillId="3" borderId="16" xfId="0" applyNumberFormat="1" applyFont="1" applyFill="1" applyBorder="1" applyAlignment="1">
      <alignment horizontal="right" vertical="center"/>
    </xf>
    <xf numFmtId="164" fontId="21" fillId="0" borderId="1" xfId="0" applyNumberFormat="1" applyFont="1" applyBorder="1" applyAlignment="1">
      <alignment horizontal="right" vertical="top"/>
    </xf>
    <xf numFmtId="164" fontId="21" fillId="0" borderId="16" xfId="0" applyNumberFormat="1" applyFont="1" applyBorder="1" applyAlignment="1">
      <alignment horizontal="right" vertical="top"/>
    </xf>
    <xf numFmtId="164" fontId="3" fillId="6" borderId="87" xfId="0" applyNumberFormat="1" applyFont="1" applyFill="1" applyBorder="1" applyAlignment="1">
      <alignment horizontal="right" vertical="top"/>
    </xf>
    <xf numFmtId="164" fontId="3" fillId="6" borderId="104" xfId="0" applyNumberFormat="1" applyFont="1" applyFill="1" applyBorder="1" applyAlignment="1">
      <alignment horizontal="right" vertical="top"/>
    </xf>
    <xf numFmtId="164" fontId="17" fillId="6" borderId="10" xfId="0" applyNumberFormat="1" applyFont="1" applyFill="1" applyBorder="1" applyAlignment="1">
      <alignment horizontal="right" vertical="top"/>
    </xf>
    <xf numFmtId="164" fontId="17" fillId="6" borderId="11" xfId="0" applyNumberFormat="1" applyFont="1" applyFill="1" applyBorder="1" applyAlignment="1">
      <alignment horizontal="right" vertical="top"/>
    </xf>
    <xf numFmtId="164" fontId="3" fillId="6" borderId="11" xfId="0" applyNumberFormat="1" applyFont="1" applyFill="1" applyBorder="1" applyAlignment="1">
      <alignment horizontal="right" vertical="top"/>
    </xf>
    <xf numFmtId="164" fontId="3" fillId="6" borderId="12" xfId="0" applyNumberFormat="1" applyFont="1" applyFill="1" applyBorder="1" applyAlignment="1">
      <alignment horizontal="right" vertical="top"/>
    </xf>
    <xf numFmtId="164" fontId="3" fillId="0" borderId="10" xfId="0" applyNumberFormat="1" applyFont="1" applyBorder="1" applyAlignment="1">
      <alignment horizontal="right" vertical="top"/>
    </xf>
    <xf numFmtId="164" fontId="3" fillId="0" borderId="11" xfId="0" applyNumberFormat="1" applyFont="1" applyBorder="1" applyAlignment="1">
      <alignment horizontal="right" vertical="top"/>
    </xf>
    <xf numFmtId="164" fontId="3" fillId="0" borderId="13" xfId="0" applyNumberFormat="1" applyFont="1" applyBorder="1" applyAlignment="1">
      <alignment horizontal="right" vertical="top"/>
    </xf>
    <xf numFmtId="164" fontId="17" fillId="8" borderId="45" xfId="0" applyNumberFormat="1" applyFont="1" applyFill="1" applyBorder="1" applyAlignment="1">
      <alignment horizontal="right" vertical="top"/>
    </xf>
    <xf numFmtId="164" fontId="17" fillId="8" borderId="11" xfId="0" applyNumberFormat="1" applyFont="1" applyFill="1" applyBorder="1" applyAlignment="1">
      <alignment horizontal="right" vertical="top"/>
    </xf>
    <xf numFmtId="164" fontId="3" fillId="3" borderId="68" xfId="0" applyNumberFormat="1" applyFont="1" applyFill="1" applyBorder="1" applyAlignment="1">
      <alignment horizontal="right" vertical="top" wrapText="1"/>
    </xf>
    <xf numFmtId="164" fontId="18" fillId="6" borderId="117" xfId="0" applyNumberFormat="1" applyFont="1" applyFill="1" applyBorder="1" applyAlignment="1">
      <alignment horizontal="right" vertical="top"/>
    </xf>
    <xf numFmtId="164" fontId="18" fillId="6" borderId="118" xfId="0" applyNumberFormat="1" applyFont="1" applyFill="1" applyBorder="1" applyAlignment="1">
      <alignment horizontal="right" vertical="top"/>
    </xf>
    <xf numFmtId="164" fontId="3" fillId="6" borderId="118" xfId="0" applyNumberFormat="1" applyFont="1" applyFill="1" applyBorder="1" applyAlignment="1">
      <alignment horizontal="right" vertical="top"/>
    </xf>
    <xf numFmtId="164" fontId="3" fillId="6" borderId="121" xfId="0" applyNumberFormat="1" applyFont="1" applyFill="1" applyBorder="1" applyAlignment="1">
      <alignment horizontal="right" vertical="top"/>
    </xf>
    <xf numFmtId="164" fontId="3" fillId="0" borderId="117" xfId="0" applyNumberFormat="1" applyFont="1" applyBorder="1" applyAlignment="1">
      <alignment horizontal="right" vertical="top"/>
    </xf>
    <xf numFmtId="164" fontId="3" fillId="0" borderId="118" xfId="0" applyNumberFormat="1" applyFont="1" applyFill="1" applyBorder="1" applyAlignment="1">
      <alignment horizontal="right" vertical="top"/>
    </xf>
    <xf numFmtId="164" fontId="17" fillId="0" borderId="118" xfId="0" applyNumberFormat="1" applyFont="1" applyFill="1" applyBorder="1" applyAlignment="1">
      <alignment horizontal="right" vertical="top"/>
    </xf>
    <xf numFmtId="164" fontId="17" fillId="0" borderId="119" xfId="0" applyNumberFormat="1" applyFont="1" applyFill="1" applyBorder="1" applyAlignment="1">
      <alignment horizontal="right" vertical="top"/>
    </xf>
    <xf numFmtId="164" fontId="18" fillId="8" borderId="123" xfId="0" applyNumberFormat="1" applyFont="1" applyFill="1" applyBorder="1" applyAlignment="1">
      <alignment horizontal="right" vertical="top"/>
    </xf>
    <xf numFmtId="164" fontId="18" fillId="8" borderId="118" xfId="0" applyNumberFormat="1" applyFont="1" applyFill="1" applyBorder="1" applyAlignment="1">
      <alignment horizontal="right" vertical="top"/>
    </xf>
    <xf numFmtId="164" fontId="3" fillId="8" borderId="118" xfId="0" applyNumberFormat="1" applyFont="1" applyFill="1" applyBorder="1" applyAlignment="1">
      <alignment horizontal="right" vertical="top"/>
    </xf>
    <xf numFmtId="164" fontId="3" fillId="8" borderId="119" xfId="0" applyNumberFormat="1" applyFont="1" applyFill="1" applyBorder="1" applyAlignment="1">
      <alignment horizontal="right" vertical="top"/>
    </xf>
    <xf numFmtId="164" fontId="3" fillId="3" borderId="116" xfId="0" applyNumberFormat="1" applyFont="1" applyFill="1" applyBorder="1" applyAlignment="1">
      <alignment horizontal="right" vertical="top"/>
    </xf>
    <xf numFmtId="164" fontId="3" fillId="3" borderId="120" xfId="0" applyNumberFormat="1" applyFont="1" applyFill="1" applyBorder="1" applyAlignment="1">
      <alignment horizontal="right" vertical="top"/>
    </xf>
    <xf numFmtId="164" fontId="3" fillId="6" borderId="81" xfId="0" applyNumberFormat="1" applyFont="1" applyFill="1" applyBorder="1" applyAlignment="1">
      <alignment horizontal="right" vertical="top"/>
    </xf>
    <xf numFmtId="164" fontId="3" fillId="3" borderId="82" xfId="0" applyNumberFormat="1" applyFont="1" applyFill="1" applyBorder="1" applyAlignment="1">
      <alignment horizontal="right" vertical="top"/>
    </xf>
    <xf numFmtId="164" fontId="3" fillId="0" borderId="83" xfId="0" applyNumberFormat="1" applyFont="1" applyFill="1" applyBorder="1" applyAlignment="1">
      <alignment horizontal="right" vertical="top"/>
    </xf>
    <xf numFmtId="164" fontId="3" fillId="6" borderId="92" xfId="0" applyNumberFormat="1" applyFont="1" applyFill="1" applyBorder="1" applyAlignment="1">
      <alignment horizontal="right" vertical="top"/>
    </xf>
    <xf numFmtId="164" fontId="3" fillId="0" borderId="88" xfId="0" applyNumberFormat="1" applyFont="1" applyBorder="1" applyAlignment="1">
      <alignment horizontal="right" vertical="top"/>
    </xf>
    <xf numFmtId="164" fontId="3" fillId="0" borderId="86" xfId="0" applyNumberFormat="1" applyFont="1" applyFill="1" applyBorder="1" applyAlignment="1">
      <alignment horizontal="right" vertical="top"/>
    </xf>
    <xf numFmtId="164" fontId="3" fillId="0" borderId="86" xfId="0" applyNumberFormat="1" applyFont="1" applyBorder="1" applyAlignment="1">
      <alignment horizontal="right" vertical="top"/>
    </xf>
    <xf numFmtId="164" fontId="3" fillId="6" borderId="85" xfId="0" applyNumberFormat="1" applyFont="1" applyFill="1" applyBorder="1" applyAlignment="1">
      <alignment horizontal="right" vertical="top"/>
    </xf>
    <xf numFmtId="164" fontId="3" fillId="6" borderId="93" xfId="0" applyNumberFormat="1" applyFont="1" applyFill="1" applyBorder="1" applyAlignment="1">
      <alignment horizontal="right" vertical="top" wrapText="1"/>
    </xf>
    <xf numFmtId="164" fontId="3" fillId="3" borderId="83" xfId="0" applyNumberFormat="1" applyFont="1" applyFill="1" applyBorder="1" applyAlignment="1">
      <alignment horizontal="right" vertical="top" wrapText="1"/>
    </xf>
    <xf numFmtId="164" fontId="3" fillId="6" borderId="100" xfId="0" applyNumberFormat="1" applyFont="1" applyFill="1" applyBorder="1" applyAlignment="1">
      <alignment horizontal="right" vertical="top"/>
    </xf>
    <xf numFmtId="164" fontId="3" fillId="6" borderId="101" xfId="0" applyNumberFormat="1" applyFont="1" applyFill="1" applyBorder="1" applyAlignment="1">
      <alignment horizontal="right" vertical="top"/>
    </xf>
    <xf numFmtId="164" fontId="3" fillId="6" borderId="102" xfId="0" applyNumberFormat="1" applyFont="1" applyFill="1" applyBorder="1" applyAlignment="1">
      <alignment horizontal="right" vertical="top"/>
    </xf>
    <xf numFmtId="164" fontId="3" fillId="6" borderId="103" xfId="0" applyNumberFormat="1" applyFont="1" applyFill="1" applyBorder="1" applyAlignment="1">
      <alignment horizontal="right" vertical="top"/>
    </xf>
    <xf numFmtId="164" fontId="3" fillId="6" borderId="132" xfId="0" applyNumberFormat="1" applyFont="1" applyFill="1" applyBorder="1" applyAlignment="1">
      <alignment horizontal="right" vertical="top"/>
    </xf>
    <xf numFmtId="164" fontId="3" fillId="6" borderId="99" xfId="0" applyNumberFormat="1" applyFont="1" applyFill="1" applyBorder="1" applyAlignment="1">
      <alignment horizontal="right" vertical="top"/>
    </xf>
    <xf numFmtId="164" fontId="3" fillId="3" borderId="125" xfId="0" applyNumberFormat="1" applyFont="1" applyFill="1" applyBorder="1" applyAlignment="1">
      <alignment horizontal="right" vertical="top" wrapText="1"/>
    </xf>
    <xf numFmtId="164" fontId="3" fillId="0" borderId="87" xfId="0" applyNumberFormat="1" applyFont="1" applyBorder="1" applyAlignment="1">
      <alignment horizontal="right" vertical="top"/>
    </xf>
    <xf numFmtId="164" fontId="3" fillId="3" borderId="85" xfId="0" applyNumberFormat="1" applyFont="1" applyFill="1" applyBorder="1" applyAlignment="1">
      <alignment horizontal="right" vertical="top"/>
    </xf>
    <xf numFmtId="164" fontId="3" fillId="3" borderId="93" xfId="0" applyNumberFormat="1" applyFont="1" applyFill="1" applyBorder="1" applyAlignment="1">
      <alignment horizontal="right" vertical="top" wrapText="1"/>
    </xf>
    <xf numFmtId="164" fontId="3" fillId="6" borderId="39" xfId="0" applyNumberFormat="1" applyFont="1" applyFill="1" applyBorder="1" applyAlignment="1">
      <alignment horizontal="right" vertical="top"/>
    </xf>
    <xf numFmtId="164" fontId="3" fillId="0" borderId="31" xfId="0" applyNumberFormat="1" applyFont="1" applyBorder="1" applyAlignment="1">
      <alignment horizontal="right" vertical="top"/>
    </xf>
    <xf numFmtId="164" fontId="3" fillId="3" borderId="24" xfId="0" applyNumberFormat="1" applyFont="1" applyFill="1" applyBorder="1" applyAlignment="1">
      <alignment horizontal="right" vertical="top"/>
    </xf>
    <xf numFmtId="164" fontId="3" fillId="3" borderId="74" xfId="0" applyNumberFormat="1" applyFont="1" applyFill="1" applyBorder="1" applyAlignment="1">
      <alignment horizontal="right" vertical="top" wrapText="1"/>
    </xf>
    <xf numFmtId="164" fontId="5" fillId="9" borderId="9" xfId="0" applyNumberFormat="1" applyFont="1" applyFill="1" applyBorder="1" applyAlignment="1">
      <alignment horizontal="right" vertical="top"/>
    </xf>
    <xf numFmtId="164" fontId="5" fillId="9" borderId="26" xfId="0" applyNumberFormat="1" applyFont="1" applyFill="1" applyBorder="1" applyAlignment="1">
      <alignment horizontal="right" vertical="top"/>
    </xf>
    <xf numFmtId="164" fontId="5" fillId="9" borderId="63" xfId="0" applyNumberFormat="1" applyFont="1" applyFill="1" applyBorder="1" applyAlignment="1">
      <alignment horizontal="right" vertical="top"/>
    </xf>
    <xf numFmtId="164" fontId="5" fillId="9" borderId="33" xfId="0" applyNumberFormat="1" applyFont="1" applyFill="1" applyBorder="1" applyAlignment="1">
      <alignment horizontal="right" vertical="top"/>
    </xf>
    <xf numFmtId="164" fontId="5" fillId="9" borderId="32" xfId="0" applyNumberFormat="1" applyFont="1" applyFill="1" applyBorder="1" applyAlignment="1">
      <alignment horizontal="right" vertical="top"/>
    </xf>
    <xf numFmtId="164" fontId="5" fillId="9" borderId="31" xfId="0" applyNumberFormat="1" applyFont="1" applyFill="1" applyBorder="1" applyAlignment="1">
      <alignment horizontal="right" vertical="top"/>
    </xf>
    <xf numFmtId="164" fontId="5" fillId="9" borderId="62" xfId="0" applyNumberFormat="1" applyFont="1" applyFill="1" applyBorder="1" applyAlignment="1">
      <alignment horizontal="right" vertical="top"/>
    </xf>
    <xf numFmtId="164" fontId="5" fillId="9" borderId="52" xfId="0" applyNumberFormat="1" applyFont="1" applyFill="1" applyBorder="1" applyAlignment="1">
      <alignment horizontal="right" vertical="top"/>
    </xf>
    <xf numFmtId="164" fontId="5" fillId="9" borderId="72" xfId="0" applyNumberFormat="1" applyFont="1" applyFill="1" applyBorder="1" applyAlignment="1">
      <alignment horizontal="right" vertical="top"/>
    </xf>
    <xf numFmtId="164" fontId="17" fillId="6" borderId="7" xfId="0" applyNumberFormat="1" applyFont="1" applyFill="1" applyBorder="1" applyAlignment="1">
      <alignment horizontal="right" vertical="top"/>
    </xf>
    <xf numFmtId="164" fontId="17" fillId="6" borderId="28" xfId="0" applyNumberFormat="1" applyFont="1" applyFill="1" applyBorder="1" applyAlignment="1">
      <alignment horizontal="right" vertical="top"/>
    </xf>
    <xf numFmtId="164" fontId="3" fillId="6" borderId="28" xfId="0" applyNumberFormat="1" applyFont="1" applyFill="1" applyBorder="1" applyAlignment="1">
      <alignment horizontal="right" vertical="top"/>
    </xf>
    <xf numFmtId="164" fontId="3" fillId="6" borderId="29" xfId="0" applyNumberFormat="1" applyFont="1" applyFill="1" applyBorder="1" applyAlignment="1">
      <alignment horizontal="right" vertical="top"/>
    </xf>
    <xf numFmtId="164" fontId="3" fillId="0" borderId="129" xfId="0" applyNumberFormat="1" applyFont="1" applyBorder="1" applyAlignment="1">
      <alignment horizontal="right" vertical="top"/>
    </xf>
    <xf numFmtId="164" fontId="3" fillId="0" borderId="28" xfId="0" applyNumberFormat="1" applyFont="1" applyBorder="1" applyAlignment="1">
      <alignment horizontal="right" vertical="top"/>
    </xf>
    <xf numFmtId="164" fontId="3" fillId="0" borderId="29" xfId="0" applyNumberFormat="1" applyFont="1" applyBorder="1" applyAlignment="1">
      <alignment horizontal="right" vertical="top"/>
    </xf>
    <xf numFmtId="164" fontId="17" fillId="8" borderId="129" xfId="0" applyNumberFormat="1" applyFont="1" applyFill="1" applyBorder="1" applyAlignment="1">
      <alignment horizontal="right" vertical="top"/>
    </xf>
    <xf numFmtId="164" fontId="17" fillId="8" borderId="28" xfId="0" applyNumberFormat="1" applyFont="1" applyFill="1" applyBorder="1" applyAlignment="1">
      <alignment horizontal="right" vertical="top"/>
    </xf>
    <xf numFmtId="164" fontId="3" fillId="8" borderId="28" xfId="0" applyNumberFormat="1" applyFont="1" applyFill="1" applyBorder="1" applyAlignment="1">
      <alignment horizontal="right" vertical="top"/>
    </xf>
    <xf numFmtId="164" fontId="3" fillId="8" borderId="29" xfId="0" applyNumberFormat="1" applyFont="1" applyFill="1" applyBorder="1" applyAlignment="1">
      <alignment horizontal="right" vertical="top"/>
    </xf>
    <xf numFmtId="164" fontId="3" fillId="3" borderId="70" xfId="0" applyNumberFormat="1" applyFont="1" applyFill="1" applyBorder="1" applyAlignment="1">
      <alignment horizontal="right" vertical="top" wrapText="1"/>
    </xf>
    <xf numFmtId="164" fontId="3" fillId="3" borderId="59" xfId="0" applyNumberFormat="1" applyFont="1" applyFill="1" applyBorder="1" applyAlignment="1">
      <alignment horizontal="right" vertical="top" wrapText="1"/>
    </xf>
    <xf numFmtId="164" fontId="3" fillId="0" borderId="104" xfId="0" applyNumberFormat="1" applyFont="1" applyBorder="1" applyAlignment="1">
      <alignment horizontal="right" vertical="top"/>
    </xf>
    <xf numFmtId="164" fontId="3" fillId="0" borderId="94" xfId="0" applyNumberFormat="1" applyFont="1" applyBorder="1" applyAlignment="1">
      <alignment horizontal="right" vertical="top"/>
    </xf>
    <xf numFmtId="164" fontId="3" fillId="0" borderId="105" xfId="0" applyNumberFormat="1" applyFont="1" applyBorder="1" applyAlignment="1">
      <alignment horizontal="right" vertical="top"/>
    </xf>
    <xf numFmtId="164" fontId="3" fillId="0" borderId="130" xfId="0" applyNumberFormat="1" applyFont="1" applyBorder="1" applyAlignment="1">
      <alignment horizontal="right" vertical="top"/>
    </xf>
    <xf numFmtId="164" fontId="3" fillId="8" borderId="130" xfId="0" applyNumberFormat="1" applyFont="1" applyFill="1" applyBorder="1" applyAlignment="1">
      <alignment horizontal="right" vertical="top"/>
    </xf>
    <xf numFmtId="164" fontId="3" fillId="8" borderId="94" xfId="0" applyNumberFormat="1" applyFont="1" applyFill="1" applyBorder="1" applyAlignment="1">
      <alignment horizontal="right" vertical="top"/>
    </xf>
    <xf numFmtId="164" fontId="3" fillId="8" borderId="95" xfId="0" applyNumberFormat="1" applyFont="1" applyFill="1" applyBorder="1" applyAlignment="1">
      <alignment horizontal="right" vertical="top"/>
    </xf>
    <xf numFmtId="164" fontId="3" fillId="3" borderId="96" xfId="0" applyNumberFormat="1" applyFont="1" applyFill="1" applyBorder="1" applyAlignment="1">
      <alignment horizontal="right" vertical="top" wrapText="1"/>
    </xf>
    <xf numFmtId="164" fontId="3" fillId="3" borderId="98" xfId="0" applyNumberFormat="1" applyFont="1" applyFill="1" applyBorder="1" applyAlignment="1">
      <alignment horizontal="right" vertical="top" wrapText="1"/>
    </xf>
    <xf numFmtId="164" fontId="3" fillId="0" borderId="89" xfId="0" applyNumberFormat="1" applyFont="1" applyBorder="1" applyAlignment="1">
      <alignment horizontal="right" vertical="top"/>
    </xf>
    <xf numFmtId="164" fontId="3" fillId="8" borderId="92" xfId="0" applyNumberFormat="1" applyFont="1" applyFill="1" applyBorder="1" applyAlignment="1">
      <alignment horizontal="right" vertical="top"/>
    </xf>
    <xf numFmtId="164" fontId="3" fillId="0" borderId="91" xfId="0" applyNumberFormat="1" applyFont="1" applyFill="1" applyBorder="1" applyAlignment="1">
      <alignment horizontal="right" vertical="top"/>
    </xf>
    <xf numFmtId="164" fontId="3" fillId="0" borderId="100" xfId="0" applyNumberFormat="1" applyFont="1" applyBorder="1" applyAlignment="1">
      <alignment horizontal="right" vertical="top"/>
    </xf>
    <xf numFmtId="164" fontId="3" fillId="0" borderId="101" xfId="0" applyNumberFormat="1" applyFont="1" applyBorder="1" applyAlignment="1">
      <alignment horizontal="right" vertical="top"/>
    </xf>
    <xf numFmtId="164" fontId="3" fillId="0" borderId="103" xfId="0" applyNumberFormat="1" applyFont="1" applyBorder="1" applyAlignment="1">
      <alignment horizontal="right" vertical="top"/>
    </xf>
    <xf numFmtId="164" fontId="3" fillId="0" borderId="132" xfId="0" applyNumberFormat="1" applyFont="1" applyBorder="1" applyAlignment="1">
      <alignment horizontal="right" vertical="top"/>
    </xf>
    <xf numFmtId="164" fontId="3" fillId="8" borderId="132" xfId="0" applyNumberFormat="1" applyFont="1" applyFill="1" applyBorder="1" applyAlignment="1">
      <alignment horizontal="right" vertical="top"/>
    </xf>
    <xf numFmtId="164" fontId="3" fillId="8" borderId="101" xfId="0" applyNumberFormat="1" applyFont="1" applyFill="1" applyBorder="1" applyAlignment="1">
      <alignment horizontal="right" vertical="top"/>
    </xf>
    <xf numFmtId="164" fontId="3" fillId="8" borderId="102" xfId="0" applyNumberFormat="1" applyFont="1" applyFill="1" applyBorder="1" applyAlignment="1">
      <alignment horizontal="right" vertical="top"/>
    </xf>
    <xf numFmtId="164" fontId="3" fillId="3" borderId="124" xfId="0" applyNumberFormat="1" applyFont="1" applyFill="1" applyBorder="1" applyAlignment="1">
      <alignment horizontal="right" vertical="top" wrapText="1"/>
    </xf>
    <xf numFmtId="164" fontId="3" fillId="3" borderId="99" xfId="0" applyNumberFormat="1" applyFont="1" applyFill="1" applyBorder="1" applyAlignment="1">
      <alignment horizontal="right" vertical="top" wrapText="1"/>
    </xf>
    <xf numFmtId="164" fontId="3" fillId="0" borderId="36" xfId="0" applyNumberFormat="1" applyFont="1" applyBorder="1" applyAlignment="1">
      <alignment horizontal="right" vertical="top"/>
    </xf>
    <xf numFmtId="164" fontId="3" fillId="0" borderId="19" xfId="0" applyNumberFormat="1" applyFont="1" applyBorder="1" applyAlignment="1">
      <alignment horizontal="right" vertical="top"/>
    </xf>
    <xf numFmtId="164" fontId="3" fillId="0" borderId="20" xfId="0" applyNumberFormat="1" applyFont="1" applyBorder="1" applyAlignment="1">
      <alignment horizontal="right" vertical="top"/>
    </xf>
    <xf numFmtId="164" fontId="3" fillId="0" borderId="106" xfId="0" applyNumberFormat="1" applyFont="1" applyBorder="1" applyAlignment="1">
      <alignment horizontal="right" vertical="top"/>
    </xf>
    <xf numFmtId="164" fontId="3" fillId="8" borderId="106" xfId="0" applyNumberFormat="1" applyFont="1" applyFill="1" applyBorder="1" applyAlignment="1">
      <alignment horizontal="right" vertical="top"/>
    </xf>
    <xf numFmtId="164" fontId="3" fillId="8" borderId="19" xfId="0" applyNumberFormat="1" applyFont="1" applyFill="1" applyBorder="1" applyAlignment="1">
      <alignment horizontal="right" vertical="top"/>
    </xf>
    <xf numFmtId="164" fontId="3" fillId="8" borderId="47" xfId="0" applyNumberFormat="1" applyFont="1" applyFill="1" applyBorder="1" applyAlignment="1">
      <alignment horizontal="right" vertical="top"/>
    </xf>
    <xf numFmtId="164" fontId="3" fillId="3" borderId="64" xfId="0" applyNumberFormat="1" applyFont="1" applyFill="1" applyBorder="1" applyAlignment="1">
      <alignment horizontal="right" vertical="top" wrapText="1"/>
    </xf>
    <xf numFmtId="164" fontId="3" fillId="3" borderId="91" xfId="0" applyNumberFormat="1" applyFont="1" applyFill="1" applyBorder="1" applyAlignment="1">
      <alignment horizontal="right" vertical="top" wrapText="1"/>
    </xf>
    <xf numFmtId="164" fontId="3" fillId="3" borderId="85" xfId="0" applyNumberFormat="1" applyFont="1" applyFill="1" applyBorder="1" applyAlignment="1">
      <alignment horizontal="right" vertical="top" wrapText="1"/>
    </xf>
    <xf numFmtId="164" fontId="3" fillId="6" borderId="84" xfId="0" applyNumberFormat="1" applyFont="1" applyFill="1" applyBorder="1" applyAlignment="1">
      <alignment horizontal="right" vertical="top"/>
    </xf>
    <xf numFmtId="164" fontId="3" fillId="8" borderId="81" xfId="0" applyNumberFormat="1" applyFont="1" applyFill="1" applyBorder="1" applyAlignment="1">
      <alignment horizontal="right" vertical="top"/>
    </xf>
    <xf numFmtId="164" fontId="3" fillId="3" borderId="79" xfId="0" applyNumberFormat="1" applyFont="1" applyFill="1" applyBorder="1" applyAlignment="1">
      <alignment horizontal="right" vertical="top" wrapText="1"/>
    </xf>
    <xf numFmtId="164" fontId="3" fillId="8" borderId="39" xfId="0" applyNumberFormat="1" applyFont="1" applyFill="1" applyBorder="1" applyAlignment="1">
      <alignment horizontal="right" vertical="top"/>
    </xf>
    <xf numFmtId="164" fontId="3" fillId="3" borderId="73" xfId="0" applyNumberFormat="1" applyFont="1" applyFill="1" applyBorder="1" applyAlignment="1">
      <alignment horizontal="right" vertical="top" wrapText="1"/>
    </xf>
    <xf numFmtId="164" fontId="5" fillId="9" borderId="36" xfId="0" applyNumberFormat="1" applyFont="1" applyFill="1" applyBorder="1" applyAlignment="1">
      <alignment horizontal="right" vertical="top"/>
    </xf>
    <xf numFmtId="164" fontId="5" fillId="9" borderId="19" xfId="0" applyNumberFormat="1" applyFont="1" applyFill="1" applyBorder="1" applyAlignment="1">
      <alignment horizontal="right" vertical="top"/>
    </xf>
    <xf numFmtId="164" fontId="5" fillId="9" borderId="20" xfId="0" applyNumberFormat="1" applyFont="1" applyFill="1" applyBorder="1" applyAlignment="1">
      <alignment horizontal="right" vertical="top"/>
    </xf>
    <xf numFmtId="164" fontId="5" fillId="9" borderId="106" xfId="0" applyNumberFormat="1" applyFont="1" applyFill="1" applyBorder="1" applyAlignment="1">
      <alignment horizontal="right" vertical="top"/>
    </xf>
    <xf numFmtId="164" fontId="5" fillId="2" borderId="4" xfId="0" applyNumberFormat="1" applyFont="1" applyFill="1" applyBorder="1" applyAlignment="1">
      <alignment horizontal="right" vertical="top"/>
    </xf>
    <xf numFmtId="164" fontId="5" fillId="2" borderId="131" xfId="0" applyNumberFormat="1" applyFont="1" applyFill="1" applyBorder="1" applyAlignment="1">
      <alignment horizontal="right" vertical="top"/>
    </xf>
    <xf numFmtId="164" fontId="5" fillId="2" borderId="22" xfId="0" applyNumberFormat="1" applyFont="1" applyFill="1" applyBorder="1" applyAlignment="1">
      <alignment horizontal="right" vertical="top"/>
    </xf>
    <xf numFmtId="164" fontId="5" fillId="10" borderId="4" xfId="0" applyNumberFormat="1" applyFont="1" applyFill="1" applyBorder="1" applyAlignment="1">
      <alignment horizontal="right" vertical="top"/>
    </xf>
    <xf numFmtId="164" fontId="5" fillId="10" borderId="131" xfId="0" applyNumberFormat="1" applyFont="1" applyFill="1" applyBorder="1" applyAlignment="1">
      <alignment horizontal="right" vertical="top"/>
    </xf>
    <xf numFmtId="164" fontId="5" fillId="10" borderId="22" xfId="0" applyNumberFormat="1" applyFont="1" applyFill="1" applyBorder="1" applyAlignment="1">
      <alignment horizontal="right" vertical="top"/>
    </xf>
    <xf numFmtId="164" fontId="5" fillId="10" borderId="58" xfId="0" applyNumberFormat="1" applyFont="1" applyFill="1" applyBorder="1" applyAlignment="1">
      <alignment horizontal="right" vertical="top"/>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6" borderId="15" xfId="0" applyNumberFormat="1" applyFont="1" applyFill="1" applyBorder="1" applyAlignment="1">
      <alignment horizontal="center" vertical="top"/>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10" borderId="7" xfId="0" applyNumberFormat="1" applyFont="1" applyFill="1" applyBorder="1" applyAlignment="1">
      <alignment horizontal="center" vertical="top"/>
    </xf>
    <xf numFmtId="49" fontId="5" fillId="2" borderId="28" xfId="0" applyNumberFormat="1" applyFont="1" applyFill="1" applyBorder="1" applyAlignment="1">
      <alignment horizontal="center" vertical="top"/>
    </xf>
    <xf numFmtId="49" fontId="5" fillId="6" borderId="15" xfId="0" applyNumberFormat="1" applyFont="1" applyFill="1" applyBorder="1" applyAlignment="1">
      <alignment horizontal="center" vertical="top"/>
    </xf>
    <xf numFmtId="1" fontId="18" fillId="8" borderId="59" xfId="0" applyNumberFormat="1" applyFont="1" applyFill="1" applyBorder="1" applyAlignment="1">
      <alignment horizontal="right" vertical="top"/>
    </xf>
    <xf numFmtId="0" fontId="3" fillId="0" borderId="64" xfId="0" applyFont="1" applyBorder="1" applyAlignment="1">
      <alignment horizontal="center" vertical="top"/>
    </xf>
    <xf numFmtId="0" fontId="5" fillId="3" borderId="113" xfId="0" applyFont="1" applyFill="1" applyBorder="1" applyAlignment="1">
      <alignment horizontal="left" vertical="top" wrapText="1"/>
    </xf>
    <xf numFmtId="0" fontId="5" fillId="0" borderId="108" xfId="0" applyFont="1" applyBorder="1" applyAlignment="1">
      <alignment vertical="top"/>
    </xf>
    <xf numFmtId="49" fontId="3" fillId="0" borderId="111" xfId="0" applyNumberFormat="1" applyFont="1" applyBorder="1" applyAlignment="1">
      <alignment horizontal="center" vertical="top"/>
    </xf>
    <xf numFmtId="0" fontId="5" fillId="3" borderId="109" xfId="0" applyFont="1" applyFill="1" applyBorder="1" applyAlignment="1">
      <alignment horizontal="left" vertical="top" wrapText="1"/>
    </xf>
    <xf numFmtId="3" fontId="5" fillId="3" borderId="110" xfId="0" applyNumberFormat="1" applyFont="1" applyFill="1" applyBorder="1" applyAlignment="1">
      <alignment horizontal="center" vertical="top" wrapText="1"/>
    </xf>
    <xf numFmtId="3" fontId="5" fillId="3" borderId="111" xfId="0" applyNumberFormat="1" applyFont="1" applyFill="1" applyBorder="1" applyAlignment="1">
      <alignment horizontal="center" vertical="top" wrapText="1"/>
    </xf>
    <xf numFmtId="0" fontId="3" fillId="0" borderId="70" xfId="0" applyFont="1" applyFill="1" applyBorder="1" applyAlignment="1">
      <alignment horizontal="center" vertical="top"/>
    </xf>
    <xf numFmtId="0" fontId="3" fillId="3" borderId="109" xfId="0" applyFont="1" applyFill="1" applyBorder="1" applyAlignment="1">
      <alignment horizontal="left" vertical="top" wrapText="1"/>
    </xf>
    <xf numFmtId="3" fontId="3" fillId="3" borderId="110" xfId="0" applyNumberFormat="1" applyFont="1" applyFill="1" applyBorder="1" applyAlignment="1">
      <alignment horizontal="center" vertical="top"/>
    </xf>
    <xf numFmtId="3" fontId="3" fillId="3" borderId="111" xfId="0" applyNumberFormat="1" applyFont="1" applyFill="1" applyBorder="1" applyAlignment="1">
      <alignment horizontal="center" vertical="top"/>
    </xf>
    <xf numFmtId="0" fontId="5" fillId="6" borderId="111" xfId="0" applyFont="1" applyFill="1" applyBorder="1" applyAlignment="1">
      <alignment vertical="top" wrapText="1"/>
    </xf>
    <xf numFmtId="3" fontId="18" fillId="8" borderId="24" xfId="0" applyNumberFormat="1" applyFont="1" applyFill="1" applyBorder="1" applyAlignment="1">
      <alignment horizontal="right" vertical="top"/>
    </xf>
    <xf numFmtId="3" fontId="3" fillId="3" borderId="55" xfId="0" applyNumberFormat="1" applyFont="1" applyFill="1" applyBorder="1" applyAlignment="1">
      <alignment horizontal="right" vertical="top" wrapText="1"/>
    </xf>
    <xf numFmtId="3" fontId="18" fillId="8" borderId="21" xfId="0" applyNumberFormat="1" applyFont="1" applyFill="1" applyBorder="1" applyAlignment="1">
      <alignment horizontal="right" vertical="top"/>
    </xf>
    <xf numFmtId="3" fontId="3" fillId="3" borderId="133" xfId="0" applyNumberFormat="1" applyFont="1" applyFill="1" applyBorder="1" applyAlignment="1">
      <alignment horizontal="right" vertical="top" wrapText="1"/>
    </xf>
    <xf numFmtId="3" fontId="21" fillId="8" borderId="5" xfId="0" applyNumberFormat="1" applyFont="1" applyFill="1" applyBorder="1" applyAlignment="1">
      <alignment horizontal="right" vertical="top"/>
    </xf>
    <xf numFmtId="3" fontId="3" fillId="0" borderId="54" xfId="0" applyNumberFormat="1" applyFont="1" applyFill="1" applyBorder="1" applyAlignment="1">
      <alignment horizontal="right" vertical="top" wrapText="1"/>
    </xf>
    <xf numFmtId="3" fontId="3" fillId="0" borderId="0" xfId="0" applyNumberFormat="1" applyFont="1" applyFill="1" applyBorder="1" applyAlignment="1">
      <alignment horizontal="right" vertical="top" wrapText="1"/>
    </xf>
    <xf numFmtId="3" fontId="18" fillId="8" borderId="5" xfId="0" applyNumberFormat="1" applyFont="1" applyFill="1" applyBorder="1" applyAlignment="1">
      <alignment horizontal="right" vertical="center"/>
    </xf>
    <xf numFmtId="3" fontId="3" fillId="3" borderId="54" xfId="0" applyNumberFormat="1" applyFont="1" applyFill="1" applyBorder="1" applyAlignment="1">
      <alignment horizontal="right" vertical="top" wrapText="1"/>
    </xf>
    <xf numFmtId="3" fontId="3" fillId="3" borderId="5" xfId="0" applyNumberFormat="1" applyFont="1" applyFill="1" applyBorder="1" applyAlignment="1">
      <alignment horizontal="right" vertical="top" wrapText="1"/>
    </xf>
    <xf numFmtId="3" fontId="21" fillId="8" borderId="5" xfId="0" applyNumberFormat="1" applyFont="1" applyFill="1" applyBorder="1" applyAlignment="1">
      <alignment horizontal="right" vertical="center"/>
    </xf>
    <xf numFmtId="3" fontId="19" fillId="8" borderId="23" xfId="0" applyNumberFormat="1" applyFont="1" applyFill="1" applyBorder="1" applyAlignment="1">
      <alignment horizontal="right" vertical="top"/>
    </xf>
    <xf numFmtId="3" fontId="5" fillId="8" borderId="66" xfId="0" applyNumberFormat="1" applyFont="1" applyFill="1" applyBorder="1" applyAlignment="1">
      <alignment horizontal="right" vertical="top"/>
    </xf>
    <xf numFmtId="3" fontId="5" fillId="8" borderId="34" xfId="0" applyNumberFormat="1" applyFont="1" applyFill="1" applyBorder="1" applyAlignment="1">
      <alignment horizontal="right" vertical="top"/>
    </xf>
    <xf numFmtId="3" fontId="18" fillId="8" borderId="59" xfId="0" applyNumberFormat="1" applyFont="1" applyFill="1" applyBorder="1" applyAlignment="1">
      <alignment horizontal="right" vertical="top"/>
    </xf>
    <xf numFmtId="3" fontId="3" fillId="3" borderId="75" xfId="0" applyNumberFormat="1" applyFont="1" applyFill="1" applyBorder="1" applyAlignment="1">
      <alignment horizontal="right" vertical="top" wrapText="1"/>
    </xf>
    <xf numFmtId="3" fontId="3" fillId="3" borderId="59" xfId="0" applyNumberFormat="1" applyFont="1" applyFill="1" applyBorder="1" applyAlignment="1">
      <alignment horizontal="right" vertical="top" wrapText="1"/>
    </xf>
    <xf numFmtId="3" fontId="3" fillId="8" borderId="85" xfId="0" applyNumberFormat="1" applyFont="1" applyFill="1" applyBorder="1" applyAlignment="1">
      <alignment horizontal="right" vertical="top"/>
    </xf>
    <xf numFmtId="3" fontId="3" fillId="0" borderId="93" xfId="0" applyNumberFormat="1" applyFont="1" applyFill="1" applyBorder="1" applyAlignment="1">
      <alignment horizontal="right" vertical="top"/>
    </xf>
    <xf numFmtId="3" fontId="3" fillId="0" borderId="85" xfId="0" applyNumberFormat="1" applyFont="1" applyFill="1" applyBorder="1" applyAlignment="1">
      <alignment horizontal="right" vertical="top"/>
    </xf>
    <xf numFmtId="3" fontId="3" fillId="8" borderId="82" xfId="0" applyNumberFormat="1" applyFont="1" applyFill="1" applyBorder="1" applyAlignment="1">
      <alignment horizontal="right" vertical="top"/>
    </xf>
    <xf numFmtId="3" fontId="3" fillId="0" borderId="83" xfId="0" applyNumberFormat="1" applyFont="1" applyFill="1" applyBorder="1" applyAlignment="1">
      <alignment horizontal="right" vertical="top"/>
    </xf>
    <xf numFmtId="3" fontId="3" fillId="0" borderId="82" xfId="0" applyNumberFormat="1" applyFont="1" applyFill="1" applyBorder="1" applyAlignment="1">
      <alignment horizontal="right" vertical="top"/>
    </xf>
    <xf numFmtId="3" fontId="3" fillId="3" borderId="82" xfId="0" applyNumberFormat="1" applyFont="1" applyFill="1" applyBorder="1" applyAlignment="1">
      <alignment horizontal="right" vertical="top" wrapText="1"/>
    </xf>
    <xf numFmtId="3" fontId="3" fillId="3" borderId="83" xfId="0" applyNumberFormat="1" applyFont="1" applyFill="1" applyBorder="1" applyAlignment="1">
      <alignment horizontal="right" vertical="top" wrapText="1"/>
    </xf>
    <xf numFmtId="3" fontId="19" fillId="8" borderId="67" xfId="0" applyNumberFormat="1" applyFont="1" applyFill="1" applyBorder="1" applyAlignment="1">
      <alignment horizontal="right" vertical="top"/>
    </xf>
    <xf numFmtId="3" fontId="3" fillId="8" borderId="114" xfId="0" applyNumberFormat="1" applyFont="1" applyFill="1" applyBorder="1" applyAlignment="1">
      <alignment horizontal="right" vertical="top"/>
    </xf>
    <xf numFmtId="3" fontId="3" fillId="3" borderId="128" xfId="0" applyNumberFormat="1" applyFont="1" applyFill="1" applyBorder="1" applyAlignment="1">
      <alignment horizontal="right" vertical="top" wrapText="1"/>
    </xf>
    <xf numFmtId="3" fontId="3" fillId="3" borderId="114" xfId="0" applyNumberFormat="1" applyFont="1" applyFill="1" applyBorder="1" applyAlignment="1">
      <alignment horizontal="right" vertical="top" wrapText="1"/>
    </xf>
    <xf numFmtId="3" fontId="3" fillId="8" borderId="24" xfId="0" applyNumberFormat="1" applyFont="1" applyFill="1" applyBorder="1" applyAlignment="1">
      <alignment horizontal="right" vertical="top"/>
    </xf>
    <xf numFmtId="3" fontId="3" fillId="0" borderId="74" xfId="0" applyNumberFormat="1" applyFont="1" applyFill="1" applyBorder="1" applyAlignment="1">
      <alignment horizontal="right" vertical="top"/>
    </xf>
    <xf numFmtId="3" fontId="3" fillId="0" borderId="24" xfId="0" applyNumberFormat="1" applyFont="1" applyFill="1" applyBorder="1" applyAlignment="1">
      <alignment horizontal="right" vertical="top"/>
    </xf>
    <xf numFmtId="3" fontId="5" fillId="8" borderId="30" xfId="0" applyNumberFormat="1" applyFont="1" applyFill="1" applyBorder="1" applyAlignment="1">
      <alignment horizontal="right" vertical="top"/>
    </xf>
    <xf numFmtId="3" fontId="3" fillId="8" borderId="59" xfId="0" applyNumberFormat="1" applyFont="1" applyFill="1" applyBorder="1" applyAlignment="1">
      <alignment horizontal="right" vertical="top"/>
    </xf>
    <xf numFmtId="3" fontId="3" fillId="3" borderId="56" xfId="0" applyNumberFormat="1" applyFont="1" applyFill="1" applyBorder="1" applyAlignment="1">
      <alignment horizontal="right" vertical="top" wrapText="1"/>
    </xf>
    <xf numFmtId="3" fontId="5" fillId="6" borderId="90" xfId="0" applyNumberFormat="1" applyFont="1" applyFill="1" applyBorder="1" applyAlignment="1">
      <alignment horizontal="right" vertical="top"/>
    </xf>
    <xf numFmtId="3" fontId="3" fillId="6" borderId="93" xfId="0" applyNumberFormat="1" applyFont="1" applyFill="1" applyBorder="1" applyAlignment="1">
      <alignment horizontal="right" vertical="top" wrapText="1"/>
    </xf>
    <xf numFmtId="3" fontId="3" fillId="3" borderId="90" xfId="0" applyNumberFormat="1" applyFont="1" applyFill="1" applyBorder="1" applyAlignment="1">
      <alignment horizontal="right" vertical="top"/>
    </xf>
    <xf numFmtId="3" fontId="3" fillId="3" borderId="93" xfId="0" applyNumberFormat="1" applyFont="1" applyFill="1" applyBorder="1" applyAlignment="1">
      <alignment horizontal="right" vertical="top" wrapText="1"/>
    </xf>
    <xf numFmtId="3" fontId="3" fillId="3" borderId="77" xfId="0" applyNumberFormat="1" applyFont="1" applyFill="1" applyBorder="1" applyAlignment="1">
      <alignment horizontal="right" vertical="top"/>
    </xf>
    <xf numFmtId="3" fontId="3" fillId="6" borderId="77" xfId="0" applyNumberFormat="1" applyFont="1" applyFill="1" applyBorder="1" applyAlignment="1">
      <alignment horizontal="right" vertical="top" wrapText="1"/>
    </xf>
    <xf numFmtId="3" fontId="3" fillId="6" borderId="55" xfId="0" applyNumberFormat="1" applyFont="1" applyFill="1" applyBorder="1" applyAlignment="1">
      <alignment horizontal="right" vertical="top" wrapText="1"/>
    </xf>
    <xf numFmtId="3" fontId="3" fillId="3" borderId="74" xfId="0" applyNumberFormat="1" applyFont="1" applyFill="1" applyBorder="1" applyAlignment="1">
      <alignment horizontal="right" vertical="top" wrapText="1"/>
    </xf>
    <xf numFmtId="3" fontId="5" fillId="8" borderId="49" xfId="0" applyNumberFormat="1" applyFont="1" applyFill="1" applyBorder="1" applyAlignment="1">
      <alignment horizontal="right" vertical="top"/>
    </xf>
    <xf numFmtId="3" fontId="5" fillId="8" borderId="44" xfId="0" applyNumberFormat="1" applyFont="1" applyFill="1" applyBorder="1" applyAlignment="1">
      <alignment horizontal="right" vertical="top"/>
    </xf>
    <xf numFmtId="3" fontId="5" fillId="8" borderId="107" xfId="0" applyNumberFormat="1" applyFont="1" applyFill="1" applyBorder="1" applyAlignment="1">
      <alignment horizontal="right" vertical="top"/>
    </xf>
    <xf numFmtId="3" fontId="5" fillId="11" borderId="25" xfId="0" applyNumberFormat="1" applyFont="1" applyFill="1" applyBorder="1" applyAlignment="1">
      <alignment horizontal="right" vertical="top"/>
    </xf>
    <xf numFmtId="3" fontId="5" fillId="11" borderId="22" xfId="0" applyNumberFormat="1" applyFont="1" applyFill="1" applyBorder="1" applyAlignment="1">
      <alignment horizontal="right" vertical="top"/>
    </xf>
    <xf numFmtId="3" fontId="3" fillId="8" borderId="59" xfId="0" applyNumberFormat="1" applyFont="1" applyFill="1" applyBorder="1" applyAlignment="1">
      <alignment vertical="top"/>
    </xf>
    <xf numFmtId="3" fontId="3" fillId="3" borderId="56" xfId="0" applyNumberFormat="1" applyFont="1" applyFill="1" applyBorder="1" applyAlignment="1">
      <alignment vertical="top" wrapText="1"/>
    </xf>
    <xf numFmtId="3" fontId="3" fillId="3" borderId="59" xfId="0" applyNumberFormat="1" applyFont="1" applyFill="1" applyBorder="1" applyAlignment="1">
      <alignment vertical="top" wrapText="1"/>
    </xf>
    <xf numFmtId="3" fontId="3" fillId="8" borderId="82" xfId="0" applyNumberFormat="1" applyFont="1" applyFill="1" applyBorder="1" applyAlignment="1">
      <alignment vertical="top"/>
    </xf>
    <xf numFmtId="3" fontId="3" fillId="3" borderId="77" xfId="0" applyNumberFormat="1" applyFont="1" applyFill="1" applyBorder="1" applyAlignment="1">
      <alignment vertical="top" wrapText="1"/>
    </xf>
    <xf numFmtId="3" fontId="3" fillId="3" borderId="82" xfId="0" applyNumberFormat="1" applyFont="1" applyFill="1" applyBorder="1" applyAlignment="1">
      <alignment vertical="top" wrapText="1"/>
    </xf>
    <xf numFmtId="3" fontId="3" fillId="8" borderId="24" xfId="0" applyNumberFormat="1" applyFont="1" applyFill="1" applyBorder="1" applyAlignment="1">
      <alignment vertical="top"/>
    </xf>
    <xf numFmtId="3" fontId="3" fillId="3" borderId="55" xfId="0" applyNumberFormat="1" applyFont="1" applyFill="1" applyBorder="1" applyAlignment="1">
      <alignment vertical="top" wrapText="1"/>
    </xf>
    <xf numFmtId="3" fontId="3" fillId="3" borderId="24" xfId="0" applyNumberFormat="1" applyFont="1" applyFill="1" applyBorder="1" applyAlignment="1">
      <alignment vertical="top" wrapText="1"/>
    </xf>
    <xf numFmtId="3" fontId="5" fillId="8" borderId="52" xfId="0" applyNumberFormat="1" applyFont="1" applyFill="1" applyBorder="1" applyAlignment="1">
      <alignment vertical="top"/>
    </xf>
    <xf numFmtId="3" fontId="5" fillId="8" borderId="62" xfId="0" applyNumberFormat="1" applyFont="1" applyFill="1" applyBorder="1" applyAlignment="1">
      <alignment vertical="top"/>
    </xf>
    <xf numFmtId="3" fontId="5" fillId="8" borderId="9" xfId="0" applyNumberFormat="1" applyFont="1" applyFill="1" applyBorder="1" applyAlignment="1">
      <alignment vertical="top"/>
    </xf>
    <xf numFmtId="3" fontId="3" fillId="3" borderId="75" xfId="0" applyNumberFormat="1" applyFont="1" applyFill="1" applyBorder="1" applyAlignment="1">
      <alignment vertical="top" wrapText="1"/>
    </xf>
    <xf numFmtId="3" fontId="3" fillId="8" borderId="85" xfId="0" applyNumberFormat="1" applyFont="1" applyFill="1" applyBorder="1" applyAlignment="1">
      <alignment vertical="top"/>
    </xf>
    <xf numFmtId="3" fontId="3" fillId="3" borderId="93" xfId="0" applyNumberFormat="1" applyFont="1" applyFill="1" applyBorder="1" applyAlignment="1">
      <alignment vertical="top" wrapText="1"/>
    </xf>
    <xf numFmtId="3" fontId="3" fillId="3" borderId="91" xfId="0" applyNumberFormat="1" applyFont="1" applyFill="1" applyBorder="1" applyAlignment="1">
      <alignment vertical="top" wrapText="1"/>
    </xf>
    <xf numFmtId="3" fontId="17" fillId="3" borderId="93" xfId="0" applyNumberFormat="1" applyFont="1" applyFill="1" applyBorder="1" applyAlignment="1">
      <alignment vertical="top" wrapText="1"/>
    </xf>
    <xf numFmtId="3" fontId="17" fillId="8" borderId="82" xfId="0" applyNumberFormat="1" applyFont="1" applyFill="1" applyBorder="1" applyAlignment="1">
      <alignment vertical="top"/>
    </xf>
    <xf numFmtId="3" fontId="3" fillId="3" borderId="83" xfId="0" applyNumberFormat="1" applyFont="1" applyFill="1" applyBorder="1" applyAlignment="1">
      <alignment vertical="top" wrapText="1"/>
    </xf>
    <xf numFmtId="3" fontId="3" fillId="3" borderId="74" xfId="0" applyNumberFormat="1" applyFont="1" applyFill="1" applyBorder="1" applyAlignment="1">
      <alignment vertical="top" wrapText="1"/>
    </xf>
    <xf numFmtId="3" fontId="3" fillId="3" borderId="73" xfId="0" applyNumberFormat="1" applyFont="1" applyFill="1" applyBorder="1" applyAlignment="1">
      <alignment vertical="top" wrapText="1"/>
    </xf>
    <xf numFmtId="3" fontId="3" fillId="8" borderId="98" xfId="0" applyNumberFormat="1" applyFont="1" applyFill="1" applyBorder="1" applyAlignment="1">
      <alignment vertical="top"/>
    </xf>
    <xf numFmtId="3" fontId="3" fillId="3" borderId="98" xfId="0" applyNumberFormat="1" applyFont="1" applyFill="1" applyBorder="1" applyAlignment="1">
      <alignment vertical="top" wrapText="1"/>
    </xf>
    <xf numFmtId="3" fontId="3" fillId="3" borderId="96" xfId="0" applyNumberFormat="1" applyFont="1" applyFill="1" applyBorder="1" applyAlignment="1">
      <alignment vertical="top" wrapText="1"/>
    </xf>
    <xf numFmtId="3" fontId="3" fillId="0" borderId="85" xfId="0" applyNumberFormat="1" applyFont="1" applyFill="1" applyBorder="1" applyAlignment="1">
      <alignment vertical="top"/>
    </xf>
    <xf numFmtId="3" fontId="3" fillId="0" borderId="91" xfId="0" applyNumberFormat="1" applyFont="1" applyFill="1" applyBorder="1" applyAlignment="1">
      <alignment vertical="top"/>
    </xf>
    <xf numFmtId="3" fontId="3" fillId="3" borderId="79" xfId="0" applyNumberFormat="1" applyFont="1" applyFill="1" applyBorder="1" applyAlignment="1">
      <alignment vertical="top" wrapText="1"/>
    </xf>
    <xf numFmtId="3" fontId="3" fillId="3" borderId="85" xfId="0" applyNumberFormat="1" applyFont="1" applyFill="1" applyBorder="1" applyAlignment="1">
      <alignment vertical="top" wrapText="1"/>
    </xf>
    <xf numFmtId="3" fontId="3" fillId="3" borderId="38" xfId="0" applyNumberFormat="1" applyFont="1" applyFill="1" applyBorder="1" applyAlignment="1">
      <alignment vertical="top" wrapText="1"/>
    </xf>
    <xf numFmtId="3" fontId="3" fillId="3" borderId="124" xfId="0" applyNumberFormat="1" applyFont="1" applyFill="1" applyBorder="1" applyAlignment="1">
      <alignment vertical="top" wrapText="1"/>
    </xf>
    <xf numFmtId="3" fontId="5" fillId="8" borderId="72" xfId="0" applyNumberFormat="1" applyFont="1" applyFill="1" applyBorder="1" applyAlignment="1">
      <alignment vertical="top"/>
    </xf>
    <xf numFmtId="3" fontId="5" fillId="2" borderId="25" xfId="0" applyNumberFormat="1" applyFont="1" applyFill="1" applyBorder="1" applyAlignment="1">
      <alignment vertical="top"/>
    </xf>
    <xf numFmtId="3" fontId="5" fillId="2" borderId="40" xfId="0" applyNumberFormat="1" applyFont="1" applyFill="1" applyBorder="1" applyAlignment="1">
      <alignment vertical="top"/>
    </xf>
    <xf numFmtId="3" fontId="5" fillId="2" borderId="41" xfId="0" applyNumberFormat="1" applyFont="1" applyFill="1" applyBorder="1" applyAlignment="1">
      <alignment vertical="top"/>
    </xf>
    <xf numFmtId="3" fontId="5" fillId="10" borderId="22" xfId="0" applyNumberFormat="1" applyFont="1" applyFill="1" applyBorder="1" applyAlignment="1">
      <alignment vertical="top"/>
    </xf>
    <xf numFmtId="0" fontId="3" fillId="3" borderId="39" xfId="0" applyFont="1" applyFill="1" applyBorder="1" applyAlignment="1">
      <alignment horizontal="left" vertical="top" wrapText="1"/>
    </xf>
    <xf numFmtId="0" fontId="3" fillId="0" borderId="33" xfId="0" applyFont="1" applyFill="1" applyBorder="1" applyAlignment="1">
      <alignment horizontal="center" vertical="center" textRotation="90" wrapText="1"/>
    </xf>
    <xf numFmtId="3" fontId="3" fillId="3" borderId="55" xfId="0" applyNumberFormat="1" applyFont="1" applyFill="1" applyBorder="1" applyAlignment="1">
      <alignment horizontal="right" vertical="top"/>
    </xf>
    <xf numFmtId="3" fontId="3" fillId="3" borderId="74" xfId="0" applyNumberFormat="1" applyFont="1" applyFill="1" applyBorder="1" applyAlignment="1">
      <alignment horizontal="right" vertical="top"/>
    </xf>
    <xf numFmtId="3" fontId="3" fillId="3" borderId="31" xfId="0" applyNumberFormat="1" applyFont="1" applyFill="1" applyBorder="1" applyAlignment="1">
      <alignment horizontal="center" vertical="top" wrapText="1"/>
    </xf>
    <xf numFmtId="49" fontId="5" fillId="0" borderId="29" xfId="0" applyNumberFormat="1" applyFont="1" applyBorder="1" applyAlignment="1">
      <alignment horizontal="center" vertical="top"/>
    </xf>
    <xf numFmtId="3" fontId="5" fillId="2" borderId="22" xfId="0" applyNumberFormat="1" applyFont="1" applyFill="1" applyBorder="1" applyAlignment="1">
      <alignment vertical="top"/>
    </xf>
    <xf numFmtId="1" fontId="18" fillId="3" borderId="56" xfId="0" applyNumberFormat="1" applyFont="1" applyFill="1" applyBorder="1" applyAlignment="1">
      <alignment horizontal="right" vertical="top" wrapText="1"/>
    </xf>
    <xf numFmtId="1" fontId="18" fillId="3" borderId="59" xfId="0" applyNumberFormat="1" applyFont="1" applyFill="1" applyBorder="1" applyAlignment="1">
      <alignment horizontal="right" vertical="top" wrapText="1"/>
    </xf>
    <xf numFmtId="0" fontId="10" fillId="6" borderId="73" xfId="0" applyFont="1" applyFill="1" applyBorder="1" applyAlignment="1">
      <alignment horizontal="center" vertical="top"/>
    </xf>
    <xf numFmtId="1" fontId="19" fillId="8" borderId="24" xfId="0" applyNumberFormat="1" applyFont="1" applyFill="1" applyBorder="1" applyAlignment="1">
      <alignment horizontal="right" vertical="top"/>
    </xf>
    <xf numFmtId="1" fontId="19" fillId="6" borderId="55" xfId="0" applyNumberFormat="1" applyFont="1" applyFill="1" applyBorder="1" applyAlignment="1">
      <alignment horizontal="right" vertical="top"/>
    </xf>
    <xf numFmtId="1" fontId="18" fillId="6" borderId="73" xfId="0" applyNumberFormat="1" applyFont="1" applyFill="1" applyBorder="1" applyAlignment="1">
      <alignment horizontal="right" vertical="top"/>
    </xf>
    <xf numFmtId="1" fontId="18" fillId="3" borderId="5" xfId="0" applyNumberFormat="1" applyFont="1" applyFill="1" applyBorder="1" applyAlignment="1">
      <alignment horizontal="right" vertical="top" wrapText="1"/>
    </xf>
    <xf numFmtId="0" fontId="18" fillId="3" borderId="17" xfId="0" applyFont="1" applyFill="1" applyBorder="1" applyAlignment="1">
      <alignment horizontal="left" vertical="top" wrapText="1"/>
    </xf>
    <xf numFmtId="0" fontId="19" fillId="3" borderId="113" xfId="0" applyFont="1" applyFill="1" applyBorder="1" applyAlignment="1">
      <alignment horizontal="left" vertical="top" wrapText="1"/>
    </xf>
    <xf numFmtId="0" fontId="18" fillId="0" borderId="109" xfId="0" applyFont="1" applyFill="1" applyBorder="1" applyAlignment="1">
      <alignment horizontal="left" vertical="top" wrapText="1"/>
    </xf>
    <xf numFmtId="3" fontId="18" fillId="3" borderId="110" xfId="0" applyNumberFormat="1" applyFont="1" applyFill="1" applyBorder="1" applyAlignment="1">
      <alignment horizontal="center" vertical="top"/>
    </xf>
    <xf numFmtId="3" fontId="18" fillId="3" borderId="111" xfId="0" applyNumberFormat="1" applyFont="1" applyFill="1" applyBorder="1" applyAlignment="1">
      <alignment horizontal="center" vertical="top"/>
    </xf>
    <xf numFmtId="3" fontId="5" fillId="2" borderId="69" xfId="0" applyNumberFormat="1" applyFont="1" applyFill="1" applyBorder="1" applyAlignment="1">
      <alignment horizontal="right" vertical="top"/>
    </xf>
    <xf numFmtId="3" fontId="5" fillId="10" borderId="69" xfId="0" applyNumberFormat="1" applyFont="1" applyFill="1" applyBorder="1" applyAlignment="1">
      <alignment horizontal="right" vertical="top"/>
    </xf>
    <xf numFmtId="1" fontId="18" fillId="3" borderId="114" xfId="0" applyNumberFormat="1" applyFont="1" applyFill="1" applyBorder="1" applyAlignment="1">
      <alignment horizontal="right" vertical="top" wrapText="1"/>
    </xf>
    <xf numFmtId="0" fontId="4" fillId="0" borderId="1" xfId="0" applyFont="1" applyBorder="1" applyAlignment="1">
      <alignment horizontal="center" vertical="center"/>
    </xf>
    <xf numFmtId="0" fontId="3" fillId="0" borderId="0" xfId="0" applyFont="1" applyFill="1" applyBorder="1" applyAlignment="1">
      <alignment horizontal="left" vertical="top" wrapText="1"/>
    </xf>
    <xf numFmtId="49" fontId="9" fillId="5" borderId="60" xfId="0" applyNumberFormat="1" applyFont="1" applyFill="1" applyBorder="1" applyAlignment="1">
      <alignment horizontal="left" vertical="top" wrapText="1"/>
    </xf>
    <xf numFmtId="49" fontId="9" fillId="5" borderId="68" xfId="0" applyNumberFormat="1" applyFont="1" applyFill="1" applyBorder="1" applyAlignment="1">
      <alignment horizontal="left" vertical="top" wrapText="1"/>
    </xf>
    <xf numFmtId="49" fontId="9" fillId="5" borderId="71" xfId="0" applyNumberFormat="1" applyFont="1" applyFill="1" applyBorder="1" applyAlignment="1">
      <alignment horizontal="left" vertical="top" wrapText="1"/>
    </xf>
    <xf numFmtId="0" fontId="3" fillId="0" borderId="59" xfId="0" applyFont="1" applyBorder="1" applyAlignment="1">
      <alignment horizontal="center" textRotation="90" shrinkToFit="1"/>
    </xf>
    <xf numFmtId="0" fontId="0" fillId="0" borderId="5" xfId="0" applyBorder="1" applyAlignment="1">
      <alignment horizontal="center" shrinkToFit="1"/>
    </xf>
    <xf numFmtId="0" fontId="0" fillId="0" borderId="52" xfId="0" applyBorder="1" applyAlignment="1">
      <alignment horizontal="center" shrinkToFit="1"/>
    </xf>
    <xf numFmtId="0" fontId="3" fillId="0" borderId="5" xfId="0" applyFont="1" applyBorder="1" applyAlignment="1">
      <alignment horizontal="center" textRotation="90" shrinkToFit="1"/>
    </xf>
    <xf numFmtId="0" fontId="3" fillId="0" borderId="52" xfId="0" applyFont="1" applyBorder="1" applyAlignment="1">
      <alignment horizontal="center" textRotation="90" shrinkToFit="1"/>
    </xf>
    <xf numFmtId="0" fontId="5" fillId="0" borderId="60" xfId="0" applyFont="1" applyBorder="1" applyAlignment="1">
      <alignment horizontal="center" vertical="center"/>
    </xf>
    <xf numFmtId="0" fontId="5" fillId="0" borderId="68" xfId="0" applyFont="1" applyBorder="1" applyAlignment="1">
      <alignment horizontal="center" vertical="center"/>
    </xf>
    <xf numFmtId="0" fontId="5" fillId="0" borderId="71" xfId="0" applyFont="1" applyBorder="1" applyAlignment="1">
      <alignment horizontal="center" vertical="center"/>
    </xf>
    <xf numFmtId="0" fontId="3" fillId="0" borderId="29" xfId="0" applyNumberFormat="1" applyFont="1" applyBorder="1" applyAlignment="1">
      <alignment horizontal="center" vertical="center" textRotation="90" shrinkToFit="1"/>
    </xf>
    <xf numFmtId="0" fontId="3" fillId="0" borderId="17" xfId="0" applyNumberFormat="1" applyFont="1" applyBorder="1" applyAlignment="1">
      <alignment horizontal="center" vertical="center" textRotation="90" shrinkToFit="1"/>
    </xf>
    <xf numFmtId="0" fontId="3" fillId="0" borderId="27" xfId="0" applyNumberFormat="1" applyFont="1" applyBorder="1" applyAlignment="1">
      <alignment horizontal="center" vertical="center" textRotation="90" shrinkToFit="1"/>
    </xf>
    <xf numFmtId="0" fontId="3" fillId="0" borderId="59" xfId="0" applyFont="1" applyBorder="1" applyAlignment="1">
      <alignment horizontal="center" vertical="center" textRotation="90" shrinkToFit="1"/>
    </xf>
    <xf numFmtId="0" fontId="3" fillId="0" borderId="5" xfId="0" applyFont="1" applyBorder="1" applyAlignment="1">
      <alignment horizontal="center" vertical="center" textRotation="90" shrinkToFit="1"/>
    </xf>
    <xf numFmtId="0" fontId="3" fillId="0" borderId="52" xfId="0" applyFont="1" applyBorder="1" applyAlignment="1">
      <alignment horizontal="center" vertical="center" textRotation="90" shrinkToFit="1"/>
    </xf>
    <xf numFmtId="0" fontId="11" fillId="3" borderId="8" xfId="0" applyFont="1" applyFill="1" applyBorder="1" applyAlignment="1">
      <alignment vertical="top" wrapText="1"/>
    </xf>
    <xf numFmtId="0" fontId="7" fillId="0" borderId="8" xfId="0" applyFont="1" applyBorder="1" applyAlignment="1">
      <alignment vertical="top" wrapText="1"/>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6" borderId="42" xfId="0" applyNumberFormat="1" applyFont="1" applyFill="1" applyBorder="1" applyAlignment="1">
      <alignment horizontal="center" vertical="top"/>
    </xf>
    <xf numFmtId="0" fontId="5" fillId="0" borderId="17" xfId="0" applyFont="1" applyFill="1" applyBorder="1" applyAlignment="1">
      <alignment horizontal="left" vertical="top" wrapText="1"/>
    </xf>
    <xf numFmtId="0" fontId="7" fillId="0" borderId="31" xfId="0" applyFont="1" applyBorder="1" applyAlignment="1">
      <alignment vertical="top" wrapText="1"/>
    </xf>
    <xf numFmtId="0" fontId="9" fillId="7" borderId="61" xfId="0" applyFont="1" applyFill="1" applyBorder="1" applyAlignment="1">
      <alignment horizontal="left" vertical="top" wrapText="1"/>
    </xf>
    <xf numFmtId="0" fontId="9" fillId="7" borderId="67" xfId="0" applyFont="1" applyFill="1" applyBorder="1" applyAlignment="1">
      <alignment horizontal="left" vertical="top" wrapText="1"/>
    </xf>
    <xf numFmtId="0" fontId="9" fillId="7" borderId="66" xfId="0" applyFont="1" applyFill="1" applyBorder="1" applyAlignment="1">
      <alignment horizontal="left" vertical="top" wrapText="1"/>
    </xf>
    <xf numFmtId="0" fontId="5" fillId="10" borderId="46" xfId="0" applyFont="1" applyFill="1" applyBorder="1" applyAlignment="1">
      <alignment horizontal="left" vertical="top"/>
    </xf>
    <xf numFmtId="0" fontId="5" fillId="10" borderId="67" xfId="0" applyFont="1" applyFill="1" applyBorder="1" applyAlignment="1">
      <alignment horizontal="left" vertical="top"/>
    </xf>
    <xf numFmtId="0" fontId="5" fillId="10" borderId="66" xfId="0" applyFont="1" applyFill="1" applyBorder="1" applyAlignment="1">
      <alignment horizontal="left" vertical="top"/>
    </xf>
    <xf numFmtId="0" fontId="5" fillId="2" borderId="46" xfId="0" applyFont="1" applyFill="1" applyBorder="1" applyAlignment="1">
      <alignment horizontal="left" vertical="top" wrapText="1"/>
    </xf>
    <xf numFmtId="0" fontId="5" fillId="2" borderId="67" xfId="0" applyFont="1" applyFill="1" applyBorder="1" applyAlignment="1">
      <alignment horizontal="left" vertical="top" wrapText="1"/>
    </xf>
    <xf numFmtId="0" fontId="5" fillId="2" borderId="66" xfId="0" applyFont="1" applyFill="1" applyBorder="1" applyAlignment="1">
      <alignment horizontal="left" vertical="top" wrapText="1"/>
    </xf>
    <xf numFmtId="0" fontId="5" fillId="0" borderId="20" xfId="0" applyFont="1" applyFill="1" applyBorder="1" applyAlignment="1">
      <alignment horizontal="left" vertical="top" wrapText="1"/>
    </xf>
    <xf numFmtId="0" fontId="7" fillId="0" borderId="33" xfId="0" applyFont="1" applyBorder="1" applyAlignment="1">
      <alignment vertical="top" wrapText="1"/>
    </xf>
    <xf numFmtId="0" fontId="4" fillId="0" borderId="0" xfId="0" applyFont="1" applyAlignment="1">
      <alignment horizontal="center" vertical="top" wrapText="1"/>
    </xf>
    <xf numFmtId="0" fontId="6" fillId="0" borderId="0" xfId="0" applyFont="1" applyAlignment="1">
      <alignment horizontal="center" vertical="top" wrapText="1"/>
    </xf>
    <xf numFmtId="0" fontId="4" fillId="0" borderId="0" xfId="0" applyFont="1" applyAlignment="1">
      <alignment horizontal="center" vertical="top"/>
    </xf>
    <xf numFmtId="0" fontId="3" fillId="0" borderId="30" xfId="0" applyFont="1" applyBorder="1" applyAlignment="1">
      <alignment horizontal="center" vertical="top"/>
    </xf>
    <xf numFmtId="0" fontId="3" fillId="0" borderId="7" xfId="0" applyFont="1" applyBorder="1" applyAlignment="1">
      <alignment horizontal="center" vertical="center" textRotation="90" shrinkToFit="1"/>
    </xf>
    <xf numFmtId="0" fontId="3" fillId="0" borderId="8" xfId="0" applyFont="1" applyBorder="1" applyAlignment="1">
      <alignment horizontal="center" vertical="center" textRotation="90" shrinkToFit="1"/>
    </xf>
    <xf numFmtId="0" fontId="3" fillId="0" borderId="9" xfId="0" applyFont="1" applyBorder="1" applyAlignment="1">
      <alignment horizontal="center" vertical="center" textRotation="90" shrinkToFit="1"/>
    </xf>
    <xf numFmtId="0" fontId="3" fillId="0" borderId="28" xfId="0" applyFont="1" applyBorder="1" applyAlignment="1">
      <alignment horizontal="center" vertical="center" textRotation="90" shrinkToFit="1"/>
    </xf>
    <xf numFmtId="0" fontId="3" fillId="0" borderId="15" xfId="0" applyFont="1" applyBorder="1" applyAlignment="1">
      <alignment horizontal="center" vertical="center" textRotation="90" shrinkToFit="1"/>
    </xf>
    <xf numFmtId="0" fontId="3" fillId="0" borderId="26" xfId="0" applyFont="1" applyBorder="1" applyAlignment="1">
      <alignment horizontal="center" vertical="center" textRotation="90" shrinkToFit="1"/>
    </xf>
    <xf numFmtId="0" fontId="3" fillId="0" borderId="53"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70" xfId="0" applyFont="1" applyBorder="1" applyAlignment="1">
      <alignment horizontal="center" vertical="center" textRotation="90" shrinkToFit="1"/>
    </xf>
    <xf numFmtId="0" fontId="3" fillId="0" borderId="38" xfId="0" applyFont="1" applyBorder="1" applyAlignment="1">
      <alignment horizontal="center" vertical="center" textRotation="90" shrinkToFit="1"/>
    </xf>
    <xf numFmtId="0" fontId="3" fillId="0" borderId="72" xfId="0" applyFont="1" applyBorder="1" applyAlignment="1">
      <alignment horizontal="center" vertical="center" textRotation="90" shrinkToFit="1"/>
    </xf>
    <xf numFmtId="0" fontId="3" fillId="0" borderId="3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6" xfId="0" applyFont="1" applyBorder="1" applyAlignment="1">
      <alignment horizontal="center" vertical="center"/>
    </xf>
    <xf numFmtId="0" fontId="3" fillId="0" borderId="67" xfId="0" applyFont="1" applyBorder="1" applyAlignment="1">
      <alignment horizontal="center" vertical="center"/>
    </xf>
    <xf numFmtId="0" fontId="3" fillId="0" borderId="66" xfId="0" applyFont="1" applyBorder="1" applyAlignment="1">
      <alignment horizontal="center" vertical="center"/>
    </xf>
    <xf numFmtId="0" fontId="3" fillId="0" borderId="8" xfId="0" applyFont="1" applyFill="1" applyBorder="1" applyAlignment="1">
      <alignment vertical="top" wrapText="1"/>
    </xf>
    <xf numFmtId="0" fontId="0" fillId="0" borderId="9" xfId="0" applyBorder="1" applyAlignment="1">
      <alignment vertical="top" wrapText="1"/>
    </xf>
    <xf numFmtId="49" fontId="5" fillId="6" borderId="28" xfId="0" applyNumberFormat="1" applyFont="1" applyFill="1" applyBorder="1" applyAlignment="1">
      <alignment horizontal="center" vertical="top"/>
    </xf>
    <xf numFmtId="49" fontId="5" fillId="6" borderId="32" xfId="0" applyNumberFormat="1" applyFont="1" applyFill="1" applyBorder="1" applyAlignment="1">
      <alignment horizontal="center" vertical="top"/>
    </xf>
    <xf numFmtId="0" fontId="3" fillId="6" borderId="105" xfId="0" applyFont="1" applyFill="1" applyBorder="1" applyAlignment="1">
      <alignment horizontal="left" vertical="top" wrapText="1"/>
    </xf>
    <xf numFmtId="0" fontId="0" fillId="0" borderId="27" xfId="0" applyBorder="1" applyAlignment="1">
      <alignment horizontal="left" vertical="top" wrapText="1"/>
    </xf>
    <xf numFmtId="0" fontId="3" fillId="3" borderId="8" xfId="0" applyFont="1" applyFill="1" applyBorder="1" applyAlignment="1">
      <alignment horizontal="center" vertical="center" textRotation="90" wrapText="1"/>
    </xf>
    <xf numFmtId="49" fontId="5" fillId="11" borderId="58" xfId="0" applyNumberFormat="1" applyFont="1" applyFill="1" applyBorder="1" applyAlignment="1">
      <alignment horizontal="right" vertical="top"/>
    </xf>
    <xf numFmtId="49" fontId="5" fillId="2" borderId="57" xfId="0" applyNumberFormat="1" applyFont="1" applyFill="1" applyBorder="1" applyAlignment="1">
      <alignment horizontal="left" vertical="top"/>
    </xf>
    <xf numFmtId="49" fontId="5" fillId="2" borderId="58" xfId="0" applyNumberFormat="1" applyFont="1" applyFill="1" applyBorder="1" applyAlignment="1">
      <alignment horizontal="left" vertical="top"/>
    </xf>
    <xf numFmtId="49" fontId="5" fillId="2" borderId="75" xfId="0" applyNumberFormat="1" applyFont="1" applyFill="1" applyBorder="1" applyAlignment="1">
      <alignment horizontal="left" vertical="top"/>
    </xf>
    <xf numFmtId="49" fontId="5" fillId="2" borderId="69" xfId="0" applyNumberFormat="1" applyFont="1" applyFill="1" applyBorder="1" applyAlignment="1">
      <alignment horizontal="left" vertical="top"/>
    </xf>
    <xf numFmtId="49" fontId="5" fillId="10" borderId="7" xfId="0" applyNumberFormat="1" applyFont="1" applyFill="1" applyBorder="1" applyAlignment="1">
      <alignment horizontal="center" vertical="top"/>
    </xf>
    <xf numFmtId="49" fontId="5" fillId="2" borderId="28" xfId="0" applyNumberFormat="1" applyFont="1" applyFill="1" applyBorder="1" applyAlignment="1">
      <alignment horizontal="center" vertical="top"/>
    </xf>
    <xf numFmtId="49" fontId="5" fillId="6" borderId="15" xfId="0" applyNumberFormat="1" applyFont="1" applyFill="1" applyBorder="1" applyAlignment="1">
      <alignment horizontal="center" vertical="top"/>
    </xf>
    <xf numFmtId="0" fontId="3" fillId="6" borderId="29" xfId="0" applyFont="1" applyFill="1" applyBorder="1" applyAlignment="1">
      <alignment horizontal="left" vertical="top" wrapText="1"/>
    </xf>
    <xf numFmtId="0" fontId="0" fillId="6" borderId="17" xfId="0" applyFill="1" applyBorder="1" applyAlignment="1">
      <alignment horizontal="left" vertical="top" wrapText="1"/>
    </xf>
    <xf numFmtId="0" fontId="0" fillId="0" borderId="27" xfId="0" applyBorder="1" applyAlignment="1">
      <alignment vertical="top"/>
    </xf>
    <xf numFmtId="0" fontId="3" fillId="6" borderId="7" xfId="0" applyFont="1" applyFill="1" applyBorder="1" applyAlignment="1">
      <alignment horizontal="center" vertical="center" textRotation="90" wrapText="1"/>
    </xf>
    <xf numFmtId="0" fontId="3" fillId="6" borderId="8" xfId="0" applyFont="1" applyFill="1" applyBorder="1" applyAlignment="1">
      <alignment horizontal="center" vertical="center" textRotation="90" wrapText="1"/>
    </xf>
    <xf numFmtId="49" fontId="3" fillId="6" borderId="29" xfId="0" applyNumberFormat="1" applyFont="1" applyFill="1" applyBorder="1" applyAlignment="1">
      <alignment horizontal="center" vertical="top"/>
    </xf>
    <xf numFmtId="49" fontId="3" fillId="6" borderId="17" xfId="0" applyNumberFormat="1" applyFont="1" applyFill="1" applyBorder="1" applyAlignment="1">
      <alignment horizontal="center" vertical="top"/>
    </xf>
    <xf numFmtId="0" fontId="0" fillId="0" borderId="8" xfId="0" applyBorder="1" applyAlignment="1">
      <alignment horizontal="center" vertical="center" textRotation="90" wrapText="1"/>
    </xf>
    <xf numFmtId="0" fontId="3" fillId="6" borderId="27" xfId="0" applyFont="1" applyFill="1" applyBorder="1" applyAlignment="1">
      <alignment horizontal="left" vertical="top" wrapText="1"/>
    </xf>
    <xf numFmtId="49" fontId="5" fillId="2" borderId="58" xfId="0" applyNumberFormat="1" applyFont="1" applyFill="1" applyBorder="1" applyAlignment="1">
      <alignment horizontal="right" vertical="top"/>
    </xf>
    <xf numFmtId="0" fontId="3" fillId="2" borderId="41" xfId="0" applyFont="1" applyFill="1" applyBorder="1" applyAlignment="1">
      <alignment horizontal="center" vertical="top" wrapText="1"/>
    </xf>
    <xf numFmtId="0" fontId="3" fillId="2" borderId="58" xfId="0" applyFont="1" applyFill="1" applyBorder="1" applyAlignment="1">
      <alignment horizontal="center" vertical="top" wrapText="1"/>
    </xf>
    <xf numFmtId="0" fontId="3" fillId="2" borderId="69" xfId="0" applyFont="1" applyFill="1" applyBorder="1" applyAlignment="1">
      <alignment horizontal="center" vertical="top" wrapText="1"/>
    </xf>
    <xf numFmtId="0" fontId="3" fillId="3" borderId="95" xfId="0" applyFont="1" applyFill="1" applyBorder="1" applyAlignment="1">
      <alignment vertical="top" wrapText="1"/>
    </xf>
    <xf numFmtId="0" fontId="3" fillId="3" borderId="92" xfId="0" applyFont="1" applyFill="1" applyBorder="1" applyAlignment="1">
      <alignment vertical="top" wrapText="1"/>
    </xf>
    <xf numFmtId="0" fontId="3" fillId="0" borderId="96" xfId="0" applyFont="1" applyFill="1" applyBorder="1" applyAlignment="1">
      <alignment horizontal="center" vertical="center" textRotation="90" wrapText="1"/>
    </xf>
    <xf numFmtId="0" fontId="3" fillId="0" borderId="91" xfId="0" applyFont="1" applyFill="1" applyBorder="1" applyAlignment="1">
      <alignment horizontal="center" vertical="center" textRotation="90" wrapText="1"/>
    </xf>
    <xf numFmtId="0" fontId="3" fillId="3" borderId="8" xfId="0" applyFont="1" applyFill="1" applyBorder="1" applyAlignment="1">
      <alignment horizontal="left" vertical="top" wrapText="1"/>
    </xf>
    <xf numFmtId="0" fontId="0" fillId="0" borderId="8" xfId="0" applyBorder="1" applyAlignment="1">
      <alignment horizontal="left" vertical="top" wrapText="1"/>
    </xf>
    <xf numFmtId="0" fontId="3" fillId="0" borderId="38" xfId="0" applyFont="1" applyFill="1" applyBorder="1" applyAlignment="1">
      <alignment horizontal="center" vertical="center" textRotation="90" wrapText="1"/>
    </xf>
    <xf numFmtId="49" fontId="3" fillId="0" borderId="17" xfId="0" applyNumberFormat="1" applyFont="1" applyBorder="1" applyAlignment="1">
      <alignment horizontal="center" vertical="top"/>
    </xf>
    <xf numFmtId="0" fontId="3" fillId="6" borderId="8" xfId="0" applyFont="1" applyFill="1" applyBorder="1" applyAlignment="1">
      <alignment horizontal="left" vertical="top" wrapText="1"/>
    </xf>
    <xf numFmtId="49" fontId="19" fillId="2" borderId="57" xfId="0" applyNumberFormat="1" applyFont="1" applyFill="1" applyBorder="1" applyAlignment="1">
      <alignment horizontal="left" vertical="top"/>
    </xf>
    <xf numFmtId="49" fontId="19" fillId="2" borderId="58" xfId="0" applyNumberFormat="1" applyFont="1" applyFill="1" applyBorder="1" applyAlignment="1">
      <alignment horizontal="left" vertical="top"/>
    </xf>
    <xf numFmtId="49" fontId="19" fillId="2" borderId="69" xfId="0" applyNumberFormat="1" applyFont="1" applyFill="1" applyBorder="1" applyAlignment="1">
      <alignment horizontal="left" vertical="top"/>
    </xf>
    <xf numFmtId="0" fontId="5" fillId="10" borderId="57" xfId="0" applyFont="1" applyFill="1" applyBorder="1" applyAlignment="1">
      <alignment horizontal="left" vertical="top"/>
    </xf>
    <xf numFmtId="0" fontId="5" fillId="10" borderId="58" xfId="0" applyFont="1" applyFill="1" applyBorder="1" applyAlignment="1">
      <alignment horizontal="left" vertical="top"/>
    </xf>
    <xf numFmtId="0" fontId="5" fillId="10" borderId="69" xfId="0" applyFont="1" applyFill="1" applyBorder="1" applyAlignment="1">
      <alignment horizontal="left" vertical="top"/>
    </xf>
    <xf numFmtId="49" fontId="5" fillId="10" borderId="57" xfId="0" applyNumberFormat="1" applyFont="1" applyFill="1" applyBorder="1" applyAlignment="1">
      <alignment horizontal="right" vertical="top"/>
    </xf>
    <xf numFmtId="49" fontId="5" fillId="10" borderId="58" xfId="0" applyNumberFormat="1" applyFont="1" applyFill="1" applyBorder="1" applyAlignment="1">
      <alignment horizontal="right" vertical="top"/>
    </xf>
    <xf numFmtId="49" fontId="5" fillId="10" borderId="69" xfId="0" applyNumberFormat="1" applyFont="1" applyFill="1" applyBorder="1" applyAlignment="1">
      <alignment horizontal="right" vertical="top"/>
    </xf>
    <xf numFmtId="0" fontId="3" fillId="10" borderId="41" xfId="0" applyFont="1" applyFill="1" applyBorder="1" applyAlignment="1">
      <alignment horizontal="center" vertical="top"/>
    </xf>
    <xf numFmtId="0" fontId="3" fillId="10" borderId="58" xfId="0" applyFont="1" applyFill="1" applyBorder="1" applyAlignment="1">
      <alignment horizontal="center" vertical="top"/>
    </xf>
    <xf numFmtId="0" fontId="3" fillId="10" borderId="69" xfId="0" applyFont="1" applyFill="1" applyBorder="1" applyAlignment="1">
      <alignment horizontal="center" vertical="top"/>
    </xf>
    <xf numFmtId="49" fontId="3" fillId="0" borderId="105" xfId="0" applyNumberFormat="1" applyFont="1" applyBorder="1" applyAlignment="1">
      <alignment horizontal="center" vertical="top"/>
    </xf>
    <xf numFmtId="49" fontId="3" fillId="0" borderId="87" xfId="0" applyNumberFormat="1" applyFont="1" applyBorder="1" applyAlignment="1">
      <alignment horizontal="center" vertical="top"/>
    </xf>
    <xf numFmtId="0" fontId="0" fillId="6" borderId="15" xfId="0" applyFill="1" applyBorder="1" applyAlignment="1">
      <alignment horizontal="center" vertical="top"/>
    </xf>
    <xf numFmtId="0" fontId="3" fillId="3" borderId="105" xfId="0" applyFont="1" applyFill="1" applyBorder="1" applyAlignment="1">
      <alignment vertical="top" wrapText="1"/>
    </xf>
    <xf numFmtId="0" fontId="0" fillId="0" borderId="87" xfId="0" applyBorder="1" applyAlignment="1">
      <alignment vertical="top" wrapText="1"/>
    </xf>
    <xf numFmtId="49" fontId="5" fillId="10" borderId="9"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19" fillId="6" borderId="15" xfId="0" applyNumberFormat="1" applyFont="1" applyFill="1" applyBorder="1" applyAlignment="1">
      <alignment horizontal="center" vertical="top" wrapText="1"/>
    </xf>
    <xf numFmtId="49" fontId="19" fillId="6" borderId="26" xfId="0" applyNumberFormat="1" applyFont="1" applyFill="1" applyBorder="1" applyAlignment="1">
      <alignment horizontal="center" vertical="top" wrapText="1"/>
    </xf>
    <xf numFmtId="0" fontId="3" fillId="6" borderId="15" xfId="0" applyFont="1" applyFill="1" applyBorder="1" applyAlignment="1">
      <alignment horizontal="left" vertical="top" wrapText="1"/>
    </xf>
    <xf numFmtId="0" fontId="3" fillId="6" borderId="26" xfId="0" applyFont="1" applyFill="1" applyBorder="1" applyAlignment="1">
      <alignment horizontal="left" vertical="top" wrapText="1"/>
    </xf>
    <xf numFmtId="0" fontId="24" fillId="0" borderId="8" xfId="0" applyFont="1" applyFill="1" applyBorder="1" applyAlignment="1">
      <alignment horizontal="center" vertical="center" textRotation="90" wrapText="1"/>
    </xf>
    <xf numFmtId="0" fontId="24" fillId="0" borderId="9" xfId="0" applyFont="1" applyFill="1" applyBorder="1" applyAlignment="1">
      <alignment horizontal="center" vertical="center" textRotation="90" wrapText="1"/>
    </xf>
    <xf numFmtId="49" fontId="19" fillId="0" borderId="17" xfId="0" applyNumberFormat="1" applyFont="1" applyBorder="1" applyAlignment="1">
      <alignment horizontal="center" vertical="top"/>
    </xf>
    <xf numFmtId="49" fontId="19" fillId="0" borderId="27" xfId="0" applyNumberFormat="1" applyFont="1" applyBorder="1" applyAlignment="1">
      <alignment horizontal="center" vertical="top"/>
    </xf>
    <xf numFmtId="0" fontId="18" fillId="0" borderId="7" xfId="0" applyFont="1" applyFill="1" applyBorder="1" applyAlignment="1">
      <alignment horizontal="left" vertical="top" wrapText="1"/>
    </xf>
    <xf numFmtId="0" fontId="18" fillId="0" borderId="9" xfId="0" applyFont="1" applyFill="1" applyBorder="1" applyAlignment="1">
      <alignment horizontal="left" vertical="top" wrapText="1"/>
    </xf>
    <xf numFmtId="49" fontId="19" fillId="6" borderId="28" xfId="0" applyNumberFormat="1" applyFont="1" applyFill="1" applyBorder="1" applyAlignment="1">
      <alignment horizontal="center" vertical="top" wrapText="1"/>
    </xf>
    <xf numFmtId="0" fontId="3" fillId="3" borderId="28" xfId="0" applyFont="1" applyFill="1" applyBorder="1" applyAlignment="1">
      <alignment horizontal="left" vertical="top" wrapText="1"/>
    </xf>
    <xf numFmtId="0" fontId="3" fillId="3" borderId="26" xfId="0" applyFont="1" applyFill="1" applyBorder="1" applyAlignment="1">
      <alignment horizontal="left" vertical="top" wrapText="1"/>
    </xf>
    <xf numFmtId="0" fontId="23" fillId="0" borderId="7" xfId="0" applyFont="1" applyFill="1" applyBorder="1" applyAlignment="1">
      <alignment horizontal="center" vertical="center" textRotation="90" wrapText="1"/>
    </xf>
    <xf numFmtId="0" fontId="23" fillId="0" borderId="9" xfId="0" applyFont="1" applyFill="1" applyBorder="1" applyAlignment="1">
      <alignment horizontal="center" vertical="center" textRotation="90" wrapText="1"/>
    </xf>
    <xf numFmtId="49" fontId="19" fillId="0" borderId="29" xfId="0" applyNumberFormat="1" applyFont="1" applyBorder="1" applyAlignment="1">
      <alignment horizontal="center" vertical="top"/>
    </xf>
    <xf numFmtId="0" fontId="18" fillId="3" borderId="29" xfId="0" applyFont="1" applyFill="1" applyBorder="1" applyAlignment="1">
      <alignment horizontal="left" vertical="top" wrapText="1"/>
    </xf>
    <xf numFmtId="0" fontId="18" fillId="3" borderId="27" xfId="0" applyFont="1" applyFill="1" applyBorder="1" applyAlignment="1">
      <alignment horizontal="left" vertical="top" wrapText="1"/>
    </xf>
    <xf numFmtId="0" fontId="24" fillId="0" borderId="7" xfId="0" applyFont="1" applyFill="1" applyBorder="1" applyAlignment="1">
      <alignment horizontal="center" vertical="center" textRotation="90" wrapText="1"/>
    </xf>
    <xf numFmtId="0" fontId="5" fillId="8" borderId="72" xfId="0" applyFont="1" applyFill="1" applyBorder="1" applyAlignment="1">
      <alignment horizontal="right" vertical="top" wrapText="1"/>
    </xf>
    <xf numFmtId="0" fontId="5" fillId="8" borderId="30" xfId="0" applyFont="1" applyFill="1" applyBorder="1" applyAlignment="1">
      <alignment horizontal="right" vertical="top" wrapText="1"/>
    </xf>
    <xf numFmtId="0" fontId="5" fillId="8" borderId="35" xfId="0" applyFont="1" applyFill="1" applyBorder="1" applyAlignment="1">
      <alignment horizontal="right" vertical="top" wrapText="1"/>
    </xf>
    <xf numFmtId="0" fontId="3" fillId="3" borderId="17" xfId="0" applyFont="1" applyFill="1" applyBorder="1" applyAlignment="1">
      <alignment vertical="top" wrapText="1"/>
    </xf>
    <xf numFmtId="0" fontId="3" fillId="3" borderId="104" xfId="0" applyFont="1" applyFill="1" applyBorder="1" applyAlignment="1">
      <alignment horizontal="left" vertical="top" wrapText="1"/>
    </xf>
    <xf numFmtId="0" fontId="3" fillId="3" borderId="61" xfId="0" applyFont="1" applyFill="1" applyBorder="1" applyAlignment="1">
      <alignment horizontal="left" vertical="top" wrapText="1"/>
    </xf>
    <xf numFmtId="0" fontId="0" fillId="0" borderId="67" xfId="0" applyBorder="1" applyAlignment="1">
      <alignment horizontal="left" vertical="top" wrapText="1"/>
    </xf>
    <xf numFmtId="0" fontId="0" fillId="0" borderId="66" xfId="0" applyBorder="1" applyAlignment="1">
      <alignment horizontal="left" vertical="top" wrapText="1"/>
    </xf>
    <xf numFmtId="0" fontId="3" fillId="0" borderId="61" xfId="0" applyFont="1" applyBorder="1" applyAlignment="1">
      <alignment horizontal="left" vertical="top" wrapText="1"/>
    </xf>
    <xf numFmtId="0" fontId="3" fillId="0" borderId="67" xfId="0" applyFont="1" applyBorder="1" applyAlignment="1">
      <alignment horizontal="left" vertical="top" wrapText="1"/>
    </xf>
    <xf numFmtId="0" fontId="3" fillId="0" borderId="66" xfId="0" applyFont="1" applyBorder="1" applyAlignment="1">
      <alignment horizontal="left" vertical="top" wrapText="1"/>
    </xf>
    <xf numFmtId="0" fontId="3" fillId="3" borderId="73" xfId="0" applyFont="1" applyFill="1" applyBorder="1" applyAlignment="1">
      <alignment horizontal="left" vertical="top" wrapText="1"/>
    </xf>
    <xf numFmtId="0" fontId="3" fillId="3" borderId="74" xfId="0" applyFont="1" applyFill="1" applyBorder="1" applyAlignment="1">
      <alignment horizontal="left" vertical="top" wrapText="1"/>
    </xf>
    <xf numFmtId="0" fontId="3" fillId="3" borderId="55" xfId="0" applyFont="1" applyFill="1" applyBorder="1" applyAlignment="1">
      <alignment horizontal="left" vertical="top" wrapText="1"/>
    </xf>
    <xf numFmtId="0" fontId="5" fillId="4" borderId="61" xfId="0" applyFont="1" applyFill="1" applyBorder="1" applyAlignment="1">
      <alignment horizontal="right" vertical="top" wrapText="1"/>
    </xf>
    <xf numFmtId="0" fontId="5" fillId="4" borderId="67" xfId="0" applyFont="1" applyFill="1" applyBorder="1" applyAlignment="1">
      <alignment horizontal="right" vertical="top" wrapText="1"/>
    </xf>
    <xf numFmtId="0" fontId="5" fillId="4" borderId="66" xfId="0" applyFont="1" applyFill="1" applyBorder="1" applyAlignment="1">
      <alignment horizontal="right" vertical="top" wrapText="1"/>
    </xf>
    <xf numFmtId="0" fontId="5" fillId="4" borderId="60" xfId="0" applyFont="1" applyFill="1" applyBorder="1" applyAlignment="1">
      <alignment horizontal="right" vertical="top" wrapText="1"/>
    </xf>
    <xf numFmtId="0" fontId="5" fillId="4" borderId="68" xfId="0" applyFont="1" applyFill="1" applyBorder="1" applyAlignment="1">
      <alignment horizontal="right" vertical="top" wrapText="1"/>
    </xf>
    <xf numFmtId="0" fontId="5" fillId="4" borderId="71" xfId="0" applyFont="1" applyFill="1" applyBorder="1" applyAlignment="1">
      <alignment horizontal="right" vertical="top" wrapText="1"/>
    </xf>
    <xf numFmtId="0" fontId="3" fillId="0" borderId="73" xfId="0" applyFont="1" applyBorder="1" applyAlignment="1">
      <alignment horizontal="left" vertical="top" wrapText="1"/>
    </xf>
    <xf numFmtId="0" fontId="3" fillId="0" borderId="74" xfId="0" applyFont="1" applyBorder="1" applyAlignment="1">
      <alignment horizontal="left" vertical="top" wrapText="1"/>
    </xf>
    <xf numFmtId="0" fontId="3" fillId="0" borderId="55" xfId="0" applyFont="1" applyBorder="1" applyAlignment="1">
      <alignment horizontal="left" vertical="top" wrapText="1"/>
    </xf>
    <xf numFmtId="0" fontId="2" fillId="0" borderId="75" xfId="0" applyNumberFormat="1" applyFont="1" applyBorder="1" applyAlignment="1">
      <alignment vertical="top" wrapText="1"/>
    </xf>
    <xf numFmtId="0" fontId="2" fillId="0" borderId="0" xfId="0" applyNumberFormat="1" applyFont="1" applyBorder="1" applyAlignment="1">
      <alignment vertical="top" wrapText="1"/>
    </xf>
    <xf numFmtId="0" fontId="12" fillId="0" borderId="0" xfId="0" applyNumberFormat="1" applyFont="1" applyFill="1" applyBorder="1" applyAlignment="1">
      <alignment horizontal="left" vertical="top" wrapText="1"/>
    </xf>
    <xf numFmtId="49" fontId="5" fillId="0" borderId="30" xfId="0" applyNumberFormat="1" applyFont="1" applyFill="1" applyBorder="1" applyAlignment="1">
      <alignment horizontal="center" vertical="top" wrapText="1"/>
    </xf>
    <xf numFmtId="0" fontId="5" fillId="0" borderId="41"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69" xfId="0" applyFont="1" applyBorder="1" applyAlignment="1">
      <alignment horizontal="center" vertical="center" wrapText="1"/>
    </xf>
    <xf numFmtId="49" fontId="5" fillId="2" borderId="57" xfId="0" applyNumberFormat="1" applyFont="1" applyFill="1" applyBorder="1" applyAlignment="1">
      <alignment horizontal="right" vertical="top"/>
    </xf>
    <xf numFmtId="49" fontId="5" fillId="4" borderId="57" xfId="0" applyNumberFormat="1" applyFont="1" applyFill="1" applyBorder="1" applyAlignment="1">
      <alignment horizontal="right" vertical="top"/>
    </xf>
    <xf numFmtId="49" fontId="5" fillId="4" borderId="58" xfId="0" applyNumberFormat="1" applyFont="1" applyFill="1" applyBorder="1" applyAlignment="1">
      <alignment horizontal="right" vertical="top"/>
    </xf>
    <xf numFmtId="0" fontId="3" fillId="4" borderId="58" xfId="0" applyFont="1" applyFill="1" applyBorder="1" applyAlignment="1">
      <alignment horizontal="center" vertical="top"/>
    </xf>
    <xf numFmtId="0" fontId="3" fillId="4" borderId="69" xfId="0" applyFont="1" applyFill="1" applyBorder="1" applyAlignment="1">
      <alignment horizontal="center" vertical="top"/>
    </xf>
    <xf numFmtId="0" fontId="18" fillId="0" borderId="8" xfId="0" applyFont="1" applyFill="1" applyBorder="1" applyAlignment="1">
      <alignment horizontal="left" vertical="top" wrapText="1"/>
    </xf>
    <xf numFmtId="0" fontId="16" fillId="0" borderId="38" xfId="0" applyFont="1" applyFill="1" applyBorder="1" applyAlignment="1">
      <alignment horizontal="center" vertical="center" textRotation="90" wrapText="1"/>
    </xf>
    <xf numFmtId="0" fontId="25" fillId="0" borderId="9" xfId="0" applyFont="1" applyBorder="1" applyAlignment="1">
      <alignment horizontal="center" vertical="center"/>
    </xf>
    <xf numFmtId="165" fontId="3" fillId="0" borderId="61" xfId="0" applyNumberFormat="1" applyFont="1" applyBorder="1" applyAlignment="1">
      <alignment horizontal="center" vertical="top" wrapText="1"/>
    </xf>
    <xf numFmtId="165" fontId="3" fillId="0" borderId="67" xfId="0" applyNumberFormat="1" applyFont="1" applyBorder="1" applyAlignment="1">
      <alignment horizontal="center" vertical="top" wrapText="1"/>
    </xf>
    <xf numFmtId="165" fontId="3" fillId="0" borderId="66" xfId="0" applyNumberFormat="1" applyFont="1" applyBorder="1" applyAlignment="1">
      <alignment horizontal="center" vertical="top" wrapText="1"/>
    </xf>
    <xf numFmtId="165" fontId="5" fillId="8" borderId="107" xfId="0" applyNumberFormat="1" applyFont="1" applyFill="1" applyBorder="1" applyAlignment="1">
      <alignment horizontal="center" vertical="top" wrapText="1"/>
    </xf>
    <xf numFmtId="165" fontId="5" fillId="8" borderId="43" xfId="0" applyNumberFormat="1" applyFont="1" applyFill="1" applyBorder="1" applyAlignment="1">
      <alignment horizontal="center" vertical="top" wrapText="1"/>
    </xf>
    <xf numFmtId="165" fontId="5" fillId="8" borderId="44" xfId="0" applyNumberFormat="1" applyFont="1" applyFill="1" applyBorder="1" applyAlignment="1">
      <alignment horizontal="center" vertical="top" wrapText="1"/>
    </xf>
    <xf numFmtId="165" fontId="5" fillId="8" borderId="72" xfId="0" applyNumberFormat="1" applyFont="1" applyFill="1" applyBorder="1" applyAlignment="1">
      <alignment horizontal="center" vertical="top" wrapText="1"/>
    </xf>
    <xf numFmtId="165" fontId="5" fillId="8" borderId="30" xfId="0" applyNumberFormat="1" applyFont="1" applyFill="1" applyBorder="1" applyAlignment="1">
      <alignment horizontal="center" vertical="top" wrapText="1"/>
    </xf>
    <xf numFmtId="165" fontId="5" fillId="8" borderId="35" xfId="0" applyNumberFormat="1" applyFont="1" applyFill="1" applyBorder="1" applyAlignment="1">
      <alignment horizontal="center" vertical="top" wrapText="1"/>
    </xf>
    <xf numFmtId="165" fontId="5" fillId="4" borderId="61" xfId="0" applyNumberFormat="1" applyFont="1" applyFill="1" applyBorder="1" applyAlignment="1">
      <alignment horizontal="center" vertical="top" wrapText="1"/>
    </xf>
    <xf numFmtId="165" fontId="5" fillId="4" borderId="67" xfId="0" applyNumberFormat="1" applyFont="1" applyFill="1" applyBorder="1" applyAlignment="1">
      <alignment horizontal="center" vertical="top" wrapText="1"/>
    </xf>
    <xf numFmtId="165" fontId="5" fillId="4" borderId="66" xfId="0" applyNumberFormat="1" applyFont="1" applyFill="1" applyBorder="1" applyAlignment="1">
      <alignment horizontal="center" vertical="top" wrapText="1"/>
    </xf>
    <xf numFmtId="49" fontId="5" fillId="2" borderId="69" xfId="0" applyNumberFormat="1" applyFont="1" applyFill="1" applyBorder="1" applyAlignment="1">
      <alignment horizontal="right" vertical="top"/>
    </xf>
    <xf numFmtId="0" fontId="5" fillId="0" borderId="60"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71" xfId="0" applyFont="1" applyBorder="1" applyAlignment="1">
      <alignment horizontal="center" vertical="center" wrapText="1"/>
    </xf>
    <xf numFmtId="165" fontId="5" fillId="4" borderId="60" xfId="0" applyNumberFormat="1" applyFont="1" applyFill="1" applyBorder="1" applyAlignment="1">
      <alignment horizontal="center" vertical="top" wrapText="1"/>
    </xf>
    <xf numFmtId="165" fontId="5" fillId="4" borderId="68" xfId="0" applyNumberFormat="1" applyFont="1" applyFill="1" applyBorder="1" applyAlignment="1">
      <alignment horizontal="center" vertical="top" wrapText="1"/>
    </xf>
    <xf numFmtId="165" fontId="5" fillId="4" borderId="71" xfId="0" applyNumberFormat="1" applyFont="1" applyFill="1" applyBorder="1" applyAlignment="1">
      <alignment horizontal="center" vertical="top" wrapText="1"/>
    </xf>
    <xf numFmtId="49" fontId="3" fillId="0" borderId="5" xfId="0" applyNumberFormat="1" applyFont="1" applyBorder="1" applyAlignment="1">
      <alignment horizontal="center" vertical="top" wrapText="1"/>
    </xf>
    <xf numFmtId="49" fontId="3" fillId="0" borderId="85" xfId="0" applyNumberFormat="1" applyFont="1" applyBorder="1" applyAlignment="1">
      <alignment horizontal="center" vertical="top" wrapText="1"/>
    </xf>
    <xf numFmtId="49" fontId="19" fillId="0" borderId="28" xfId="0" applyNumberFormat="1" applyFont="1" applyBorder="1" applyAlignment="1">
      <alignment horizontal="center" vertical="top" wrapText="1"/>
    </xf>
    <xf numFmtId="49" fontId="19" fillId="0" borderId="26" xfId="0" applyNumberFormat="1" applyFont="1" applyBorder="1" applyAlignment="1">
      <alignment horizontal="center" vertical="top" wrapText="1"/>
    </xf>
    <xf numFmtId="0" fontId="18" fillId="0" borderId="129" xfId="0" applyFont="1" applyFill="1" applyBorder="1" applyAlignment="1">
      <alignment horizontal="left" vertical="top" wrapText="1"/>
    </xf>
    <xf numFmtId="0" fontId="18" fillId="0" borderId="37" xfId="0" applyFont="1" applyFill="1" applyBorder="1" applyAlignment="1">
      <alignment horizontal="left" vertical="top" wrapText="1"/>
    </xf>
    <xf numFmtId="49" fontId="19" fillId="0" borderId="15" xfId="0" applyNumberFormat="1" applyFont="1" applyBorder="1" applyAlignment="1">
      <alignment horizontal="center" vertical="top" wrapText="1"/>
    </xf>
    <xf numFmtId="0" fontId="18" fillId="6" borderId="29" xfId="0" applyFont="1" applyFill="1" applyBorder="1" applyAlignment="1">
      <alignment horizontal="left" vertical="top" wrapText="1"/>
    </xf>
    <xf numFmtId="0" fontId="18" fillId="6" borderId="17" xfId="0" applyFont="1" applyFill="1" applyBorder="1" applyAlignment="1">
      <alignment horizontal="left" vertical="top" wrapText="1"/>
    </xf>
    <xf numFmtId="0" fontId="20" fillId="0" borderId="7" xfId="0" applyFont="1" applyFill="1" applyBorder="1" applyAlignment="1">
      <alignment horizontal="center" vertical="center" textRotation="90" wrapText="1"/>
    </xf>
    <xf numFmtId="0" fontId="20" fillId="0" borderId="8" xfId="0" applyFont="1" applyFill="1" applyBorder="1" applyAlignment="1">
      <alignment horizontal="center" vertical="center" textRotation="90" wrapText="1"/>
    </xf>
    <xf numFmtId="49" fontId="18" fillId="0" borderId="28" xfId="0" applyNumberFormat="1" applyFont="1" applyBorder="1" applyAlignment="1">
      <alignment horizontal="center" vertical="top" wrapText="1"/>
    </xf>
    <xf numFmtId="49" fontId="18" fillId="0" borderId="15" xfId="0" applyNumberFormat="1" applyFont="1" applyBorder="1" applyAlignment="1">
      <alignment horizontal="center" vertical="top" wrapText="1"/>
    </xf>
    <xf numFmtId="49" fontId="3" fillId="0" borderId="59" xfId="0" applyNumberFormat="1" applyFont="1" applyBorder="1" applyAlignment="1">
      <alignment horizontal="center" vertical="top" wrapText="1"/>
    </xf>
    <xf numFmtId="49" fontId="3" fillId="0" borderId="52" xfId="0" applyNumberFormat="1" applyFont="1" applyBorder="1" applyAlignment="1">
      <alignment horizontal="center" vertical="top" wrapText="1"/>
    </xf>
    <xf numFmtId="0" fontId="20" fillId="0" borderId="9" xfId="0" applyFont="1" applyFill="1" applyBorder="1" applyAlignment="1">
      <alignment horizontal="center" vertical="center" textRotation="90" wrapText="1"/>
    </xf>
    <xf numFmtId="49" fontId="18" fillId="0" borderId="26" xfId="0" applyNumberFormat="1" applyFont="1" applyBorder="1" applyAlignment="1">
      <alignment horizontal="center" vertical="top" wrapText="1"/>
    </xf>
    <xf numFmtId="49" fontId="5" fillId="9" borderId="42"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3" borderId="15" xfId="0" applyNumberFormat="1" applyFont="1" applyFill="1" applyBorder="1" applyAlignment="1">
      <alignment horizontal="center" vertical="top"/>
    </xf>
    <xf numFmtId="49" fontId="5" fillId="3" borderId="32" xfId="0" applyNumberFormat="1" applyFont="1" applyFill="1" applyBorder="1" applyAlignment="1">
      <alignment horizontal="center" vertical="top"/>
    </xf>
    <xf numFmtId="49" fontId="10" fillId="0" borderId="5" xfId="0" applyNumberFormat="1" applyFont="1" applyBorder="1" applyAlignment="1">
      <alignment horizontal="center" vertical="top" wrapText="1"/>
    </xf>
    <xf numFmtId="49" fontId="10" fillId="0" borderId="24" xfId="0" applyNumberFormat="1" applyFont="1" applyBorder="1" applyAlignment="1">
      <alignment horizontal="center" vertical="top" wrapText="1"/>
    </xf>
    <xf numFmtId="0" fontId="7" fillId="0" borderId="33" xfId="0" applyFont="1" applyBorder="1" applyAlignment="1">
      <alignment horizontal="center" vertical="center" textRotation="90" wrapText="1"/>
    </xf>
    <xf numFmtId="0" fontId="3" fillId="6" borderId="129" xfId="0" applyFont="1" applyFill="1" applyBorder="1" applyAlignment="1">
      <alignment horizontal="center" vertical="center" textRotation="90" wrapText="1"/>
    </xf>
    <xf numFmtId="0" fontId="3" fillId="6" borderId="37" xfId="0" applyFont="1" applyFill="1" applyBorder="1" applyAlignment="1">
      <alignment horizontal="center" vertical="center" textRotation="90" wrapText="1"/>
    </xf>
    <xf numFmtId="49" fontId="3" fillId="6" borderId="28" xfId="0" applyNumberFormat="1" applyFont="1" applyFill="1" applyBorder="1" applyAlignment="1">
      <alignment horizontal="center" vertical="top"/>
    </xf>
    <xf numFmtId="49" fontId="3" fillId="6" borderId="15" xfId="0" applyNumberFormat="1" applyFont="1" applyFill="1" applyBorder="1" applyAlignment="1">
      <alignment horizontal="center" vertical="top"/>
    </xf>
    <xf numFmtId="49" fontId="3" fillId="0" borderId="21" xfId="0" applyNumberFormat="1" applyFont="1" applyBorder="1" applyAlignment="1">
      <alignment horizontal="center" vertical="top" wrapText="1"/>
    </xf>
    <xf numFmtId="49" fontId="5" fillId="9" borderId="28" xfId="0" applyNumberFormat="1" applyFont="1" applyFill="1" applyBorder="1" applyAlignment="1">
      <alignment horizontal="center" vertical="top"/>
    </xf>
    <xf numFmtId="49" fontId="5" fillId="9" borderId="15" xfId="0" applyNumberFormat="1" applyFont="1" applyFill="1" applyBorder="1" applyAlignment="1">
      <alignment horizontal="center" vertical="top"/>
    </xf>
    <xf numFmtId="0" fontId="11" fillId="9" borderId="43" xfId="0" applyFont="1" applyFill="1" applyBorder="1" applyAlignment="1">
      <alignment horizontal="right" vertical="top"/>
    </xf>
    <xf numFmtId="3" fontId="5" fillId="3" borderId="19" xfId="0" applyNumberFormat="1" applyFont="1" applyFill="1" applyBorder="1" applyAlignment="1">
      <alignment horizontal="center" vertical="top"/>
    </xf>
    <xf numFmtId="3" fontId="5" fillId="3" borderId="15" xfId="0" applyNumberFormat="1" applyFont="1" applyFill="1" applyBorder="1" applyAlignment="1">
      <alignment horizontal="center" vertical="top"/>
    </xf>
    <xf numFmtId="0" fontId="3" fillId="0" borderId="36" xfId="0" applyFont="1" applyFill="1" applyBorder="1" applyAlignment="1">
      <alignment vertical="top" wrapText="1"/>
    </xf>
    <xf numFmtId="3" fontId="5" fillId="3" borderId="20" xfId="0" applyNumberFormat="1" applyFont="1" applyFill="1" applyBorder="1" applyAlignment="1">
      <alignment horizontal="center" vertical="top"/>
    </xf>
    <xf numFmtId="3" fontId="5" fillId="3" borderId="17" xfId="0" applyNumberFormat="1" applyFont="1" applyFill="1" applyBorder="1" applyAlignment="1">
      <alignment horizontal="center" vertical="top"/>
    </xf>
    <xf numFmtId="49" fontId="3" fillId="6" borderId="98" xfId="0" applyNumberFormat="1" applyFont="1" applyFill="1" applyBorder="1" applyAlignment="1">
      <alignment horizontal="center" vertical="top" wrapText="1"/>
    </xf>
    <xf numFmtId="49" fontId="3" fillId="6" borderId="5" xfId="0" applyNumberFormat="1" applyFont="1" applyFill="1" applyBorder="1" applyAlignment="1">
      <alignment horizontal="center" vertical="top" wrapText="1"/>
    </xf>
    <xf numFmtId="0" fontId="3" fillId="0" borderId="98" xfId="0" applyFont="1" applyFill="1" applyBorder="1" applyAlignment="1">
      <alignment horizontal="center" vertical="center" wrapText="1"/>
    </xf>
    <xf numFmtId="0" fontId="3" fillId="0" borderId="8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8" xfId="0" applyFont="1" applyFill="1" applyBorder="1" applyAlignment="1">
      <alignment horizontal="center" vertical="center" wrapText="1"/>
    </xf>
    <xf numFmtId="49" fontId="10" fillId="0" borderId="21" xfId="0" applyNumberFormat="1" applyFont="1" applyBorder="1" applyAlignment="1">
      <alignment horizontal="center" vertical="top" wrapText="1"/>
    </xf>
    <xf numFmtId="0" fontId="5" fillId="3" borderId="36" xfId="0" applyFont="1" applyFill="1" applyBorder="1" applyAlignment="1">
      <alignment horizontal="left" vertical="top" wrapText="1"/>
    </xf>
    <xf numFmtId="0" fontId="5" fillId="3" borderId="8" xfId="0" applyFont="1" applyFill="1" applyBorder="1" applyAlignment="1">
      <alignment horizontal="left" vertical="top" wrapText="1"/>
    </xf>
    <xf numFmtId="49" fontId="3" fillId="0" borderId="98" xfId="0" applyNumberFormat="1" applyFont="1" applyFill="1" applyBorder="1" applyAlignment="1">
      <alignment horizontal="center" vertical="top" wrapText="1"/>
    </xf>
    <xf numFmtId="0" fontId="0" fillId="0" borderId="24" xfId="0" applyBorder="1" applyAlignment="1">
      <alignment horizontal="center" vertical="top" wrapText="1"/>
    </xf>
    <xf numFmtId="0" fontId="3" fillId="0" borderId="36" xfId="0" applyFont="1" applyBorder="1" applyAlignment="1">
      <alignment horizontal="center" vertical="center" textRotation="90" wrapText="1"/>
    </xf>
    <xf numFmtId="0" fontId="3" fillId="0" borderId="9" xfId="0" applyFont="1" applyBorder="1" applyAlignment="1">
      <alignment horizontal="center" vertical="center" textRotation="90" wrapText="1"/>
    </xf>
    <xf numFmtId="0" fontId="3" fillId="0" borderId="34" xfId="0" applyFont="1" applyBorder="1" applyAlignment="1">
      <alignment horizontal="center" vertical="center"/>
    </xf>
    <xf numFmtId="0" fontId="10" fillId="0" borderId="20" xfId="0" applyFont="1" applyFill="1" applyBorder="1" applyAlignment="1">
      <alignment horizontal="center" vertical="center" textRotation="90" wrapText="1"/>
    </xf>
    <xf numFmtId="0" fontId="10" fillId="0" borderId="27" xfId="0" applyFont="1" applyFill="1" applyBorder="1" applyAlignment="1">
      <alignment horizontal="center" vertical="center" textRotation="90" wrapText="1"/>
    </xf>
    <xf numFmtId="0" fontId="3" fillId="0" borderId="59"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3" fillId="0" borderId="52" xfId="0" applyFont="1" applyBorder="1" applyAlignment="1">
      <alignment horizontal="center" vertical="center" textRotation="90" wrapText="1"/>
    </xf>
    <xf numFmtId="0" fontId="11" fillId="9" borderId="30" xfId="0" applyFont="1" applyFill="1" applyBorder="1" applyAlignment="1">
      <alignment horizontal="right" vertical="top"/>
    </xf>
    <xf numFmtId="0" fontId="11" fillId="9" borderId="35" xfId="0" applyFont="1" applyFill="1" applyBorder="1" applyAlignment="1">
      <alignment horizontal="right" vertical="top"/>
    </xf>
    <xf numFmtId="49" fontId="5" fillId="11" borderId="69" xfId="0" applyNumberFormat="1" applyFont="1" applyFill="1" applyBorder="1" applyAlignment="1">
      <alignment horizontal="right" vertical="top"/>
    </xf>
    <xf numFmtId="0" fontId="3" fillId="0" borderId="73" xfId="0" applyFont="1" applyFill="1" applyBorder="1" applyAlignment="1">
      <alignment horizontal="center" vertical="center" textRotation="90" wrapText="1"/>
    </xf>
    <xf numFmtId="49" fontId="3" fillId="0" borderId="42" xfId="0" applyNumberFormat="1" applyFont="1" applyBorder="1" applyAlignment="1">
      <alignment horizontal="center" vertical="top" wrapText="1"/>
    </xf>
    <xf numFmtId="49" fontId="3" fillId="0" borderId="39" xfId="0" applyNumberFormat="1" applyFont="1" applyBorder="1" applyAlignment="1">
      <alignment horizontal="center" vertical="top" wrapText="1"/>
    </xf>
    <xf numFmtId="49" fontId="3" fillId="0" borderId="31" xfId="0" applyNumberFormat="1" applyFont="1" applyBorder="1" applyAlignment="1">
      <alignment horizontal="center" vertical="top"/>
    </xf>
    <xf numFmtId="49" fontId="3" fillId="0" borderId="59"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56" xfId="0" applyNumberFormat="1" applyFont="1" applyBorder="1" applyAlignment="1">
      <alignment horizontal="center" vertical="center" textRotation="90" shrinkToFit="1"/>
    </xf>
    <xf numFmtId="0" fontId="3" fillId="0" borderId="54" xfId="0" applyNumberFormat="1" applyFont="1" applyBorder="1" applyAlignment="1">
      <alignment horizontal="center" vertical="center" textRotation="90" shrinkToFit="1"/>
    </xf>
    <xf numFmtId="0" fontId="3" fillId="0" borderId="35" xfId="0" applyNumberFormat="1" applyFont="1" applyBorder="1" applyAlignment="1">
      <alignment horizontal="center" vertical="center" textRotation="90" shrinkToFit="1"/>
    </xf>
    <xf numFmtId="0" fontId="3" fillId="0" borderId="59" xfId="0" applyNumberFormat="1" applyFont="1" applyFill="1" applyBorder="1" applyAlignment="1">
      <alignment horizontal="center" vertical="center" textRotation="90" shrinkToFit="1"/>
    </xf>
    <xf numFmtId="0" fontId="3" fillId="0" borderId="5" xfId="0" applyNumberFormat="1" applyFont="1" applyFill="1" applyBorder="1" applyAlignment="1">
      <alignment horizontal="center" vertical="center" textRotation="90" shrinkToFit="1"/>
    </xf>
    <xf numFmtId="0" fontId="3" fillId="0" borderId="52" xfId="0" applyNumberFormat="1" applyFont="1" applyFill="1" applyBorder="1" applyAlignment="1">
      <alignment horizontal="center" vertical="center" textRotation="90" shrinkToFit="1"/>
    </xf>
    <xf numFmtId="49" fontId="3" fillId="6" borderId="28" xfId="0" applyNumberFormat="1" applyFont="1" applyFill="1" applyBorder="1" applyAlignment="1">
      <alignment horizontal="center" vertical="top" wrapText="1"/>
    </xf>
    <xf numFmtId="49" fontId="3" fillId="6" borderId="15" xfId="0" applyNumberFormat="1" applyFont="1" applyFill="1" applyBorder="1" applyAlignment="1">
      <alignment horizontal="center" vertical="top" wrapText="1"/>
    </xf>
    <xf numFmtId="49" fontId="5" fillId="0" borderId="94" xfId="0" applyNumberFormat="1" applyFont="1" applyBorder="1" applyAlignment="1">
      <alignment horizontal="center" vertical="top"/>
    </xf>
    <xf numFmtId="49" fontId="5" fillId="0" borderId="86" xfId="0" applyNumberFormat="1" applyFont="1" applyBorder="1" applyAlignment="1">
      <alignment horizontal="center" vertical="top"/>
    </xf>
    <xf numFmtId="49" fontId="3" fillId="0" borderId="94" xfId="0" applyNumberFormat="1" applyFont="1" applyBorder="1" applyAlignment="1">
      <alignment horizontal="center" vertical="top" wrapText="1"/>
    </xf>
    <xf numFmtId="49" fontId="3" fillId="0" borderId="86" xfId="0" applyNumberFormat="1" applyFont="1" applyBorder="1" applyAlignment="1">
      <alignment horizontal="center" vertical="top" wrapText="1"/>
    </xf>
    <xf numFmtId="49" fontId="3" fillId="0" borderId="97" xfId="0" applyNumberFormat="1" applyFont="1" applyBorder="1" applyAlignment="1">
      <alignment horizontal="center" vertical="top"/>
    </xf>
    <xf numFmtId="49" fontId="3" fillId="0" borderId="90" xfId="0" applyNumberFormat="1" applyFont="1" applyBorder="1" applyAlignment="1">
      <alignment horizontal="center" vertical="top"/>
    </xf>
    <xf numFmtId="0" fontId="5" fillId="10" borderId="30" xfId="0" applyFont="1" applyFill="1" applyBorder="1" applyAlignment="1">
      <alignment horizontal="left" vertical="top"/>
    </xf>
    <xf numFmtId="49" fontId="5" fillId="10" borderId="36" xfId="0" applyNumberFormat="1" applyFont="1" applyFill="1" applyBorder="1" applyAlignment="1">
      <alignment horizontal="center" vertical="top"/>
    </xf>
    <xf numFmtId="49" fontId="5" fillId="2" borderId="19" xfId="0" applyNumberFormat="1" applyFont="1" applyFill="1" applyBorder="1" applyAlignment="1">
      <alignment horizontal="center" vertical="top"/>
    </xf>
    <xf numFmtId="49" fontId="5" fillId="9" borderId="19" xfId="0" applyNumberFormat="1" applyFont="1" applyFill="1" applyBorder="1" applyAlignment="1">
      <alignment horizontal="center" vertical="top"/>
    </xf>
    <xf numFmtId="0" fontId="18" fillId="6" borderId="27" xfId="0" applyFont="1" applyFill="1" applyBorder="1" applyAlignment="1">
      <alignment horizontal="left" vertical="top" wrapText="1"/>
    </xf>
    <xf numFmtId="0" fontId="3" fillId="3" borderId="20" xfId="0" applyFont="1" applyFill="1" applyBorder="1" applyAlignment="1">
      <alignment vertical="top" wrapText="1"/>
    </xf>
    <xf numFmtId="49" fontId="3" fillId="6" borderId="53" xfId="0" applyNumberFormat="1" applyFont="1" applyFill="1" applyBorder="1" applyAlignment="1">
      <alignment horizontal="center" vertical="top" wrapText="1"/>
    </xf>
    <xf numFmtId="49" fontId="3" fillId="6" borderId="42" xfId="0" applyNumberFormat="1" applyFont="1" applyFill="1" applyBorder="1" applyAlignment="1">
      <alignment horizontal="center" vertical="top" wrapText="1"/>
    </xf>
    <xf numFmtId="49" fontId="3" fillId="0" borderId="19" xfId="0" applyNumberFormat="1" applyFont="1" applyBorder="1" applyAlignment="1">
      <alignment horizontal="center" vertical="top" wrapText="1"/>
    </xf>
    <xf numFmtId="0" fontId="0" fillId="0" borderId="32" xfId="0" applyBorder="1" applyAlignment="1">
      <alignment horizontal="center"/>
    </xf>
    <xf numFmtId="49" fontId="3" fillId="0" borderId="20" xfId="0" applyNumberFormat="1" applyFont="1" applyBorder="1" applyAlignment="1">
      <alignment horizontal="center" vertical="top"/>
    </xf>
    <xf numFmtId="0" fontId="0" fillId="0" borderId="31" xfId="0" applyBorder="1" applyAlignment="1">
      <alignment horizontal="center"/>
    </xf>
    <xf numFmtId="0" fontId="5" fillId="2" borderId="57" xfId="0" applyFont="1" applyFill="1" applyBorder="1" applyAlignment="1">
      <alignment horizontal="left" vertical="top" wrapText="1"/>
    </xf>
    <xf numFmtId="0" fontId="5" fillId="2" borderId="58" xfId="0" applyFont="1" applyFill="1" applyBorder="1" applyAlignment="1">
      <alignment horizontal="left" vertical="top" wrapText="1"/>
    </xf>
    <xf numFmtId="0" fontId="5" fillId="2" borderId="69" xfId="0" applyFont="1" applyFill="1" applyBorder="1" applyAlignment="1">
      <alignment horizontal="left" vertical="top" wrapText="1"/>
    </xf>
    <xf numFmtId="0" fontId="16" fillId="0" borderId="36" xfId="0" applyFont="1" applyFill="1" applyBorder="1" applyAlignment="1">
      <alignment horizontal="center" vertical="center" textRotation="90" wrapText="1"/>
    </xf>
    <xf numFmtId="0" fontId="0" fillId="0" borderId="33" xfId="0" applyBorder="1" applyAlignment="1">
      <alignment horizontal="center"/>
    </xf>
    <xf numFmtId="0" fontId="18" fillId="3" borderId="47" xfId="0" applyFont="1" applyFill="1" applyBorder="1" applyAlignment="1">
      <alignment horizontal="left" vertical="top" wrapText="1"/>
    </xf>
    <xf numFmtId="0" fontId="0" fillId="0" borderId="39" xfId="0" applyBorder="1" applyAlignment="1">
      <alignment horizontal="left" vertical="top" wrapText="1"/>
    </xf>
    <xf numFmtId="49" fontId="3" fillId="0" borderId="24" xfId="0" applyNumberFormat="1" applyFont="1" applyBorder="1" applyAlignment="1">
      <alignment horizontal="center" vertical="top" wrapText="1"/>
    </xf>
  </cellXfs>
  <cellStyles count="1">
    <cellStyle name="Įprastas" xfId="0" builtinId="0"/>
  </cellStyles>
  <dxfs count="0"/>
  <tableStyles count="0" defaultTableStyle="TableStyleMedium2" defaultPivotStyle="PivotStyleLight16"/>
  <colors>
    <mruColors>
      <color rgb="FFFFCCFF"/>
      <color rgb="FFCCECFF"/>
      <color rgb="FFFFFFCC"/>
      <color rgb="FFCCFFCC"/>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E21" sqref="E21"/>
    </sheetView>
  </sheetViews>
  <sheetFormatPr defaultColWidth="9.140625" defaultRowHeight="15.75" x14ac:dyDescent="0.25"/>
  <cols>
    <col min="1" max="1" width="22.7109375" style="3" customWidth="1"/>
    <col min="2" max="2" width="60.7109375" style="3" customWidth="1"/>
    <col min="3" max="16384" width="9.140625" style="3"/>
  </cols>
  <sheetData>
    <row r="1" spans="1:2" ht="27" customHeight="1" x14ac:dyDescent="0.25">
      <c r="A1" s="1221" t="s">
        <v>23</v>
      </c>
      <c r="B1" s="1221"/>
    </row>
    <row r="2" spans="1:2" ht="31.5" x14ac:dyDescent="0.25">
      <c r="A2" s="2" t="s">
        <v>4</v>
      </c>
      <c r="B2" s="1" t="s">
        <v>21</v>
      </c>
    </row>
    <row r="3" spans="1:2" ht="15.75" customHeight="1" x14ac:dyDescent="0.25">
      <c r="A3" s="2" t="s">
        <v>24</v>
      </c>
      <c r="B3" s="1" t="s">
        <v>25</v>
      </c>
    </row>
    <row r="4" spans="1:2" ht="15.75" customHeight="1" x14ac:dyDescent="0.25">
      <c r="A4" s="2" t="s">
        <v>26</v>
      </c>
      <c r="B4" s="1" t="s">
        <v>27</v>
      </c>
    </row>
    <row r="5" spans="1:2" ht="15.75" customHeight="1" x14ac:dyDescent="0.25">
      <c r="A5" s="2" t="s">
        <v>28</v>
      </c>
      <c r="B5" s="1" t="s">
        <v>29</v>
      </c>
    </row>
    <row r="6" spans="1:2" ht="15.75" customHeight="1" x14ac:dyDescent="0.25">
      <c r="A6" s="2" t="s">
        <v>30</v>
      </c>
      <c r="B6" s="1" t="s">
        <v>31</v>
      </c>
    </row>
    <row r="7" spans="1:2" ht="15.75" customHeight="1" x14ac:dyDescent="0.25">
      <c r="A7" s="2" t="s">
        <v>32</v>
      </c>
      <c r="B7" s="1" t="s">
        <v>33</v>
      </c>
    </row>
    <row r="8" spans="1:2" ht="15.75" customHeight="1" x14ac:dyDescent="0.25">
      <c r="A8" s="2" t="s">
        <v>34</v>
      </c>
      <c r="B8" s="1" t="s">
        <v>35</v>
      </c>
    </row>
    <row r="9" spans="1:2" ht="15.75" customHeight="1" x14ac:dyDescent="0.25"/>
    <row r="10" spans="1:2" ht="15.75" customHeight="1" x14ac:dyDescent="0.25">
      <c r="A10" s="1222" t="s">
        <v>40</v>
      </c>
      <c r="B10" s="1222"/>
    </row>
  </sheetData>
  <mergeCells count="2">
    <mergeCell ref="A1:B1"/>
    <mergeCell ref="A10:B10"/>
  </mergeCells>
  <phoneticPr fontId="1" type="noConversion"/>
  <printOptions horizontalCentered="1"/>
  <pageMargins left="0" right="0" top="0.78740157480314965" bottom="0" header="0" footer="0"/>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12"/>
  <sheetViews>
    <sheetView tabSelected="1" zoomScaleNormal="100" zoomScaleSheetLayoutView="100" workbookViewId="0">
      <selection activeCell="Q11" sqref="Q11"/>
    </sheetView>
  </sheetViews>
  <sheetFormatPr defaultColWidth="9.140625" defaultRowHeight="12.75" x14ac:dyDescent="0.2"/>
  <cols>
    <col min="1" max="3" width="2.85546875" style="11" customWidth="1"/>
    <col min="4" max="4" width="45" style="11" customWidth="1"/>
    <col min="5" max="5" width="2.7109375" style="41" customWidth="1"/>
    <col min="6" max="6" width="2.7109375" style="12" customWidth="1"/>
    <col min="7" max="7" width="7.7109375" style="13" customWidth="1"/>
    <col min="8" max="8" width="8.5703125" style="11" customWidth="1"/>
    <col min="9" max="9" width="7.5703125" style="11" customWidth="1"/>
    <col min="10" max="10" width="9.140625" style="11" customWidth="1"/>
    <col min="11" max="11" width="25.28515625" style="11" customWidth="1"/>
    <col min="12" max="14" width="3.7109375" style="11" customWidth="1"/>
    <col min="15" max="16384" width="9.140625" style="6"/>
  </cols>
  <sheetData>
    <row r="1" spans="1:16" ht="15.75" x14ac:dyDescent="0.2">
      <c r="A1" s="1258" t="s">
        <v>189</v>
      </c>
      <c r="B1" s="1258"/>
      <c r="C1" s="1258"/>
      <c r="D1" s="1258"/>
      <c r="E1" s="1258"/>
      <c r="F1" s="1258"/>
      <c r="G1" s="1258"/>
      <c r="H1" s="1258"/>
      <c r="I1" s="1258"/>
      <c r="J1" s="1258"/>
      <c r="K1" s="1258"/>
      <c r="L1" s="1258"/>
      <c r="M1" s="1258"/>
      <c r="N1" s="1258"/>
    </row>
    <row r="2" spans="1:16" ht="15.75" x14ac:dyDescent="0.2">
      <c r="A2" s="1259" t="s">
        <v>52</v>
      </c>
      <c r="B2" s="1259"/>
      <c r="C2" s="1259"/>
      <c r="D2" s="1259"/>
      <c r="E2" s="1259"/>
      <c r="F2" s="1259"/>
      <c r="G2" s="1259"/>
      <c r="H2" s="1259"/>
      <c r="I2" s="1259"/>
      <c r="J2" s="1259"/>
      <c r="K2" s="1259"/>
      <c r="L2" s="1259"/>
      <c r="M2" s="1259"/>
      <c r="N2" s="1259"/>
    </row>
    <row r="3" spans="1:16" ht="15.75" x14ac:dyDescent="0.2">
      <c r="A3" s="1260" t="s">
        <v>37</v>
      </c>
      <c r="B3" s="1260"/>
      <c r="C3" s="1260"/>
      <c r="D3" s="1260"/>
      <c r="E3" s="1260"/>
      <c r="F3" s="1260"/>
      <c r="G3" s="1260"/>
      <c r="H3" s="1260"/>
      <c r="I3" s="1260"/>
      <c r="J3" s="1260"/>
      <c r="K3" s="1260"/>
      <c r="L3" s="1260"/>
      <c r="M3" s="1260"/>
      <c r="N3" s="1260"/>
      <c r="O3" s="4"/>
      <c r="P3" s="4"/>
    </row>
    <row r="4" spans="1:16" ht="13.5" thickBot="1" x14ac:dyDescent="0.25">
      <c r="L4" s="1261" t="s">
        <v>210</v>
      </c>
      <c r="M4" s="1261"/>
      <c r="N4" s="1261"/>
    </row>
    <row r="5" spans="1:16" ht="32.25" customHeight="1" x14ac:dyDescent="0.2">
      <c r="A5" s="1262" t="s">
        <v>38</v>
      </c>
      <c r="B5" s="1265" t="s">
        <v>1</v>
      </c>
      <c r="C5" s="1265" t="s">
        <v>2</v>
      </c>
      <c r="D5" s="1268" t="s">
        <v>15</v>
      </c>
      <c r="E5" s="1271" t="s">
        <v>3</v>
      </c>
      <c r="F5" s="1234" t="s">
        <v>4</v>
      </c>
      <c r="G5" s="1237" t="s">
        <v>5</v>
      </c>
      <c r="H5" s="1226" t="s">
        <v>142</v>
      </c>
      <c r="I5" s="1226" t="s">
        <v>149</v>
      </c>
      <c r="J5" s="1226" t="s">
        <v>143</v>
      </c>
      <c r="K5" s="1231" t="s">
        <v>14</v>
      </c>
      <c r="L5" s="1232"/>
      <c r="M5" s="1232"/>
      <c r="N5" s="1233"/>
    </row>
    <row r="6" spans="1:16" ht="16.5" customHeight="1" x14ac:dyDescent="0.2">
      <c r="A6" s="1263"/>
      <c r="B6" s="1266"/>
      <c r="C6" s="1266"/>
      <c r="D6" s="1269"/>
      <c r="E6" s="1272"/>
      <c r="F6" s="1235"/>
      <c r="G6" s="1238"/>
      <c r="H6" s="1227"/>
      <c r="I6" s="1229"/>
      <c r="J6" s="1229"/>
      <c r="K6" s="1274" t="s">
        <v>15</v>
      </c>
      <c r="L6" s="1276" t="s">
        <v>220</v>
      </c>
      <c r="M6" s="1277"/>
      <c r="N6" s="1278"/>
    </row>
    <row r="7" spans="1:16" ht="75" customHeight="1" thickBot="1" x14ac:dyDescent="0.25">
      <c r="A7" s="1264"/>
      <c r="B7" s="1267"/>
      <c r="C7" s="1267"/>
      <c r="D7" s="1270"/>
      <c r="E7" s="1273"/>
      <c r="F7" s="1236"/>
      <c r="G7" s="1239"/>
      <c r="H7" s="1228"/>
      <c r="I7" s="1230"/>
      <c r="J7" s="1230"/>
      <c r="K7" s="1275"/>
      <c r="L7" s="9" t="s">
        <v>45</v>
      </c>
      <c r="M7" s="9" t="s">
        <v>89</v>
      </c>
      <c r="N7" s="10" t="s">
        <v>150</v>
      </c>
    </row>
    <row r="8" spans="1:16" s="25" customFormat="1" x14ac:dyDescent="0.2">
      <c r="A8" s="1223" t="s">
        <v>80</v>
      </c>
      <c r="B8" s="1224"/>
      <c r="C8" s="1224"/>
      <c r="D8" s="1224"/>
      <c r="E8" s="1224"/>
      <c r="F8" s="1224"/>
      <c r="G8" s="1224"/>
      <c r="H8" s="1224"/>
      <c r="I8" s="1224"/>
      <c r="J8" s="1224"/>
      <c r="K8" s="1224"/>
      <c r="L8" s="1224"/>
      <c r="M8" s="1224"/>
      <c r="N8" s="1225"/>
    </row>
    <row r="9" spans="1:16" s="25" customFormat="1" x14ac:dyDescent="0.2">
      <c r="A9" s="1247" t="s">
        <v>53</v>
      </c>
      <c r="B9" s="1248"/>
      <c r="C9" s="1248"/>
      <c r="D9" s="1248"/>
      <c r="E9" s="1248"/>
      <c r="F9" s="1248"/>
      <c r="G9" s="1248"/>
      <c r="H9" s="1248"/>
      <c r="I9" s="1248"/>
      <c r="J9" s="1248"/>
      <c r="K9" s="1248"/>
      <c r="L9" s="1248"/>
      <c r="M9" s="1248"/>
      <c r="N9" s="1249"/>
    </row>
    <row r="10" spans="1:16" ht="14.25" customHeight="1" x14ac:dyDescent="0.2">
      <c r="A10" s="179" t="s">
        <v>8</v>
      </c>
      <c r="B10" s="1250" t="s">
        <v>54</v>
      </c>
      <c r="C10" s="1251"/>
      <c r="D10" s="1251"/>
      <c r="E10" s="1251"/>
      <c r="F10" s="1251"/>
      <c r="G10" s="1251"/>
      <c r="H10" s="1251"/>
      <c r="I10" s="1251"/>
      <c r="J10" s="1251"/>
      <c r="K10" s="1251"/>
      <c r="L10" s="1251"/>
      <c r="M10" s="1251"/>
      <c r="N10" s="1252"/>
    </row>
    <row r="11" spans="1:16" x14ac:dyDescent="0.2">
      <c r="A11" s="225" t="s">
        <v>8</v>
      </c>
      <c r="B11" s="59" t="s">
        <v>8</v>
      </c>
      <c r="C11" s="1253" t="s">
        <v>55</v>
      </c>
      <c r="D11" s="1254"/>
      <c r="E11" s="1254"/>
      <c r="F11" s="1254"/>
      <c r="G11" s="1254"/>
      <c r="H11" s="1254"/>
      <c r="I11" s="1254"/>
      <c r="J11" s="1254"/>
      <c r="K11" s="1254"/>
      <c r="L11" s="1254"/>
      <c r="M11" s="1254"/>
      <c r="N11" s="1255"/>
    </row>
    <row r="12" spans="1:16" ht="12.75" customHeight="1" x14ac:dyDescent="0.2">
      <c r="A12" s="226" t="s">
        <v>8</v>
      </c>
      <c r="B12" s="43" t="s">
        <v>8</v>
      </c>
      <c r="C12" s="640" t="s">
        <v>8</v>
      </c>
      <c r="D12" s="1256" t="s">
        <v>103</v>
      </c>
      <c r="E12" s="635" t="s">
        <v>115</v>
      </c>
      <c r="F12" s="292" t="s">
        <v>56</v>
      </c>
      <c r="G12" s="678" t="s">
        <v>46</v>
      </c>
      <c r="H12" s="1116">
        <f>125.4/3.4528*1000</f>
        <v>36318.35032437442</v>
      </c>
      <c r="I12" s="1117"/>
      <c r="J12" s="1117"/>
      <c r="K12" s="1240" t="s">
        <v>61</v>
      </c>
      <c r="L12" s="637">
        <f>L14+L15+L16+L17+L18</f>
        <v>6</v>
      </c>
      <c r="M12" s="637"/>
      <c r="N12" s="634"/>
    </row>
    <row r="13" spans="1:16" ht="14.25" customHeight="1" x14ac:dyDescent="0.2">
      <c r="A13" s="226"/>
      <c r="B13" s="43"/>
      <c r="C13" s="641"/>
      <c r="D13" s="1246"/>
      <c r="E13" s="684"/>
      <c r="F13" s="45"/>
      <c r="G13" s="1104" t="s">
        <v>57</v>
      </c>
      <c r="H13" s="1118">
        <f>737.3/3.4528*1000</f>
        <v>213536.83966635773</v>
      </c>
      <c r="I13" s="1119"/>
      <c r="J13" s="1119"/>
      <c r="K13" s="1257"/>
      <c r="L13" s="48"/>
      <c r="M13" s="48"/>
      <c r="N13" s="49"/>
    </row>
    <row r="14" spans="1:16" ht="38.25" x14ac:dyDescent="0.2">
      <c r="A14" s="226"/>
      <c r="B14" s="43"/>
      <c r="C14" s="641"/>
      <c r="D14" s="80" t="s">
        <v>137</v>
      </c>
      <c r="E14" s="78" t="s">
        <v>113</v>
      </c>
      <c r="F14" s="45"/>
      <c r="G14" s="680"/>
      <c r="H14" s="1120"/>
      <c r="I14" s="1121"/>
      <c r="J14" s="1121"/>
      <c r="K14" s="50" t="s">
        <v>60</v>
      </c>
      <c r="L14" s="52">
        <v>1</v>
      </c>
      <c r="M14" s="52"/>
      <c r="N14" s="53"/>
    </row>
    <row r="15" spans="1:16" ht="25.5" x14ac:dyDescent="0.2">
      <c r="A15" s="226"/>
      <c r="B15" s="43"/>
      <c r="C15" s="641"/>
      <c r="D15" s="80" t="s">
        <v>134</v>
      </c>
      <c r="E15" s="165"/>
      <c r="F15" s="45"/>
      <c r="G15" s="680"/>
      <c r="H15" s="1120"/>
      <c r="I15" s="1121"/>
      <c r="J15" s="1121"/>
      <c r="K15" s="50" t="s">
        <v>60</v>
      </c>
      <c r="L15" s="52">
        <v>1</v>
      </c>
      <c r="M15" s="52"/>
      <c r="N15" s="53"/>
    </row>
    <row r="16" spans="1:16" ht="29.25" x14ac:dyDescent="0.2">
      <c r="A16" s="226"/>
      <c r="B16" s="43"/>
      <c r="C16" s="641"/>
      <c r="D16" s="80" t="s">
        <v>97</v>
      </c>
      <c r="E16" s="77" t="s">
        <v>96</v>
      </c>
      <c r="F16" s="45"/>
      <c r="G16" s="680"/>
      <c r="H16" s="1120"/>
      <c r="I16" s="1121"/>
      <c r="J16" s="1121"/>
      <c r="K16" s="76" t="s">
        <v>60</v>
      </c>
      <c r="L16" s="269">
        <v>1</v>
      </c>
      <c r="M16" s="269"/>
      <c r="N16" s="270"/>
    </row>
    <row r="17" spans="1:14" ht="29.25" x14ac:dyDescent="0.2">
      <c r="A17" s="226"/>
      <c r="B17" s="43"/>
      <c r="C17" s="641"/>
      <c r="D17" s="266" t="s">
        <v>98</v>
      </c>
      <c r="E17" s="267" t="s">
        <v>110</v>
      </c>
      <c r="F17" s="45"/>
      <c r="G17" s="680"/>
      <c r="H17" s="1120"/>
      <c r="I17" s="1121"/>
      <c r="J17" s="1121"/>
      <c r="K17" s="69" t="s">
        <v>60</v>
      </c>
      <c r="L17" s="48">
        <v>2</v>
      </c>
      <c r="M17" s="48"/>
      <c r="N17" s="49"/>
    </row>
    <row r="18" spans="1:14" ht="51" x14ac:dyDescent="0.2">
      <c r="A18" s="226"/>
      <c r="B18" s="43"/>
      <c r="C18" s="641"/>
      <c r="D18" s="268" t="s">
        <v>99</v>
      </c>
      <c r="E18" s="166"/>
      <c r="F18" s="45"/>
      <c r="G18" s="680"/>
      <c r="H18" s="1120"/>
      <c r="I18" s="1121"/>
      <c r="J18" s="1121"/>
      <c r="K18" s="50" t="s">
        <v>59</v>
      </c>
      <c r="L18" s="52">
        <v>1</v>
      </c>
      <c r="M18" s="52"/>
      <c r="N18" s="53"/>
    </row>
    <row r="19" spans="1:14" x14ac:dyDescent="0.2">
      <c r="A19" s="226"/>
      <c r="B19" s="43"/>
      <c r="C19" s="641"/>
      <c r="D19" s="268" t="s">
        <v>151</v>
      </c>
      <c r="E19" s="684"/>
      <c r="F19" s="45"/>
      <c r="G19" s="680"/>
      <c r="H19" s="1120"/>
      <c r="I19" s="1121"/>
      <c r="J19" s="1122"/>
      <c r="K19" s="35"/>
      <c r="L19" s="36"/>
      <c r="M19" s="36"/>
      <c r="N19" s="37"/>
    </row>
    <row r="20" spans="1:14" ht="12.75" customHeight="1" x14ac:dyDescent="0.2">
      <c r="A20" s="1242"/>
      <c r="B20" s="1243"/>
      <c r="C20" s="1244"/>
      <c r="D20" s="1245" t="s">
        <v>107</v>
      </c>
      <c r="E20" s="254" t="s">
        <v>115</v>
      </c>
      <c r="F20" s="636"/>
      <c r="G20" s="91"/>
      <c r="H20" s="1123"/>
      <c r="I20" s="1124"/>
      <c r="J20" s="1125"/>
      <c r="K20" s="1240" t="s">
        <v>106</v>
      </c>
      <c r="L20" s="905">
        <f>L22+L23+L24+Q22</f>
        <v>4</v>
      </c>
      <c r="M20" s="905"/>
      <c r="N20" s="906"/>
    </row>
    <row r="21" spans="1:14" x14ac:dyDescent="0.2">
      <c r="A21" s="1242"/>
      <c r="B21" s="1243"/>
      <c r="C21" s="1244"/>
      <c r="D21" s="1246"/>
      <c r="E21" s="638"/>
      <c r="F21" s="636"/>
      <c r="G21" s="91"/>
      <c r="H21" s="1123"/>
      <c r="I21" s="1124"/>
      <c r="J21" s="1125"/>
      <c r="K21" s="1241"/>
      <c r="L21" s="48"/>
      <c r="M21" s="48"/>
      <c r="N21" s="49"/>
    </row>
    <row r="22" spans="1:14" ht="51" x14ac:dyDescent="0.2">
      <c r="A22" s="1242"/>
      <c r="B22" s="1243"/>
      <c r="C22" s="1244"/>
      <c r="D22" s="83" t="s">
        <v>104</v>
      </c>
      <c r="E22" s="638" t="s">
        <v>114</v>
      </c>
      <c r="F22" s="636"/>
      <c r="G22" s="91"/>
      <c r="H22" s="1126"/>
      <c r="I22" s="1124"/>
      <c r="J22" s="1125"/>
      <c r="K22" s="76" t="s">
        <v>59</v>
      </c>
      <c r="L22" s="74">
        <v>1</v>
      </c>
      <c r="M22" s="74"/>
      <c r="N22" s="75"/>
    </row>
    <row r="23" spans="1:14" ht="54.75" customHeight="1" x14ac:dyDescent="0.2">
      <c r="A23" s="1242"/>
      <c r="B23" s="1243"/>
      <c r="C23" s="1244"/>
      <c r="D23" s="79" t="s">
        <v>214</v>
      </c>
      <c r="E23" s="42" t="s">
        <v>101</v>
      </c>
      <c r="F23" s="636"/>
      <c r="G23" s="91"/>
      <c r="H23" s="1126"/>
      <c r="I23" s="1124"/>
      <c r="J23" s="1125"/>
      <c r="K23" s="55" t="s">
        <v>81</v>
      </c>
      <c r="L23" s="56">
        <v>2</v>
      </c>
      <c r="M23" s="56"/>
      <c r="N23" s="57"/>
    </row>
    <row r="24" spans="1:14" ht="25.5" x14ac:dyDescent="0.2">
      <c r="A24" s="1242"/>
      <c r="B24" s="1243"/>
      <c r="C24" s="1244"/>
      <c r="D24" s="79" t="s">
        <v>88</v>
      </c>
      <c r="E24" s="1285" t="s">
        <v>111</v>
      </c>
      <c r="F24" s="636"/>
      <c r="G24" s="91"/>
      <c r="H24" s="1126"/>
      <c r="I24" s="1124"/>
      <c r="J24" s="1125"/>
      <c r="K24" s="50" t="s">
        <v>59</v>
      </c>
      <c r="L24" s="52">
        <v>1</v>
      </c>
      <c r="M24" s="56"/>
      <c r="N24" s="57"/>
    </row>
    <row r="25" spans="1:14" ht="12.75" customHeight="1" x14ac:dyDescent="0.2">
      <c r="A25" s="1242"/>
      <c r="B25" s="1243"/>
      <c r="C25" s="1244"/>
      <c r="D25" s="287" t="s">
        <v>152</v>
      </c>
      <c r="E25" s="1285"/>
      <c r="F25" s="636"/>
      <c r="G25" s="91"/>
      <c r="H25" s="1126"/>
      <c r="I25" s="1124"/>
      <c r="J25" s="1125"/>
      <c r="K25" s="69"/>
      <c r="L25" s="48"/>
      <c r="M25" s="288"/>
      <c r="N25" s="289"/>
    </row>
    <row r="26" spans="1:14" ht="13.5" thickBot="1" x14ac:dyDescent="0.25">
      <c r="A26" s="226"/>
      <c r="B26" s="43"/>
      <c r="C26" s="640"/>
      <c r="D26" s="293"/>
      <c r="E26" s="294"/>
      <c r="F26" s="257"/>
      <c r="G26" s="189" t="s">
        <v>9</v>
      </c>
      <c r="H26" s="1127">
        <f>H12+H13</f>
        <v>249855.18999073215</v>
      </c>
      <c r="I26" s="1128"/>
      <c r="J26" s="1129"/>
      <c r="K26" s="35"/>
      <c r="L26" s="36"/>
      <c r="M26" s="36"/>
      <c r="N26" s="37"/>
    </row>
    <row r="27" spans="1:14" ht="14.25" customHeight="1" x14ac:dyDescent="0.2">
      <c r="A27" s="626" t="s">
        <v>8</v>
      </c>
      <c r="B27" s="627" t="s">
        <v>8</v>
      </c>
      <c r="C27" s="628" t="s">
        <v>10</v>
      </c>
      <c r="D27" s="65" t="s">
        <v>84</v>
      </c>
      <c r="E27" s="382" t="s">
        <v>58</v>
      </c>
      <c r="F27" s="1204" t="s">
        <v>56</v>
      </c>
      <c r="G27" s="398" t="s">
        <v>46</v>
      </c>
      <c r="H27" s="1130">
        <f>210.3/3.4528*1000</f>
        <v>60907.08989805376</v>
      </c>
      <c r="I27" s="1131">
        <f>20/3.4528*1000</f>
        <v>5792.4003707136244</v>
      </c>
      <c r="J27" s="1132">
        <f>60/3.4528*1000</f>
        <v>17377.201112140869</v>
      </c>
      <c r="K27" s="385" t="s">
        <v>91</v>
      </c>
      <c r="L27" s="38">
        <f>L28+L29+L30+L31+L32+L33+L34</f>
        <v>6</v>
      </c>
      <c r="M27" s="38">
        <f>M28+M29+M30+M31+M32+M33+M34</f>
        <v>0</v>
      </c>
      <c r="N27" s="39">
        <f>N28+N29+N30+N31+N32+N33+N34</f>
        <v>1</v>
      </c>
    </row>
    <row r="28" spans="1:14" ht="25.5" x14ac:dyDescent="0.2">
      <c r="A28" s="624"/>
      <c r="B28" s="625"/>
      <c r="C28" s="629"/>
      <c r="D28" s="367" t="s">
        <v>92</v>
      </c>
      <c r="E28" s="368"/>
      <c r="F28" s="370"/>
      <c r="G28" s="387"/>
      <c r="H28" s="1133"/>
      <c r="I28" s="1134"/>
      <c r="J28" s="1135"/>
      <c r="K28" s="378" t="s">
        <v>60</v>
      </c>
      <c r="L28" s="379">
        <v>1</v>
      </c>
      <c r="M28" s="380"/>
      <c r="N28" s="381"/>
    </row>
    <row r="29" spans="1:14" ht="35.25" x14ac:dyDescent="0.2">
      <c r="A29" s="624"/>
      <c r="B29" s="625"/>
      <c r="C29" s="629"/>
      <c r="D29" s="327" t="s">
        <v>154</v>
      </c>
      <c r="E29" s="345" t="s">
        <v>112</v>
      </c>
      <c r="F29" s="340"/>
      <c r="G29" s="330"/>
      <c r="H29" s="1136"/>
      <c r="I29" s="1137"/>
      <c r="J29" s="1138"/>
      <c r="K29" s="337" t="s">
        <v>60</v>
      </c>
      <c r="L29" s="334">
        <v>1</v>
      </c>
      <c r="M29" s="360"/>
      <c r="N29" s="335"/>
    </row>
    <row r="30" spans="1:14" ht="38.25" x14ac:dyDescent="0.2">
      <c r="A30" s="624"/>
      <c r="B30" s="625"/>
      <c r="C30" s="629"/>
      <c r="D30" s="327" t="s">
        <v>215</v>
      </c>
      <c r="E30" s="346"/>
      <c r="F30" s="340"/>
      <c r="G30" s="330"/>
      <c r="H30" s="1136"/>
      <c r="I30" s="1137"/>
      <c r="J30" s="1139"/>
      <c r="K30" s="337" t="s">
        <v>60</v>
      </c>
      <c r="L30" s="334">
        <v>1</v>
      </c>
      <c r="M30" s="360"/>
      <c r="N30" s="335"/>
    </row>
    <row r="31" spans="1:14" ht="51" x14ac:dyDescent="0.2">
      <c r="A31" s="624"/>
      <c r="B31" s="625"/>
      <c r="C31" s="629"/>
      <c r="D31" s="343" t="s">
        <v>138</v>
      </c>
      <c r="E31" s="347" t="s">
        <v>116</v>
      </c>
      <c r="F31" s="349"/>
      <c r="G31" s="681"/>
      <c r="H31" s="1136"/>
      <c r="I31" s="1137"/>
      <c r="J31" s="1139"/>
      <c r="K31" s="337" t="s">
        <v>60</v>
      </c>
      <c r="L31" s="334"/>
      <c r="M31" s="363"/>
      <c r="N31" s="335">
        <v>1</v>
      </c>
    </row>
    <row r="32" spans="1:14" ht="37.5" x14ac:dyDescent="0.2">
      <c r="A32" s="624"/>
      <c r="B32" s="625"/>
      <c r="C32" s="629"/>
      <c r="D32" s="343" t="s">
        <v>108</v>
      </c>
      <c r="E32" s="347" t="s">
        <v>116</v>
      </c>
      <c r="F32" s="349"/>
      <c r="G32" s="681"/>
      <c r="H32" s="1136"/>
      <c r="I32" s="1137"/>
      <c r="J32" s="1139"/>
      <c r="K32" s="337" t="s">
        <v>60</v>
      </c>
      <c r="L32" s="334">
        <v>1</v>
      </c>
      <c r="M32" s="363"/>
      <c r="N32" s="335"/>
    </row>
    <row r="33" spans="1:14" ht="51" x14ac:dyDescent="0.2">
      <c r="A33" s="624"/>
      <c r="B33" s="625"/>
      <c r="C33" s="629"/>
      <c r="D33" s="343" t="s">
        <v>109</v>
      </c>
      <c r="E33" s="347" t="s">
        <v>116</v>
      </c>
      <c r="F33" s="349"/>
      <c r="G33" s="681" t="s">
        <v>182</v>
      </c>
      <c r="H33" s="1136"/>
      <c r="I33" s="1140"/>
      <c r="J33" s="1139"/>
      <c r="K33" s="337" t="s">
        <v>60</v>
      </c>
      <c r="L33" s="334">
        <v>1</v>
      </c>
      <c r="M33" s="363"/>
      <c r="N33" s="335"/>
    </row>
    <row r="34" spans="1:14" ht="44.25" customHeight="1" x14ac:dyDescent="0.2">
      <c r="A34" s="624"/>
      <c r="B34" s="625"/>
      <c r="C34" s="629"/>
      <c r="D34" s="1283" t="s">
        <v>136</v>
      </c>
      <c r="E34" s="652"/>
      <c r="F34" s="653"/>
      <c r="G34" s="330" t="s">
        <v>182</v>
      </c>
      <c r="H34" s="1136"/>
      <c r="I34" s="1140"/>
      <c r="J34" s="1139"/>
      <c r="K34" s="337" t="s">
        <v>60</v>
      </c>
      <c r="L34" s="334">
        <v>1</v>
      </c>
      <c r="M34" s="357"/>
      <c r="N34" s="335"/>
    </row>
    <row r="35" spans="1:14" ht="13.5" thickBot="1" x14ac:dyDescent="0.25">
      <c r="A35" s="624"/>
      <c r="B35" s="625"/>
      <c r="C35" s="629"/>
      <c r="D35" s="1284"/>
      <c r="E35" s="117"/>
      <c r="F35" s="124"/>
      <c r="G35" s="189" t="s">
        <v>9</v>
      </c>
      <c r="H35" s="1127">
        <f>H27</f>
        <v>60907.08989805376</v>
      </c>
      <c r="I35" s="1141">
        <f t="shared" ref="I35:J35" si="0">I27</f>
        <v>5792.4003707136244</v>
      </c>
      <c r="J35" s="1127">
        <f t="shared" si="0"/>
        <v>17377.201112140869</v>
      </c>
      <c r="K35" s="311"/>
      <c r="L35" s="68"/>
      <c r="M35" s="68"/>
      <c r="N35" s="40"/>
    </row>
    <row r="36" spans="1:14" ht="12.75" customHeight="1" x14ac:dyDescent="0.2">
      <c r="A36" s="1291" t="s">
        <v>8</v>
      </c>
      <c r="B36" s="1292" t="s">
        <v>8</v>
      </c>
      <c r="C36" s="1281" t="s">
        <v>48</v>
      </c>
      <c r="D36" s="1294" t="s">
        <v>63</v>
      </c>
      <c r="E36" s="1297"/>
      <c r="F36" s="1299" t="s">
        <v>56</v>
      </c>
      <c r="G36" s="686" t="s">
        <v>46</v>
      </c>
      <c r="H36" s="1142">
        <f>27/3.4528*1000</f>
        <v>7819.740500463392</v>
      </c>
      <c r="I36" s="1143">
        <f>27/3.4528*1000</f>
        <v>7819.740500463392</v>
      </c>
      <c r="J36" s="1144">
        <f>27/3.4528*1000</f>
        <v>7819.740500463392</v>
      </c>
      <c r="K36" s="687" t="s">
        <v>76</v>
      </c>
      <c r="L36" s="688">
        <v>100</v>
      </c>
      <c r="M36" s="688">
        <v>100</v>
      </c>
      <c r="N36" s="689">
        <v>100</v>
      </c>
    </row>
    <row r="37" spans="1:14" x14ac:dyDescent="0.2">
      <c r="A37" s="1242"/>
      <c r="B37" s="1243"/>
      <c r="C37" s="1293"/>
      <c r="D37" s="1295"/>
      <c r="E37" s="1298"/>
      <c r="F37" s="1300"/>
      <c r="G37" s="90"/>
      <c r="H37" s="1145"/>
      <c r="I37" s="1146"/>
      <c r="J37" s="1147"/>
      <c r="K37" s="1279" t="s">
        <v>132</v>
      </c>
      <c r="L37" s="114">
        <v>1</v>
      </c>
      <c r="M37" s="114">
        <v>1</v>
      </c>
      <c r="N37" s="115">
        <v>1</v>
      </c>
    </row>
    <row r="38" spans="1:14" ht="15" customHeight="1" thickBot="1" x14ac:dyDescent="0.25">
      <c r="A38" s="695"/>
      <c r="B38" s="694"/>
      <c r="C38" s="216"/>
      <c r="D38" s="1296"/>
      <c r="E38" s="220"/>
      <c r="F38" s="222"/>
      <c r="G38" s="321" t="s">
        <v>9</v>
      </c>
      <c r="H38" s="946">
        <f t="shared" ref="H38:J38" si="1">SUM(H36:H37)</f>
        <v>7819.740500463392</v>
      </c>
      <c r="I38" s="1148">
        <f>SUM(I36:I37)</f>
        <v>7819.740500463392</v>
      </c>
      <c r="J38" s="946">
        <f t="shared" si="1"/>
        <v>7819.740500463392</v>
      </c>
      <c r="K38" s="1280"/>
      <c r="L38" s="215"/>
      <c r="M38" s="215"/>
      <c r="N38" s="454"/>
    </row>
    <row r="39" spans="1:14" ht="25.5" x14ac:dyDescent="0.2">
      <c r="A39" s="1100" t="s">
        <v>8</v>
      </c>
      <c r="B39" s="1101" t="s">
        <v>8</v>
      </c>
      <c r="C39" s="1281" t="s">
        <v>49</v>
      </c>
      <c r="D39" s="1105" t="s">
        <v>125</v>
      </c>
      <c r="E39" s="1106" t="s">
        <v>115</v>
      </c>
      <c r="F39" s="1107" t="s">
        <v>56</v>
      </c>
      <c r="G39" s="398" t="s">
        <v>46</v>
      </c>
      <c r="H39" s="1149">
        <f>328.4/3.4528*1000</f>
        <v>95111.214087117696</v>
      </c>
      <c r="I39" s="1150">
        <f>508.5/3.4528*1000</f>
        <v>147271.77942539391</v>
      </c>
      <c r="J39" s="1132">
        <f>600/3.4528*1000</f>
        <v>173772.01112140872</v>
      </c>
      <c r="K39" s="1108" t="s">
        <v>124</v>
      </c>
      <c r="L39" s="1109">
        <f>L40+L41+L42+L43+L44+L45+L46</f>
        <v>4</v>
      </c>
      <c r="M39" s="1109">
        <f t="shared" ref="M39:N39" si="2">M40+M41+M42+M43+M44+M45+M46</f>
        <v>2</v>
      </c>
      <c r="N39" s="1110">
        <f t="shared" si="2"/>
        <v>3</v>
      </c>
    </row>
    <row r="40" spans="1:14" ht="51" x14ac:dyDescent="0.2">
      <c r="A40" s="615"/>
      <c r="B40" s="616"/>
      <c r="C40" s="1282"/>
      <c r="D40" s="1199" t="s">
        <v>157</v>
      </c>
      <c r="E40" s="1200"/>
      <c r="F40" s="124"/>
      <c r="G40" s="886"/>
      <c r="H40" s="1145"/>
      <c r="I40" s="1201"/>
      <c r="J40" s="1202"/>
      <c r="K40" s="263" t="s">
        <v>122</v>
      </c>
      <c r="L40" s="122">
        <v>1</v>
      </c>
      <c r="M40" s="122">
        <v>1</v>
      </c>
      <c r="N40" s="1203"/>
    </row>
    <row r="41" spans="1:14" ht="18" customHeight="1" x14ac:dyDescent="0.2">
      <c r="A41" s="1098"/>
      <c r="B41" s="1099"/>
      <c r="C41" s="1102"/>
      <c r="D41" s="697" t="s">
        <v>158</v>
      </c>
      <c r="E41" s="611"/>
      <c r="F41" s="370"/>
      <c r="G41" s="659"/>
      <c r="H41" s="1133"/>
      <c r="I41" s="1153"/>
      <c r="J41" s="1134"/>
      <c r="K41" s="719" t="s">
        <v>159</v>
      </c>
      <c r="L41" s="379">
        <v>1</v>
      </c>
      <c r="M41" s="379"/>
      <c r="N41" s="381"/>
    </row>
    <row r="42" spans="1:14" ht="38.25" x14ac:dyDescent="0.2">
      <c r="A42" s="1095"/>
      <c r="B42" s="1096"/>
      <c r="C42" s="1097"/>
      <c r="D42" s="721" t="s">
        <v>176</v>
      </c>
      <c r="E42" s="611" t="s">
        <v>191</v>
      </c>
      <c r="F42" s="370"/>
      <c r="G42" s="659"/>
      <c r="H42" s="1133"/>
      <c r="I42" s="1151"/>
      <c r="J42" s="1152"/>
      <c r="K42" s="612" t="s">
        <v>211</v>
      </c>
      <c r="L42" s="613">
        <v>1</v>
      </c>
      <c r="M42" s="613"/>
      <c r="N42" s="614">
        <v>1</v>
      </c>
    </row>
    <row r="43" spans="1:14" ht="25.5" x14ac:dyDescent="0.2">
      <c r="A43" s="624"/>
      <c r="B43" s="625"/>
      <c r="C43" s="629"/>
      <c r="D43" s="697" t="s">
        <v>123</v>
      </c>
      <c r="E43" s="300"/>
      <c r="F43" s="125"/>
      <c r="G43" s="659"/>
      <c r="H43" s="1133"/>
      <c r="I43" s="1153"/>
      <c r="J43" s="1154"/>
      <c r="K43" s="378" t="s">
        <v>59</v>
      </c>
      <c r="L43" s="548">
        <v>1</v>
      </c>
      <c r="M43" s="379"/>
      <c r="N43" s="381"/>
    </row>
    <row r="44" spans="1:14" ht="25.5" x14ac:dyDescent="0.2">
      <c r="A44" s="624"/>
      <c r="B44" s="625"/>
      <c r="C44" s="629"/>
      <c r="D44" s="642" t="s">
        <v>100</v>
      </c>
      <c r="E44" s="611"/>
      <c r="F44" s="370"/>
      <c r="G44" s="658"/>
      <c r="H44" s="1136"/>
      <c r="I44" s="1155"/>
      <c r="J44" s="1140"/>
      <c r="K44" s="333" t="s">
        <v>162</v>
      </c>
      <c r="L44" s="338"/>
      <c r="M44" s="334"/>
      <c r="N44" s="335">
        <v>1</v>
      </c>
    </row>
    <row r="45" spans="1:14" ht="25.5" x14ac:dyDescent="0.2">
      <c r="A45" s="624"/>
      <c r="B45" s="625"/>
      <c r="C45" s="629"/>
      <c r="D45" s="643" t="s">
        <v>183</v>
      </c>
      <c r="E45" s="300"/>
      <c r="F45" s="125"/>
      <c r="G45" s="658" t="s">
        <v>182</v>
      </c>
      <c r="H45" s="1136">
        <f>40/3.4528*1000</f>
        <v>11584.800741427249</v>
      </c>
      <c r="I45" s="1156">
        <f>210/3.4528*1000</f>
        <v>60820.203892493053</v>
      </c>
      <c r="J45" s="1140"/>
      <c r="K45" s="337" t="s">
        <v>59</v>
      </c>
      <c r="L45" s="338"/>
      <c r="M45" s="334">
        <v>1</v>
      </c>
      <c r="N45" s="335"/>
    </row>
    <row r="46" spans="1:14" ht="25.5" x14ac:dyDescent="0.2">
      <c r="A46" s="624"/>
      <c r="B46" s="625"/>
      <c r="C46" s="629"/>
      <c r="D46" s="654" t="s">
        <v>160</v>
      </c>
      <c r="E46" s="300"/>
      <c r="F46" s="125"/>
      <c r="G46" s="617"/>
      <c r="H46" s="1145"/>
      <c r="I46" s="1157"/>
      <c r="J46" s="1158"/>
      <c r="K46" s="263" t="s">
        <v>121</v>
      </c>
      <c r="L46" s="122"/>
      <c r="M46" s="68"/>
      <c r="N46" s="40">
        <v>1</v>
      </c>
    </row>
    <row r="47" spans="1:14" ht="13.5" thickBot="1" x14ac:dyDescent="0.25">
      <c r="A47" s="631"/>
      <c r="B47" s="632"/>
      <c r="C47" s="250"/>
      <c r="D47" s="216"/>
      <c r="E47" s="220"/>
      <c r="F47" s="221"/>
      <c r="G47" s="321" t="s">
        <v>9</v>
      </c>
      <c r="H47" s="1159">
        <f>H39+H45</f>
        <v>106696.01482854494</v>
      </c>
      <c r="I47" s="1160">
        <f>SUM(I39:I46)</f>
        <v>208091.98331788694</v>
      </c>
      <c r="J47" s="1161">
        <f>SUM(J39:J46)</f>
        <v>173772.01112140872</v>
      </c>
      <c r="K47" s="644"/>
      <c r="L47" s="215"/>
      <c r="M47" s="215"/>
      <c r="N47" s="645"/>
    </row>
    <row r="48" spans="1:14" ht="13.5" thickBot="1" x14ac:dyDescent="0.25">
      <c r="A48" s="227" t="s">
        <v>8</v>
      </c>
      <c r="B48" s="14" t="s">
        <v>8</v>
      </c>
      <c r="C48" s="1286" t="s">
        <v>11</v>
      </c>
      <c r="D48" s="1286"/>
      <c r="E48" s="1286"/>
      <c r="F48" s="1286"/>
      <c r="G48" s="1286"/>
      <c r="H48" s="1162">
        <f>H47+H38+H35+H26</f>
        <v>425278.03521779424</v>
      </c>
      <c r="I48" s="1163">
        <f>I47+I38+I35+I26</f>
        <v>221704.12418906396</v>
      </c>
      <c r="J48" s="1163">
        <f>J47+J38+J35+J26</f>
        <v>198968.952734013</v>
      </c>
      <c r="K48" s="204"/>
      <c r="L48" s="903"/>
      <c r="M48" s="903"/>
      <c r="N48" s="904"/>
    </row>
    <row r="49" spans="1:14" ht="13.5" thickBot="1" x14ac:dyDescent="0.25">
      <c r="A49" s="227" t="s">
        <v>8</v>
      </c>
      <c r="B49" s="14" t="s">
        <v>10</v>
      </c>
      <c r="C49" s="1287" t="s">
        <v>131</v>
      </c>
      <c r="D49" s="1288"/>
      <c r="E49" s="1288"/>
      <c r="F49" s="1288"/>
      <c r="G49" s="1288"/>
      <c r="H49" s="1289"/>
      <c r="I49" s="1288"/>
      <c r="J49" s="1288"/>
      <c r="K49" s="1288"/>
      <c r="L49" s="1288"/>
      <c r="M49" s="1288"/>
      <c r="N49" s="1290"/>
    </row>
    <row r="50" spans="1:14" ht="25.5" customHeight="1" x14ac:dyDescent="0.2">
      <c r="A50" s="1291" t="s">
        <v>8</v>
      </c>
      <c r="B50" s="1292" t="s">
        <v>10</v>
      </c>
      <c r="C50" s="1281" t="s">
        <v>8</v>
      </c>
      <c r="D50" s="326" t="s">
        <v>163</v>
      </c>
      <c r="E50" s="545"/>
      <c r="F50" s="1299" t="s">
        <v>56</v>
      </c>
      <c r="G50" s="685" t="s">
        <v>46</v>
      </c>
      <c r="H50" s="1164">
        <f>60/3.4528*1000</f>
        <v>17377.201112140869</v>
      </c>
      <c r="I50" s="1165">
        <f>60/3.4528*1000</f>
        <v>17377.201112140869</v>
      </c>
      <c r="J50" s="1166">
        <f>60/3.4528*1000</f>
        <v>17377.201112140869</v>
      </c>
      <c r="K50" s="16" t="s">
        <v>62</v>
      </c>
      <c r="L50" s="28">
        <v>30</v>
      </c>
      <c r="M50" s="28">
        <v>30</v>
      </c>
      <c r="N50" s="29">
        <v>30</v>
      </c>
    </row>
    <row r="51" spans="1:14" ht="25.5" x14ac:dyDescent="0.2">
      <c r="A51" s="1242"/>
      <c r="B51" s="1243"/>
      <c r="C51" s="1293"/>
      <c r="D51" s="327" t="s">
        <v>164</v>
      </c>
      <c r="E51" s="1298" t="s">
        <v>101</v>
      </c>
      <c r="F51" s="1300"/>
      <c r="G51" s="665"/>
      <c r="H51" s="1167"/>
      <c r="I51" s="1168"/>
      <c r="J51" s="1169"/>
      <c r="K51" s="17"/>
      <c r="L51" s="26"/>
      <c r="M51" s="26"/>
      <c r="N51" s="27"/>
    </row>
    <row r="52" spans="1:14" ht="12.75" customHeight="1" x14ac:dyDescent="0.2">
      <c r="A52" s="1242"/>
      <c r="B52" s="1243"/>
      <c r="C52" s="1293"/>
      <c r="D52" s="1283" t="s">
        <v>65</v>
      </c>
      <c r="E52" s="1301"/>
      <c r="F52" s="1300"/>
      <c r="G52" s="319"/>
      <c r="H52" s="1170"/>
      <c r="I52" s="1171"/>
      <c r="J52" s="1172"/>
      <c r="K52" s="17"/>
      <c r="L52" s="26"/>
      <c r="M52" s="26"/>
      <c r="N52" s="27"/>
    </row>
    <row r="53" spans="1:14" ht="16.5" customHeight="1" thickBot="1" x14ac:dyDescent="0.25">
      <c r="A53" s="631"/>
      <c r="B53" s="632"/>
      <c r="C53" s="216"/>
      <c r="D53" s="1302"/>
      <c r="E53" s="220"/>
      <c r="F53" s="221"/>
      <c r="G53" s="321" t="s">
        <v>9</v>
      </c>
      <c r="H53" s="1173">
        <f>H50</f>
        <v>17377.201112140869</v>
      </c>
      <c r="I53" s="1174">
        <f t="shared" ref="I53:J53" si="3">I50</f>
        <v>17377.201112140869</v>
      </c>
      <c r="J53" s="1175">
        <f t="shared" si="3"/>
        <v>17377.201112140869</v>
      </c>
      <c r="K53" s="554"/>
      <c r="L53" s="215"/>
      <c r="M53" s="215"/>
      <c r="N53" s="454"/>
    </row>
    <row r="54" spans="1:14" ht="15.75" customHeight="1" x14ac:dyDescent="0.2">
      <c r="A54" s="1291" t="s">
        <v>8</v>
      </c>
      <c r="B54" s="1292" t="s">
        <v>10</v>
      </c>
      <c r="C54" s="1281" t="s">
        <v>10</v>
      </c>
      <c r="D54" s="1115" t="s">
        <v>187</v>
      </c>
      <c r="E54" s="1297"/>
      <c r="F54" s="1299" t="s">
        <v>56</v>
      </c>
      <c r="G54" s="1111" t="s">
        <v>46</v>
      </c>
      <c r="H54" s="1164">
        <f>30/3.4528*1000</f>
        <v>8688.6005560704343</v>
      </c>
      <c r="I54" s="1176">
        <f>2072/3.4528*1000</f>
        <v>600092.67840593145</v>
      </c>
      <c r="J54" s="1166">
        <f>2569.7/3.4528*1000</f>
        <v>744236.56163113995</v>
      </c>
      <c r="K54" s="1112"/>
      <c r="L54" s="1113"/>
      <c r="M54" s="1113"/>
      <c r="N54" s="1114"/>
    </row>
    <row r="55" spans="1:14" ht="38.25" x14ac:dyDescent="0.2">
      <c r="A55" s="1242"/>
      <c r="B55" s="1243"/>
      <c r="C55" s="1293"/>
      <c r="D55" s="582" t="s">
        <v>216</v>
      </c>
      <c r="E55" s="1298"/>
      <c r="F55" s="1300"/>
      <c r="G55" s="664"/>
      <c r="H55" s="1177"/>
      <c r="I55" s="1178"/>
      <c r="J55" s="1179"/>
      <c r="K55" s="1311" t="s">
        <v>67</v>
      </c>
      <c r="L55" s="48">
        <v>2</v>
      </c>
      <c r="M55" s="48">
        <v>2</v>
      </c>
      <c r="N55" s="49"/>
    </row>
    <row r="56" spans="1:14" ht="38.25" x14ac:dyDescent="0.2">
      <c r="A56" s="1242"/>
      <c r="B56" s="1243"/>
      <c r="C56" s="1293"/>
      <c r="D56" s="343" t="s">
        <v>217</v>
      </c>
      <c r="E56" s="1298"/>
      <c r="F56" s="1300"/>
      <c r="G56" s="549" t="s">
        <v>180</v>
      </c>
      <c r="H56" s="1177">
        <f>1300/3.4528*1000</f>
        <v>376506.02409638552</v>
      </c>
      <c r="I56" s="1180"/>
      <c r="J56" s="1179"/>
      <c r="K56" s="1312"/>
      <c r="L56" s="48"/>
      <c r="M56" s="48"/>
      <c r="N56" s="49"/>
    </row>
    <row r="57" spans="1:14" ht="38.25" x14ac:dyDescent="0.2">
      <c r="A57" s="1242"/>
      <c r="B57" s="1243"/>
      <c r="C57" s="1293"/>
      <c r="D57" s="555" t="s">
        <v>218</v>
      </c>
      <c r="E57" s="1298"/>
      <c r="F57" s="1300"/>
      <c r="G57" s="665"/>
      <c r="H57" s="1181"/>
      <c r="I57" s="1182"/>
      <c r="J57" s="1169"/>
      <c r="K57" s="263"/>
      <c r="L57" s="36"/>
      <c r="M57" s="36"/>
      <c r="N57" s="37"/>
    </row>
    <row r="58" spans="1:14" ht="25.5" x14ac:dyDescent="0.2">
      <c r="A58" s="1242"/>
      <c r="B58" s="1243"/>
      <c r="C58" s="1293"/>
      <c r="D58" s="661" t="s">
        <v>185</v>
      </c>
      <c r="E58" s="1313"/>
      <c r="F58" s="1314"/>
      <c r="G58" s="664"/>
      <c r="H58" s="1177"/>
      <c r="I58" s="1178"/>
      <c r="J58" s="1179"/>
      <c r="K58" s="1315" t="s">
        <v>178</v>
      </c>
      <c r="L58" s="702"/>
      <c r="M58" s="705"/>
      <c r="N58" s="706" t="s">
        <v>186</v>
      </c>
    </row>
    <row r="59" spans="1:14" x14ac:dyDescent="0.2">
      <c r="A59" s="1242"/>
      <c r="B59" s="1243"/>
      <c r="C59" s="1293"/>
      <c r="D59" s="660" t="s">
        <v>179</v>
      </c>
      <c r="E59" s="1313"/>
      <c r="F59" s="1314"/>
      <c r="G59" s="210"/>
      <c r="H59" s="1170"/>
      <c r="I59" s="1183"/>
      <c r="J59" s="1184"/>
      <c r="K59" s="1315"/>
      <c r="L59" s="48"/>
      <c r="M59" s="48"/>
      <c r="N59" s="49"/>
    </row>
    <row r="60" spans="1:14" ht="13.5" thickBot="1" x14ac:dyDescent="0.25">
      <c r="A60" s="631"/>
      <c r="B60" s="632"/>
      <c r="C60" s="216"/>
      <c r="D60" s="662"/>
      <c r="E60" s="663"/>
      <c r="F60" s="646"/>
      <c r="G60" s="321" t="s">
        <v>9</v>
      </c>
      <c r="H60" s="1173">
        <f>SUM(H54:H59)</f>
        <v>385194.62465245597</v>
      </c>
      <c r="I60" s="1174">
        <f t="shared" ref="I60:J60" si="4">SUM(I54:I59)</f>
        <v>600092.67840593145</v>
      </c>
      <c r="J60" s="1175">
        <f t="shared" si="4"/>
        <v>744236.56163113995</v>
      </c>
      <c r="K60" s="570"/>
      <c r="L60" s="509"/>
      <c r="M60" s="509"/>
      <c r="N60" s="510"/>
    </row>
    <row r="61" spans="1:14" ht="13.5" thickBot="1" x14ac:dyDescent="0.25">
      <c r="A61" s="223" t="s">
        <v>8</v>
      </c>
      <c r="B61" s="14" t="s">
        <v>10</v>
      </c>
      <c r="C61" s="1303" t="s">
        <v>11</v>
      </c>
      <c r="D61" s="1303"/>
      <c r="E61" s="1303"/>
      <c r="F61" s="1303"/>
      <c r="G61" s="1303"/>
      <c r="H61" s="1195">
        <f>H60+H53</f>
        <v>402571.82576459681</v>
      </c>
      <c r="I61" s="1205">
        <f>I60+I53</f>
        <v>617469.87951807235</v>
      </c>
      <c r="J61" s="1205">
        <f>J60+J53</f>
        <v>761613.76274328085</v>
      </c>
      <c r="K61" s="1304"/>
      <c r="L61" s="1305"/>
      <c r="M61" s="1305"/>
      <c r="N61" s="1306"/>
    </row>
    <row r="62" spans="1:14" ht="13.5" thickBot="1" x14ac:dyDescent="0.25">
      <c r="A62" s="227" t="s">
        <v>8</v>
      </c>
      <c r="B62" s="14" t="s">
        <v>48</v>
      </c>
      <c r="C62" s="1287" t="s">
        <v>64</v>
      </c>
      <c r="D62" s="1288"/>
      <c r="E62" s="1288"/>
      <c r="F62" s="1288"/>
      <c r="G62" s="1288"/>
      <c r="H62" s="1288"/>
      <c r="I62" s="1288"/>
      <c r="J62" s="1288"/>
      <c r="K62" s="1288"/>
      <c r="L62" s="1288"/>
      <c r="M62" s="1288"/>
      <c r="N62" s="1290"/>
    </row>
    <row r="63" spans="1:14" ht="25.5" x14ac:dyDescent="0.2">
      <c r="A63" s="626" t="s">
        <v>8</v>
      </c>
      <c r="B63" s="627" t="s">
        <v>48</v>
      </c>
      <c r="C63" s="647" t="s">
        <v>8</v>
      </c>
      <c r="D63" s="648" t="s">
        <v>166</v>
      </c>
      <c r="E63" s="649"/>
      <c r="F63" s="532" t="s">
        <v>56</v>
      </c>
      <c r="G63" s="398" t="s">
        <v>46</v>
      </c>
      <c r="H63" s="1164">
        <f>206/3.4528*1000</f>
        <v>59661.723818350321</v>
      </c>
      <c r="I63" s="1166">
        <f>171/3.4528*1000</f>
        <v>49525.023169601482</v>
      </c>
      <c r="J63" s="1176">
        <f>171/3.4528*1000</f>
        <v>49525.023169601482</v>
      </c>
      <c r="K63" s="399"/>
      <c r="L63" s="400"/>
      <c r="M63" s="400"/>
      <c r="N63" s="401"/>
    </row>
    <row r="64" spans="1:14" ht="25.5" customHeight="1" x14ac:dyDescent="0.2">
      <c r="A64" s="1242"/>
      <c r="B64" s="1243"/>
      <c r="C64" s="1293"/>
      <c r="D64" s="1307" t="s">
        <v>68</v>
      </c>
      <c r="E64" s="1309" t="s">
        <v>117</v>
      </c>
      <c r="F64" s="1328"/>
      <c r="G64" s="682"/>
      <c r="H64" s="1185"/>
      <c r="I64" s="1186"/>
      <c r="J64" s="1187"/>
      <c r="K64" s="402" t="s">
        <v>196</v>
      </c>
      <c r="L64" s="403">
        <v>80</v>
      </c>
      <c r="M64" s="403">
        <v>80</v>
      </c>
      <c r="N64" s="404">
        <v>80</v>
      </c>
    </row>
    <row r="65" spans="1:14" ht="15.75" customHeight="1" x14ac:dyDescent="0.2">
      <c r="A65" s="1242"/>
      <c r="B65" s="1243"/>
      <c r="C65" s="1293"/>
      <c r="D65" s="1308"/>
      <c r="E65" s="1310"/>
      <c r="F65" s="1329"/>
      <c r="G65" s="664"/>
      <c r="H65" s="1177"/>
      <c r="I65" s="1188"/>
      <c r="J65" s="1189"/>
      <c r="K65" s="405" t="s">
        <v>69</v>
      </c>
      <c r="L65" s="406">
        <v>5</v>
      </c>
      <c r="M65" s="406">
        <v>5</v>
      </c>
      <c r="N65" s="407">
        <v>5</v>
      </c>
    </row>
    <row r="66" spans="1:14" ht="51" x14ac:dyDescent="0.2">
      <c r="A66" s="624"/>
      <c r="B66" s="625"/>
      <c r="C66" s="629"/>
      <c r="D66" s="408" t="s">
        <v>197</v>
      </c>
      <c r="E66" s="409"/>
      <c r="F66" s="723"/>
      <c r="G66" s="665"/>
      <c r="H66" s="1167"/>
      <c r="I66" s="1169"/>
      <c r="J66" s="1190"/>
      <c r="K66" s="412" t="s">
        <v>70</v>
      </c>
      <c r="L66" s="413">
        <v>2</v>
      </c>
      <c r="M66" s="413">
        <v>2</v>
      </c>
      <c r="N66" s="414">
        <v>2</v>
      </c>
    </row>
    <row r="67" spans="1:14" ht="25.5" customHeight="1" x14ac:dyDescent="0.2">
      <c r="A67" s="1242"/>
      <c r="B67" s="1243"/>
      <c r="C67" s="1293"/>
      <c r="D67" s="1331" t="s">
        <v>71</v>
      </c>
      <c r="E67" s="703"/>
      <c r="F67" s="724"/>
      <c r="G67" s="682"/>
      <c r="H67" s="1185"/>
      <c r="I67" s="1186"/>
      <c r="J67" s="1187"/>
      <c r="K67" s="402" t="s">
        <v>165</v>
      </c>
      <c r="L67" s="26">
        <v>101</v>
      </c>
      <c r="M67" s="26"/>
      <c r="N67" s="214"/>
    </row>
    <row r="68" spans="1:14" x14ac:dyDescent="0.2">
      <c r="A68" s="1242"/>
      <c r="B68" s="1243"/>
      <c r="C68" s="1293"/>
      <c r="D68" s="1332"/>
      <c r="E68" s="704"/>
      <c r="F68" s="725"/>
      <c r="G68" s="664"/>
      <c r="H68" s="1177"/>
      <c r="I68" s="1191"/>
      <c r="J68" s="1179"/>
      <c r="K68" s="719" t="s">
        <v>72</v>
      </c>
      <c r="L68" s="406"/>
      <c r="M68" s="26">
        <v>20</v>
      </c>
      <c r="N68" s="214">
        <v>20</v>
      </c>
    </row>
    <row r="69" spans="1:14" ht="18" customHeight="1" x14ac:dyDescent="0.2">
      <c r="A69" s="1242"/>
      <c r="B69" s="1243"/>
      <c r="C69" s="1330"/>
      <c r="D69" s="720" t="s">
        <v>203</v>
      </c>
      <c r="E69" s="704"/>
      <c r="F69" s="725"/>
      <c r="G69" s="664"/>
      <c r="H69" s="1177"/>
      <c r="I69" s="1191"/>
      <c r="J69" s="1192"/>
      <c r="K69" s="537" t="s">
        <v>198</v>
      </c>
      <c r="L69" s="406">
        <v>1</v>
      </c>
      <c r="M69" s="26"/>
      <c r="N69" s="214"/>
    </row>
    <row r="70" spans="1:14" ht="19.5" customHeight="1" x14ac:dyDescent="0.2">
      <c r="A70" s="624"/>
      <c r="B70" s="625"/>
      <c r="C70" s="250"/>
      <c r="D70" s="1357" t="s">
        <v>213</v>
      </c>
      <c r="E70" s="630"/>
      <c r="F70" s="715"/>
      <c r="G70" s="210"/>
      <c r="H70" s="1170"/>
      <c r="I70" s="1172"/>
      <c r="J70" s="1193"/>
      <c r="K70" s="1358" t="s">
        <v>212</v>
      </c>
      <c r="L70" s="650"/>
      <c r="M70" s="650">
        <v>100</v>
      </c>
      <c r="N70" s="651">
        <v>100</v>
      </c>
    </row>
    <row r="71" spans="1:14" ht="13.5" thickBot="1" x14ac:dyDescent="0.25">
      <c r="A71" s="631"/>
      <c r="B71" s="632"/>
      <c r="C71" s="250"/>
      <c r="D71" s="1296"/>
      <c r="E71" s="722"/>
      <c r="F71" s="221"/>
      <c r="G71" s="321" t="s">
        <v>9</v>
      </c>
      <c r="H71" s="1173">
        <f>SUM(H63:H70)</f>
        <v>59661.723818350321</v>
      </c>
      <c r="I71" s="1175">
        <f>SUM(I63:I70)</f>
        <v>49525.023169601482</v>
      </c>
      <c r="J71" s="1194">
        <f>SUM(J63:J70)</f>
        <v>49525.023169601482</v>
      </c>
      <c r="K71" s="1280"/>
      <c r="L71" s="215"/>
      <c r="M71" s="215"/>
      <c r="N71" s="645"/>
    </row>
    <row r="72" spans="1:14" ht="13.5" thickBot="1" x14ac:dyDescent="0.25">
      <c r="A72" s="223" t="s">
        <v>8</v>
      </c>
      <c r="B72" s="14" t="s">
        <v>48</v>
      </c>
      <c r="C72" s="1303" t="s">
        <v>11</v>
      </c>
      <c r="D72" s="1303"/>
      <c r="E72" s="1303"/>
      <c r="F72" s="1303"/>
      <c r="G72" s="1303"/>
      <c r="H72" s="1195">
        <f>H71</f>
        <v>59661.723818350321</v>
      </c>
      <c r="I72" s="1196">
        <f>I71</f>
        <v>49525.023169601482</v>
      </c>
      <c r="J72" s="1197">
        <f>J71</f>
        <v>49525.023169601482</v>
      </c>
      <c r="K72" s="1304"/>
      <c r="L72" s="1305"/>
      <c r="M72" s="1305"/>
      <c r="N72" s="1306"/>
    </row>
    <row r="73" spans="1:14" ht="13.5" thickBot="1" x14ac:dyDescent="0.25">
      <c r="A73" s="223" t="s">
        <v>8</v>
      </c>
      <c r="B73" s="1322" t="s">
        <v>12</v>
      </c>
      <c r="C73" s="1323"/>
      <c r="D73" s="1323"/>
      <c r="E73" s="1323"/>
      <c r="F73" s="1323"/>
      <c r="G73" s="1324"/>
      <c r="H73" s="1198">
        <f>H72+H61+H48</f>
        <v>887511.5848007414</v>
      </c>
      <c r="I73" s="1198">
        <f>I72+I61+I48</f>
        <v>888699.02687673783</v>
      </c>
      <c r="J73" s="1198">
        <f>J72+J61+J48</f>
        <v>1010107.7386468953</v>
      </c>
      <c r="K73" s="1325"/>
      <c r="L73" s="1326"/>
      <c r="M73" s="1326"/>
      <c r="N73" s="1327"/>
    </row>
    <row r="74" spans="1:14" ht="15" customHeight="1" thickBot="1" x14ac:dyDescent="0.25">
      <c r="A74" s="224" t="s">
        <v>10</v>
      </c>
      <c r="B74" s="1319" t="s">
        <v>73</v>
      </c>
      <c r="C74" s="1320"/>
      <c r="D74" s="1320"/>
      <c r="E74" s="1320"/>
      <c r="F74" s="1320"/>
      <c r="G74" s="1320"/>
      <c r="H74" s="1320"/>
      <c r="I74" s="1320"/>
      <c r="J74" s="1320"/>
      <c r="K74" s="1320"/>
      <c r="L74" s="1320"/>
      <c r="M74" s="1320"/>
      <c r="N74" s="1321"/>
    </row>
    <row r="75" spans="1:14" ht="17.25" customHeight="1" thickBot="1" x14ac:dyDescent="0.25">
      <c r="A75" s="227" t="s">
        <v>10</v>
      </c>
      <c r="B75" s="14" t="s">
        <v>8</v>
      </c>
      <c r="C75" s="1316" t="s">
        <v>201</v>
      </c>
      <c r="D75" s="1317"/>
      <c r="E75" s="1317"/>
      <c r="F75" s="1317"/>
      <c r="G75" s="1317"/>
      <c r="H75" s="1317"/>
      <c r="I75" s="1317"/>
      <c r="J75" s="1317"/>
      <c r="K75" s="1317"/>
      <c r="L75" s="1317"/>
      <c r="M75" s="1317"/>
      <c r="N75" s="1318"/>
    </row>
    <row r="76" spans="1:14" ht="25.5" x14ac:dyDescent="0.2">
      <c r="A76" s="626" t="s">
        <v>10</v>
      </c>
      <c r="B76" s="627" t="s">
        <v>8</v>
      </c>
      <c r="C76" s="633" t="s">
        <v>8</v>
      </c>
      <c r="D76" s="1214" t="s">
        <v>202</v>
      </c>
      <c r="E76" s="776"/>
      <c r="F76" s="775" t="s">
        <v>56</v>
      </c>
      <c r="G76" s="1111" t="s">
        <v>46</v>
      </c>
      <c r="H76" s="1103">
        <f>150/3.4528*1000</f>
        <v>43443.002780352181</v>
      </c>
      <c r="I76" s="1206">
        <f>90/3.4528*1000</f>
        <v>26065.801668211308</v>
      </c>
      <c r="J76" s="1207">
        <f>50/3.4528*1000</f>
        <v>14481.00092678406</v>
      </c>
      <c r="K76" s="1215"/>
      <c r="L76" s="1216"/>
      <c r="M76" s="1216"/>
      <c r="N76" s="1217"/>
    </row>
    <row r="77" spans="1:14" ht="38.25" x14ac:dyDescent="0.2">
      <c r="A77" s="707"/>
      <c r="B77" s="708"/>
      <c r="C77" s="710"/>
      <c r="D77" s="1213" t="s">
        <v>74</v>
      </c>
      <c r="E77" s="712"/>
      <c r="F77" s="714"/>
      <c r="G77" s="744"/>
      <c r="H77" s="920"/>
      <c r="I77" s="921"/>
      <c r="J77" s="922"/>
      <c r="K77" s="711" t="s">
        <v>77</v>
      </c>
      <c r="L77" s="146">
        <v>2</v>
      </c>
      <c r="M77" s="146">
        <v>2</v>
      </c>
      <c r="N77" s="677">
        <v>2</v>
      </c>
    </row>
    <row r="78" spans="1:14" ht="16.5" customHeight="1" x14ac:dyDescent="0.2">
      <c r="A78" s="707"/>
      <c r="B78" s="708"/>
      <c r="C78" s="710"/>
      <c r="D78" s="731" t="s">
        <v>75</v>
      </c>
      <c r="E78" s="712"/>
      <c r="F78" s="714"/>
      <c r="G78" s="744"/>
      <c r="H78" s="920"/>
      <c r="I78" s="921"/>
      <c r="J78" s="922"/>
      <c r="K78" s="746" t="s">
        <v>76</v>
      </c>
      <c r="L78" s="739">
        <v>100</v>
      </c>
      <c r="M78" s="739"/>
      <c r="N78" s="740"/>
    </row>
    <row r="79" spans="1:14" ht="25.5" x14ac:dyDescent="0.2">
      <c r="A79" s="707"/>
      <c r="B79" s="708"/>
      <c r="C79" s="710"/>
      <c r="D79" s="731" t="s">
        <v>167</v>
      </c>
      <c r="E79" s="716" t="s">
        <v>200</v>
      </c>
      <c r="F79" s="714"/>
      <c r="G79" s="744"/>
      <c r="H79" s="920"/>
      <c r="I79" s="921"/>
      <c r="J79" s="922"/>
      <c r="K79" s="741" t="s">
        <v>168</v>
      </c>
      <c r="L79" s="742"/>
      <c r="M79" s="739">
        <v>1</v>
      </c>
      <c r="N79" s="740"/>
    </row>
    <row r="80" spans="1:14" ht="37.5" customHeight="1" x14ac:dyDescent="0.2">
      <c r="A80" s="690"/>
      <c r="B80" s="691"/>
      <c r="C80" s="692"/>
      <c r="D80" s="668" t="s">
        <v>83</v>
      </c>
      <c r="E80" s="696" t="s">
        <v>173</v>
      </c>
      <c r="F80" s="693"/>
      <c r="G80" s="744"/>
      <c r="H80" s="920"/>
      <c r="I80" s="921"/>
      <c r="J80" s="1212"/>
      <c r="K80" s="674" t="s">
        <v>82</v>
      </c>
      <c r="L80" s="472">
        <v>1</v>
      </c>
      <c r="M80" s="473"/>
      <c r="N80" s="474"/>
    </row>
    <row r="81" spans="1:34" ht="38.25" customHeight="1" x14ac:dyDescent="0.2">
      <c r="A81" s="690"/>
      <c r="B81" s="691"/>
      <c r="C81" s="692"/>
      <c r="D81" s="669" t="s">
        <v>170</v>
      </c>
      <c r="E81" s="747"/>
      <c r="F81" s="467"/>
      <c r="G81" s="1208"/>
      <c r="H81" s="1209"/>
      <c r="I81" s="1210"/>
      <c r="J81" s="1211"/>
      <c r="K81" s="675" t="s">
        <v>78</v>
      </c>
      <c r="L81" s="618"/>
      <c r="M81" s="619"/>
      <c r="N81" s="620">
        <v>0.5</v>
      </c>
    </row>
    <row r="82" spans="1:34" ht="24.75" customHeight="1" x14ac:dyDescent="0.2">
      <c r="A82" s="857"/>
      <c r="B82" s="858"/>
      <c r="C82" s="859"/>
      <c r="D82" s="670" t="s">
        <v>133</v>
      </c>
      <c r="E82" s="699" t="s">
        <v>118</v>
      </c>
      <c r="F82" s="467" t="s">
        <v>120</v>
      </c>
      <c r="G82" s="210" t="s">
        <v>46</v>
      </c>
      <c r="H82" s="894">
        <f>45/3.4528*1000</f>
        <v>13032.900834105654</v>
      </c>
      <c r="I82" s="925"/>
      <c r="J82" s="926"/>
      <c r="K82" s="676" t="s">
        <v>121</v>
      </c>
      <c r="L82" s="420">
        <v>1</v>
      </c>
      <c r="M82" s="421"/>
      <c r="N82" s="422"/>
    </row>
    <row r="83" spans="1:34" ht="15.75" customHeight="1" x14ac:dyDescent="0.2">
      <c r="A83" s="624"/>
      <c r="B83" s="625"/>
      <c r="C83" s="667"/>
      <c r="D83" s="700" t="s">
        <v>126</v>
      </c>
      <c r="E83" s="1390" t="s">
        <v>175</v>
      </c>
      <c r="F83" s="125" t="s">
        <v>85</v>
      </c>
      <c r="G83" s="891" t="s">
        <v>46</v>
      </c>
      <c r="H83" s="919">
        <f>19.3/3.4528*1000</f>
        <v>5589.6663577386471</v>
      </c>
      <c r="I83" s="927"/>
      <c r="J83" s="928"/>
      <c r="K83" s="711" t="s">
        <v>121</v>
      </c>
      <c r="L83" s="146">
        <v>1</v>
      </c>
      <c r="M83" s="698"/>
      <c r="N83" s="677"/>
    </row>
    <row r="84" spans="1:34" ht="13.5" thickBot="1" x14ac:dyDescent="0.25">
      <c r="A84" s="631"/>
      <c r="B84" s="632"/>
      <c r="C84" s="250"/>
      <c r="D84" s="216"/>
      <c r="E84" s="1391"/>
      <c r="F84" s="221"/>
      <c r="G84" s="455" t="s">
        <v>9</v>
      </c>
      <c r="H84" s="895">
        <f>SUM(H76:H83)</f>
        <v>62065.569972196485</v>
      </c>
      <c r="I84" s="929">
        <f>SUM(I76:I83)</f>
        <v>26065.801668211308</v>
      </c>
      <c r="J84" s="930">
        <f>SUM(J76:J83)</f>
        <v>14481.00092678406</v>
      </c>
      <c r="K84" s="644"/>
      <c r="L84" s="215"/>
      <c r="M84" s="215"/>
      <c r="N84" s="645"/>
    </row>
    <row r="85" spans="1:34" ht="12.75" customHeight="1" x14ac:dyDescent="0.2">
      <c r="A85" s="1291" t="s">
        <v>10</v>
      </c>
      <c r="B85" s="1292" t="s">
        <v>10</v>
      </c>
      <c r="C85" s="1345" t="s">
        <v>10</v>
      </c>
      <c r="D85" s="1351" t="s">
        <v>171</v>
      </c>
      <c r="E85" s="1353" t="s">
        <v>192</v>
      </c>
      <c r="F85" s="1350" t="s">
        <v>85</v>
      </c>
      <c r="G85" s="209" t="s">
        <v>46</v>
      </c>
      <c r="H85" s="931">
        <f>50/3.4528*1000</f>
        <v>14481.00092678406</v>
      </c>
      <c r="I85" s="932">
        <f>100/3.4528*1000</f>
        <v>28962.001853568119</v>
      </c>
      <c r="J85" s="933">
        <f>100/3.4528*1000</f>
        <v>28962.001853568119</v>
      </c>
      <c r="K85" s="1343" t="s">
        <v>174</v>
      </c>
      <c r="L85" s="127">
        <v>1</v>
      </c>
      <c r="M85" s="128">
        <v>2</v>
      </c>
      <c r="N85" s="133">
        <v>2</v>
      </c>
    </row>
    <row r="86" spans="1:34" ht="13.5" thickBot="1" x14ac:dyDescent="0.25">
      <c r="A86" s="1333"/>
      <c r="B86" s="1334"/>
      <c r="C86" s="1336"/>
      <c r="D86" s="1352"/>
      <c r="E86" s="1340"/>
      <c r="F86" s="1342"/>
      <c r="G86" s="321" t="s">
        <v>9</v>
      </c>
      <c r="H86" s="934">
        <f t="shared" ref="H86:J86" si="5">H85</f>
        <v>14481.00092678406</v>
      </c>
      <c r="I86" s="935">
        <f>I85</f>
        <v>28962.001853568119</v>
      </c>
      <c r="J86" s="936">
        <f t="shared" si="5"/>
        <v>28962.001853568119</v>
      </c>
      <c r="K86" s="1344"/>
      <c r="L86" s="131"/>
      <c r="M86" s="135"/>
      <c r="N86" s="132"/>
    </row>
    <row r="87" spans="1:34" ht="23.25" customHeight="1" x14ac:dyDescent="0.2">
      <c r="A87" s="1291" t="s">
        <v>10</v>
      </c>
      <c r="B87" s="1292" t="s">
        <v>10</v>
      </c>
      <c r="C87" s="1345" t="s">
        <v>48</v>
      </c>
      <c r="D87" s="1346" t="s">
        <v>190</v>
      </c>
      <c r="E87" s="1348" t="s">
        <v>119</v>
      </c>
      <c r="F87" s="1350" t="s">
        <v>56</v>
      </c>
      <c r="G87" s="18" t="s">
        <v>46</v>
      </c>
      <c r="H87" s="931"/>
      <c r="I87" s="932"/>
      <c r="J87" s="937">
        <f>50/3.4528*1000</f>
        <v>14481.00092678406</v>
      </c>
      <c r="K87" s="1343" t="s">
        <v>78</v>
      </c>
      <c r="L87" s="127"/>
      <c r="M87" s="128"/>
      <c r="N87" s="133">
        <v>1</v>
      </c>
    </row>
    <row r="88" spans="1:34" ht="16.5" customHeight="1" thickBot="1" x14ac:dyDescent="0.25">
      <c r="A88" s="1333"/>
      <c r="B88" s="1334"/>
      <c r="C88" s="1336"/>
      <c r="D88" s="1347"/>
      <c r="E88" s="1349"/>
      <c r="F88" s="1342"/>
      <c r="G88" s="321" t="s">
        <v>9</v>
      </c>
      <c r="H88" s="934"/>
      <c r="I88" s="935"/>
      <c r="J88" s="938">
        <f>J87</f>
        <v>14481.00092678406</v>
      </c>
      <c r="K88" s="1344"/>
      <c r="L88" s="131"/>
      <c r="M88" s="135"/>
      <c r="N88" s="132"/>
    </row>
    <row r="89" spans="1:34" ht="13.5" customHeight="1" x14ac:dyDescent="0.2">
      <c r="A89" s="1242" t="s">
        <v>10</v>
      </c>
      <c r="B89" s="1243" t="s">
        <v>10</v>
      </c>
      <c r="C89" s="1335" t="s">
        <v>49</v>
      </c>
      <c r="D89" s="1337" t="s">
        <v>219</v>
      </c>
      <c r="E89" s="1339" t="s">
        <v>193</v>
      </c>
      <c r="F89" s="1341" t="s">
        <v>56</v>
      </c>
      <c r="G89" s="683" t="s">
        <v>180</v>
      </c>
      <c r="H89" s="923"/>
      <c r="I89" s="1220">
        <f>30/3.4528*1000</f>
        <v>8688.6005560704343</v>
      </c>
      <c r="J89" s="924"/>
      <c r="K89" s="1389" t="s">
        <v>78</v>
      </c>
      <c r="L89" s="129"/>
      <c r="M89" s="146">
        <v>1</v>
      </c>
      <c r="N89" s="130"/>
    </row>
    <row r="90" spans="1:34" ht="13.5" thickBot="1" x14ac:dyDescent="0.25">
      <c r="A90" s="1333"/>
      <c r="B90" s="1334"/>
      <c r="C90" s="1336"/>
      <c r="D90" s="1338"/>
      <c r="E90" s="1340"/>
      <c r="F90" s="1342"/>
      <c r="G90" s="321" t="s">
        <v>9</v>
      </c>
      <c r="H90" s="934"/>
      <c r="I90" s="934">
        <f>I89</f>
        <v>8688.6005560704343</v>
      </c>
      <c r="J90" s="935">
        <f>J89</f>
        <v>0</v>
      </c>
      <c r="K90" s="1344"/>
      <c r="L90" s="131"/>
      <c r="M90" s="135"/>
      <c r="N90" s="132"/>
    </row>
    <row r="91" spans="1:34" ht="13.5" thickBot="1" x14ac:dyDescent="0.25">
      <c r="A91" s="223" t="s">
        <v>10</v>
      </c>
      <c r="B91" s="14" t="s">
        <v>10</v>
      </c>
      <c r="C91" s="1384" t="s">
        <v>11</v>
      </c>
      <c r="D91" s="1303"/>
      <c r="E91" s="1303"/>
      <c r="F91" s="1303"/>
      <c r="G91" s="1303"/>
      <c r="H91" s="939">
        <f>H90+H88+H86+H84</f>
        <v>76546.570898980543</v>
      </c>
      <c r="I91" s="939">
        <f>I90+I88+I86+I84</f>
        <v>63716.40407784986</v>
      </c>
      <c r="J91" s="1218">
        <f t="shared" ref="J91" si="6">J90+J88+J86+J84</f>
        <v>57924.003707136239</v>
      </c>
      <c r="K91" s="1305"/>
      <c r="L91" s="1305"/>
      <c r="M91" s="1305"/>
      <c r="N91" s="1306"/>
    </row>
    <row r="92" spans="1:34" ht="13.5" thickBot="1" x14ac:dyDescent="0.25">
      <c r="A92" s="227" t="s">
        <v>10</v>
      </c>
      <c r="B92" s="1322" t="s">
        <v>12</v>
      </c>
      <c r="C92" s="1323"/>
      <c r="D92" s="1323"/>
      <c r="E92" s="1323"/>
      <c r="F92" s="1323"/>
      <c r="G92" s="1323"/>
      <c r="H92" s="940">
        <f>H91</f>
        <v>76546.570898980543</v>
      </c>
      <c r="I92" s="940">
        <f>I91</f>
        <v>63716.40407784986</v>
      </c>
      <c r="J92" s="1219">
        <f>J91</f>
        <v>57924.003707136239</v>
      </c>
      <c r="K92" s="1326"/>
      <c r="L92" s="1326"/>
      <c r="M92" s="1326"/>
      <c r="N92" s="1327"/>
    </row>
    <row r="93" spans="1:34" ht="13.5" thickBot="1" x14ac:dyDescent="0.25">
      <c r="A93" s="62" t="s">
        <v>8</v>
      </c>
      <c r="B93" s="1385" t="s">
        <v>225</v>
      </c>
      <c r="C93" s="1386"/>
      <c r="D93" s="1386"/>
      <c r="E93" s="1386"/>
      <c r="F93" s="1386"/>
      <c r="G93" s="1386"/>
      <c r="H93" s="941">
        <f>H92+H73</f>
        <v>964058.155699722</v>
      </c>
      <c r="I93" s="941">
        <f>I92+I73</f>
        <v>952415.43095458765</v>
      </c>
      <c r="J93" s="942">
        <f>J92+J73</f>
        <v>1068031.7423540314</v>
      </c>
      <c r="K93" s="1387"/>
      <c r="L93" s="1387"/>
      <c r="M93" s="1387"/>
      <c r="N93" s="1388"/>
    </row>
    <row r="94" spans="1:34" s="20" customFormat="1" x14ac:dyDescent="0.2">
      <c r="A94" s="1377"/>
      <c r="B94" s="1377"/>
      <c r="C94" s="1377"/>
      <c r="D94" s="1377"/>
      <c r="E94" s="1377"/>
      <c r="F94" s="1377"/>
      <c r="G94" s="1377"/>
      <c r="H94" s="1378"/>
      <c r="I94" s="1378"/>
      <c r="J94" s="1378"/>
      <c r="K94" s="1377"/>
      <c r="L94" s="1377"/>
      <c r="M94" s="1377"/>
      <c r="N94" s="1377"/>
      <c r="O94" s="19"/>
      <c r="P94" s="19"/>
      <c r="Q94" s="19"/>
      <c r="R94" s="19"/>
      <c r="S94" s="19"/>
      <c r="T94" s="19"/>
      <c r="U94" s="19"/>
      <c r="V94" s="19"/>
      <c r="W94" s="19"/>
      <c r="X94" s="19"/>
      <c r="Y94" s="19"/>
      <c r="Z94" s="19"/>
      <c r="AA94" s="19"/>
      <c r="AB94" s="19"/>
      <c r="AC94" s="19"/>
      <c r="AD94" s="19"/>
      <c r="AE94" s="19"/>
      <c r="AF94" s="19"/>
      <c r="AG94" s="19"/>
      <c r="AH94" s="19"/>
    </row>
    <row r="95" spans="1:34" s="20" customFormat="1" x14ac:dyDescent="0.2">
      <c r="A95" s="1379"/>
      <c r="B95" s="1379"/>
      <c r="C95" s="1379"/>
      <c r="D95" s="1379"/>
      <c r="E95" s="1379"/>
      <c r="F95" s="1379"/>
      <c r="G95" s="1379"/>
      <c r="H95" s="1379"/>
      <c r="I95" s="1379"/>
      <c r="J95" s="1379"/>
      <c r="K95" s="1379"/>
      <c r="L95" s="1379"/>
      <c r="M95" s="1379"/>
      <c r="N95" s="1379"/>
      <c r="O95" s="19"/>
      <c r="P95" s="19"/>
      <c r="Q95" s="19"/>
      <c r="R95" s="19"/>
      <c r="S95" s="19"/>
      <c r="T95" s="19"/>
      <c r="U95" s="19"/>
      <c r="V95" s="19"/>
      <c r="W95" s="19"/>
      <c r="X95" s="19"/>
      <c r="Y95" s="19"/>
      <c r="Z95" s="19"/>
      <c r="AA95" s="19"/>
      <c r="AB95" s="19"/>
      <c r="AC95" s="19"/>
      <c r="AD95" s="19"/>
      <c r="AE95" s="19"/>
      <c r="AF95" s="19"/>
      <c r="AG95" s="19"/>
      <c r="AH95" s="19"/>
    </row>
    <row r="96" spans="1:34" s="20" customFormat="1" ht="13.5" thickBot="1" x14ac:dyDescent="0.25">
      <c r="A96" s="1380" t="s">
        <v>17</v>
      </c>
      <c r="B96" s="1380"/>
      <c r="C96" s="1380"/>
      <c r="D96" s="1380"/>
      <c r="E96" s="1380"/>
      <c r="F96" s="1380"/>
      <c r="G96" s="1380"/>
      <c r="H96" s="1380"/>
      <c r="I96" s="1380"/>
      <c r="J96" s="1380"/>
      <c r="K96" s="5"/>
      <c r="L96" s="5"/>
      <c r="M96" s="5"/>
      <c r="N96" s="5"/>
      <c r="O96" s="19"/>
      <c r="P96" s="19"/>
      <c r="Q96" s="19"/>
      <c r="R96" s="19"/>
      <c r="S96" s="19"/>
      <c r="T96" s="19"/>
      <c r="U96" s="19"/>
      <c r="V96" s="19"/>
      <c r="W96" s="19"/>
      <c r="X96" s="19"/>
      <c r="Y96" s="19"/>
      <c r="Z96" s="19"/>
      <c r="AA96" s="19"/>
      <c r="AB96" s="19"/>
      <c r="AC96" s="19"/>
      <c r="AD96" s="19"/>
      <c r="AE96" s="19"/>
      <c r="AF96" s="19"/>
      <c r="AG96" s="19"/>
      <c r="AH96" s="19"/>
    </row>
    <row r="97" spans="1:14" ht="45" customHeight="1" thickBot="1" x14ac:dyDescent="0.25">
      <c r="A97" s="1381" t="s">
        <v>13</v>
      </c>
      <c r="B97" s="1382"/>
      <c r="C97" s="1382"/>
      <c r="D97" s="1382"/>
      <c r="E97" s="1382"/>
      <c r="F97" s="1382"/>
      <c r="G97" s="1383"/>
      <c r="H97" s="701" t="s">
        <v>195</v>
      </c>
      <c r="I97" s="23" t="s">
        <v>90</v>
      </c>
      <c r="J97" s="23" t="s">
        <v>147</v>
      </c>
    </row>
    <row r="98" spans="1:14" x14ac:dyDescent="0.2">
      <c r="A98" s="1371" t="s">
        <v>18</v>
      </c>
      <c r="B98" s="1372"/>
      <c r="C98" s="1372"/>
      <c r="D98" s="1372"/>
      <c r="E98" s="1372"/>
      <c r="F98" s="1372"/>
      <c r="G98" s="1373"/>
      <c r="H98" s="943">
        <f>SUM(H99:H100)</f>
        <v>362430.49119555147</v>
      </c>
      <c r="I98" s="943">
        <f t="shared" ref="I98:J98" si="7">SUM(I99:I100)</f>
        <v>882906.62650602416</v>
      </c>
      <c r="J98" s="943">
        <f t="shared" si="7"/>
        <v>1068031.7423540314</v>
      </c>
    </row>
    <row r="99" spans="1:14" x14ac:dyDescent="0.2">
      <c r="A99" s="1374" t="s">
        <v>41</v>
      </c>
      <c r="B99" s="1375"/>
      <c r="C99" s="1375"/>
      <c r="D99" s="1375"/>
      <c r="E99" s="1375"/>
      <c r="F99" s="1375"/>
      <c r="G99" s="1376"/>
      <c r="H99" s="944">
        <f>SUMIF(G12:G93,"SB",H12:H93)</f>
        <v>362430.49119555147</v>
      </c>
      <c r="I99" s="944">
        <f>SUMIF(G12:G93,"SB",I12:I93)</f>
        <v>882906.62650602416</v>
      </c>
      <c r="J99" s="944">
        <f>SUMIF(G12:G93,"SB",J12:J93)</f>
        <v>1068031.7423540314</v>
      </c>
    </row>
    <row r="100" spans="1:14" x14ac:dyDescent="0.2">
      <c r="A100" s="1362" t="s">
        <v>95</v>
      </c>
      <c r="B100" s="1363"/>
      <c r="C100" s="1363"/>
      <c r="D100" s="1363"/>
      <c r="E100" s="1363"/>
      <c r="F100" s="1363"/>
      <c r="G100" s="1364"/>
      <c r="H100" s="944">
        <f>SUMIF(G13:G93,"SB(L)",H13:H93)</f>
        <v>0</v>
      </c>
      <c r="I100" s="944"/>
      <c r="J100" s="944"/>
      <c r="K100" s="82"/>
    </row>
    <row r="101" spans="1:14" x14ac:dyDescent="0.2">
      <c r="A101" s="1368" t="s">
        <v>19</v>
      </c>
      <c r="B101" s="1369"/>
      <c r="C101" s="1369"/>
      <c r="D101" s="1369"/>
      <c r="E101" s="1369"/>
      <c r="F101" s="1369"/>
      <c r="G101" s="1370"/>
      <c r="H101" s="945">
        <f>SUM(H102:H105)</f>
        <v>601627.66450417053</v>
      </c>
      <c r="I101" s="945">
        <f>SUM(I102:I105)</f>
        <v>69508.804448563489</v>
      </c>
      <c r="J101" s="945">
        <f>SUM(J102:J105)</f>
        <v>0</v>
      </c>
    </row>
    <row r="102" spans="1:14" x14ac:dyDescent="0.2">
      <c r="A102" s="1365" t="s">
        <v>42</v>
      </c>
      <c r="B102" s="1366"/>
      <c r="C102" s="1366"/>
      <c r="D102" s="1366"/>
      <c r="E102" s="1366"/>
      <c r="F102" s="1366"/>
      <c r="G102" s="1367"/>
      <c r="H102" s="944">
        <f>SUMIF(G12:G93,"ES",H12:H93)</f>
        <v>213536.83966635773</v>
      </c>
      <c r="I102" s="944">
        <f>SUMIF(G12:G93,"ES",I12:I93)</f>
        <v>0</v>
      </c>
      <c r="J102" s="944">
        <f>SUMIF(G12:G93,"ES",J12:J93)</f>
        <v>0</v>
      </c>
    </row>
    <row r="103" spans="1:14" x14ac:dyDescent="0.2">
      <c r="A103" s="1359" t="s">
        <v>181</v>
      </c>
      <c r="B103" s="1360"/>
      <c r="C103" s="1360"/>
      <c r="D103" s="1360"/>
      <c r="E103" s="1360"/>
      <c r="F103" s="1360"/>
      <c r="G103" s="1361"/>
      <c r="H103" s="944">
        <f>SUMIF(G13:G93,"KVJUD",H13:H93)</f>
        <v>376506.02409638552</v>
      </c>
      <c r="I103" s="944">
        <f>SUMIF(G13:G93,"KVJUD",I13:I93)</f>
        <v>8688.6005560704343</v>
      </c>
      <c r="J103" s="944">
        <f>SUMIF(G13:G93,"KVJUD",J13:J93)</f>
        <v>0</v>
      </c>
    </row>
    <row r="104" spans="1:14" x14ac:dyDescent="0.2">
      <c r="A104" s="1359" t="s">
        <v>184</v>
      </c>
      <c r="B104" s="1360"/>
      <c r="C104" s="1360"/>
      <c r="D104" s="1360"/>
      <c r="E104" s="1360"/>
      <c r="F104" s="1360"/>
      <c r="G104" s="1361"/>
      <c r="H104" s="944">
        <f>SUMIF(G14:G93,"Kt",H14:H93)</f>
        <v>11584.800741427249</v>
      </c>
      <c r="I104" s="944">
        <f>SUMIF(G14:G93,"Kt",I14:I93)</f>
        <v>60820.203892493053</v>
      </c>
      <c r="J104" s="944">
        <f>SUMIF(G14:G93,"Kt",J14:J93)</f>
        <v>0</v>
      </c>
    </row>
    <row r="105" spans="1:14" x14ac:dyDescent="0.2">
      <c r="A105" s="1362" t="s">
        <v>43</v>
      </c>
      <c r="B105" s="1363"/>
      <c r="C105" s="1363"/>
      <c r="D105" s="1363"/>
      <c r="E105" s="1363"/>
      <c r="F105" s="1363"/>
      <c r="G105" s="1364"/>
      <c r="H105" s="944">
        <f>SUMIF(G12:G93,"LRVB",H12:H93)</f>
        <v>0</v>
      </c>
      <c r="I105" s="944">
        <f>SUMIF(G12:G93,"LRVB",I12:I93)</f>
        <v>0</v>
      </c>
      <c r="J105" s="944">
        <f>SUMIF(G12:G93,"LRVB",J12:J93)</f>
        <v>0</v>
      </c>
    </row>
    <row r="106" spans="1:14" ht="13.5" thickBot="1" x14ac:dyDescent="0.25">
      <c r="A106" s="1354" t="s">
        <v>20</v>
      </c>
      <c r="B106" s="1355"/>
      <c r="C106" s="1355"/>
      <c r="D106" s="1355"/>
      <c r="E106" s="1355"/>
      <c r="F106" s="1355"/>
      <c r="G106" s="1356"/>
      <c r="H106" s="946">
        <f>SUM(H98,H101)</f>
        <v>964058.155699722</v>
      </c>
      <c r="I106" s="946">
        <f>SUM(I98,I101)</f>
        <v>952415.43095458765</v>
      </c>
      <c r="J106" s="946">
        <f>SUM(J98,J101)</f>
        <v>1068031.7423540314</v>
      </c>
      <c r="K106" s="6"/>
      <c r="L106" s="6"/>
      <c r="M106" s="6"/>
      <c r="N106" s="6"/>
    </row>
    <row r="107" spans="1:14" x14ac:dyDescent="0.2">
      <c r="K107" s="6"/>
      <c r="L107" s="6"/>
      <c r="M107" s="6"/>
      <c r="N107" s="6"/>
    </row>
    <row r="108" spans="1:14" x14ac:dyDescent="0.2">
      <c r="A108" s="6"/>
      <c r="B108" s="6"/>
      <c r="C108" s="6"/>
      <c r="D108" s="6"/>
      <c r="E108" s="6"/>
      <c r="F108" s="6"/>
      <c r="G108" s="6"/>
      <c r="H108" s="81"/>
      <c r="I108" s="81"/>
      <c r="J108" s="81"/>
      <c r="K108" s="6"/>
      <c r="L108" s="6"/>
      <c r="M108" s="6"/>
      <c r="N108" s="6"/>
    </row>
    <row r="109" spans="1:14" x14ac:dyDescent="0.2">
      <c r="A109" s="6"/>
      <c r="B109" s="6"/>
      <c r="C109" s="6"/>
      <c r="D109" s="6"/>
      <c r="E109" s="6"/>
      <c r="F109" s="6"/>
      <c r="G109" s="6"/>
      <c r="H109" s="82"/>
      <c r="K109" s="6"/>
      <c r="L109" s="6"/>
      <c r="M109" s="6"/>
      <c r="N109" s="6"/>
    </row>
    <row r="111" spans="1:14" x14ac:dyDescent="0.2">
      <c r="I111" s="81"/>
    </row>
    <row r="112" spans="1:14" x14ac:dyDescent="0.2">
      <c r="A112" s="6"/>
      <c r="B112" s="6"/>
      <c r="C112" s="6"/>
      <c r="D112" s="6"/>
      <c r="E112" s="6"/>
      <c r="F112" s="6"/>
      <c r="G112" s="6"/>
      <c r="H112" s="6"/>
      <c r="I112" s="81"/>
      <c r="J112" s="6"/>
      <c r="K112" s="6"/>
      <c r="L112" s="6"/>
      <c r="M112" s="6"/>
      <c r="N112" s="6"/>
    </row>
  </sheetData>
  <mergeCells count="120">
    <mergeCell ref="A106:G106"/>
    <mergeCell ref="D70:D71"/>
    <mergeCell ref="K70:K71"/>
    <mergeCell ref="A104:G104"/>
    <mergeCell ref="A105:G105"/>
    <mergeCell ref="A102:G102"/>
    <mergeCell ref="A103:G103"/>
    <mergeCell ref="A100:G100"/>
    <mergeCell ref="A101:G101"/>
    <mergeCell ref="A98:G98"/>
    <mergeCell ref="A99:G99"/>
    <mergeCell ref="A94:N94"/>
    <mergeCell ref="A95:N95"/>
    <mergeCell ref="A96:J96"/>
    <mergeCell ref="A97:G97"/>
    <mergeCell ref="C91:G91"/>
    <mergeCell ref="K91:N91"/>
    <mergeCell ref="B92:G92"/>
    <mergeCell ref="K92:N92"/>
    <mergeCell ref="B93:G93"/>
    <mergeCell ref="K93:N93"/>
    <mergeCell ref="K89:K90"/>
    <mergeCell ref="K87:K88"/>
    <mergeCell ref="E83:E84"/>
    <mergeCell ref="A89:A90"/>
    <mergeCell ref="B89:B90"/>
    <mergeCell ref="C89:C90"/>
    <mergeCell ref="D89:D90"/>
    <mergeCell ref="E89:E90"/>
    <mergeCell ref="F89:F90"/>
    <mergeCell ref="K85:K86"/>
    <mergeCell ref="A87:A88"/>
    <mergeCell ref="B87:B88"/>
    <mergeCell ref="C87:C88"/>
    <mergeCell ref="D87:D88"/>
    <mergeCell ref="E87:E88"/>
    <mergeCell ref="F87:F88"/>
    <mergeCell ref="A85:A86"/>
    <mergeCell ref="B85:B86"/>
    <mergeCell ref="C85:C86"/>
    <mergeCell ref="D85:D86"/>
    <mergeCell ref="E85:E86"/>
    <mergeCell ref="F85:F86"/>
    <mergeCell ref="C75:N75"/>
    <mergeCell ref="B74:N74"/>
    <mergeCell ref="C72:G72"/>
    <mergeCell ref="K72:N72"/>
    <mergeCell ref="B73:G73"/>
    <mergeCell ref="K73:N73"/>
    <mergeCell ref="F64:F65"/>
    <mergeCell ref="A67:A69"/>
    <mergeCell ref="B67:B69"/>
    <mergeCell ref="C67:C69"/>
    <mergeCell ref="D67:D68"/>
    <mergeCell ref="C61:G61"/>
    <mergeCell ref="K61:N61"/>
    <mergeCell ref="C62:N62"/>
    <mergeCell ref="A64:A65"/>
    <mergeCell ref="B64:B65"/>
    <mergeCell ref="C64:C65"/>
    <mergeCell ref="D64:D65"/>
    <mergeCell ref="E64:E65"/>
    <mergeCell ref="K55:K56"/>
    <mergeCell ref="A58:A59"/>
    <mergeCell ref="B58:B59"/>
    <mergeCell ref="C58:C59"/>
    <mergeCell ref="E58:E59"/>
    <mergeCell ref="F58:F59"/>
    <mergeCell ref="K58:K59"/>
    <mergeCell ref="E51:E52"/>
    <mergeCell ref="D52:D53"/>
    <mergeCell ref="A54:A57"/>
    <mergeCell ref="B54:B57"/>
    <mergeCell ref="C54:C57"/>
    <mergeCell ref="E54:E57"/>
    <mergeCell ref="F54:F57"/>
    <mergeCell ref="A50:A52"/>
    <mergeCell ref="B50:B52"/>
    <mergeCell ref="C50:C52"/>
    <mergeCell ref="F50:F52"/>
    <mergeCell ref="K37:K38"/>
    <mergeCell ref="C39:C40"/>
    <mergeCell ref="D34:D35"/>
    <mergeCell ref="E24:E25"/>
    <mergeCell ref="C48:G48"/>
    <mergeCell ref="C49:N49"/>
    <mergeCell ref="A36:A37"/>
    <mergeCell ref="B36:B37"/>
    <mergeCell ref="C36:C37"/>
    <mergeCell ref="D36:D38"/>
    <mergeCell ref="E36:E37"/>
    <mergeCell ref="F36:F37"/>
    <mergeCell ref="A1:N1"/>
    <mergeCell ref="A2:N2"/>
    <mergeCell ref="A3:N3"/>
    <mergeCell ref="L4:N4"/>
    <mergeCell ref="A5:A7"/>
    <mergeCell ref="B5:B7"/>
    <mergeCell ref="C5:C7"/>
    <mergeCell ref="D5:D7"/>
    <mergeCell ref="E5:E7"/>
    <mergeCell ref="K6:K7"/>
    <mergeCell ref="L6:N6"/>
    <mergeCell ref="A8:N8"/>
    <mergeCell ref="H5:H7"/>
    <mergeCell ref="I5:I7"/>
    <mergeCell ref="J5:J7"/>
    <mergeCell ref="K5:N5"/>
    <mergeCell ref="F5:F7"/>
    <mergeCell ref="G5:G7"/>
    <mergeCell ref="K20:K21"/>
    <mergeCell ref="A20:A25"/>
    <mergeCell ref="B20:B25"/>
    <mergeCell ref="C20:C25"/>
    <mergeCell ref="D20:D21"/>
    <mergeCell ref="A9:N9"/>
    <mergeCell ref="B10:N10"/>
    <mergeCell ref="C11:N11"/>
    <mergeCell ref="D12:D13"/>
    <mergeCell ref="K12:K13"/>
  </mergeCells>
  <pageMargins left="0.78740157480314965" right="0.19685039370078741" top="0.78740157480314965" bottom="0.39370078740157483" header="0" footer="0"/>
  <pageSetup paperSize="9" scale="73" orientation="portrait" r:id="rId1"/>
  <rowBreaks count="2" manualBreakCount="2">
    <brk id="40" max="13" man="1"/>
    <brk id="74" max="1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125"/>
  <sheetViews>
    <sheetView topLeftCell="A76" zoomScaleNormal="100" zoomScaleSheetLayoutView="100" workbookViewId="0">
      <selection activeCell="AG83" sqref="AG83"/>
    </sheetView>
  </sheetViews>
  <sheetFormatPr defaultColWidth="9.140625" defaultRowHeight="12.75" x14ac:dyDescent="0.2"/>
  <cols>
    <col min="1" max="3" width="2.85546875" style="11" customWidth="1"/>
    <col min="4" max="4" width="2.7109375" style="11" customWidth="1"/>
    <col min="5" max="5" width="42.140625" style="11" customWidth="1"/>
    <col min="6" max="6" width="2.7109375" style="41" customWidth="1"/>
    <col min="7" max="7" width="2.7109375" style="11" customWidth="1"/>
    <col min="8" max="8" width="2.7109375" style="12" customWidth="1"/>
    <col min="9" max="9" width="11.28515625" style="12" customWidth="1"/>
    <col min="10" max="10" width="7.7109375" style="13" customWidth="1"/>
    <col min="11" max="11" width="6.42578125" style="11" customWidth="1"/>
    <col min="12" max="12" width="6.28515625" style="11" customWidth="1"/>
    <col min="13" max="13" width="5.42578125" style="11" customWidth="1"/>
    <col min="14" max="14" width="7" style="11" customWidth="1"/>
    <col min="15" max="15" width="7.140625" style="11" customWidth="1"/>
    <col min="16" max="16" width="7.5703125" style="11" customWidth="1"/>
    <col min="17" max="17" width="5.85546875" style="11" customWidth="1"/>
    <col min="18" max="18" width="6.85546875" style="11" customWidth="1"/>
    <col min="19" max="19" width="1.140625" style="11" hidden="1" customWidth="1"/>
    <col min="20" max="20" width="6.42578125" style="11" hidden="1" customWidth="1"/>
    <col min="21" max="21" width="5.7109375" style="11" hidden="1" customWidth="1"/>
    <col min="22" max="22" width="7.85546875" style="11" hidden="1" customWidth="1"/>
    <col min="23" max="23" width="7.28515625" style="11" customWidth="1"/>
    <col min="24" max="24" width="9" style="11" customWidth="1"/>
    <col min="25" max="25" width="27.85546875" style="11" customWidth="1"/>
    <col min="26" max="26" width="4.28515625" style="11" customWidth="1"/>
    <col min="27" max="27" width="4" style="11" customWidth="1"/>
    <col min="28" max="28" width="5.5703125" style="11" customWidth="1"/>
    <col min="29" max="16384" width="9.140625" style="6"/>
  </cols>
  <sheetData>
    <row r="1" spans="1:31" ht="15.75" x14ac:dyDescent="0.2">
      <c r="A1" s="1258" t="s">
        <v>139</v>
      </c>
      <c r="B1" s="1258"/>
      <c r="C1" s="1258"/>
      <c r="D1" s="1258"/>
      <c r="E1" s="1258"/>
      <c r="F1" s="1258"/>
      <c r="G1" s="1258"/>
      <c r="H1" s="1258"/>
      <c r="I1" s="1258"/>
      <c r="J1" s="1258"/>
      <c r="K1" s="1258"/>
      <c r="L1" s="1258"/>
      <c r="M1" s="1258"/>
      <c r="N1" s="1258"/>
      <c r="O1" s="1258"/>
      <c r="P1" s="1258"/>
      <c r="Q1" s="1258"/>
      <c r="R1" s="1258"/>
      <c r="S1" s="1258"/>
      <c r="T1" s="1258"/>
      <c r="U1" s="1258"/>
      <c r="V1" s="1258"/>
      <c r="W1" s="1258"/>
      <c r="X1" s="1258"/>
      <c r="Y1" s="1258"/>
      <c r="Z1" s="1258"/>
      <c r="AA1" s="1258"/>
      <c r="AB1" s="1258"/>
    </row>
    <row r="2" spans="1:31" ht="15.75" x14ac:dyDescent="0.2">
      <c r="A2" s="1259" t="s">
        <v>52</v>
      </c>
      <c r="B2" s="1259"/>
      <c r="C2" s="1259"/>
      <c r="D2" s="1259"/>
      <c r="E2" s="1259"/>
      <c r="F2" s="1259"/>
      <c r="G2" s="1259"/>
      <c r="H2" s="1259"/>
      <c r="I2" s="1259"/>
      <c r="J2" s="1259"/>
      <c r="K2" s="1259"/>
      <c r="L2" s="1259"/>
      <c r="M2" s="1259"/>
      <c r="N2" s="1259"/>
      <c r="O2" s="1259"/>
      <c r="P2" s="1259"/>
      <c r="Q2" s="1259"/>
      <c r="R2" s="1259"/>
      <c r="S2" s="1259"/>
      <c r="T2" s="1259"/>
      <c r="U2" s="1259"/>
      <c r="V2" s="1259"/>
      <c r="W2" s="1259"/>
      <c r="X2" s="1259"/>
      <c r="Y2" s="1259"/>
      <c r="Z2" s="1259"/>
      <c r="AA2" s="1259"/>
      <c r="AB2" s="1259"/>
    </row>
    <row r="3" spans="1:31" ht="15.75" x14ac:dyDescent="0.2">
      <c r="A3" s="1260" t="s">
        <v>37</v>
      </c>
      <c r="B3" s="1260"/>
      <c r="C3" s="1260"/>
      <c r="D3" s="1260"/>
      <c r="E3" s="1260"/>
      <c r="F3" s="1260"/>
      <c r="G3" s="1260"/>
      <c r="H3" s="1260"/>
      <c r="I3" s="1260"/>
      <c r="J3" s="1260"/>
      <c r="K3" s="1260"/>
      <c r="L3" s="1260"/>
      <c r="M3" s="1260"/>
      <c r="N3" s="1260"/>
      <c r="O3" s="1260"/>
      <c r="P3" s="1260"/>
      <c r="Q3" s="1260"/>
      <c r="R3" s="1260"/>
      <c r="S3" s="1260"/>
      <c r="T3" s="1260"/>
      <c r="U3" s="1260"/>
      <c r="V3" s="1260"/>
      <c r="W3" s="1260"/>
      <c r="X3" s="1260"/>
      <c r="Y3" s="1260"/>
      <c r="Z3" s="1260"/>
      <c r="AA3" s="1260"/>
      <c r="AB3" s="1260"/>
      <c r="AC3" s="4"/>
      <c r="AD3" s="4"/>
      <c r="AE3" s="4"/>
    </row>
    <row r="4" spans="1:31" ht="13.5" thickBot="1" x14ac:dyDescent="0.25">
      <c r="Z4" s="1261" t="s">
        <v>0</v>
      </c>
      <c r="AA4" s="1261"/>
      <c r="AB4" s="1261"/>
    </row>
    <row r="5" spans="1:31" ht="24" customHeight="1" x14ac:dyDescent="0.2">
      <c r="A5" s="1262" t="s">
        <v>38</v>
      </c>
      <c r="B5" s="1265" t="s">
        <v>1</v>
      </c>
      <c r="C5" s="1265" t="s">
        <v>2</v>
      </c>
      <c r="D5" s="1265" t="s">
        <v>47</v>
      </c>
      <c r="E5" s="1268" t="s">
        <v>15</v>
      </c>
      <c r="F5" s="1271" t="s">
        <v>3</v>
      </c>
      <c r="G5" s="1265" t="s">
        <v>44</v>
      </c>
      <c r="H5" s="1476" t="s">
        <v>4</v>
      </c>
      <c r="I5" s="1479" t="s">
        <v>39</v>
      </c>
      <c r="J5" s="1237" t="s">
        <v>5</v>
      </c>
      <c r="K5" s="1405" t="s">
        <v>140</v>
      </c>
      <c r="L5" s="1406"/>
      <c r="M5" s="1406"/>
      <c r="N5" s="1407"/>
      <c r="O5" s="1405" t="s">
        <v>141</v>
      </c>
      <c r="P5" s="1406"/>
      <c r="Q5" s="1406"/>
      <c r="R5" s="1407"/>
      <c r="S5" s="1405" t="s">
        <v>142</v>
      </c>
      <c r="T5" s="1406"/>
      <c r="U5" s="1406"/>
      <c r="V5" s="1407"/>
      <c r="W5" s="1464" t="s">
        <v>149</v>
      </c>
      <c r="X5" s="1464" t="s">
        <v>143</v>
      </c>
      <c r="Y5" s="1231" t="s">
        <v>14</v>
      </c>
      <c r="Z5" s="1232"/>
      <c r="AA5" s="1232"/>
      <c r="AB5" s="1233"/>
    </row>
    <row r="6" spans="1:31" ht="12.75" customHeight="1" x14ac:dyDescent="0.2">
      <c r="A6" s="1263"/>
      <c r="B6" s="1266"/>
      <c r="C6" s="1266"/>
      <c r="D6" s="1266"/>
      <c r="E6" s="1269"/>
      <c r="F6" s="1272"/>
      <c r="G6" s="1266"/>
      <c r="H6" s="1477"/>
      <c r="I6" s="1480"/>
      <c r="J6" s="1238"/>
      <c r="K6" s="1459" t="s">
        <v>6</v>
      </c>
      <c r="L6" s="1276" t="s">
        <v>7</v>
      </c>
      <c r="M6" s="1461"/>
      <c r="N6" s="1462" t="s">
        <v>22</v>
      </c>
      <c r="O6" s="1459" t="s">
        <v>6</v>
      </c>
      <c r="P6" s="1276" t="s">
        <v>7</v>
      </c>
      <c r="Q6" s="1461"/>
      <c r="R6" s="1462" t="s">
        <v>22</v>
      </c>
      <c r="S6" s="1459" t="s">
        <v>6</v>
      </c>
      <c r="T6" s="1276" t="s">
        <v>7</v>
      </c>
      <c r="U6" s="1461"/>
      <c r="V6" s="1462" t="s">
        <v>22</v>
      </c>
      <c r="W6" s="1465"/>
      <c r="X6" s="1465"/>
      <c r="Y6" s="1274" t="s">
        <v>15</v>
      </c>
      <c r="Z6" s="1276" t="s">
        <v>220</v>
      </c>
      <c r="AA6" s="1277"/>
      <c r="AB6" s="1278"/>
    </row>
    <row r="7" spans="1:31" ht="95.25" customHeight="1" thickBot="1" x14ac:dyDescent="0.25">
      <c r="A7" s="1264"/>
      <c r="B7" s="1267"/>
      <c r="C7" s="1267"/>
      <c r="D7" s="1267"/>
      <c r="E7" s="1270"/>
      <c r="F7" s="1273"/>
      <c r="G7" s="1267"/>
      <c r="H7" s="1478"/>
      <c r="I7" s="1481"/>
      <c r="J7" s="1239"/>
      <c r="K7" s="1460"/>
      <c r="L7" s="8" t="s">
        <v>6</v>
      </c>
      <c r="M7" s="7" t="s">
        <v>16</v>
      </c>
      <c r="N7" s="1463"/>
      <c r="O7" s="1460"/>
      <c r="P7" s="8" t="s">
        <v>6</v>
      </c>
      <c r="Q7" s="7" t="s">
        <v>16</v>
      </c>
      <c r="R7" s="1463"/>
      <c r="S7" s="1460"/>
      <c r="T7" s="8" t="s">
        <v>6</v>
      </c>
      <c r="U7" s="7" t="s">
        <v>16</v>
      </c>
      <c r="V7" s="1463"/>
      <c r="W7" s="1466"/>
      <c r="X7" s="1466"/>
      <c r="Y7" s="1275"/>
      <c r="Z7" s="9" t="s">
        <v>45</v>
      </c>
      <c r="AA7" s="9" t="s">
        <v>89</v>
      </c>
      <c r="AB7" s="10" t="s">
        <v>150</v>
      </c>
    </row>
    <row r="8" spans="1:31" s="25" customFormat="1" ht="15" customHeight="1" x14ac:dyDescent="0.2">
      <c r="A8" s="1223" t="s">
        <v>80</v>
      </c>
      <c r="B8" s="1224"/>
      <c r="C8" s="1224"/>
      <c r="D8" s="1224"/>
      <c r="E8" s="1224"/>
      <c r="F8" s="1224"/>
      <c r="G8" s="1224"/>
      <c r="H8" s="1224"/>
      <c r="I8" s="1224"/>
      <c r="J8" s="1224"/>
      <c r="K8" s="1224"/>
      <c r="L8" s="1224"/>
      <c r="M8" s="1224"/>
      <c r="N8" s="1224"/>
      <c r="O8" s="1224"/>
      <c r="P8" s="1224"/>
      <c r="Q8" s="1224"/>
      <c r="R8" s="1224"/>
      <c r="S8" s="1224"/>
      <c r="T8" s="1224"/>
      <c r="U8" s="1224"/>
      <c r="V8" s="1224"/>
      <c r="W8" s="1224"/>
      <c r="X8" s="1224"/>
      <c r="Y8" s="1224"/>
      <c r="Z8" s="1224"/>
      <c r="AA8" s="1224"/>
      <c r="AB8" s="1225"/>
    </row>
    <row r="9" spans="1:31" s="25" customFormat="1" ht="12.75" customHeight="1" x14ac:dyDescent="0.2">
      <c r="A9" s="1247" t="s">
        <v>53</v>
      </c>
      <c r="B9" s="1248"/>
      <c r="C9" s="1248"/>
      <c r="D9" s="1248"/>
      <c r="E9" s="1248"/>
      <c r="F9" s="1248"/>
      <c r="G9" s="1248"/>
      <c r="H9" s="1248"/>
      <c r="I9" s="1248"/>
      <c r="J9" s="1248"/>
      <c r="K9" s="1248"/>
      <c r="L9" s="1248"/>
      <c r="M9" s="1248"/>
      <c r="N9" s="1248"/>
      <c r="O9" s="1248"/>
      <c r="P9" s="1248"/>
      <c r="Q9" s="1248"/>
      <c r="R9" s="1248"/>
      <c r="S9" s="1248"/>
      <c r="T9" s="1248"/>
      <c r="U9" s="1248"/>
      <c r="V9" s="1248"/>
      <c r="W9" s="1248"/>
      <c r="X9" s="1248"/>
      <c r="Y9" s="1248"/>
      <c r="Z9" s="1248"/>
      <c r="AA9" s="1248"/>
      <c r="AB9" s="1249"/>
    </row>
    <row r="10" spans="1:31" ht="13.5" customHeight="1" x14ac:dyDescent="0.2">
      <c r="A10" s="179" t="s">
        <v>8</v>
      </c>
      <c r="B10" s="1250" t="s">
        <v>54</v>
      </c>
      <c r="C10" s="1251"/>
      <c r="D10" s="1251"/>
      <c r="E10" s="1251"/>
      <c r="F10" s="1251"/>
      <c r="G10" s="1251"/>
      <c r="H10" s="1251"/>
      <c r="I10" s="1251"/>
      <c r="J10" s="1251"/>
      <c r="K10" s="1251"/>
      <c r="L10" s="1251"/>
      <c r="M10" s="1251"/>
      <c r="N10" s="1251"/>
      <c r="O10" s="1251"/>
      <c r="P10" s="1251"/>
      <c r="Q10" s="1251"/>
      <c r="R10" s="1251"/>
      <c r="S10" s="1251"/>
      <c r="T10" s="1251"/>
      <c r="U10" s="1251"/>
      <c r="V10" s="1251"/>
      <c r="W10" s="1251"/>
      <c r="X10" s="1251"/>
      <c r="Y10" s="1251"/>
      <c r="Z10" s="1251"/>
      <c r="AA10" s="1251"/>
      <c r="AB10" s="1252"/>
    </row>
    <row r="11" spans="1:31" ht="13.5" customHeight="1" x14ac:dyDescent="0.2">
      <c r="A11" s="225" t="s">
        <v>8</v>
      </c>
      <c r="B11" s="59" t="s">
        <v>8</v>
      </c>
      <c r="C11" s="1253" t="s">
        <v>55</v>
      </c>
      <c r="D11" s="1254"/>
      <c r="E11" s="1254"/>
      <c r="F11" s="1254"/>
      <c r="G11" s="1254"/>
      <c r="H11" s="1254"/>
      <c r="I11" s="1254"/>
      <c r="J11" s="1254"/>
      <c r="K11" s="1254"/>
      <c r="L11" s="1254"/>
      <c r="M11" s="1254"/>
      <c r="N11" s="1254"/>
      <c r="O11" s="1254"/>
      <c r="P11" s="1254"/>
      <c r="Q11" s="1254"/>
      <c r="R11" s="1254"/>
      <c r="S11" s="1254"/>
      <c r="T11" s="1254"/>
      <c r="U11" s="1254"/>
      <c r="V11" s="1254"/>
      <c r="W11" s="1254"/>
      <c r="X11" s="1254"/>
      <c r="Y11" s="1254"/>
      <c r="Z11" s="1254"/>
      <c r="AA11" s="1254"/>
      <c r="AB11" s="1255"/>
    </row>
    <row r="12" spans="1:31" ht="12.75" customHeight="1" x14ac:dyDescent="0.2">
      <c r="A12" s="226" t="s">
        <v>8</v>
      </c>
      <c r="B12" s="43" t="s">
        <v>8</v>
      </c>
      <c r="C12" s="201" t="s">
        <v>8</v>
      </c>
      <c r="D12" s="60" t="s">
        <v>8</v>
      </c>
      <c r="E12" s="1245" t="s">
        <v>103</v>
      </c>
      <c r="F12" s="529" t="s">
        <v>115</v>
      </c>
      <c r="G12" s="44" t="s">
        <v>49</v>
      </c>
      <c r="H12" s="45" t="s">
        <v>56</v>
      </c>
      <c r="I12" s="1411" t="s">
        <v>208</v>
      </c>
      <c r="J12" s="678" t="s">
        <v>46</v>
      </c>
      <c r="K12" s="170">
        <f>L12+N12</f>
        <v>161.10000000000002</v>
      </c>
      <c r="L12" s="820">
        <f>18.4-2.6</f>
        <v>15.799999999999999</v>
      </c>
      <c r="M12" s="820">
        <f>13.6-2.3</f>
        <v>11.3</v>
      </c>
      <c r="N12" s="821">
        <f>156.5-11.2</f>
        <v>145.30000000000001</v>
      </c>
      <c r="O12" s="861">
        <f>P12+R12</f>
        <v>97</v>
      </c>
      <c r="P12" s="826">
        <v>4</v>
      </c>
      <c r="Q12" s="826">
        <v>2.1</v>
      </c>
      <c r="R12" s="862">
        <v>93</v>
      </c>
      <c r="S12" s="180">
        <f>T12+V12</f>
        <v>0</v>
      </c>
      <c r="T12" s="148">
        <v>0</v>
      </c>
      <c r="U12" s="148">
        <v>0</v>
      </c>
      <c r="V12" s="153">
        <v>0</v>
      </c>
      <c r="W12" s="30"/>
      <c r="X12" s="72"/>
      <c r="Y12" s="1240" t="s">
        <v>61</v>
      </c>
      <c r="Z12" s="535">
        <f>Z14+Z15+Z16+Z17+Z18</f>
        <v>6</v>
      </c>
      <c r="AA12" s="535"/>
      <c r="AB12" s="536"/>
    </row>
    <row r="13" spans="1:31" x14ac:dyDescent="0.2">
      <c r="A13" s="226"/>
      <c r="B13" s="43"/>
      <c r="C13" s="202"/>
      <c r="D13" s="60"/>
      <c r="E13" s="1246"/>
      <c r="F13" s="78"/>
      <c r="G13" s="44"/>
      <c r="H13" s="45"/>
      <c r="I13" s="1411"/>
      <c r="J13" s="679" t="s">
        <v>57</v>
      </c>
      <c r="K13" s="84">
        <f>L13+N13</f>
        <v>1501.1</v>
      </c>
      <c r="L13" s="85">
        <v>104.3</v>
      </c>
      <c r="M13" s="85">
        <v>90.7</v>
      </c>
      <c r="N13" s="171">
        <v>1396.8</v>
      </c>
      <c r="O13" s="98">
        <f>P13+R13</f>
        <v>551.4</v>
      </c>
      <c r="P13" s="99">
        <v>22.3</v>
      </c>
      <c r="Q13" s="99">
        <v>21.4</v>
      </c>
      <c r="R13" s="839">
        <v>529.1</v>
      </c>
      <c r="S13" s="837">
        <f>T13+V13</f>
        <v>0</v>
      </c>
      <c r="T13" s="148">
        <v>0</v>
      </c>
      <c r="U13" s="148">
        <v>0</v>
      </c>
      <c r="V13" s="153">
        <v>0</v>
      </c>
      <c r="W13" s="32"/>
      <c r="X13" s="73"/>
      <c r="Y13" s="1257"/>
      <c r="Z13" s="70"/>
      <c r="AA13" s="48"/>
      <c r="AB13" s="49"/>
    </row>
    <row r="14" spans="1:31" ht="38.25" x14ac:dyDescent="0.2">
      <c r="A14" s="226"/>
      <c r="B14" s="43"/>
      <c r="C14" s="202"/>
      <c r="D14" s="60"/>
      <c r="E14" s="80" t="s">
        <v>137</v>
      </c>
      <c r="F14" s="166" t="s">
        <v>113</v>
      </c>
      <c r="G14" s="44"/>
      <c r="H14" s="45"/>
      <c r="I14" s="1411"/>
      <c r="J14" s="680"/>
      <c r="K14" s="829"/>
      <c r="L14" s="279"/>
      <c r="M14" s="279"/>
      <c r="N14" s="830"/>
      <c r="O14" s="280">
        <f>R14</f>
        <v>15.4</v>
      </c>
      <c r="P14" s="281"/>
      <c r="Q14" s="281"/>
      <c r="R14" s="840">
        <v>15.4</v>
      </c>
      <c r="S14" s="838"/>
      <c r="T14" s="149"/>
      <c r="U14" s="149"/>
      <c r="V14" s="151"/>
      <c r="W14" s="282"/>
      <c r="X14" s="283"/>
      <c r="Y14" s="50" t="s">
        <v>60</v>
      </c>
      <c r="Z14" s="52">
        <v>1</v>
      </c>
      <c r="AA14" s="52"/>
      <c r="AB14" s="53"/>
    </row>
    <row r="15" spans="1:31" ht="25.5" x14ac:dyDescent="0.2">
      <c r="A15" s="226"/>
      <c r="B15" s="43"/>
      <c r="C15" s="202"/>
      <c r="D15" s="60"/>
      <c r="E15" s="80" t="s">
        <v>134</v>
      </c>
      <c r="F15" s="165"/>
      <c r="G15" s="44"/>
      <c r="H15" s="45"/>
      <c r="I15" s="46"/>
      <c r="J15" s="680"/>
      <c r="K15" s="829"/>
      <c r="L15" s="279"/>
      <c r="M15" s="279"/>
      <c r="N15" s="830"/>
      <c r="O15" s="280">
        <f>R15</f>
        <v>25.9</v>
      </c>
      <c r="P15" s="281"/>
      <c r="Q15" s="281"/>
      <c r="R15" s="840">
        <v>25.9</v>
      </c>
      <c r="S15" s="838"/>
      <c r="T15" s="149"/>
      <c r="U15" s="149"/>
      <c r="V15" s="151"/>
      <c r="W15" s="282"/>
      <c r="X15" s="283"/>
      <c r="Y15" s="50" t="s">
        <v>60</v>
      </c>
      <c r="Z15" s="52">
        <v>1</v>
      </c>
      <c r="AA15" s="52"/>
      <c r="AB15" s="53"/>
    </row>
    <row r="16" spans="1:31" ht="29.25" x14ac:dyDescent="0.2">
      <c r="A16" s="226"/>
      <c r="B16" s="43"/>
      <c r="C16" s="202"/>
      <c r="D16" s="60"/>
      <c r="E16" s="80" t="s">
        <v>97</v>
      </c>
      <c r="F16" s="77" t="s">
        <v>96</v>
      </c>
      <c r="G16" s="44"/>
      <c r="H16" s="45"/>
      <c r="I16" s="46"/>
      <c r="J16" s="680"/>
      <c r="K16" s="829"/>
      <c r="L16" s="279"/>
      <c r="M16" s="279"/>
      <c r="N16" s="830"/>
      <c r="O16" s="280">
        <f>R16</f>
        <v>27.7</v>
      </c>
      <c r="P16" s="281"/>
      <c r="Q16" s="281"/>
      <c r="R16" s="840">
        <v>27.7</v>
      </c>
      <c r="S16" s="838"/>
      <c r="T16" s="149"/>
      <c r="U16" s="149"/>
      <c r="V16" s="151"/>
      <c r="W16" s="282"/>
      <c r="X16" s="283"/>
      <c r="Y16" s="76" t="s">
        <v>60</v>
      </c>
      <c r="Z16" s="269">
        <v>1</v>
      </c>
      <c r="AA16" s="269"/>
      <c r="AB16" s="270"/>
    </row>
    <row r="17" spans="1:30" ht="29.25" x14ac:dyDescent="0.2">
      <c r="A17" s="226"/>
      <c r="B17" s="43"/>
      <c r="C17" s="202"/>
      <c r="D17" s="60"/>
      <c r="E17" s="266" t="s">
        <v>98</v>
      </c>
      <c r="F17" s="267" t="s">
        <v>110</v>
      </c>
      <c r="G17" s="44"/>
      <c r="H17" s="45"/>
      <c r="I17" s="46"/>
      <c r="J17" s="680"/>
      <c r="K17" s="829"/>
      <c r="L17" s="279"/>
      <c r="M17" s="279"/>
      <c r="N17" s="830"/>
      <c r="O17" s="280">
        <f>R17</f>
        <v>14.4</v>
      </c>
      <c r="P17" s="281"/>
      <c r="Q17" s="281"/>
      <c r="R17" s="840">
        <v>14.4</v>
      </c>
      <c r="S17" s="838"/>
      <c r="T17" s="149"/>
      <c r="U17" s="149"/>
      <c r="V17" s="151"/>
      <c r="W17" s="282"/>
      <c r="X17" s="283"/>
      <c r="Y17" s="69" t="s">
        <v>60</v>
      </c>
      <c r="Z17" s="48">
        <v>2</v>
      </c>
      <c r="AA17" s="48"/>
      <c r="AB17" s="49"/>
    </row>
    <row r="18" spans="1:30" ht="51" x14ac:dyDescent="0.2">
      <c r="A18" s="226"/>
      <c r="B18" s="43"/>
      <c r="C18" s="202"/>
      <c r="D18" s="60"/>
      <c r="E18" s="268" t="s">
        <v>99</v>
      </c>
      <c r="F18" s="166"/>
      <c r="G18" s="44"/>
      <c r="H18" s="45"/>
      <c r="I18" s="46"/>
      <c r="J18" s="680"/>
      <c r="K18" s="829"/>
      <c r="L18" s="279"/>
      <c r="M18" s="279"/>
      <c r="N18" s="830"/>
      <c r="O18" s="280">
        <f>R18</f>
        <v>9.6</v>
      </c>
      <c r="P18" s="281"/>
      <c r="Q18" s="281"/>
      <c r="R18" s="840">
        <v>9.6</v>
      </c>
      <c r="S18" s="838"/>
      <c r="T18" s="149"/>
      <c r="U18" s="149"/>
      <c r="V18" s="151"/>
      <c r="W18" s="282"/>
      <c r="X18" s="283"/>
      <c r="Y18" s="50" t="s">
        <v>59</v>
      </c>
      <c r="Z18" s="52">
        <v>1</v>
      </c>
      <c r="AA18" s="52"/>
      <c r="AB18" s="53"/>
    </row>
    <row r="19" spans="1:30" x14ac:dyDescent="0.2">
      <c r="A19" s="226"/>
      <c r="B19" s="43"/>
      <c r="C19" s="202"/>
      <c r="D19" s="60"/>
      <c r="E19" s="274" t="s">
        <v>151</v>
      </c>
      <c r="F19" s="78"/>
      <c r="G19" s="44"/>
      <c r="H19" s="45"/>
      <c r="I19" s="46"/>
      <c r="J19" s="678"/>
      <c r="K19" s="831"/>
      <c r="L19" s="284"/>
      <c r="M19" s="284"/>
      <c r="N19" s="832"/>
      <c r="O19" s="277">
        <f>P19</f>
        <v>4</v>
      </c>
      <c r="P19" s="278">
        <v>4</v>
      </c>
      <c r="Q19" s="278">
        <v>2.1</v>
      </c>
      <c r="R19" s="841"/>
      <c r="S19" s="180"/>
      <c r="T19" s="180"/>
      <c r="U19" s="180"/>
      <c r="V19" s="275"/>
      <c r="W19" s="285"/>
      <c r="X19" s="286"/>
      <c r="Y19" s="69"/>
      <c r="Z19" s="48"/>
      <c r="AA19" s="48"/>
      <c r="AB19" s="49"/>
      <c r="AC19" s="119"/>
    </row>
    <row r="20" spans="1:30" x14ac:dyDescent="0.2">
      <c r="A20" s="226"/>
      <c r="B20" s="43"/>
      <c r="C20" s="202"/>
      <c r="D20" s="67"/>
      <c r="E20" s="271"/>
      <c r="F20" s="255"/>
      <c r="G20" s="256"/>
      <c r="H20" s="257"/>
      <c r="I20" s="258"/>
      <c r="J20" s="828" t="s">
        <v>9</v>
      </c>
      <c r="K20" s="276">
        <f>K13+K12</f>
        <v>1662.1999999999998</v>
      </c>
      <c r="L20" s="261">
        <f>L13+L12</f>
        <v>120.1</v>
      </c>
      <c r="M20" s="261">
        <f>M13+M12</f>
        <v>102</v>
      </c>
      <c r="N20" s="833">
        <f>N13+N12</f>
        <v>1542.1</v>
      </c>
      <c r="O20" s="272">
        <f>O12+O13</f>
        <v>648.4</v>
      </c>
      <c r="P20" s="273">
        <f>P12+P13</f>
        <v>26.3</v>
      </c>
      <c r="Q20" s="273">
        <f>Q12+Q13</f>
        <v>23.5</v>
      </c>
      <c r="R20" s="842">
        <f>R12+R13</f>
        <v>622.1</v>
      </c>
      <c r="S20" s="261">
        <f t="shared" ref="S20:X20" si="0">S13+S12</f>
        <v>0</v>
      </c>
      <c r="T20" s="261">
        <f t="shared" si="0"/>
        <v>0</v>
      </c>
      <c r="U20" s="261">
        <f t="shared" si="0"/>
        <v>0</v>
      </c>
      <c r="V20" s="262">
        <f t="shared" si="0"/>
        <v>0</v>
      </c>
      <c r="W20" s="193">
        <f t="shared" si="0"/>
        <v>0</v>
      </c>
      <c r="X20" s="261">
        <f t="shared" si="0"/>
        <v>0</v>
      </c>
      <c r="Y20" s="263"/>
      <c r="Z20" s="36"/>
      <c r="AA20" s="264"/>
      <c r="AB20" s="265"/>
      <c r="AD20" s="15"/>
    </row>
    <row r="21" spans="1:30" ht="12.75" customHeight="1" x14ac:dyDescent="0.2">
      <c r="A21" s="1242"/>
      <c r="B21" s="1243"/>
      <c r="C21" s="1428"/>
      <c r="D21" s="1429" t="s">
        <v>10</v>
      </c>
      <c r="E21" s="1245" t="s">
        <v>107</v>
      </c>
      <c r="F21" s="254" t="s">
        <v>115</v>
      </c>
      <c r="G21" s="169" t="s">
        <v>49</v>
      </c>
      <c r="H21" s="533" t="s">
        <v>56</v>
      </c>
      <c r="I21" s="1432" t="s">
        <v>209</v>
      </c>
      <c r="J21" s="90" t="s">
        <v>46</v>
      </c>
      <c r="K21" s="170">
        <f>L21+N21</f>
        <v>23.700000000000003</v>
      </c>
      <c r="L21" s="820">
        <v>6</v>
      </c>
      <c r="M21" s="820">
        <v>4.5999999999999996</v>
      </c>
      <c r="N21" s="821">
        <f>36.1-18.4</f>
        <v>17.700000000000003</v>
      </c>
      <c r="O21" s="969">
        <f>P21+R21</f>
        <v>28.4</v>
      </c>
      <c r="P21" s="826">
        <v>4</v>
      </c>
      <c r="Q21" s="826">
        <v>3</v>
      </c>
      <c r="R21" s="827">
        <v>24.4</v>
      </c>
      <c r="S21" s="180">
        <f>T21+V21</f>
        <v>0</v>
      </c>
      <c r="T21" s="148">
        <v>0</v>
      </c>
      <c r="U21" s="148">
        <v>0</v>
      </c>
      <c r="V21" s="153">
        <v>0</v>
      </c>
      <c r="W21" s="30">
        <v>0</v>
      </c>
      <c r="X21" s="30">
        <v>0</v>
      </c>
      <c r="Y21" s="1240" t="s">
        <v>106</v>
      </c>
      <c r="Z21" s="860">
        <f>Z23+Z24+Z25+AF23</f>
        <v>4</v>
      </c>
      <c r="AA21" s="535"/>
      <c r="AB21" s="536"/>
    </row>
    <row r="22" spans="1:30" x14ac:dyDescent="0.2">
      <c r="A22" s="1242"/>
      <c r="B22" s="1243"/>
      <c r="C22" s="1428"/>
      <c r="D22" s="1430"/>
      <c r="E22" s="1246"/>
      <c r="F22" s="531"/>
      <c r="G22" s="169"/>
      <c r="H22" s="533"/>
      <c r="I22" s="1432"/>
      <c r="J22" s="86" t="s">
        <v>57</v>
      </c>
      <c r="K22" s="84">
        <f>L22+N22</f>
        <v>238.6</v>
      </c>
      <c r="L22" s="85">
        <v>34</v>
      </c>
      <c r="M22" s="85">
        <v>30.6</v>
      </c>
      <c r="N22" s="171">
        <v>204.6</v>
      </c>
      <c r="O22" s="970">
        <f>P22+R22</f>
        <v>185.9</v>
      </c>
      <c r="P22" s="99">
        <v>23.8</v>
      </c>
      <c r="Q22" s="99">
        <v>22</v>
      </c>
      <c r="R22" s="839">
        <v>162.1</v>
      </c>
      <c r="S22" s="837">
        <f>T22+V22</f>
        <v>0</v>
      </c>
      <c r="T22" s="148">
        <v>0</v>
      </c>
      <c r="U22" s="148">
        <v>0</v>
      </c>
      <c r="V22" s="153">
        <v>0</v>
      </c>
      <c r="W22" s="32">
        <v>0</v>
      </c>
      <c r="X22" s="32">
        <v>0</v>
      </c>
      <c r="Y22" s="1241"/>
      <c r="Z22" s="48"/>
      <c r="AA22" s="48"/>
      <c r="AB22" s="49"/>
    </row>
    <row r="23" spans="1:30" ht="51" x14ac:dyDescent="0.2">
      <c r="A23" s="1242"/>
      <c r="B23" s="1243"/>
      <c r="C23" s="1428"/>
      <c r="D23" s="1430"/>
      <c r="E23" s="83" t="s">
        <v>104</v>
      </c>
      <c r="F23" s="531" t="s">
        <v>114</v>
      </c>
      <c r="G23" s="169"/>
      <c r="H23" s="533"/>
      <c r="I23" s="1432"/>
      <c r="J23" s="90"/>
      <c r="K23" s="84"/>
      <c r="L23" s="85"/>
      <c r="M23" s="85"/>
      <c r="N23" s="171"/>
      <c r="O23" s="971">
        <f>R23</f>
        <v>10.199999999999999</v>
      </c>
      <c r="P23" s="972"/>
      <c r="Q23" s="972"/>
      <c r="R23" s="973">
        <v>10.199999999999999</v>
      </c>
      <c r="S23" s="837"/>
      <c r="T23" s="181"/>
      <c r="U23" s="181"/>
      <c r="V23" s="184"/>
      <c r="W23" s="30"/>
      <c r="X23" s="30"/>
      <c r="Y23" s="76" t="s">
        <v>59</v>
      </c>
      <c r="Z23" s="74">
        <v>1</v>
      </c>
      <c r="AA23" s="74"/>
      <c r="AB23" s="75"/>
    </row>
    <row r="24" spans="1:30" ht="64.5" customHeight="1" x14ac:dyDescent="0.2">
      <c r="A24" s="1242"/>
      <c r="B24" s="1243"/>
      <c r="C24" s="1428"/>
      <c r="D24" s="1430"/>
      <c r="E24" s="79" t="s">
        <v>221</v>
      </c>
      <c r="F24" s="42" t="s">
        <v>101</v>
      </c>
      <c r="G24" s="169"/>
      <c r="H24" s="533"/>
      <c r="I24" s="1432"/>
      <c r="J24" s="91"/>
      <c r="K24" s="84"/>
      <c r="L24" s="85"/>
      <c r="M24" s="85"/>
      <c r="N24" s="171"/>
      <c r="O24" s="971">
        <f>R24</f>
        <v>8.8000000000000007</v>
      </c>
      <c r="P24" s="974"/>
      <c r="Q24" s="974"/>
      <c r="R24" s="975">
        <v>8.8000000000000007</v>
      </c>
      <c r="S24" s="837"/>
      <c r="T24" s="181"/>
      <c r="U24" s="181"/>
      <c r="V24" s="184"/>
      <c r="W24" s="21"/>
      <c r="X24" s="21"/>
      <c r="Y24" s="55" t="s">
        <v>81</v>
      </c>
      <c r="Z24" s="56">
        <v>2</v>
      </c>
      <c r="AA24" s="56"/>
      <c r="AB24" s="57"/>
    </row>
    <row r="25" spans="1:30" ht="25.5" x14ac:dyDescent="0.2">
      <c r="A25" s="1242"/>
      <c r="B25" s="1243"/>
      <c r="C25" s="1428"/>
      <c r="D25" s="1430"/>
      <c r="E25" s="79" t="s">
        <v>204</v>
      </c>
      <c r="F25" s="1285" t="s">
        <v>111</v>
      </c>
      <c r="G25" s="169"/>
      <c r="H25" s="533"/>
      <c r="I25" s="1432"/>
      <c r="J25" s="89"/>
      <c r="K25" s="84"/>
      <c r="L25" s="85"/>
      <c r="M25" s="85"/>
      <c r="N25" s="171"/>
      <c r="O25" s="971">
        <f>R25</f>
        <v>5.4</v>
      </c>
      <c r="P25" s="974"/>
      <c r="Q25" s="974"/>
      <c r="R25" s="975">
        <v>5.4</v>
      </c>
      <c r="S25" s="837"/>
      <c r="T25" s="181"/>
      <c r="U25" s="181"/>
      <c r="V25" s="184"/>
      <c r="W25" s="51"/>
      <c r="X25" s="51"/>
      <c r="Y25" s="50" t="s">
        <v>59</v>
      </c>
      <c r="Z25" s="52">
        <v>1</v>
      </c>
      <c r="AA25" s="56"/>
      <c r="AB25" s="57"/>
    </row>
    <row r="26" spans="1:30" x14ac:dyDescent="0.2">
      <c r="A26" s="1242"/>
      <c r="B26" s="1243"/>
      <c r="C26" s="1428"/>
      <c r="D26" s="1431"/>
      <c r="E26" s="287" t="s">
        <v>152</v>
      </c>
      <c r="F26" s="1285"/>
      <c r="G26" s="169"/>
      <c r="H26" s="533"/>
      <c r="I26" s="1432"/>
      <c r="J26" s="89"/>
      <c r="K26" s="84"/>
      <c r="L26" s="85"/>
      <c r="M26" s="85"/>
      <c r="N26" s="171"/>
      <c r="O26" s="971">
        <f>P26</f>
        <v>4</v>
      </c>
      <c r="P26" s="974">
        <v>4</v>
      </c>
      <c r="Q26" s="974">
        <v>3</v>
      </c>
      <c r="R26" s="975"/>
      <c r="S26" s="837"/>
      <c r="T26" s="181"/>
      <c r="U26" s="181"/>
      <c r="V26" s="184"/>
      <c r="W26" s="51"/>
      <c r="X26" s="51"/>
      <c r="Y26" s="69"/>
      <c r="Z26" s="48"/>
      <c r="AA26" s="288"/>
      <c r="AB26" s="289"/>
      <c r="AD26" s="119"/>
    </row>
    <row r="27" spans="1:30" x14ac:dyDescent="0.2">
      <c r="A27" s="1242"/>
      <c r="B27" s="1243"/>
      <c r="C27" s="1428"/>
      <c r="D27" s="1431"/>
      <c r="E27" s="251"/>
      <c r="F27" s="1434"/>
      <c r="G27" s="123"/>
      <c r="H27" s="252"/>
      <c r="I27" s="1433"/>
      <c r="J27" s="189" t="s">
        <v>9</v>
      </c>
      <c r="K27" s="177">
        <f>K22+K21</f>
        <v>262.3</v>
      </c>
      <c r="L27" s="178">
        <f>L22+L21</f>
        <v>40</v>
      </c>
      <c r="M27" s="178">
        <f>M22+M21</f>
        <v>35.200000000000003</v>
      </c>
      <c r="N27" s="185">
        <f>N22+N21</f>
        <v>222.3</v>
      </c>
      <c r="O27" s="190">
        <f>O21+O22</f>
        <v>214.3</v>
      </c>
      <c r="P27" s="191">
        <f>P21+P22</f>
        <v>27.8</v>
      </c>
      <c r="Q27" s="191">
        <f>Q21+Q22</f>
        <v>25</v>
      </c>
      <c r="R27" s="843">
        <f>R21+R22</f>
        <v>186.5</v>
      </c>
      <c r="S27" s="259">
        <f t="shared" ref="S27:X27" si="1">S22+S21</f>
        <v>0</v>
      </c>
      <c r="T27" s="178">
        <f t="shared" si="1"/>
        <v>0</v>
      </c>
      <c r="U27" s="178">
        <f t="shared" si="1"/>
        <v>0</v>
      </c>
      <c r="V27" s="185">
        <f t="shared" si="1"/>
        <v>0</v>
      </c>
      <c r="W27" s="193">
        <f t="shared" si="1"/>
        <v>0</v>
      </c>
      <c r="X27" s="193">
        <f t="shared" si="1"/>
        <v>0</v>
      </c>
      <c r="Y27" s="253"/>
      <c r="Z27" s="68"/>
      <c r="AA27" s="68"/>
      <c r="AB27" s="40"/>
      <c r="AC27" s="54"/>
    </row>
    <row r="28" spans="1:30" ht="12.75" customHeight="1" x14ac:dyDescent="0.2">
      <c r="A28" s="226"/>
      <c r="B28" s="43"/>
      <c r="C28" s="201"/>
      <c r="D28" s="71" t="s">
        <v>48</v>
      </c>
      <c r="E28" s="1256" t="s">
        <v>153</v>
      </c>
      <c r="F28" s="1452" t="s">
        <v>58</v>
      </c>
      <c r="G28" s="291" t="s">
        <v>49</v>
      </c>
      <c r="H28" s="292" t="s">
        <v>56</v>
      </c>
      <c r="I28" s="1454" t="s">
        <v>209</v>
      </c>
      <c r="J28" s="679" t="s">
        <v>46</v>
      </c>
      <c r="K28" s="84">
        <f>L28+N28</f>
        <v>13.1</v>
      </c>
      <c r="L28" s="85">
        <f>1.5+2.6</f>
        <v>4.0999999999999996</v>
      </c>
      <c r="M28" s="85">
        <f>0.7+2</f>
        <v>2.7</v>
      </c>
      <c r="N28" s="171">
        <f>1.6+7.4</f>
        <v>9</v>
      </c>
      <c r="O28" s="98"/>
      <c r="P28" s="99"/>
      <c r="Q28" s="99"/>
      <c r="R28" s="839"/>
      <c r="S28" s="837"/>
      <c r="T28" s="181"/>
      <c r="U28" s="181"/>
      <c r="V28" s="184"/>
      <c r="W28" s="32"/>
      <c r="X28" s="73"/>
      <c r="Y28" s="1455"/>
      <c r="Z28" s="1443"/>
      <c r="AA28" s="1443"/>
      <c r="AB28" s="1446"/>
    </row>
    <row r="29" spans="1:30" ht="25.5" customHeight="1" x14ac:dyDescent="0.2">
      <c r="A29" s="226"/>
      <c r="B29" s="43"/>
      <c r="C29" s="201"/>
      <c r="D29" s="58"/>
      <c r="E29" s="1245"/>
      <c r="F29" s="1453"/>
      <c r="G29" s="44"/>
      <c r="H29" s="45"/>
      <c r="I29" s="1432"/>
      <c r="J29" s="679" t="s">
        <v>57</v>
      </c>
      <c r="K29" s="84">
        <f>L29+N29</f>
        <v>17.600000000000001</v>
      </c>
      <c r="L29" s="85">
        <v>5.8</v>
      </c>
      <c r="M29" s="85">
        <v>5.0999999999999996</v>
      </c>
      <c r="N29" s="171">
        <v>11.8</v>
      </c>
      <c r="O29" s="98"/>
      <c r="P29" s="99"/>
      <c r="Q29" s="99"/>
      <c r="R29" s="839"/>
      <c r="S29" s="837"/>
      <c r="T29" s="148"/>
      <c r="U29" s="148"/>
      <c r="V29" s="153"/>
      <c r="W29" s="32"/>
      <c r="X29" s="73"/>
      <c r="Y29" s="1456"/>
      <c r="Z29" s="1444"/>
      <c r="AA29" s="1444"/>
      <c r="AB29" s="1447"/>
      <c r="AD29" s="119"/>
    </row>
    <row r="30" spans="1:30" ht="15.75" customHeight="1" x14ac:dyDescent="0.2">
      <c r="A30" s="226"/>
      <c r="B30" s="43"/>
      <c r="C30" s="201"/>
      <c r="D30" s="67"/>
      <c r="E30" s="293"/>
      <c r="F30" s="294"/>
      <c r="G30" s="256"/>
      <c r="H30" s="257"/>
      <c r="I30" s="1433"/>
      <c r="J30" s="189" t="s">
        <v>9</v>
      </c>
      <c r="K30" s="177">
        <f>K29+K28</f>
        <v>30.700000000000003</v>
      </c>
      <c r="L30" s="259">
        <f>L29+L28</f>
        <v>9.8999999999999986</v>
      </c>
      <c r="M30" s="259">
        <f>M29+M28</f>
        <v>7.8</v>
      </c>
      <c r="N30" s="192">
        <f>N29+N28</f>
        <v>20.8</v>
      </c>
      <c r="O30" s="190"/>
      <c r="P30" s="260"/>
      <c r="Q30" s="260"/>
      <c r="R30" s="844"/>
      <c r="S30" s="259"/>
      <c r="T30" s="259"/>
      <c r="U30" s="259"/>
      <c r="V30" s="192"/>
      <c r="W30" s="193"/>
      <c r="X30" s="259"/>
      <c r="Y30" s="35"/>
      <c r="Z30" s="36"/>
      <c r="AA30" s="36"/>
      <c r="AB30" s="37"/>
      <c r="AD30" s="15"/>
    </row>
    <row r="31" spans="1:30" ht="17.25" customHeight="1" thickBot="1" x14ac:dyDescent="0.25">
      <c r="A31" s="521"/>
      <c r="B31" s="523"/>
      <c r="C31" s="198"/>
      <c r="D31" s="290"/>
      <c r="E31" s="290"/>
      <c r="F31" s="290"/>
      <c r="G31" s="290"/>
      <c r="H31" s="290"/>
      <c r="I31" s="1442" t="s">
        <v>105</v>
      </c>
      <c r="J31" s="1442"/>
      <c r="K31" s="834">
        <f t="shared" ref="K31:X31" si="2">K27+K20+K30</f>
        <v>1955.1999999999998</v>
      </c>
      <c r="L31" s="835">
        <f t="shared" si="2"/>
        <v>170</v>
      </c>
      <c r="M31" s="835">
        <f t="shared" si="2"/>
        <v>145</v>
      </c>
      <c r="N31" s="836">
        <f t="shared" si="2"/>
        <v>1785.1999999999998</v>
      </c>
      <c r="O31" s="834">
        <f>O27+O20+O30</f>
        <v>862.7</v>
      </c>
      <c r="P31" s="835">
        <f t="shared" si="2"/>
        <v>54.1</v>
      </c>
      <c r="Q31" s="835">
        <f t="shared" si="2"/>
        <v>48.5</v>
      </c>
      <c r="R31" s="836">
        <f t="shared" si="2"/>
        <v>808.6</v>
      </c>
      <c r="S31" s="824">
        <f t="shared" si="2"/>
        <v>0</v>
      </c>
      <c r="T31" s="241">
        <f t="shared" si="2"/>
        <v>0</v>
      </c>
      <c r="U31" s="241">
        <f t="shared" si="2"/>
        <v>0</v>
      </c>
      <c r="V31" s="241">
        <f t="shared" si="2"/>
        <v>0</v>
      </c>
      <c r="W31" s="604">
        <f t="shared" si="2"/>
        <v>0</v>
      </c>
      <c r="X31" s="241">
        <f t="shared" si="2"/>
        <v>0</v>
      </c>
      <c r="Y31" s="313"/>
      <c r="Z31" s="314"/>
      <c r="AA31" s="314"/>
      <c r="AB31" s="312"/>
      <c r="AC31" s="54"/>
    </row>
    <row r="32" spans="1:30" ht="18" customHeight="1" x14ac:dyDescent="0.2">
      <c r="A32" s="246" t="s">
        <v>8</v>
      </c>
      <c r="B32" s="248" t="s">
        <v>8</v>
      </c>
      <c r="C32" s="482" t="s">
        <v>10</v>
      </c>
      <c r="D32" s="299"/>
      <c r="E32" s="65" t="s">
        <v>84</v>
      </c>
      <c r="F32" s="382" t="s">
        <v>58</v>
      </c>
      <c r="G32" s="383" t="s">
        <v>49</v>
      </c>
      <c r="H32" s="384" t="s">
        <v>56</v>
      </c>
      <c r="I32" s="194"/>
      <c r="J32" s="88" t="s">
        <v>46</v>
      </c>
      <c r="K32" s="170"/>
      <c r="L32" s="820"/>
      <c r="M32" s="820"/>
      <c r="N32" s="821"/>
      <c r="O32" s="825"/>
      <c r="P32" s="826"/>
      <c r="Q32" s="826"/>
      <c r="R32" s="827"/>
      <c r="S32" s="182"/>
      <c r="T32" s="183"/>
      <c r="U32" s="183"/>
      <c r="V32" s="187"/>
      <c r="W32" s="47"/>
      <c r="X32" s="47">
        <v>0</v>
      </c>
      <c r="Y32" s="385" t="s">
        <v>91</v>
      </c>
      <c r="Z32" s="38">
        <f>Z37+Z35+Z34+Z33</f>
        <v>4</v>
      </c>
      <c r="AA32" s="38">
        <v>1</v>
      </c>
      <c r="AB32" s="39">
        <v>1</v>
      </c>
    </row>
    <row r="33" spans="1:30" ht="38.25" x14ac:dyDescent="0.2">
      <c r="A33" s="244"/>
      <c r="B33" s="245"/>
      <c r="C33" s="480"/>
      <c r="D33" s="366" t="s">
        <v>8</v>
      </c>
      <c r="E33" s="367" t="s">
        <v>92</v>
      </c>
      <c r="F33" s="368"/>
      <c r="G33" s="369"/>
      <c r="H33" s="370"/>
      <c r="I33" s="296" t="s">
        <v>145</v>
      </c>
      <c r="J33" s="387" t="s">
        <v>46</v>
      </c>
      <c r="K33" s="371">
        <f>L33+N33</f>
        <v>35.1</v>
      </c>
      <c r="L33" s="372"/>
      <c r="M33" s="372"/>
      <c r="N33" s="976">
        <v>35.1</v>
      </c>
      <c r="O33" s="371">
        <f>P33+R33</f>
        <v>139.9</v>
      </c>
      <c r="P33" s="372"/>
      <c r="Q33" s="372"/>
      <c r="R33" s="373">
        <v>139.9</v>
      </c>
      <c r="S33" s="374">
        <f>T33+V33</f>
        <v>0</v>
      </c>
      <c r="T33" s="375"/>
      <c r="U33" s="375"/>
      <c r="V33" s="376">
        <v>0</v>
      </c>
      <c r="W33" s="377">
        <v>0</v>
      </c>
      <c r="X33" s="377"/>
      <c r="Y33" s="378" t="s">
        <v>60</v>
      </c>
      <c r="Z33" s="379">
        <v>1</v>
      </c>
      <c r="AA33" s="380"/>
      <c r="AB33" s="381"/>
      <c r="AC33" s="868"/>
      <c r="AD33" s="868"/>
    </row>
    <row r="34" spans="1:30" ht="35.25" x14ac:dyDescent="0.2">
      <c r="A34" s="244"/>
      <c r="B34" s="245"/>
      <c r="C34" s="480"/>
      <c r="D34" s="341" t="s">
        <v>10</v>
      </c>
      <c r="E34" s="327" t="s">
        <v>154</v>
      </c>
      <c r="F34" s="345" t="s">
        <v>112</v>
      </c>
      <c r="G34" s="344"/>
      <c r="H34" s="340"/>
      <c r="I34" s="296"/>
      <c r="J34" s="330" t="s">
        <v>46</v>
      </c>
      <c r="K34" s="350">
        <v>22.9</v>
      </c>
      <c r="L34" s="351"/>
      <c r="M34" s="351"/>
      <c r="N34" s="623">
        <v>22.9</v>
      </c>
      <c r="O34" s="358">
        <f>P34+R34</f>
        <v>38.200000000000003</v>
      </c>
      <c r="P34" s="359"/>
      <c r="Q34" s="359"/>
      <c r="R34" s="352">
        <v>38.200000000000003</v>
      </c>
      <c r="S34" s="353">
        <f>T34+V34</f>
        <v>0</v>
      </c>
      <c r="T34" s="354"/>
      <c r="U34" s="354"/>
      <c r="V34" s="355">
        <v>0</v>
      </c>
      <c r="W34" s="356">
        <v>0</v>
      </c>
      <c r="X34" s="356"/>
      <c r="Y34" s="337" t="s">
        <v>60</v>
      </c>
      <c r="Z34" s="334">
        <v>1</v>
      </c>
      <c r="AA34" s="360"/>
      <c r="AB34" s="335"/>
      <c r="AC34" s="868"/>
      <c r="AD34" s="868"/>
    </row>
    <row r="35" spans="1:30" ht="38.25" x14ac:dyDescent="0.2">
      <c r="A35" s="244"/>
      <c r="B35" s="245"/>
      <c r="C35" s="480"/>
      <c r="D35" s="341" t="s">
        <v>48</v>
      </c>
      <c r="E35" s="870" t="s">
        <v>215</v>
      </c>
      <c r="F35" s="346"/>
      <c r="G35" s="344"/>
      <c r="H35" s="340"/>
      <c r="I35" s="243"/>
      <c r="J35" s="330" t="s">
        <v>46</v>
      </c>
      <c r="K35" s="350">
        <v>0.6</v>
      </c>
      <c r="L35" s="351"/>
      <c r="M35" s="351"/>
      <c r="N35" s="623">
        <v>0.6</v>
      </c>
      <c r="O35" s="358">
        <f>P35+R35</f>
        <v>13</v>
      </c>
      <c r="P35" s="361"/>
      <c r="Q35" s="361"/>
      <c r="R35" s="352">
        <v>13</v>
      </c>
      <c r="S35" s="353"/>
      <c r="T35" s="354"/>
      <c r="U35" s="354"/>
      <c r="V35" s="355"/>
      <c r="W35" s="356"/>
      <c r="X35" s="362"/>
      <c r="Y35" s="337" t="s">
        <v>60</v>
      </c>
      <c r="Z35" s="334">
        <v>1</v>
      </c>
      <c r="AA35" s="360"/>
      <c r="AB35" s="335"/>
      <c r="AC35" s="869"/>
      <c r="AD35" s="868"/>
    </row>
    <row r="36" spans="1:30" ht="38.25" x14ac:dyDescent="0.2">
      <c r="A36" s="244"/>
      <c r="B36" s="245"/>
      <c r="C36" s="480"/>
      <c r="D36" s="341" t="s">
        <v>49</v>
      </c>
      <c r="E36" s="343" t="s">
        <v>205</v>
      </c>
      <c r="F36" s="347" t="s">
        <v>116</v>
      </c>
      <c r="G36" s="348"/>
      <c r="H36" s="349"/>
      <c r="I36" s="365"/>
      <c r="J36" s="681" t="s">
        <v>46</v>
      </c>
      <c r="K36" s="350">
        <f>N36</f>
        <v>0</v>
      </c>
      <c r="L36" s="351"/>
      <c r="M36" s="351"/>
      <c r="N36" s="623"/>
      <c r="O36" s="350">
        <f>R36</f>
        <v>0</v>
      </c>
      <c r="P36" s="351"/>
      <c r="Q36" s="351"/>
      <c r="R36" s="352">
        <v>0</v>
      </c>
      <c r="S36" s="353">
        <f>V36</f>
        <v>0</v>
      </c>
      <c r="T36" s="354"/>
      <c r="U36" s="354"/>
      <c r="V36" s="355">
        <v>0</v>
      </c>
      <c r="W36" s="356">
        <v>20</v>
      </c>
      <c r="X36" s="362">
        <v>60</v>
      </c>
      <c r="Y36" s="337" t="s">
        <v>60</v>
      </c>
      <c r="Z36" s="334"/>
      <c r="AA36" s="363"/>
      <c r="AB36" s="335">
        <v>1</v>
      </c>
      <c r="AC36" s="868"/>
      <c r="AD36" s="868"/>
    </row>
    <row r="37" spans="1:30" ht="39" customHeight="1" x14ac:dyDescent="0.2">
      <c r="A37" s="244"/>
      <c r="B37" s="245"/>
      <c r="C37" s="480"/>
      <c r="D37" s="341" t="s">
        <v>50</v>
      </c>
      <c r="E37" s="343" t="s">
        <v>206</v>
      </c>
      <c r="F37" s="347" t="s">
        <v>116</v>
      </c>
      <c r="G37" s="348"/>
      <c r="H37" s="349"/>
      <c r="I37" s="1448" t="s">
        <v>146</v>
      </c>
      <c r="J37" s="681" t="s">
        <v>46</v>
      </c>
      <c r="K37" s="350">
        <f>N37</f>
        <v>10</v>
      </c>
      <c r="L37" s="351"/>
      <c r="M37" s="351"/>
      <c r="N37" s="623">
        <v>10</v>
      </c>
      <c r="O37" s="350">
        <f>R37</f>
        <v>19.2</v>
      </c>
      <c r="P37" s="351"/>
      <c r="Q37" s="351"/>
      <c r="R37" s="623">
        <v>19.2</v>
      </c>
      <c r="S37" s="353">
        <f>V37</f>
        <v>0</v>
      </c>
      <c r="T37" s="354"/>
      <c r="U37" s="354"/>
      <c r="V37" s="355">
        <v>0</v>
      </c>
      <c r="W37" s="356">
        <v>0</v>
      </c>
      <c r="X37" s="362"/>
      <c r="Y37" s="337" t="s">
        <v>60</v>
      </c>
      <c r="Z37" s="334">
        <v>1</v>
      </c>
      <c r="AA37" s="363"/>
      <c r="AB37" s="335"/>
      <c r="AD37" s="119"/>
    </row>
    <row r="38" spans="1:30" ht="51" x14ac:dyDescent="0.2">
      <c r="A38" s="244"/>
      <c r="B38" s="245"/>
      <c r="C38" s="480"/>
      <c r="D38" s="341" t="s">
        <v>51</v>
      </c>
      <c r="E38" s="343" t="s">
        <v>109</v>
      </c>
      <c r="F38" s="896" t="s">
        <v>116</v>
      </c>
      <c r="G38" s="897"/>
      <c r="H38" s="898"/>
      <c r="I38" s="1449"/>
      <c r="J38" s="899" t="s">
        <v>156</v>
      </c>
      <c r="K38" s="977"/>
      <c r="L38" s="351"/>
      <c r="M38" s="351"/>
      <c r="N38" s="623"/>
      <c r="O38" s="350"/>
      <c r="P38" s="351"/>
      <c r="Q38" s="351"/>
      <c r="R38" s="352"/>
      <c r="S38" s="353"/>
      <c r="T38" s="354"/>
      <c r="U38" s="354"/>
      <c r="V38" s="355"/>
      <c r="W38" s="362"/>
      <c r="X38" s="362"/>
      <c r="Y38" s="337" t="s">
        <v>60</v>
      </c>
      <c r="Z38" s="334"/>
      <c r="AA38" s="363">
        <v>1</v>
      </c>
      <c r="AB38" s="335"/>
      <c r="AD38" s="119"/>
    </row>
    <row r="39" spans="1:30" ht="16.5" customHeight="1" x14ac:dyDescent="0.2">
      <c r="A39" s="244"/>
      <c r="B39" s="245"/>
      <c r="C39" s="480"/>
      <c r="D39" s="341" t="s">
        <v>93</v>
      </c>
      <c r="E39" s="342" t="s">
        <v>135</v>
      </c>
      <c r="F39" s="900"/>
      <c r="G39" s="901"/>
      <c r="H39" s="653"/>
      <c r="I39" s="1450" t="s">
        <v>145</v>
      </c>
      <c r="J39" s="902" t="s">
        <v>46</v>
      </c>
      <c r="K39" s="350">
        <v>6.5</v>
      </c>
      <c r="L39" s="351"/>
      <c r="M39" s="351"/>
      <c r="N39" s="623">
        <v>6.5</v>
      </c>
      <c r="O39" s="358"/>
      <c r="P39" s="361"/>
      <c r="Q39" s="361"/>
      <c r="R39" s="364"/>
      <c r="S39" s="353"/>
      <c r="T39" s="354"/>
      <c r="U39" s="354"/>
      <c r="V39" s="355"/>
      <c r="W39" s="362"/>
      <c r="X39" s="362"/>
      <c r="Y39" s="69"/>
      <c r="Z39" s="114"/>
      <c r="AA39" s="298"/>
      <c r="AB39" s="115"/>
    </row>
    <row r="40" spans="1:30" ht="25.5" x14ac:dyDescent="0.2">
      <c r="A40" s="244"/>
      <c r="B40" s="245"/>
      <c r="C40" s="480"/>
      <c r="D40" s="341" t="s">
        <v>94</v>
      </c>
      <c r="E40" s="327" t="s">
        <v>207</v>
      </c>
      <c r="F40" s="368"/>
      <c r="G40" s="369"/>
      <c r="H40" s="370"/>
      <c r="I40" s="1451"/>
      <c r="J40" s="330" t="s">
        <v>46</v>
      </c>
      <c r="K40" s="350">
        <f>L40+N40</f>
        <v>59.8</v>
      </c>
      <c r="L40" s="351"/>
      <c r="M40" s="351"/>
      <c r="N40" s="623">
        <v>59.8</v>
      </c>
      <c r="O40" s="358"/>
      <c r="P40" s="359"/>
      <c r="Q40" s="359"/>
      <c r="R40" s="352"/>
      <c r="S40" s="353"/>
      <c r="T40" s="354"/>
      <c r="U40" s="354"/>
      <c r="V40" s="355"/>
      <c r="W40" s="356"/>
      <c r="X40" s="356"/>
      <c r="Y40" s="69"/>
      <c r="Z40" s="114"/>
      <c r="AA40" s="298"/>
      <c r="AB40" s="115"/>
    </row>
    <row r="41" spans="1:30" ht="25.5" x14ac:dyDescent="0.2">
      <c r="A41" s="244"/>
      <c r="B41" s="245"/>
      <c r="C41" s="480"/>
      <c r="D41" s="341" t="s">
        <v>144</v>
      </c>
      <c r="E41" s="343" t="s">
        <v>86</v>
      </c>
      <c r="F41" s="116"/>
      <c r="G41" s="66"/>
      <c r="H41" s="125"/>
      <c r="I41" s="1457" t="s">
        <v>146</v>
      </c>
      <c r="J41" s="387" t="s">
        <v>46</v>
      </c>
      <c r="K41" s="371">
        <f>L41+N41</f>
        <v>16.399999999999999</v>
      </c>
      <c r="L41" s="351"/>
      <c r="M41" s="351"/>
      <c r="N41" s="623">
        <v>16.399999999999999</v>
      </c>
      <c r="O41" s="358"/>
      <c r="P41" s="359"/>
      <c r="Q41" s="359"/>
      <c r="R41" s="352"/>
      <c r="S41" s="353"/>
      <c r="T41" s="354"/>
      <c r="U41" s="354"/>
      <c r="V41" s="355"/>
      <c r="W41" s="356"/>
      <c r="X41" s="356"/>
      <c r="Y41" s="69"/>
      <c r="Z41" s="114"/>
      <c r="AA41" s="298"/>
      <c r="AB41" s="115"/>
    </row>
    <row r="42" spans="1:30" ht="32.25" customHeight="1" x14ac:dyDescent="0.2">
      <c r="A42" s="244"/>
      <c r="B42" s="245"/>
      <c r="C42" s="480"/>
      <c r="D42" s="67" t="s">
        <v>155</v>
      </c>
      <c r="E42" s="126" t="s">
        <v>87</v>
      </c>
      <c r="F42" s="117"/>
      <c r="G42" s="118"/>
      <c r="H42" s="124"/>
      <c r="I42" s="1458"/>
      <c r="J42" s="90" t="s">
        <v>46</v>
      </c>
      <c r="K42" s="170">
        <f>L42+N42</f>
        <v>10</v>
      </c>
      <c r="L42" s="820"/>
      <c r="M42" s="820"/>
      <c r="N42" s="821">
        <v>10</v>
      </c>
      <c r="O42" s="31"/>
      <c r="P42" s="297"/>
      <c r="Q42" s="297"/>
      <c r="R42" s="176"/>
      <c r="S42" s="180"/>
      <c r="T42" s="148"/>
      <c r="U42" s="148"/>
      <c r="V42" s="153"/>
      <c r="W42" s="605"/>
      <c r="X42" s="30"/>
      <c r="Y42" s="311"/>
      <c r="Z42" s="68"/>
      <c r="AA42" s="68"/>
      <c r="AB42" s="40"/>
    </row>
    <row r="43" spans="1:30" ht="16.5" customHeight="1" thickBot="1" x14ac:dyDescent="0.25">
      <c r="A43" s="247"/>
      <c r="B43" s="249"/>
      <c r="C43" s="198"/>
      <c r="D43" s="199"/>
      <c r="E43" s="199"/>
      <c r="F43" s="199"/>
      <c r="G43" s="199"/>
      <c r="H43" s="199"/>
      <c r="I43" s="1442" t="s">
        <v>105</v>
      </c>
      <c r="J43" s="1442"/>
      <c r="K43" s="200">
        <f t="shared" ref="K43:X43" si="3">SUM(K33:K42)</f>
        <v>161.29999999999998</v>
      </c>
      <c r="L43" s="822">
        <f t="shared" si="3"/>
        <v>0</v>
      </c>
      <c r="M43" s="822">
        <f t="shared" si="3"/>
        <v>0</v>
      </c>
      <c r="N43" s="823">
        <f t="shared" si="3"/>
        <v>161.29999999999998</v>
      </c>
      <c r="O43" s="200">
        <f>SUM(O33:O42)</f>
        <v>210.3</v>
      </c>
      <c r="P43" s="822">
        <f t="shared" si="3"/>
        <v>0</v>
      </c>
      <c r="Q43" s="822">
        <f t="shared" si="3"/>
        <v>0</v>
      </c>
      <c r="R43" s="823">
        <f t="shared" si="3"/>
        <v>210.3</v>
      </c>
      <c r="S43" s="818">
        <f t="shared" si="3"/>
        <v>0</v>
      </c>
      <c r="T43" s="200">
        <f t="shared" si="3"/>
        <v>0</v>
      </c>
      <c r="U43" s="200">
        <f t="shared" si="3"/>
        <v>0</v>
      </c>
      <c r="V43" s="200">
        <f t="shared" si="3"/>
        <v>0</v>
      </c>
      <c r="W43" s="606">
        <f t="shared" si="3"/>
        <v>20</v>
      </c>
      <c r="X43" s="200">
        <f t="shared" si="3"/>
        <v>60</v>
      </c>
      <c r="Y43" s="309"/>
      <c r="Z43" s="315"/>
      <c r="AA43" s="315"/>
      <c r="AB43" s="310"/>
    </row>
    <row r="44" spans="1:30" ht="12.75" customHeight="1" x14ac:dyDescent="0.2">
      <c r="A44" s="1291" t="s">
        <v>8</v>
      </c>
      <c r="B44" s="1292" t="s">
        <v>8</v>
      </c>
      <c r="C44" s="1281" t="s">
        <v>48</v>
      </c>
      <c r="D44" s="1281"/>
      <c r="E44" s="1294" t="s">
        <v>63</v>
      </c>
      <c r="F44" s="1435"/>
      <c r="G44" s="1437" t="s">
        <v>49</v>
      </c>
      <c r="H44" s="1299" t="s">
        <v>56</v>
      </c>
      <c r="I44" s="1424" t="s">
        <v>145</v>
      </c>
      <c r="J44" s="88" t="s">
        <v>46</v>
      </c>
      <c r="K44" s="170">
        <f>L44+N44</f>
        <v>27</v>
      </c>
      <c r="L44" s="820">
        <v>27</v>
      </c>
      <c r="M44" s="820"/>
      <c r="N44" s="821"/>
      <c r="O44" s="22">
        <f>P44+R44</f>
        <v>27</v>
      </c>
      <c r="P44" s="297">
        <v>27</v>
      </c>
      <c r="Q44" s="297"/>
      <c r="R44" s="819"/>
      <c r="S44" s="186">
        <f>T44+V44</f>
        <v>0</v>
      </c>
      <c r="T44" s="183">
        <v>0</v>
      </c>
      <c r="U44" s="183"/>
      <c r="V44" s="187"/>
      <c r="W44" s="47">
        <v>27</v>
      </c>
      <c r="X44" s="47">
        <v>27</v>
      </c>
      <c r="Y44" s="323" t="s">
        <v>76</v>
      </c>
      <c r="Z44" s="324">
        <v>100</v>
      </c>
      <c r="AA44" s="324">
        <v>100</v>
      </c>
      <c r="AB44" s="325">
        <v>100</v>
      </c>
    </row>
    <row r="45" spans="1:30" ht="15.75" customHeight="1" x14ac:dyDescent="0.2">
      <c r="A45" s="1242"/>
      <c r="B45" s="1243"/>
      <c r="C45" s="1293"/>
      <c r="D45" s="1293"/>
      <c r="E45" s="1295"/>
      <c r="F45" s="1436"/>
      <c r="G45" s="1438"/>
      <c r="H45" s="1300"/>
      <c r="I45" s="1411"/>
      <c r="J45" s="90"/>
      <c r="K45" s="170"/>
      <c r="L45" s="85"/>
      <c r="M45" s="85"/>
      <c r="N45" s="171"/>
      <c r="O45" s="22"/>
      <c r="P45" s="33"/>
      <c r="Q45" s="33"/>
      <c r="R45" s="87"/>
      <c r="S45" s="152"/>
      <c r="T45" s="181"/>
      <c r="U45" s="181"/>
      <c r="V45" s="184"/>
      <c r="W45" s="34"/>
      <c r="X45" s="34"/>
      <c r="Y45" s="1445" t="s">
        <v>132</v>
      </c>
      <c r="Z45" s="114">
        <v>1</v>
      </c>
      <c r="AA45" s="114">
        <v>1</v>
      </c>
      <c r="AB45" s="115">
        <v>1</v>
      </c>
    </row>
    <row r="46" spans="1:30" ht="15" customHeight="1" thickBot="1" x14ac:dyDescent="0.25">
      <c r="A46" s="812"/>
      <c r="B46" s="813"/>
      <c r="C46" s="817"/>
      <c r="D46" s="540"/>
      <c r="E46" s="1296"/>
      <c r="F46" s="518"/>
      <c r="G46" s="168"/>
      <c r="H46" s="222"/>
      <c r="I46" s="1425"/>
      <c r="J46" s="321" t="s">
        <v>9</v>
      </c>
      <c r="K46" s="167">
        <f t="shared" ref="K46:X46" si="4">SUM(K44:K45)</f>
        <v>27</v>
      </c>
      <c r="L46" s="217">
        <f t="shared" si="4"/>
        <v>27</v>
      </c>
      <c r="M46" s="217">
        <f t="shared" si="4"/>
        <v>0</v>
      </c>
      <c r="N46" s="218">
        <f t="shared" si="4"/>
        <v>0</v>
      </c>
      <c r="O46" s="150">
        <f t="shared" si="4"/>
        <v>27</v>
      </c>
      <c r="P46" s="150">
        <f t="shared" si="4"/>
        <v>27</v>
      </c>
      <c r="Q46" s="150">
        <f t="shared" si="4"/>
        <v>0</v>
      </c>
      <c r="R46" s="219">
        <f t="shared" si="4"/>
        <v>0</v>
      </c>
      <c r="S46" s="167">
        <f t="shared" si="4"/>
        <v>0</v>
      </c>
      <c r="T46" s="217">
        <f t="shared" si="4"/>
        <v>0</v>
      </c>
      <c r="U46" s="217">
        <f t="shared" si="4"/>
        <v>0</v>
      </c>
      <c r="V46" s="218">
        <f t="shared" si="4"/>
        <v>0</v>
      </c>
      <c r="W46" s="607">
        <f>SUM(W44:W45)</f>
        <v>27</v>
      </c>
      <c r="X46" s="188">
        <f t="shared" si="4"/>
        <v>27</v>
      </c>
      <c r="Y46" s="1280"/>
      <c r="Z46" s="215"/>
      <c r="AA46" s="215"/>
      <c r="AB46" s="213"/>
    </row>
    <row r="47" spans="1:30" ht="26.25" customHeight="1" x14ac:dyDescent="0.2">
      <c r="A47" s="909" t="s">
        <v>8</v>
      </c>
      <c r="B47" s="910" t="s">
        <v>8</v>
      </c>
      <c r="C47" s="1440" t="s">
        <v>49</v>
      </c>
      <c r="D47" s="388"/>
      <c r="E47" s="305" t="s">
        <v>125</v>
      </c>
      <c r="F47" s="306" t="s">
        <v>115</v>
      </c>
      <c r="G47" s="307" t="s">
        <v>49</v>
      </c>
      <c r="H47" s="849" t="s">
        <v>56</v>
      </c>
      <c r="I47" s="308"/>
      <c r="J47" s="656" t="s">
        <v>46</v>
      </c>
      <c r="K47" s="978"/>
      <c r="L47" s="979"/>
      <c r="M47" s="980"/>
      <c r="N47" s="981"/>
      <c r="O47" s="982"/>
      <c r="P47" s="983"/>
      <c r="Q47" s="983"/>
      <c r="R47" s="984"/>
      <c r="S47" s="985"/>
      <c r="T47" s="986"/>
      <c r="U47" s="183"/>
      <c r="V47" s="187"/>
      <c r="W47" s="47"/>
      <c r="X47" s="987"/>
      <c r="Y47" s="389" t="s">
        <v>124</v>
      </c>
      <c r="Z47" s="390">
        <f>Z48+Z49+Z50+Z51+Z52+Z53+Z54</f>
        <v>4</v>
      </c>
      <c r="AA47" s="390">
        <f t="shared" ref="AA47:AB47" si="5">AA48+AA49+AA50+AA51+AA52+AA53+AA54</f>
        <v>2</v>
      </c>
      <c r="AB47" s="881">
        <f t="shared" si="5"/>
        <v>3</v>
      </c>
    </row>
    <row r="48" spans="1:30" ht="51" customHeight="1" x14ac:dyDescent="0.2">
      <c r="A48" s="907"/>
      <c r="B48" s="908"/>
      <c r="C48" s="1441"/>
      <c r="D48" s="574" t="s">
        <v>8</v>
      </c>
      <c r="E48" s="575" t="s">
        <v>157</v>
      </c>
      <c r="F48" s="845"/>
      <c r="G48" s="576"/>
      <c r="H48" s="846"/>
      <c r="I48" s="1439" t="s">
        <v>145</v>
      </c>
      <c r="J48" s="657" t="s">
        <v>46</v>
      </c>
      <c r="K48" s="988">
        <f>L48</f>
        <v>25.5</v>
      </c>
      <c r="L48" s="989">
        <f>11+14.5</f>
        <v>25.5</v>
      </c>
      <c r="M48" s="990"/>
      <c r="N48" s="991"/>
      <c r="O48" s="992">
        <f>P48+R48</f>
        <v>8.4</v>
      </c>
      <c r="P48" s="993">
        <v>8.4</v>
      </c>
      <c r="Q48" s="994"/>
      <c r="R48" s="995"/>
      <c r="S48" s="996">
        <f>T48</f>
        <v>0</v>
      </c>
      <c r="T48" s="997">
        <v>0</v>
      </c>
      <c r="U48" s="998"/>
      <c r="V48" s="999"/>
      <c r="W48" s="1000">
        <v>8.5</v>
      </c>
      <c r="X48" s="1001"/>
      <c r="Y48" s="577" t="s">
        <v>122</v>
      </c>
      <c r="Z48" s="578">
        <v>1</v>
      </c>
      <c r="AA48" s="578">
        <v>1</v>
      </c>
      <c r="AB48" s="579"/>
    </row>
    <row r="49" spans="1:31" ht="24.75" customHeight="1" x14ac:dyDescent="0.2">
      <c r="A49" s="907"/>
      <c r="B49" s="908"/>
      <c r="C49" s="914"/>
      <c r="D49" s="915" t="s">
        <v>10</v>
      </c>
      <c r="E49" s="329" t="s">
        <v>158</v>
      </c>
      <c r="F49" s="242"/>
      <c r="G49" s="169"/>
      <c r="H49" s="847"/>
      <c r="I49" s="1411"/>
      <c r="J49" s="658" t="s">
        <v>46</v>
      </c>
      <c r="K49" s="350">
        <f>N49</f>
        <v>7.7</v>
      </c>
      <c r="L49" s="351"/>
      <c r="M49" s="351"/>
      <c r="N49" s="1002">
        <v>7.7</v>
      </c>
      <c r="O49" s="350">
        <f>P49+R49</f>
        <v>10</v>
      </c>
      <c r="P49" s="359"/>
      <c r="Q49" s="351"/>
      <c r="R49" s="623">
        <v>10</v>
      </c>
      <c r="S49" s="353">
        <f t="shared" ref="S49:S52" si="6">T49+V49</f>
        <v>0</v>
      </c>
      <c r="T49" s="354"/>
      <c r="U49" s="354"/>
      <c r="V49" s="355"/>
      <c r="W49" s="1003"/>
      <c r="X49" s="1004"/>
      <c r="Y49" s="655" t="s">
        <v>159</v>
      </c>
      <c r="Z49" s="334">
        <v>1</v>
      </c>
      <c r="AA49" s="334"/>
      <c r="AB49" s="335"/>
    </row>
    <row r="50" spans="1:31" ht="42" customHeight="1" x14ac:dyDescent="0.2">
      <c r="A50" s="907"/>
      <c r="B50" s="908"/>
      <c r="C50" s="914"/>
      <c r="D50" s="916" t="s">
        <v>48</v>
      </c>
      <c r="E50" s="386" t="s">
        <v>176</v>
      </c>
      <c r="F50" s="580" t="s">
        <v>177</v>
      </c>
      <c r="G50" s="581"/>
      <c r="H50" s="848"/>
      <c r="I50" s="603"/>
      <c r="J50" s="659" t="s">
        <v>46</v>
      </c>
      <c r="K50" s="371">
        <f>L50</f>
        <v>20</v>
      </c>
      <c r="L50" s="372">
        <v>20</v>
      </c>
      <c r="M50" s="372"/>
      <c r="N50" s="1005"/>
      <c r="O50" s="1006">
        <f>P50+R50</f>
        <v>170</v>
      </c>
      <c r="P50" s="1007">
        <v>170</v>
      </c>
      <c r="Q50" s="1008"/>
      <c r="R50" s="976"/>
      <c r="S50" s="374">
        <f t="shared" si="6"/>
        <v>0</v>
      </c>
      <c r="T50" s="375">
        <v>0</v>
      </c>
      <c r="U50" s="375"/>
      <c r="V50" s="376"/>
      <c r="W50" s="1009">
        <v>50</v>
      </c>
      <c r="X50" s="1010">
        <v>50</v>
      </c>
      <c r="Y50" s="612" t="s">
        <v>211</v>
      </c>
      <c r="Z50" s="613">
        <v>1</v>
      </c>
      <c r="AA50" s="613"/>
      <c r="AB50" s="614">
        <v>1</v>
      </c>
    </row>
    <row r="51" spans="1:31" ht="27" customHeight="1" x14ac:dyDescent="0.2">
      <c r="A51" s="907"/>
      <c r="B51" s="908"/>
      <c r="C51" s="914"/>
      <c r="D51" s="328" t="s">
        <v>49</v>
      </c>
      <c r="E51" s="573" t="s">
        <v>123</v>
      </c>
      <c r="F51" s="242"/>
      <c r="G51" s="169"/>
      <c r="H51" s="847"/>
      <c r="I51" s="603"/>
      <c r="J51" s="658" t="s">
        <v>46</v>
      </c>
      <c r="K51" s="350"/>
      <c r="L51" s="351"/>
      <c r="M51" s="351"/>
      <c r="N51" s="1002"/>
      <c r="O51" s="358">
        <f>R51</f>
        <v>50</v>
      </c>
      <c r="P51" s="361"/>
      <c r="Q51" s="361"/>
      <c r="R51" s="623">
        <v>50</v>
      </c>
      <c r="S51" s="353">
        <f t="shared" si="6"/>
        <v>0</v>
      </c>
      <c r="T51" s="354"/>
      <c r="U51" s="354"/>
      <c r="V51" s="355"/>
      <c r="W51" s="1003">
        <v>0</v>
      </c>
      <c r="X51" s="1011">
        <v>0</v>
      </c>
      <c r="Y51" s="337" t="s">
        <v>161</v>
      </c>
      <c r="Z51" s="338">
        <v>1</v>
      </c>
      <c r="AA51" s="334"/>
      <c r="AB51" s="335"/>
    </row>
    <row r="52" spans="1:31" ht="27" customHeight="1" x14ac:dyDescent="0.2">
      <c r="A52" s="615"/>
      <c r="B52" s="616"/>
      <c r="C52" s="948"/>
      <c r="D52" s="949" t="s">
        <v>50</v>
      </c>
      <c r="E52" s="950" t="s">
        <v>100</v>
      </c>
      <c r="F52" s="883"/>
      <c r="G52" s="123"/>
      <c r="H52" s="884"/>
      <c r="I52" s="885"/>
      <c r="J52" s="951" t="s">
        <v>46</v>
      </c>
      <c r="K52" s="1012"/>
      <c r="L52" s="1013"/>
      <c r="M52" s="1013"/>
      <c r="N52" s="1014"/>
      <c r="O52" s="1012">
        <f>R52</f>
        <v>90</v>
      </c>
      <c r="P52" s="1013"/>
      <c r="Q52" s="1013"/>
      <c r="R52" s="1015">
        <f>50+40</f>
        <v>90</v>
      </c>
      <c r="S52" s="1016">
        <f t="shared" si="6"/>
        <v>0</v>
      </c>
      <c r="T52" s="1013"/>
      <c r="U52" s="1013"/>
      <c r="V52" s="1015"/>
      <c r="W52" s="1017">
        <v>450</v>
      </c>
      <c r="X52" s="1018">
        <v>500</v>
      </c>
      <c r="Y52" s="887" t="s">
        <v>162</v>
      </c>
      <c r="Z52" s="888"/>
      <c r="AA52" s="889"/>
      <c r="AB52" s="890">
        <v>1</v>
      </c>
    </row>
    <row r="53" spans="1:31" ht="27" customHeight="1" x14ac:dyDescent="0.2">
      <c r="A53" s="812"/>
      <c r="B53" s="813"/>
      <c r="C53" s="815"/>
      <c r="D53" s="816" t="s">
        <v>51</v>
      </c>
      <c r="E53" s="947" t="s">
        <v>183</v>
      </c>
      <c r="F53" s="242"/>
      <c r="G53" s="169"/>
      <c r="H53" s="847"/>
      <c r="I53" s="301"/>
      <c r="J53" s="659" t="s">
        <v>182</v>
      </c>
      <c r="K53" s="371"/>
      <c r="L53" s="372"/>
      <c r="M53" s="372"/>
      <c r="N53" s="1005"/>
      <c r="O53" s="1006">
        <f>P53+R53</f>
        <v>40</v>
      </c>
      <c r="P53" s="1008"/>
      <c r="Q53" s="1008"/>
      <c r="R53" s="1019">
        <v>40</v>
      </c>
      <c r="S53" s="374"/>
      <c r="T53" s="375"/>
      <c r="U53" s="375"/>
      <c r="V53" s="376"/>
      <c r="W53" s="1020">
        <v>210</v>
      </c>
      <c r="X53" s="1021"/>
      <c r="Y53" s="378" t="s">
        <v>59</v>
      </c>
      <c r="Z53" s="548"/>
      <c r="AA53" s="379">
        <v>1</v>
      </c>
      <c r="AB53" s="381"/>
    </row>
    <row r="54" spans="1:31" ht="27" customHeight="1" x14ac:dyDescent="0.2">
      <c r="A54" s="812"/>
      <c r="B54" s="813"/>
      <c r="C54" s="815"/>
      <c r="D54" s="120" t="s">
        <v>93</v>
      </c>
      <c r="E54" s="882" t="s">
        <v>160</v>
      </c>
      <c r="F54" s="883"/>
      <c r="G54" s="123"/>
      <c r="H54" s="884"/>
      <c r="I54" s="885"/>
      <c r="J54" s="886" t="s">
        <v>46</v>
      </c>
      <c r="K54" s="170"/>
      <c r="L54" s="820"/>
      <c r="M54" s="820"/>
      <c r="N54" s="1022"/>
      <c r="O54" s="31"/>
      <c r="P54" s="297"/>
      <c r="Q54" s="297"/>
      <c r="R54" s="1023"/>
      <c r="S54" s="180"/>
      <c r="T54" s="148"/>
      <c r="U54" s="148"/>
      <c r="V54" s="153"/>
      <c r="W54" s="1024"/>
      <c r="X54" s="1025">
        <v>50</v>
      </c>
      <c r="Y54" s="887" t="s">
        <v>121</v>
      </c>
      <c r="Z54" s="888"/>
      <c r="AA54" s="889"/>
      <c r="AB54" s="890">
        <v>1</v>
      </c>
    </row>
    <row r="55" spans="1:31" ht="15" customHeight="1" thickBot="1" x14ac:dyDescent="0.25">
      <c r="A55" s="814"/>
      <c r="B55" s="811"/>
      <c r="C55" s="198"/>
      <c r="D55" s="238"/>
      <c r="E55" s="238"/>
      <c r="F55" s="238"/>
      <c r="G55" s="238"/>
      <c r="H55" s="238"/>
      <c r="I55" s="1467" t="s">
        <v>105</v>
      </c>
      <c r="J55" s="1468"/>
      <c r="K55" s="1026">
        <f t="shared" ref="K55:X55" si="7">SUM(K47:K54)</f>
        <v>53.2</v>
      </c>
      <c r="L55" s="1027">
        <f t="shared" si="7"/>
        <v>45.5</v>
      </c>
      <c r="M55" s="1027">
        <f t="shared" si="7"/>
        <v>0</v>
      </c>
      <c r="N55" s="1028">
        <f t="shared" si="7"/>
        <v>7.7</v>
      </c>
      <c r="O55" s="1029">
        <f t="shared" si="7"/>
        <v>368.4</v>
      </c>
      <c r="P55" s="1030">
        <f t="shared" si="7"/>
        <v>178.4</v>
      </c>
      <c r="Q55" s="1030">
        <f t="shared" si="7"/>
        <v>0</v>
      </c>
      <c r="R55" s="1031">
        <f t="shared" si="7"/>
        <v>190</v>
      </c>
      <c r="S55" s="1032">
        <f t="shared" si="7"/>
        <v>0</v>
      </c>
      <c r="T55" s="1026">
        <f t="shared" si="7"/>
        <v>0</v>
      </c>
      <c r="U55" s="1026">
        <f t="shared" si="7"/>
        <v>0</v>
      </c>
      <c r="V55" s="1026">
        <f t="shared" si="7"/>
        <v>0</v>
      </c>
      <c r="W55" s="1033">
        <f t="shared" si="7"/>
        <v>718.5</v>
      </c>
      <c r="X55" s="1034">
        <f t="shared" si="7"/>
        <v>600</v>
      </c>
      <c r="Y55" s="880"/>
      <c r="Z55" s="485"/>
      <c r="AA55" s="485"/>
      <c r="AB55" s="312"/>
    </row>
    <row r="56" spans="1:31" ht="13.5" thickBot="1" x14ac:dyDescent="0.25">
      <c r="A56" s="227" t="s">
        <v>8</v>
      </c>
      <c r="B56" s="14" t="s">
        <v>8</v>
      </c>
      <c r="C56" s="1286" t="s">
        <v>11</v>
      </c>
      <c r="D56" s="1286"/>
      <c r="E56" s="1286"/>
      <c r="F56" s="1286"/>
      <c r="G56" s="1286"/>
      <c r="H56" s="1286"/>
      <c r="I56" s="1286"/>
      <c r="J56" s="1469"/>
      <c r="K56" s="203">
        <f t="shared" ref="K56:X56" si="8">K55+K46+K43+K31</f>
        <v>2196.6999999999998</v>
      </c>
      <c r="L56" s="203">
        <f t="shared" si="8"/>
        <v>242.5</v>
      </c>
      <c r="M56" s="203">
        <f t="shared" si="8"/>
        <v>145</v>
      </c>
      <c r="N56" s="205">
        <f t="shared" si="8"/>
        <v>1954.1999999999998</v>
      </c>
      <c r="O56" s="303">
        <f t="shared" si="8"/>
        <v>1468.4</v>
      </c>
      <c r="P56" s="203">
        <f t="shared" si="8"/>
        <v>259.5</v>
      </c>
      <c r="Q56" s="203">
        <f t="shared" si="8"/>
        <v>48.5</v>
      </c>
      <c r="R56" s="304">
        <f t="shared" si="8"/>
        <v>1208.9000000000001</v>
      </c>
      <c r="S56" s="203">
        <f t="shared" si="8"/>
        <v>0</v>
      </c>
      <c r="T56" s="203">
        <f t="shared" si="8"/>
        <v>0</v>
      </c>
      <c r="U56" s="203">
        <f t="shared" si="8"/>
        <v>0</v>
      </c>
      <c r="V56" s="304">
        <f t="shared" si="8"/>
        <v>0</v>
      </c>
      <c r="W56" s="206">
        <f t="shared" si="8"/>
        <v>765.5</v>
      </c>
      <c r="X56" s="205">
        <f t="shared" si="8"/>
        <v>687</v>
      </c>
      <c r="Y56" s="204"/>
      <c r="Z56" s="809"/>
      <c r="AA56" s="809"/>
      <c r="AB56" s="810"/>
    </row>
    <row r="57" spans="1:31" ht="13.5" thickBot="1" x14ac:dyDescent="0.25">
      <c r="A57" s="227" t="s">
        <v>8</v>
      </c>
      <c r="B57" s="14" t="s">
        <v>10</v>
      </c>
      <c r="C57" s="1287" t="s">
        <v>131</v>
      </c>
      <c r="D57" s="1288"/>
      <c r="E57" s="1288"/>
      <c r="F57" s="1288"/>
      <c r="G57" s="1288"/>
      <c r="H57" s="1288"/>
      <c r="I57" s="1288"/>
      <c r="J57" s="1288"/>
      <c r="K57" s="1289"/>
      <c r="L57" s="1289"/>
      <c r="M57" s="1289"/>
      <c r="N57" s="1289"/>
      <c r="O57" s="1289"/>
      <c r="P57" s="1289"/>
      <c r="Q57" s="1289"/>
      <c r="R57" s="1289"/>
      <c r="S57" s="1288"/>
      <c r="T57" s="1288"/>
      <c r="U57" s="1288"/>
      <c r="V57" s="1288"/>
      <c r="W57" s="1288"/>
      <c r="X57" s="1288"/>
      <c r="Y57" s="1288"/>
      <c r="Z57" s="1288"/>
      <c r="AA57" s="1288"/>
      <c r="AB57" s="1290"/>
      <c r="AD57" s="119"/>
    </row>
    <row r="58" spans="1:31" ht="29.25" customHeight="1" x14ac:dyDescent="0.2">
      <c r="A58" s="1291" t="s">
        <v>8</v>
      </c>
      <c r="B58" s="1292" t="s">
        <v>10</v>
      </c>
      <c r="C58" s="1281" t="s">
        <v>8</v>
      </c>
      <c r="D58" s="1281"/>
      <c r="E58" s="326" t="s">
        <v>163</v>
      </c>
      <c r="F58" s="545"/>
      <c r="G58" s="1496" t="s">
        <v>8</v>
      </c>
      <c r="H58" s="1299" t="s">
        <v>56</v>
      </c>
      <c r="I58" s="1424" t="s">
        <v>128</v>
      </c>
      <c r="J58" s="318" t="s">
        <v>46</v>
      </c>
      <c r="K58" s="102"/>
      <c r="L58" s="103"/>
      <c r="M58" s="103"/>
      <c r="N58" s="785"/>
      <c r="O58" s="780"/>
      <c r="P58" s="100"/>
      <c r="Q58" s="100"/>
      <c r="R58" s="101"/>
      <c r="S58" s="208"/>
      <c r="T58" s="195"/>
      <c r="U58" s="195"/>
      <c r="V58" s="196"/>
      <c r="W58" s="105"/>
      <c r="X58" s="105"/>
      <c r="Y58" s="16" t="s">
        <v>62</v>
      </c>
      <c r="Z58" s="28">
        <v>30</v>
      </c>
      <c r="AA58" s="28">
        <v>30</v>
      </c>
      <c r="AB58" s="29">
        <v>30</v>
      </c>
      <c r="AD58" s="15"/>
      <c r="AE58" s="119"/>
    </row>
    <row r="59" spans="1:31" ht="25.5" customHeight="1" x14ac:dyDescent="0.2">
      <c r="A59" s="1242"/>
      <c r="B59" s="1243"/>
      <c r="C59" s="1293"/>
      <c r="D59" s="1293"/>
      <c r="E59" s="327" t="s">
        <v>164</v>
      </c>
      <c r="F59" s="1298" t="s">
        <v>101</v>
      </c>
      <c r="G59" s="1497"/>
      <c r="H59" s="1300"/>
      <c r="I59" s="1411"/>
      <c r="J59" s="319" t="s">
        <v>46</v>
      </c>
      <c r="K59" s="173">
        <f>L59</f>
        <v>50</v>
      </c>
      <c r="L59" s="784">
        <v>50</v>
      </c>
      <c r="M59" s="783"/>
      <c r="N59" s="786"/>
      <c r="O59" s="781">
        <f>P59+R59</f>
        <v>25</v>
      </c>
      <c r="P59" s="108">
        <v>25</v>
      </c>
      <c r="Q59" s="108"/>
      <c r="R59" s="104"/>
      <c r="S59" s="197">
        <f>T59</f>
        <v>0</v>
      </c>
      <c r="T59" s="154">
        <v>0</v>
      </c>
      <c r="U59" s="154"/>
      <c r="V59" s="155"/>
      <c r="W59" s="113">
        <v>25</v>
      </c>
      <c r="X59" s="113">
        <v>25</v>
      </c>
      <c r="Y59" s="17"/>
      <c r="Z59" s="26"/>
      <c r="AA59" s="26"/>
      <c r="AB59" s="27"/>
      <c r="AD59" s="15"/>
    </row>
    <row r="60" spans="1:31" ht="13.5" customHeight="1" x14ac:dyDescent="0.2">
      <c r="A60" s="1242"/>
      <c r="B60" s="1243"/>
      <c r="C60" s="1293"/>
      <c r="D60" s="1293"/>
      <c r="E60" s="1283" t="s">
        <v>65</v>
      </c>
      <c r="F60" s="1301"/>
      <c r="G60" s="1497"/>
      <c r="H60" s="1300"/>
      <c r="I60" s="1411"/>
      <c r="J60" s="319" t="s">
        <v>46</v>
      </c>
      <c r="K60" s="173">
        <f>L60+N60</f>
        <v>30</v>
      </c>
      <c r="L60" s="784">
        <v>30</v>
      </c>
      <c r="M60" s="783"/>
      <c r="N60" s="786"/>
      <c r="O60" s="781">
        <f>P60</f>
        <v>35</v>
      </c>
      <c r="P60" s="108">
        <v>35</v>
      </c>
      <c r="Q60" s="108"/>
      <c r="R60" s="104"/>
      <c r="S60" s="156">
        <f>T60+V60</f>
        <v>0</v>
      </c>
      <c r="T60" s="154">
        <v>0</v>
      </c>
      <c r="U60" s="154"/>
      <c r="V60" s="155"/>
      <c r="W60" s="113">
        <v>35</v>
      </c>
      <c r="X60" s="113">
        <v>35</v>
      </c>
      <c r="Y60" s="17"/>
      <c r="Z60" s="26"/>
      <c r="AA60" s="26"/>
      <c r="AB60" s="27"/>
      <c r="AD60" s="15"/>
    </row>
    <row r="61" spans="1:31" ht="15" customHeight="1" thickBot="1" x14ac:dyDescent="0.25">
      <c r="A61" s="538"/>
      <c r="B61" s="539"/>
      <c r="C61" s="216"/>
      <c r="D61" s="540"/>
      <c r="E61" s="1302"/>
      <c r="F61" s="220"/>
      <c r="G61" s="540"/>
      <c r="H61" s="221"/>
      <c r="I61" s="320"/>
      <c r="J61" s="321" t="s">
        <v>9</v>
      </c>
      <c r="K61" s="777">
        <f t="shared" ref="K61:X61" si="9">SUM(K59:K60)</f>
        <v>80</v>
      </c>
      <c r="L61" s="778">
        <f t="shared" si="9"/>
        <v>80</v>
      </c>
      <c r="M61" s="778">
        <f t="shared" si="9"/>
        <v>0</v>
      </c>
      <c r="N61" s="779">
        <f t="shared" si="9"/>
        <v>0</v>
      </c>
      <c r="O61" s="787">
        <f t="shared" si="9"/>
        <v>60</v>
      </c>
      <c r="P61" s="788">
        <f t="shared" si="9"/>
        <v>60</v>
      </c>
      <c r="Q61" s="788">
        <f t="shared" si="9"/>
        <v>0</v>
      </c>
      <c r="R61" s="789">
        <f t="shared" si="9"/>
        <v>0</v>
      </c>
      <c r="S61" s="591">
        <f t="shared" si="9"/>
        <v>0</v>
      </c>
      <c r="T61" s="162">
        <f t="shared" si="9"/>
        <v>0</v>
      </c>
      <c r="U61" s="162">
        <f t="shared" si="9"/>
        <v>0</v>
      </c>
      <c r="V61" s="162">
        <f t="shared" si="9"/>
        <v>0</v>
      </c>
      <c r="W61" s="162">
        <f>SUM(W59:W60)</f>
        <v>60</v>
      </c>
      <c r="X61" s="162">
        <f t="shared" si="9"/>
        <v>60</v>
      </c>
      <c r="Y61" s="554"/>
      <c r="Z61" s="215"/>
      <c r="AA61" s="215"/>
      <c r="AB61" s="454"/>
      <c r="AD61" s="15"/>
    </row>
    <row r="62" spans="1:31" ht="17.25" customHeight="1" x14ac:dyDescent="0.2">
      <c r="A62" s="1291" t="s">
        <v>8</v>
      </c>
      <c r="B62" s="1292" t="s">
        <v>10</v>
      </c>
      <c r="C62" s="1440" t="s">
        <v>10</v>
      </c>
      <c r="D62" s="564"/>
      <c r="E62" s="865" t="s">
        <v>187</v>
      </c>
      <c r="F62" s="1297"/>
      <c r="G62" s="1482" t="s">
        <v>8</v>
      </c>
      <c r="H62" s="1299" t="s">
        <v>56</v>
      </c>
      <c r="I62" s="1474" t="s">
        <v>128</v>
      </c>
      <c r="J62" s="209" t="s">
        <v>46</v>
      </c>
      <c r="K62" s="207"/>
      <c r="L62" s="172"/>
      <c r="M62" s="103"/>
      <c r="N62" s="785"/>
      <c r="O62" s="780"/>
      <c r="P62" s="100"/>
      <c r="Q62" s="100"/>
      <c r="R62" s="101"/>
      <c r="S62" s="208"/>
      <c r="T62" s="195"/>
      <c r="U62" s="195"/>
      <c r="V62" s="196"/>
      <c r="W62" s="111"/>
      <c r="X62" s="111"/>
      <c r="Y62" s="560"/>
      <c r="Z62" s="561"/>
      <c r="AA62" s="561"/>
      <c r="AB62" s="562"/>
      <c r="AD62" s="15"/>
    </row>
    <row r="63" spans="1:31" ht="42" customHeight="1" x14ac:dyDescent="0.2">
      <c r="A63" s="1242"/>
      <c r="B63" s="1243"/>
      <c r="C63" s="1441"/>
      <c r="D63" s="571" t="s">
        <v>8</v>
      </c>
      <c r="E63" s="582" t="s">
        <v>194</v>
      </c>
      <c r="F63" s="1298"/>
      <c r="G63" s="1483"/>
      <c r="H63" s="1300"/>
      <c r="I63" s="1475"/>
      <c r="J63" s="664" t="s">
        <v>46</v>
      </c>
      <c r="K63" s="546">
        <f>L63+N63</f>
        <v>20</v>
      </c>
      <c r="L63" s="547">
        <v>20</v>
      </c>
      <c r="M63" s="550"/>
      <c r="N63" s="795"/>
      <c r="O63" s="796">
        <f>P63+R63</f>
        <v>30</v>
      </c>
      <c r="P63" s="797">
        <v>30</v>
      </c>
      <c r="Q63" s="797"/>
      <c r="R63" s="798"/>
      <c r="S63" s="799">
        <f>T63+V63</f>
        <v>0</v>
      </c>
      <c r="T63" s="800">
        <v>0</v>
      </c>
      <c r="U63" s="800"/>
      <c r="V63" s="801"/>
      <c r="W63" s="666">
        <v>22</v>
      </c>
      <c r="X63" s="559">
        <v>0</v>
      </c>
      <c r="Y63" s="1311" t="s">
        <v>67</v>
      </c>
      <c r="Z63" s="48">
        <v>2</v>
      </c>
      <c r="AA63" s="48">
        <v>2</v>
      </c>
      <c r="AB63" s="49"/>
      <c r="AD63" s="15"/>
    </row>
    <row r="64" spans="1:31" ht="41.25" customHeight="1" x14ac:dyDescent="0.2">
      <c r="A64" s="1242"/>
      <c r="B64" s="1243"/>
      <c r="C64" s="1441"/>
      <c r="D64" s="571"/>
      <c r="E64" s="343" t="s">
        <v>222</v>
      </c>
      <c r="F64" s="1298"/>
      <c r="G64" s="1483"/>
      <c r="H64" s="1300"/>
      <c r="I64" s="1475"/>
      <c r="J64" s="549" t="s">
        <v>180</v>
      </c>
      <c r="K64" s="546"/>
      <c r="L64" s="547"/>
      <c r="M64" s="550"/>
      <c r="N64" s="804"/>
      <c r="O64" s="770">
        <f>P64</f>
        <v>1300</v>
      </c>
      <c r="P64" s="336">
        <v>1300</v>
      </c>
      <c r="Q64" s="336"/>
      <c r="R64" s="339"/>
      <c r="S64" s="769"/>
      <c r="T64" s="331"/>
      <c r="U64" s="331"/>
      <c r="V64" s="332"/>
      <c r="W64" s="805"/>
      <c r="X64" s="559"/>
      <c r="Y64" s="1311"/>
      <c r="Z64" s="48"/>
      <c r="AA64" s="48"/>
      <c r="AB64" s="49"/>
      <c r="AD64" s="15"/>
    </row>
    <row r="65" spans="1:30" ht="52.5" customHeight="1" x14ac:dyDescent="0.2">
      <c r="A65" s="1242"/>
      <c r="B65" s="1243"/>
      <c r="C65" s="1441"/>
      <c r="D65" s="565"/>
      <c r="E65" s="555" t="s">
        <v>223</v>
      </c>
      <c r="F65" s="1298"/>
      <c r="G65" s="1483"/>
      <c r="H65" s="1300"/>
      <c r="I65" s="1475"/>
      <c r="J65" s="210" t="s">
        <v>46</v>
      </c>
      <c r="K65" s="174"/>
      <c r="L65" s="175"/>
      <c r="M65" s="112"/>
      <c r="N65" s="790"/>
      <c r="O65" s="802"/>
      <c r="P65" s="803"/>
      <c r="Q65" s="109"/>
      <c r="R65" s="110"/>
      <c r="S65" s="156"/>
      <c r="T65" s="154"/>
      <c r="U65" s="154"/>
      <c r="V65" s="302"/>
      <c r="W65" s="121">
        <f>1850+200</f>
        <v>2050</v>
      </c>
      <c r="X65" s="211">
        <v>1055</v>
      </c>
      <c r="Y65" s="263"/>
      <c r="Z65" s="36"/>
      <c r="AA65" s="36"/>
      <c r="AB65" s="37"/>
      <c r="AD65" s="15"/>
    </row>
    <row r="66" spans="1:30" ht="26.25" customHeight="1" x14ac:dyDescent="0.2">
      <c r="A66" s="1242"/>
      <c r="B66" s="1243"/>
      <c r="C66" s="1441"/>
      <c r="D66" s="572" t="s">
        <v>10</v>
      </c>
      <c r="E66" s="863" t="s">
        <v>185</v>
      </c>
      <c r="F66" s="1313"/>
      <c r="G66" s="1471"/>
      <c r="H66" s="1314"/>
      <c r="I66" s="1432"/>
      <c r="J66" s="556" t="s">
        <v>46</v>
      </c>
      <c r="K66" s="551"/>
      <c r="L66" s="501"/>
      <c r="M66" s="501"/>
      <c r="N66" s="557"/>
      <c r="O66" s="807"/>
      <c r="P66" s="501"/>
      <c r="Q66" s="501"/>
      <c r="R66" s="557"/>
      <c r="S66" s="592"/>
      <c r="T66" s="552"/>
      <c r="U66" s="552"/>
      <c r="V66" s="558"/>
      <c r="W66" s="808"/>
      <c r="X66" s="553">
        <v>454.2</v>
      </c>
      <c r="Y66" s="1315" t="s">
        <v>178</v>
      </c>
      <c r="Z66" s="867"/>
      <c r="AA66" s="48"/>
      <c r="AB66" s="866" t="s">
        <v>186</v>
      </c>
      <c r="AD66" s="15"/>
    </row>
    <row r="67" spans="1:30" ht="15.75" customHeight="1" x14ac:dyDescent="0.2">
      <c r="A67" s="1242"/>
      <c r="B67" s="1243"/>
      <c r="C67" s="1441"/>
      <c r="D67" s="123"/>
      <c r="E67" s="864" t="s">
        <v>179</v>
      </c>
      <c r="F67" s="1470"/>
      <c r="G67" s="1472"/>
      <c r="H67" s="1473"/>
      <c r="I67" s="1433"/>
      <c r="J67" s="210" t="s">
        <v>46</v>
      </c>
      <c r="K67" s="515"/>
      <c r="L67" s="175"/>
      <c r="M67" s="175"/>
      <c r="N67" s="516"/>
      <c r="O67" s="806"/>
      <c r="P67" s="175"/>
      <c r="Q67" s="175"/>
      <c r="R67" s="295"/>
      <c r="S67" s="593"/>
      <c r="T67" s="154"/>
      <c r="U67" s="154"/>
      <c r="V67" s="517"/>
      <c r="W67" s="121"/>
      <c r="X67" s="211">
        <v>1060.5</v>
      </c>
      <c r="Y67" s="1315"/>
      <c r="Z67" s="48"/>
      <c r="AA67" s="48"/>
      <c r="AB67" s="49"/>
      <c r="AD67" s="15"/>
    </row>
    <row r="68" spans="1:30" ht="14.25" customHeight="1" thickBot="1" x14ac:dyDescent="0.25">
      <c r="A68" s="568"/>
      <c r="B68" s="569"/>
      <c r="C68" s="198"/>
      <c r="D68" s="238"/>
      <c r="E68" s="583"/>
      <c r="F68" s="584"/>
      <c r="G68" s="585"/>
      <c r="H68" s="586"/>
      <c r="I68" s="587"/>
      <c r="J68" s="588"/>
      <c r="K68" s="774">
        <f>SUM(K63:K67)</f>
        <v>20</v>
      </c>
      <c r="L68" s="772">
        <f t="shared" ref="L68:X68" si="10">SUM(L63:L67)</f>
        <v>20</v>
      </c>
      <c r="M68" s="772">
        <f t="shared" si="10"/>
        <v>0</v>
      </c>
      <c r="N68" s="773">
        <f t="shared" si="10"/>
        <v>0</v>
      </c>
      <c r="O68" s="771">
        <f>SUM(O63:O67)</f>
        <v>1330</v>
      </c>
      <c r="P68" s="772">
        <f t="shared" si="10"/>
        <v>1330</v>
      </c>
      <c r="Q68" s="772">
        <f t="shared" si="10"/>
        <v>0</v>
      </c>
      <c r="R68" s="773">
        <f t="shared" si="10"/>
        <v>0</v>
      </c>
      <c r="S68" s="589">
        <f t="shared" si="10"/>
        <v>0</v>
      </c>
      <c r="T68" s="484">
        <f t="shared" si="10"/>
        <v>0</v>
      </c>
      <c r="U68" s="484">
        <f t="shared" si="10"/>
        <v>0</v>
      </c>
      <c r="V68" s="484">
        <f t="shared" si="10"/>
        <v>0</v>
      </c>
      <c r="W68" s="484">
        <f>SUM(W63:W67)</f>
        <v>2072</v>
      </c>
      <c r="X68" s="484">
        <f t="shared" si="10"/>
        <v>2569.6999999999998</v>
      </c>
      <c r="Y68" s="570"/>
      <c r="Z68" s="509"/>
      <c r="AA68" s="509"/>
      <c r="AB68" s="510"/>
      <c r="AD68" s="15"/>
    </row>
    <row r="69" spans="1:30" ht="28.5" customHeight="1" x14ac:dyDescent="0.2">
      <c r="A69" s="566" t="s">
        <v>8</v>
      </c>
      <c r="B69" s="567" t="s">
        <v>10</v>
      </c>
      <c r="C69" s="571" t="s">
        <v>48</v>
      </c>
      <c r="D69" s="571"/>
      <c r="E69" s="582" t="s">
        <v>66</v>
      </c>
      <c r="F69" s="543"/>
      <c r="G69" s="542" t="s">
        <v>8</v>
      </c>
      <c r="H69" s="541" t="s">
        <v>56</v>
      </c>
      <c r="I69" s="1424" t="s">
        <v>128</v>
      </c>
      <c r="J69" s="210" t="s">
        <v>79</v>
      </c>
      <c r="K69" s="207">
        <f>L69</f>
        <v>2382.9</v>
      </c>
      <c r="L69" s="172">
        <v>2382.9</v>
      </c>
      <c r="M69" s="103"/>
      <c r="N69" s="785"/>
      <c r="O69" s="780"/>
      <c r="P69" s="100"/>
      <c r="Q69" s="100"/>
      <c r="R69" s="101"/>
      <c r="S69" s="156"/>
      <c r="T69" s="154"/>
      <c r="U69" s="154"/>
      <c r="V69" s="155"/>
      <c r="W69" s="105"/>
      <c r="X69" s="595"/>
      <c r="Y69" s="17"/>
      <c r="Z69" s="26"/>
      <c r="AA69" s="26"/>
      <c r="AB69" s="27"/>
      <c r="AD69" s="15"/>
    </row>
    <row r="70" spans="1:30" ht="13.5" thickBot="1" x14ac:dyDescent="0.25">
      <c r="A70" s="512"/>
      <c r="B70" s="513"/>
      <c r="C70" s="216"/>
      <c r="D70" s="514"/>
      <c r="E70" s="544"/>
      <c r="F70" s="518"/>
      <c r="G70" s="168"/>
      <c r="H70" s="221"/>
      <c r="I70" s="1425"/>
      <c r="J70" s="321" t="s">
        <v>9</v>
      </c>
      <c r="K70" s="777">
        <f>K69</f>
        <v>2382.9</v>
      </c>
      <c r="L70" s="778">
        <f t="shared" ref="L70:X70" si="11">L69</f>
        <v>2382.9</v>
      </c>
      <c r="M70" s="778">
        <f t="shared" si="11"/>
        <v>0</v>
      </c>
      <c r="N70" s="779">
        <f t="shared" si="11"/>
        <v>0</v>
      </c>
      <c r="O70" s="782">
        <f t="shared" si="11"/>
        <v>0</v>
      </c>
      <c r="P70" s="778">
        <f t="shared" si="11"/>
        <v>0</v>
      </c>
      <c r="Q70" s="778">
        <f t="shared" si="11"/>
        <v>0</v>
      </c>
      <c r="R70" s="779">
        <f t="shared" si="11"/>
        <v>0</v>
      </c>
      <c r="S70" s="591">
        <f t="shared" si="11"/>
        <v>0</v>
      </c>
      <c r="T70" s="162">
        <f t="shared" si="11"/>
        <v>0</v>
      </c>
      <c r="U70" s="162">
        <f t="shared" si="11"/>
        <v>0</v>
      </c>
      <c r="V70" s="563">
        <f t="shared" si="11"/>
        <v>0</v>
      </c>
      <c r="W70" s="594">
        <f t="shared" si="11"/>
        <v>0</v>
      </c>
      <c r="X70" s="591">
        <f t="shared" si="11"/>
        <v>0</v>
      </c>
      <c r="Y70" s="212"/>
      <c r="Z70" s="215"/>
      <c r="AA70" s="215"/>
      <c r="AB70" s="213"/>
      <c r="AD70" s="15"/>
    </row>
    <row r="71" spans="1:30" ht="13.5" thickBot="1" x14ac:dyDescent="0.25">
      <c r="A71" s="223" t="s">
        <v>8</v>
      </c>
      <c r="B71" s="14" t="s">
        <v>10</v>
      </c>
      <c r="C71" s="1303" t="s">
        <v>11</v>
      </c>
      <c r="D71" s="1303"/>
      <c r="E71" s="1303"/>
      <c r="F71" s="1303"/>
      <c r="G71" s="1303"/>
      <c r="H71" s="1303"/>
      <c r="I71" s="1303"/>
      <c r="J71" s="1404"/>
      <c r="K71" s="792">
        <f t="shared" ref="K71:X71" si="12">K70+K68+K61</f>
        <v>2482.9</v>
      </c>
      <c r="L71" s="792">
        <f t="shared" si="12"/>
        <v>2482.9</v>
      </c>
      <c r="M71" s="792">
        <f t="shared" si="12"/>
        <v>0</v>
      </c>
      <c r="N71" s="794">
        <f t="shared" si="12"/>
        <v>0</v>
      </c>
      <c r="O71" s="791">
        <f t="shared" si="12"/>
        <v>1390</v>
      </c>
      <c r="P71" s="792">
        <f t="shared" si="12"/>
        <v>1390</v>
      </c>
      <c r="Q71" s="792">
        <f t="shared" si="12"/>
        <v>0</v>
      </c>
      <c r="R71" s="793">
        <f t="shared" si="12"/>
        <v>0</v>
      </c>
      <c r="S71" s="107">
        <f t="shared" si="12"/>
        <v>0</v>
      </c>
      <c r="T71" s="107">
        <f t="shared" si="12"/>
        <v>0</v>
      </c>
      <c r="U71" s="107">
        <f t="shared" si="12"/>
        <v>0</v>
      </c>
      <c r="V71" s="590">
        <f t="shared" si="12"/>
        <v>0</v>
      </c>
      <c r="W71" s="596">
        <f t="shared" si="12"/>
        <v>2132</v>
      </c>
      <c r="X71" s="107">
        <f t="shared" si="12"/>
        <v>2629.7</v>
      </c>
      <c r="Y71" s="1304"/>
      <c r="Z71" s="1305"/>
      <c r="AA71" s="1305"/>
      <c r="AB71" s="1306"/>
    </row>
    <row r="72" spans="1:30" ht="17.25" customHeight="1" thickBot="1" x14ac:dyDescent="0.25">
      <c r="A72" s="227" t="s">
        <v>8</v>
      </c>
      <c r="B72" s="14" t="s">
        <v>48</v>
      </c>
      <c r="C72" s="1287" t="s">
        <v>64</v>
      </c>
      <c r="D72" s="1288"/>
      <c r="E72" s="1288"/>
      <c r="F72" s="1288"/>
      <c r="G72" s="1288"/>
      <c r="H72" s="1288"/>
      <c r="I72" s="1288"/>
      <c r="J72" s="1288"/>
      <c r="K72" s="1288"/>
      <c r="L72" s="1288"/>
      <c r="M72" s="1288"/>
      <c r="N72" s="1288"/>
      <c r="O72" s="1288"/>
      <c r="P72" s="1288"/>
      <c r="Q72" s="1288"/>
      <c r="R72" s="1288"/>
      <c r="S72" s="1288"/>
      <c r="T72" s="1288"/>
      <c r="U72" s="1288"/>
      <c r="V72" s="1288"/>
      <c r="W72" s="1288"/>
      <c r="X72" s="1288"/>
      <c r="Y72" s="1288"/>
      <c r="Z72" s="1288"/>
      <c r="AA72" s="1288"/>
      <c r="AB72" s="1290"/>
    </row>
    <row r="73" spans="1:30" ht="25.5" customHeight="1" x14ac:dyDescent="0.2">
      <c r="A73" s="525" t="s">
        <v>8</v>
      </c>
      <c r="B73" s="526" t="s">
        <v>48</v>
      </c>
      <c r="C73" s="483" t="s">
        <v>8</v>
      </c>
      <c r="D73" s="511"/>
      <c r="E73" s="395" t="s">
        <v>166</v>
      </c>
      <c r="F73" s="396"/>
      <c r="G73" s="397" t="s">
        <v>49</v>
      </c>
      <c r="H73" s="532" t="s">
        <v>56</v>
      </c>
      <c r="I73" s="534"/>
      <c r="J73" s="398" t="s">
        <v>46</v>
      </c>
      <c r="K73" s="1035"/>
      <c r="L73" s="1036"/>
      <c r="M73" s="1037"/>
      <c r="N73" s="1038"/>
      <c r="O73" s="1039"/>
      <c r="P73" s="1040"/>
      <c r="Q73" s="1040"/>
      <c r="R73" s="1041"/>
      <c r="S73" s="1042"/>
      <c r="T73" s="1043"/>
      <c r="U73" s="1044"/>
      <c r="V73" s="1045"/>
      <c r="W73" s="1046"/>
      <c r="X73" s="1047"/>
      <c r="Y73" s="399"/>
      <c r="Z73" s="400"/>
      <c r="AA73" s="400"/>
      <c r="AB73" s="401"/>
    </row>
    <row r="74" spans="1:30" ht="27" customHeight="1" x14ac:dyDescent="0.2">
      <c r="A74" s="1242"/>
      <c r="B74" s="1243"/>
      <c r="C74" s="1441"/>
      <c r="D74" s="1484" t="s">
        <v>8</v>
      </c>
      <c r="E74" s="1307" t="s">
        <v>68</v>
      </c>
      <c r="F74" s="1309" t="s">
        <v>117</v>
      </c>
      <c r="G74" s="1486" t="s">
        <v>49</v>
      </c>
      <c r="H74" s="1488" t="s">
        <v>56</v>
      </c>
      <c r="I74" s="1411" t="s">
        <v>129</v>
      </c>
      <c r="J74" s="682" t="s">
        <v>46</v>
      </c>
      <c r="K74" s="1048">
        <f>L74+N74</f>
        <v>145</v>
      </c>
      <c r="L74" s="1049">
        <v>105</v>
      </c>
      <c r="M74" s="1049"/>
      <c r="N74" s="1050">
        <v>40</v>
      </c>
      <c r="O74" s="1051">
        <f>P74+R74</f>
        <v>105</v>
      </c>
      <c r="P74" s="1049">
        <v>105</v>
      </c>
      <c r="Q74" s="1049"/>
      <c r="R74" s="1050">
        <v>0</v>
      </c>
      <c r="S74" s="1052">
        <f>T74+V74</f>
        <v>0</v>
      </c>
      <c r="T74" s="1053">
        <v>0</v>
      </c>
      <c r="U74" s="1053"/>
      <c r="V74" s="1054">
        <v>0</v>
      </c>
      <c r="W74" s="1055">
        <v>115</v>
      </c>
      <c r="X74" s="1056">
        <v>115</v>
      </c>
      <c r="Y74" s="402" t="s">
        <v>196</v>
      </c>
      <c r="Z74" s="403">
        <v>80</v>
      </c>
      <c r="AA74" s="403">
        <v>80</v>
      </c>
      <c r="AB74" s="404">
        <v>80</v>
      </c>
      <c r="AD74" s="15"/>
    </row>
    <row r="75" spans="1:30" ht="21" customHeight="1" x14ac:dyDescent="0.2">
      <c r="A75" s="1242"/>
      <c r="B75" s="1243"/>
      <c r="C75" s="1441"/>
      <c r="D75" s="1485"/>
      <c r="E75" s="1308"/>
      <c r="F75" s="1310"/>
      <c r="G75" s="1487"/>
      <c r="H75" s="1489"/>
      <c r="I75" s="1411"/>
      <c r="J75" s="664"/>
      <c r="K75" s="1006"/>
      <c r="L75" s="1007"/>
      <c r="M75" s="1007"/>
      <c r="N75" s="1019"/>
      <c r="O75" s="1057"/>
      <c r="P75" s="1007"/>
      <c r="Q75" s="1007"/>
      <c r="R75" s="373"/>
      <c r="S75" s="374"/>
      <c r="T75" s="375"/>
      <c r="U75" s="375"/>
      <c r="V75" s="1058"/>
      <c r="W75" s="1059"/>
      <c r="X75" s="377"/>
      <c r="Y75" s="405" t="s">
        <v>69</v>
      </c>
      <c r="Z75" s="406">
        <v>5</v>
      </c>
      <c r="AA75" s="406">
        <v>5</v>
      </c>
      <c r="AB75" s="407">
        <v>5</v>
      </c>
      <c r="AD75" s="15"/>
    </row>
    <row r="76" spans="1:30" ht="65.25" customHeight="1" x14ac:dyDescent="0.2">
      <c r="A76" s="615"/>
      <c r="B76" s="616"/>
      <c r="C76" s="948"/>
      <c r="D76" s="949" t="s">
        <v>10</v>
      </c>
      <c r="E76" s="952" t="s">
        <v>197</v>
      </c>
      <c r="F76" s="953"/>
      <c r="G76" s="954" t="s">
        <v>49</v>
      </c>
      <c r="H76" s="955" t="s">
        <v>56</v>
      </c>
      <c r="I76" s="913"/>
      <c r="J76" s="956" t="s">
        <v>46</v>
      </c>
      <c r="K76" s="1060">
        <f>L76+N76</f>
        <v>15</v>
      </c>
      <c r="L76" s="1061">
        <v>15</v>
      </c>
      <c r="M76" s="1061"/>
      <c r="N76" s="1062"/>
      <c r="O76" s="1063">
        <f>P76+R76</f>
        <v>16</v>
      </c>
      <c r="P76" s="1061">
        <v>16</v>
      </c>
      <c r="Q76" s="1061"/>
      <c r="R76" s="1062"/>
      <c r="S76" s="1064">
        <f>T76+V76</f>
        <v>0</v>
      </c>
      <c r="T76" s="1065">
        <v>0</v>
      </c>
      <c r="U76" s="1065"/>
      <c r="V76" s="1066"/>
      <c r="W76" s="1067">
        <v>16</v>
      </c>
      <c r="X76" s="1068">
        <v>16</v>
      </c>
      <c r="Y76" s="957" t="s">
        <v>70</v>
      </c>
      <c r="Z76" s="958">
        <v>2</v>
      </c>
      <c r="AA76" s="958">
        <v>2</v>
      </c>
      <c r="AB76" s="959">
        <v>2</v>
      </c>
      <c r="AC76" s="869"/>
      <c r="AD76" s="15"/>
    </row>
    <row r="77" spans="1:30" ht="25.5" customHeight="1" x14ac:dyDescent="0.2">
      <c r="A77" s="1491"/>
      <c r="B77" s="1492"/>
      <c r="C77" s="1493"/>
      <c r="D77" s="960" t="s">
        <v>48</v>
      </c>
      <c r="E77" s="1495" t="s">
        <v>71</v>
      </c>
      <c r="F77" s="961"/>
      <c r="G77" s="912" t="s">
        <v>49</v>
      </c>
      <c r="H77" s="962" t="s">
        <v>56</v>
      </c>
      <c r="I77" s="1439"/>
      <c r="J77" s="963" t="s">
        <v>46</v>
      </c>
      <c r="K77" s="1069">
        <f>N77</f>
        <v>0</v>
      </c>
      <c r="L77" s="1070"/>
      <c r="M77" s="1070"/>
      <c r="N77" s="1071">
        <v>0</v>
      </c>
      <c r="O77" s="1072">
        <f>P77+R77</f>
        <v>40</v>
      </c>
      <c r="P77" s="1070">
        <f>40</f>
        <v>40</v>
      </c>
      <c r="Q77" s="1070"/>
      <c r="R77" s="1071">
        <v>0</v>
      </c>
      <c r="S77" s="1073">
        <f>T77+V77</f>
        <v>0</v>
      </c>
      <c r="T77" s="1074"/>
      <c r="U77" s="1074"/>
      <c r="V77" s="1075">
        <v>0</v>
      </c>
      <c r="W77" s="1076">
        <v>20</v>
      </c>
      <c r="X77" s="51">
        <v>20</v>
      </c>
      <c r="Y77" s="964" t="s">
        <v>165</v>
      </c>
      <c r="Z77" s="965">
        <v>101</v>
      </c>
      <c r="AA77" s="965"/>
      <c r="AB77" s="966"/>
      <c r="AD77" s="15"/>
    </row>
    <row r="78" spans="1:30" ht="21" customHeight="1" x14ac:dyDescent="0.2">
      <c r="A78" s="1242"/>
      <c r="B78" s="1243"/>
      <c r="C78" s="1441"/>
      <c r="D78" s="916"/>
      <c r="E78" s="1332"/>
      <c r="F78" s="911"/>
      <c r="G78" s="917"/>
      <c r="H78" s="918"/>
      <c r="I78" s="1411"/>
      <c r="J78" s="664"/>
      <c r="K78" s="1006"/>
      <c r="L78" s="1008"/>
      <c r="M78" s="1008"/>
      <c r="N78" s="1019"/>
      <c r="O78" s="1057"/>
      <c r="P78" s="1008"/>
      <c r="Q78" s="1008"/>
      <c r="R78" s="1019"/>
      <c r="S78" s="374"/>
      <c r="T78" s="375"/>
      <c r="U78" s="375"/>
      <c r="V78" s="1058"/>
      <c r="W78" s="1077"/>
      <c r="X78" s="1078"/>
      <c r="Y78" s="718" t="s">
        <v>72</v>
      </c>
      <c r="Z78" s="406"/>
      <c r="AA78" s="406">
        <v>20</v>
      </c>
      <c r="AB78" s="407">
        <v>20</v>
      </c>
      <c r="AD78" s="15"/>
    </row>
    <row r="79" spans="1:30" ht="25.5" customHeight="1" x14ac:dyDescent="0.2">
      <c r="A79" s="1242"/>
      <c r="B79" s="1243"/>
      <c r="C79" s="1441"/>
      <c r="D79" s="328" t="s">
        <v>49</v>
      </c>
      <c r="E79" s="871" t="s">
        <v>203</v>
      </c>
      <c r="F79" s="409"/>
      <c r="G79" s="410" t="s">
        <v>49</v>
      </c>
      <c r="H79" s="411" t="s">
        <v>56</v>
      </c>
      <c r="I79" s="1411"/>
      <c r="J79" s="665" t="s">
        <v>46</v>
      </c>
      <c r="K79" s="358"/>
      <c r="L79" s="361"/>
      <c r="M79" s="361"/>
      <c r="N79" s="364"/>
      <c r="O79" s="1079">
        <f>P79</f>
        <v>45</v>
      </c>
      <c r="P79" s="351">
        <v>45</v>
      </c>
      <c r="Q79" s="351"/>
      <c r="R79" s="623"/>
      <c r="S79" s="353"/>
      <c r="T79" s="354"/>
      <c r="U79" s="354"/>
      <c r="V79" s="1080"/>
      <c r="W79" s="1081"/>
      <c r="X79" s="362"/>
      <c r="Y79" s="412" t="s">
        <v>199</v>
      </c>
      <c r="Z79" s="413">
        <v>1</v>
      </c>
      <c r="AA79" s="413"/>
      <c r="AB79" s="717"/>
      <c r="AD79" s="15"/>
    </row>
    <row r="80" spans="1:30" ht="29.25" customHeight="1" x14ac:dyDescent="0.2">
      <c r="A80" s="520"/>
      <c r="B80" s="522"/>
      <c r="C80" s="530"/>
      <c r="D80" s="120" t="s">
        <v>50</v>
      </c>
      <c r="E80" s="639" t="s">
        <v>213</v>
      </c>
      <c r="F80" s="527"/>
      <c r="G80" s="519" t="s">
        <v>49</v>
      </c>
      <c r="H80" s="528" t="s">
        <v>56</v>
      </c>
      <c r="I80" s="524"/>
      <c r="J80" s="210" t="s">
        <v>46</v>
      </c>
      <c r="K80" s="31"/>
      <c r="L80" s="297"/>
      <c r="M80" s="297"/>
      <c r="N80" s="1023"/>
      <c r="O80" s="22">
        <f>P80+R80</f>
        <v>0</v>
      </c>
      <c r="P80" s="297">
        <v>0</v>
      </c>
      <c r="Q80" s="297"/>
      <c r="R80" s="1023"/>
      <c r="S80" s="180">
        <f>T80+V80</f>
        <v>0</v>
      </c>
      <c r="T80" s="148"/>
      <c r="U80" s="148"/>
      <c r="V80" s="1082"/>
      <c r="W80" s="1083">
        <v>20</v>
      </c>
      <c r="X80" s="30">
        <v>20</v>
      </c>
      <c r="Y80" s="263" t="s">
        <v>212</v>
      </c>
      <c r="Z80" s="36"/>
      <c r="AA80" s="36">
        <v>100</v>
      </c>
      <c r="AB80" s="37">
        <v>100</v>
      </c>
      <c r="AD80" s="15"/>
    </row>
    <row r="81" spans="1:30" ht="13.5" thickBot="1" x14ac:dyDescent="0.25">
      <c r="A81" s="521"/>
      <c r="B81" s="523"/>
      <c r="C81" s="530"/>
      <c r="D81" s="238"/>
      <c r="E81" s="199"/>
      <c r="F81" s="199"/>
      <c r="G81" s="199"/>
      <c r="H81" s="199"/>
      <c r="I81" s="1442" t="s">
        <v>105</v>
      </c>
      <c r="J81" s="1442"/>
      <c r="K81" s="1084">
        <f t="shared" ref="K81:W81" si="13">SUM(K74:K80)</f>
        <v>160</v>
      </c>
      <c r="L81" s="1085">
        <f t="shared" si="13"/>
        <v>120</v>
      </c>
      <c r="M81" s="1085">
        <f t="shared" si="13"/>
        <v>0</v>
      </c>
      <c r="N81" s="1086">
        <f t="shared" si="13"/>
        <v>40</v>
      </c>
      <c r="O81" s="1087">
        <f t="shared" si="13"/>
        <v>206</v>
      </c>
      <c r="P81" s="1085">
        <f t="shared" si="13"/>
        <v>206</v>
      </c>
      <c r="Q81" s="1085">
        <f t="shared" si="13"/>
        <v>0</v>
      </c>
      <c r="R81" s="1086">
        <f t="shared" si="13"/>
        <v>0</v>
      </c>
      <c r="S81" s="1032">
        <f t="shared" si="13"/>
        <v>0</v>
      </c>
      <c r="T81" s="1026">
        <f t="shared" si="13"/>
        <v>0</v>
      </c>
      <c r="U81" s="1026">
        <f t="shared" si="13"/>
        <v>0</v>
      </c>
      <c r="V81" s="1026">
        <f t="shared" si="13"/>
        <v>0</v>
      </c>
      <c r="W81" s="1034">
        <f t="shared" si="13"/>
        <v>171</v>
      </c>
      <c r="X81" s="1033">
        <f>SUM(X74:X80)</f>
        <v>171</v>
      </c>
      <c r="Y81" s="316"/>
      <c r="Z81" s="485"/>
      <c r="AA81" s="485"/>
      <c r="AB81" s="317"/>
    </row>
    <row r="82" spans="1:30" ht="13.5" thickBot="1" x14ac:dyDescent="0.25">
      <c r="A82" s="223" t="s">
        <v>8</v>
      </c>
      <c r="B82" s="14" t="s">
        <v>48</v>
      </c>
      <c r="C82" s="1303" t="s">
        <v>11</v>
      </c>
      <c r="D82" s="1303"/>
      <c r="E82" s="1303"/>
      <c r="F82" s="1303"/>
      <c r="G82" s="1303"/>
      <c r="H82" s="1303"/>
      <c r="I82" s="1303"/>
      <c r="J82" s="1303"/>
      <c r="K82" s="61">
        <f>K81</f>
        <v>160</v>
      </c>
      <c r="L82" s="1088">
        <f t="shared" ref="L82:V82" si="14">L81</f>
        <v>120</v>
      </c>
      <c r="M82" s="1088">
        <f t="shared" si="14"/>
        <v>0</v>
      </c>
      <c r="N82" s="1089">
        <f t="shared" si="14"/>
        <v>40</v>
      </c>
      <c r="O82" s="1090">
        <f t="shared" si="14"/>
        <v>206</v>
      </c>
      <c r="P82" s="1088">
        <f t="shared" si="14"/>
        <v>206</v>
      </c>
      <c r="Q82" s="1088">
        <f t="shared" si="14"/>
        <v>0</v>
      </c>
      <c r="R82" s="1089">
        <f t="shared" si="14"/>
        <v>0</v>
      </c>
      <c r="S82" s="1090">
        <f t="shared" si="14"/>
        <v>0</v>
      </c>
      <c r="T82" s="61">
        <f t="shared" si="14"/>
        <v>0</v>
      </c>
      <c r="U82" s="61">
        <f t="shared" si="14"/>
        <v>0</v>
      </c>
      <c r="V82" s="61">
        <f t="shared" si="14"/>
        <v>0</v>
      </c>
      <c r="W82" s="852">
        <f>W81</f>
        <v>171</v>
      </c>
      <c r="X82" s="854">
        <f>X81</f>
        <v>171</v>
      </c>
      <c r="Y82" s="1304"/>
      <c r="Z82" s="1305"/>
      <c r="AA82" s="1305"/>
      <c r="AB82" s="1306"/>
    </row>
    <row r="83" spans="1:30" ht="13.5" thickBot="1" x14ac:dyDescent="0.25">
      <c r="A83" s="223" t="s">
        <v>8</v>
      </c>
      <c r="B83" s="1322" t="s">
        <v>12</v>
      </c>
      <c r="C83" s="1323"/>
      <c r="D83" s="1323"/>
      <c r="E83" s="1323"/>
      <c r="F83" s="1323"/>
      <c r="G83" s="1323"/>
      <c r="H83" s="1323"/>
      <c r="I83" s="1323"/>
      <c r="J83" s="1323"/>
      <c r="K83" s="228">
        <f t="shared" ref="K83:X83" si="15">K82+K56+K71</f>
        <v>4839.6000000000004</v>
      </c>
      <c r="L83" s="1091">
        <f t="shared" si="15"/>
        <v>2845.4</v>
      </c>
      <c r="M83" s="1091">
        <f t="shared" si="15"/>
        <v>145</v>
      </c>
      <c r="N83" s="1092">
        <f t="shared" si="15"/>
        <v>1994.1999999999998</v>
      </c>
      <c r="O83" s="1093">
        <f t="shared" si="15"/>
        <v>3064.4</v>
      </c>
      <c r="P83" s="1091">
        <f t="shared" si="15"/>
        <v>1855.5</v>
      </c>
      <c r="Q83" s="1091">
        <f t="shared" si="15"/>
        <v>48.5</v>
      </c>
      <c r="R83" s="1092">
        <f t="shared" si="15"/>
        <v>1208.9000000000001</v>
      </c>
      <c r="S83" s="1093">
        <f t="shared" si="15"/>
        <v>0</v>
      </c>
      <c r="T83" s="1093">
        <f t="shared" si="15"/>
        <v>0</v>
      </c>
      <c r="U83" s="1093">
        <f t="shared" si="15"/>
        <v>0</v>
      </c>
      <c r="V83" s="1093">
        <f t="shared" si="15"/>
        <v>0</v>
      </c>
      <c r="W83" s="1094">
        <f t="shared" si="15"/>
        <v>3068.5</v>
      </c>
      <c r="X83" s="855">
        <f t="shared" si="15"/>
        <v>3487.7</v>
      </c>
      <c r="Y83" s="1325"/>
      <c r="Z83" s="1326"/>
      <c r="AA83" s="1326"/>
      <c r="AB83" s="1327"/>
    </row>
    <row r="84" spans="1:30" ht="15.75" customHeight="1" thickBot="1" x14ac:dyDescent="0.25">
      <c r="A84" s="224" t="s">
        <v>10</v>
      </c>
      <c r="B84" s="1319" t="s">
        <v>73</v>
      </c>
      <c r="C84" s="1320"/>
      <c r="D84" s="1320"/>
      <c r="E84" s="1320"/>
      <c r="F84" s="1320"/>
      <c r="G84" s="1320"/>
      <c r="H84" s="1320"/>
      <c r="I84" s="1320"/>
      <c r="J84" s="1320"/>
      <c r="K84" s="1490"/>
      <c r="L84" s="1490"/>
      <c r="M84" s="1490"/>
      <c r="N84" s="1490"/>
      <c r="O84" s="1490"/>
      <c r="P84" s="1490"/>
      <c r="Q84" s="1490"/>
      <c r="R84" s="1490"/>
      <c r="S84" s="1320"/>
      <c r="T84" s="1320"/>
      <c r="U84" s="1320"/>
      <c r="V84" s="1320"/>
      <c r="W84" s="1320"/>
      <c r="X84" s="1320"/>
      <c r="Y84" s="1320"/>
      <c r="Z84" s="1320"/>
      <c r="AA84" s="1320"/>
      <c r="AB84" s="1321"/>
    </row>
    <row r="85" spans="1:30" ht="17.25" customHeight="1" thickBot="1" x14ac:dyDescent="0.25">
      <c r="A85" s="227" t="s">
        <v>10</v>
      </c>
      <c r="B85" s="14" t="s">
        <v>8</v>
      </c>
      <c r="C85" s="1502" t="s">
        <v>201</v>
      </c>
      <c r="D85" s="1503"/>
      <c r="E85" s="1503"/>
      <c r="F85" s="1503"/>
      <c r="G85" s="1503"/>
      <c r="H85" s="1503"/>
      <c r="I85" s="1503"/>
      <c r="J85" s="1503"/>
      <c r="K85" s="1503"/>
      <c r="L85" s="1503"/>
      <c r="M85" s="1503"/>
      <c r="N85" s="1503"/>
      <c r="O85" s="1503"/>
      <c r="P85" s="1503"/>
      <c r="Q85" s="1503"/>
      <c r="R85" s="1503"/>
      <c r="S85" s="1503"/>
      <c r="T85" s="1503"/>
      <c r="U85" s="1503"/>
      <c r="V85" s="1503"/>
      <c r="W85" s="1503"/>
      <c r="X85" s="1503"/>
      <c r="Y85" s="1503"/>
      <c r="Z85" s="1503"/>
      <c r="AA85" s="1503"/>
      <c r="AB85" s="1504"/>
    </row>
    <row r="86" spans="1:30" ht="27" customHeight="1" x14ac:dyDescent="0.2">
      <c r="A86" s="597" t="s">
        <v>10</v>
      </c>
      <c r="B86" s="599" t="s">
        <v>8</v>
      </c>
      <c r="C86" s="601" t="s">
        <v>8</v>
      </c>
      <c r="D86" s="470"/>
      <c r="E86" s="471" t="s">
        <v>202</v>
      </c>
      <c r="F86" s="477"/>
      <c r="G86" s="478"/>
      <c r="H86" s="479"/>
      <c r="I86" s="494"/>
      <c r="J86" s="209" t="s">
        <v>46</v>
      </c>
      <c r="K86" s="136">
        <f>L86+N86</f>
        <v>0</v>
      </c>
      <c r="L86" s="137"/>
      <c r="M86" s="137"/>
      <c r="N86" s="138"/>
      <c r="O86" s="490">
        <f>P86+R86</f>
        <v>0</v>
      </c>
      <c r="P86" s="137"/>
      <c r="Q86" s="137"/>
      <c r="R86" s="138">
        <v>0</v>
      </c>
      <c r="S86" s="761">
        <f>T86+V86</f>
        <v>0</v>
      </c>
      <c r="T86" s="157"/>
      <c r="U86" s="157"/>
      <c r="V86" s="492">
        <v>0</v>
      </c>
      <c r="W86" s="139">
        <v>0</v>
      </c>
      <c r="X86" s="671">
        <v>0</v>
      </c>
      <c r="Y86" s="673"/>
      <c r="Z86" s="475"/>
      <c r="AA86" s="475"/>
      <c r="AB86" s="476"/>
      <c r="AD86" s="15"/>
    </row>
    <row r="87" spans="1:30" ht="32.25" customHeight="1" x14ac:dyDescent="0.2">
      <c r="A87" s="707"/>
      <c r="B87" s="708"/>
      <c r="C87" s="602"/>
      <c r="D87" s="496" t="s">
        <v>8</v>
      </c>
      <c r="E87" s="729" t="s">
        <v>74</v>
      </c>
      <c r="F87" s="712"/>
      <c r="G87" s="713"/>
      <c r="H87" s="714"/>
      <c r="I87" s="1439" t="s">
        <v>127</v>
      </c>
      <c r="J87" s="744" t="s">
        <v>46</v>
      </c>
      <c r="K87" s="726">
        <f>L87</f>
        <v>15</v>
      </c>
      <c r="L87" s="141">
        <v>15</v>
      </c>
      <c r="M87" s="141"/>
      <c r="N87" s="142"/>
      <c r="O87" s="727">
        <f>P87</f>
        <v>20</v>
      </c>
      <c r="P87" s="141">
        <v>20</v>
      </c>
      <c r="Q87" s="141"/>
      <c r="R87" s="142"/>
      <c r="S87" s="762"/>
      <c r="T87" s="159"/>
      <c r="U87" s="159"/>
      <c r="V87" s="728"/>
      <c r="W87" s="143">
        <v>20</v>
      </c>
      <c r="X87" s="745"/>
      <c r="Y87" s="873" t="s">
        <v>77</v>
      </c>
      <c r="Z87" s="146">
        <v>2</v>
      </c>
      <c r="AA87" s="146">
        <v>2</v>
      </c>
      <c r="AB87" s="677">
        <v>2</v>
      </c>
      <c r="AD87" s="15"/>
    </row>
    <row r="88" spans="1:30" ht="23.25" customHeight="1" x14ac:dyDescent="0.2">
      <c r="A88" s="707"/>
      <c r="B88" s="708"/>
      <c r="C88" s="602"/>
      <c r="D88" s="730" t="s">
        <v>10</v>
      </c>
      <c r="E88" s="731" t="s">
        <v>75</v>
      </c>
      <c r="F88" s="712"/>
      <c r="G88" s="713"/>
      <c r="H88" s="714"/>
      <c r="I88" s="1411"/>
      <c r="J88" s="665" t="s">
        <v>46</v>
      </c>
      <c r="K88" s="732"/>
      <c r="L88" s="733"/>
      <c r="M88" s="733"/>
      <c r="N88" s="734"/>
      <c r="O88" s="735">
        <f t="shared" ref="O88:O89" si="16">P88</f>
        <v>30</v>
      </c>
      <c r="P88" s="733">
        <v>30</v>
      </c>
      <c r="Q88" s="733"/>
      <c r="R88" s="734"/>
      <c r="S88" s="763"/>
      <c r="T88" s="736"/>
      <c r="U88" s="736"/>
      <c r="V88" s="737"/>
      <c r="W88" s="738"/>
      <c r="X88" s="874"/>
      <c r="Y88" s="746" t="s">
        <v>76</v>
      </c>
      <c r="Z88" s="739">
        <v>100</v>
      </c>
      <c r="AA88" s="739"/>
      <c r="AB88" s="740"/>
      <c r="AD88" s="15"/>
    </row>
    <row r="89" spans="1:30" ht="32.25" customHeight="1" x14ac:dyDescent="0.2">
      <c r="A89" s="707"/>
      <c r="B89" s="708"/>
      <c r="C89" s="602"/>
      <c r="D89" s="730" t="s">
        <v>48</v>
      </c>
      <c r="E89" s="872" t="s">
        <v>167</v>
      </c>
      <c r="F89" s="716" t="s">
        <v>192</v>
      </c>
      <c r="G89" s="713"/>
      <c r="H89" s="714"/>
      <c r="I89" s="709"/>
      <c r="J89" s="665" t="s">
        <v>46</v>
      </c>
      <c r="K89" s="732"/>
      <c r="L89" s="733"/>
      <c r="M89" s="733"/>
      <c r="N89" s="734"/>
      <c r="O89" s="735">
        <f t="shared" si="16"/>
        <v>50</v>
      </c>
      <c r="P89" s="733">
        <v>50</v>
      </c>
      <c r="Q89" s="733"/>
      <c r="R89" s="734"/>
      <c r="S89" s="763"/>
      <c r="T89" s="736"/>
      <c r="U89" s="736"/>
      <c r="V89" s="737"/>
      <c r="W89" s="738">
        <v>70</v>
      </c>
      <c r="X89" s="874"/>
      <c r="Y89" s="741" t="s">
        <v>168</v>
      </c>
      <c r="Z89" s="742"/>
      <c r="AA89" s="739">
        <v>1</v>
      </c>
      <c r="AB89" s="740"/>
      <c r="AD89" s="15"/>
    </row>
    <row r="90" spans="1:30" ht="42.75" customHeight="1" x14ac:dyDescent="0.2">
      <c r="A90" s="598"/>
      <c r="B90" s="600"/>
      <c r="C90" s="602"/>
      <c r="D90" s="468" t="s">
        <v>49</v>
      </c>
      <c r="E90" s="469" t="s">
        <v>83</v>
      </c>
      <c r="F90" s="712" t="s">
        <v>173</v>
      </c>
      <c r="G90" s="713" t="s">
        <v>49</v>
      </c>
      <c r="H90" s="714" t="s">
        <v>56</v>
      </c>
      <c r="I90" s="1411"/>
      <c r="J90" s="665" t="s">
        <v>46</v>
      </c>
      <c r="K90" s="732">
        <f>L90+N90</f>
        <v>10</v>
      </c>
      <c r="L90" s="733"/>
      <c r="M90" s="733"/>
      <c r="N90" s="734">
        <v>10</v>
      </c>
      <c r="O90" s="735">
        <f>P90+R90</f>
        <v>50</v>
      </c>
      <c r="P90" s="733"/>
      <c r="Q90" s="733"/>
      <c r="R90" s="734">
        <v>50</v>
      </c>
      <c r="S90" s="763">
        <f>T90+V90</f>
        <v>0</v>
      </c>
      <c r="T90" s="736"/>
      <c r="U90" s="736"/>
      <c r="V90" s="737">
        <v>0</v>
      </c>
      <c r="W90" s="738">
        <v>0</v>
      </c>
      <c r="X90" s="875"/>
      <c r="Y90" s="879" t="s">
        <v>82</v>
      </c>
      <c r="Z90" s="739">
        <v>1</v>
      </c>
      <c r="AA90" s="742"/>
      <c r="AB90" s="743"/>
      <c r="AD90" s="15"/>
    </row>
    <row r="91" spans="1:30" ht="40.5" customHeight="1" x14ac:dyDescent="0.2">
      <c r="A91" s="707"/>
      <c r="B91" s="708"/>
      <c r="C91" s="602"/>
      <c r="D91" s="730" t="s">
        <v>50</v>
      </c>
      <c r="E91" s="748" t="s">
        <v>170</v>
      </c>
      <c r="F91" s="749"/>
      <c r="G91" s="750"/>
      <c r="H91" s="751"/>
      <c r="I91" s="1412"/>
      <c r="J91" s="768" t="s">
        <v>46</v>
      </c>
      <c r="K91" s="732">
        <f>L91+N91</f>
        <v>0</v>
      </c>
      <c r="L91" s="752"/>
      <c r="M91" s="752"/>
      <c r="N91" s="753"/>
      <c r="O91" s="754"/>
      <c r="P91" s="752"/>
      <c r="Q91" s="752"/>
      <c r="R91" s="753"/>
      <c r="S91" s="764"/>
      <c r="T91" s="755"/>
      <c r="U91" s="755"/>
      <c r="V91" s="756"/>
      <c r="W91" s="757"/>
      <c r="X91" s="876">
        <v>50</v>
      </c>
      <c r="Y91" s="746" t="s">
        <v>78</v>
      </c>
      <c r="Z91" s="742"/>
      <c r="AA91" s="758"/>
      <c r="AB91" s="743">
        <v>0.5</v>
      </c>
      <c r="AD91" s="15"/>
    </row>
    <row r="92" spans="1:30" ht="28.5" customHeight="1" x14ac:dyDescent="0.2">
      <c r="A92" s="598"/>
      <c r="B92" s="600"/>
      <c r="C92" s="602"/>
      <c r="D92" s="423"/>
      <c r="E92" s="415" t="s">
        <v>169</v>
      </c>
      <c r="F92" s="465"/>
      <c r="G92" s="466"/>
      <c r="H92" s="467"/>
      <c r="I92" s="495"/>
      <c r="J92" s="210" t="s">
        <v>46</v>
      </c>
      <c r="K92" s="145">
        <f>L92+N92</f>
        <v>20</v>
      </c>
      <c r="L92" s="417"/>
      <c r="M92" s="417"/>
      <c r="N92" s="418">
        <v>20</v>
      </c>
      <c r="O92" s="491"/>
      <c r="P92" s="417"/>
      <c r="Q92" s="417"/>
      <c r="R92" s="418"/>
      <c r="S92" s="160"/>
      <c r="T92" s="419"/>
      <c r="U92" s="419"/>
      <c r="V92" s="493"/>
      <c r="W92" s="608"/>
      <c r="X92" s="672"/>
      <c r="Y92" s="676"/>
      <c r="Z92" s="420"/>
      <c r="AA92" s="421"/>
      <c r="AB92" s="422"/>
      <c r="AD92" s="15"/>
    </row>
    <row r="93" spans="1:30" ht="40.5" customHeight="1" x14ac:dyDescent="0.2">
      <c r="A93" s="393"/>
      <c r="B93" s="394"/>
      <c r="C93" s="486"/>
      <c r="D93" s="423" t="s">
        <v>51</v>
      </c>
      <c r="E93" s="415" t="s">
        <v>133</v>
      </c>
      <c r="F93" s="428" t="s">
        <v>118</v>
      </c>
      <c r="G93" s="425" t="s">
        <v>49</v>
      </c>
      <c r="H93" s="426" t="s">
        <v>120</v>
      </c>
      <c r="I93" s="427" t="s">
        <v>148</v>
      </c>
      <c r="J93" s="210" t="s">
        <v>46</v>
      </c>
      <c r="K93" s="145">
        <f>L93</f>
        <v>25</v>
      </c>
      <c r="L93" s="417">
        <v>25</v>
      </c>
      <c r="M93" s="417"/>
      <c r="N93" s="418"/>
      <c r="O93" s="892">
        <f>P93</f>
        <v>45</v>
      </c>
      <c r="P93" s="893">
        <v>45</v>
      </c>
      <c r="Q93" s="417"/>
      <c r="R93" s="418"/>
      <c r="S93" s="160"/>
      <c r="T93" s="419"/>
      <c r="U93" s="419"/>
      <c r="V93" s="493"/>
      <c r="W93" s="608"/>
      <c r="X93" s="672"/>
      <c r="Y93" s="676" t="s">
        <v>121</v>
      </c>
      <c r="Z93" s="420">
        <v>1</v>
      </c>
      <c r="AA93" s="421"/>
      <c r="AB93" s="422"/>
      <c r="AD93" s="15"/>
    </row>
    <row r="94" spans="1:30" ht="17.25" customHeight="1" x14ac:dyDescent="0.2">
      <c r="A94" s="393"/>
      <c r="B94" s="394"/>
      <c r="C94" s="486"/>
      <c r="D94" s="496" t="s">
        <v>93</v>
      </c>
      <c r="E94" s="1507" t="s">
        <v>126</v>
      </c>
      <c r="F94" s="1505" t="s">
        <v>175</v>
      </c>
      <c r="G94" s="1498" t="s">
        <v>49</v>
      </c>
      <c r="H94" s="1500" t="s">
        <v>85</v>
      </c>
      <c r="I94" s="1439" t="s">
        <v>130</v>
      </c>
      <c r="J94" s="556" t="s">
        <v>46</v>
      </c>
      <c r="K94" s="497">
        <f>L94</f>
        <v>25</v>
      </c>
      <c r="L94" s="498">
        <v>25</v>
      </c>
      <c r="M94" s="498"/>
      <c r="N94" s="499"/>
      <c r="O94" s="500">
        <f>P94</f>
        <v>19.3</v>
      </c>
      <c r="P94" s="501">
        <v>19.3</v>
      </c>
      <c r="Q94" s="502"/>
      <c r="R94" s="499"/>
      <c r="S94" s="765"/>
      <c r="T94" s="503"/>
      <c r="U94" s="503"/>
      <c r="V94" s="504"/>
      <c r="W94" s="609"/>
      <c r="X94" s="877"/>
      <c r="Y94" s="505" t="s">
        <v>121</v>
      </c>
      <c r="Z94" s="506">
        <v>1</v>
      </c>
      <c r="AA94" s="507"/>
      <c r="AB94" s="508"/>
      <c r="AD94" s="15"/>
    </row>
    <row r="95" spans="1:30" ht="18" customHeight="1" x14ac:dyDescent="0.2">
      <c r="A95" s="488"/>
      <c r="B95" s="489"/>
      <c r="C95" s="486"/>
      <c r="D95" s="423"/>
      <c r="E95" s="1508"/>
      <c r="F95" s="1506"/>
      <c r="G95" s="1499"/>
      <c r="H95" s="1501"/>
      <c r="I95" s="1509"/>
      <c r="J95" s="210"/>
      <c r="K95" s="145"/>
      <c r="L95" s="417"/>
      <c r="M95" s="417"/>
      <c r="N95" s="418"/>
      <c r="O95" s="106"/>
      <c r="P95" s="175"/>
      <c r="Q95" s="109"/>
      <c r="R95" s="418"/>
      <c r="S95" s="160"/>
      <c r="T95" s="419"/>
      <c r="U95" s="419"/>
      <c r="V95" s="493"/>
      <c r="W95" s="608"/>
      <c r="X95" s="672"/>
      <c r="Y95" s="676"/>
      <c r="Z95" s="420"/>
      <c r="AA95" s="420"/>
      <c r="AB95" s="422"/>
      <c r="AD95" s="15"/>
    </row>
    <row r="96" spans="1:30" ht="15.75" customHeight="1" thickBot="1" x14ac:dyDescent="0.25">
      <c r="A96" s="391"/>
      <c r="B96" s="392"/>
      <c r="C96" s="481"/>
      <c r="D96" s="238"/>
      <c r="E96" s="238"/>
      <c r="F96" s="238"/>
      <c r="G96" s="238"/>
      <c r="H96" s="238"/>
      <c r="I96" s="1442" t="s">
        <v>105</v>
      </c>
      <c r="J96" s="1442"/>
      <c r="K96" s="239">
        <f>SUM(K86:K95)</f>
        <v>95</v>
      </c>
      <c r="L96" s="240">
        <f t="shared" ref="L96:X96" si="17">SUM(L86:L95)</f>
        <v>65</v>
      </c>
      <c r="M96" s="240">
        <f t="shared" si="17"/>
        <v>0</v>
      </c>
      <c r="N96" s="766">
        <f t="shared" si="17"/>
        <v>30</v>
      </c>
      <c r="O96" s="767">
        <f>SUM(O86:O95)</f>
        <v>214.3</v>
      </c>
      <c r="P96" s="240">
        <f t="shared" si="17"/>
        <v>164.3</v>
      </c>
      <c r="Q96" s="240">
        <f t="shared" si="17"/>
        <v>0</v>
      </c>
      <c r="R96" s="766">
        <f t="shared" si="17"/>
        <v>50</v>
      </c>
      <c r="S96" s="760">
        <f t="shared" si="17"/>
        <v>0</v>
      </c>
      <c r="T96" s="487">
        <f t="shared" si="17"/>
        <v>0</v>
      </c>
      <c r="U96" s="487">
        <f t="shared" si="17"/>
        <v>0</v>
      </c>
      <c r="V96" s="487">
        <f t="shared" si="17"/>
        <v>0</v>
      </c>
      <c r="W96" s="610">
        <f>SUM(W86:W95)</f>
        <v>90</v>
      </c>
      <c r="X96" s="878">
        <f t="shared" si="17"/>
        <v>50</v>
      </c>
      <c r="Y96" s="880"/>
      <c r="Z96" s="485"/>
      <c r="AA96" s="485"/>
      <c r="AB96" s="312"/>
    </row>
    <row r="97" spans="1:49" ht="30" customHeight="1" x14ac:dyDescent="0.2">
      <c r="A97" s="1291" t="s">
        <v>10</v>
      </c>
      <c r="B97" s="1292" t="s">
        <v>8</v>
      </c>
      <c r="C97" s="1345" t="s">
        <v>10</v>
      </c>
      <c r="D97" s="1413"/>
      <c r="E97" s="1418" t="s">
        <v>171</v>
      </c>
      <c r="F97" s="1420" t="s">
        <v>172</v>
      </c>
      <c r="G97" s="1422" t="s">
        <v>49</v>
      </c>
      <c r="H97" s="1350" t="s">
        <v>85</v>
      </c>
      <c r="I97" s="1424" t="s">
        <v>188</v>
      </c>
      <c r="J97" s="18" t="s">
        <v>46</v>
      </c>
      <c r="K97" s="443"/>
      <c r="L97" s="444"/>
      <c r="M97" s="445"/>
      <c r="N97" s="446"/>
      <c r="O97" s="447">
        <f>P97+R97</f>
        <v>50</v>
      </c>
      <c r="P97" s="444"/>
      <c r="Q97" s="444"/>
      <c r="R97" s="759">
        <v>50</v>
      </c>
      <c r="S97" s="461">
        <f>T97</f>
        <v>0</v>
      </c>
      <c r="T97" s="439"/>
      <c r="U97" s="439"/>
      <c r="V97" s="462"/>
      <c r="W97" s="441">
        <v>100</v>
      </c>
      <c r="X97" s="442">
        <v>100</v>
      </c>
      <c r="Y97" s="1343" t="s">
        <v>174</v>
      </c>
      <c r="Z97" s="127">
        <v>1</v>
      </c>
      <c r="AA97" s="128">
        <v>2</v>
      </c>
      <c r="AB97" s="133">
        <v>2</v>
      </c>
      <c r="AD97" s="15"/>
    </row>
    <row r="98" spans="1:49" ht="20.25" customHeight="1" thickBot="1" x14ac:dyDescent="0.25">
      <c r="A98" s="1333"/>
      <c r="B98" s="1334"/>
      <c r="C98" s="1336"/>
      <c r="D98" s="1414"/>
      <c r="E98" s="1494"/>
      <c r="F98" s="1426"/>
      <c r="G98" s="1427"/>
      <c r="H98" s="1342"/>
      <c r="I98" s="1425"/>
      <c r="J98" s="321" t="s">
        <v>9</v>
      </c>
      <c r="K98" s="234"/>
      <c r="L98" s="230"/>
      <c r="M98" s="230"/>
      <c r="N98" s="231"/>
      <c r="O98" s="429">
        <f t="shared" ref="O98:X98" si="18">O97</f>
        <v>50</v>
      </c>
      <c r="P98" s="230">
        <f t="shared" si="18"/>
        <v>0</v>
      </c>
      <c r="Q98" s="230">
        <f t="shared" si="18"/>
        <v>0</v>
      </c>
      <c r="R98" s="460">
        <f t="shared" si="18"/>
        <v>50</v>
      </c>
      <c r="S98" s="463">
        <f t="shared" si="18"/>
        <v>0</v>
      </c>
      <c r="T98" s="233">
        <f t="shared" si="18"/>
        <v>0</v>
      </c>
      <c r="U98" s="233">
        <f t="shared" si="18"/>
        <v>0</v>
      </c>
      <c r="V98" s="464">
        <f t="shared" si="18"/>
        <v>0</v>
      </c>
      <c r="W98" s="164">
        <f>W97</f>
        <v>100</v>
      </c>
      <c r="X98" s="164">
        <f t="shared" si="18"/>
        <v>100</v>
      </c>
      <c r="Y98" s="1344"/>
      <c r="Z98" s="131"/>
      <c r="AA98" s="135"/>
      <c r="AB98" s="132"/>
      <c r="AD98" s="15"/>
    </row>
    <row r="99" spans="1:49" ht="33" customHeight="1" x14ac:dyDescent="0.2">
      <c r="A99" s="1291" t="s">
        <v>10</v>
      </c>
      <c r="B99" s="1292" t="s">
        <v>8</v>
      </c>
      <c r="C99" s="1345" t="s">
        <v>48</v>
      </c>
      <c r="D99" s="1413"/>
      <c r="E99" s="1346" t="s">
        <v>190</v>
      </c>
      <c r="F99" s="1420" t="s">
        <v>119</v>
      </c>
      <c r="G99" s="1422" t="s">
        <v>49</v>
      </c>
      <c r="H99" s="1350" t="s">
        <v>56</v>
      </c>
      <c r="I99" s="1424" t="s">
        <v>127</v>
      </c>
      <c r="J99" s="458" t="s">
        <v>46</v>
      </c>
      <c r="K99" s="432"/>
      <c r="L99" s="433"/>
      <c r="M99" s="434"/>
      <c r="N99" s="435"/>
      <c r="O99" s="436"/>
      <c r="P99" s="433"/>
      <c r="Q99" s="433"/>
      <c r="R99" s="437"/>
      <c r="S99" s="438"/>
      <c r="T99" s="439"/>
      <c r="U99" s="439"/>
      <c r="V99" s="440"/>
      <c r="W99" s="441"/>
      <c r="X99" s="622">
        <v>50</v>
      </c>
      <c r="Y99" s="1343" t="s">
        <v>78</v>
      </c>
      <c r="Z99" s="127"/>
      <c r="AA99" s="128"/>
      <c r="AB99" s="133">
        <v>1</v>
      </c>
      <c r="AD99" s="15"/>
    </row>
    <row r="100" spans="1:49" ht="14.25" customHeight="1" thickBot="1" x14ac:dyDescent="0.25">
      <c r="A100" s="1333"/>
      <c r="B100" s="1334"/>
      <c r="C100" s="1336"/>
      <c r="D100" s="1414"/>
      <c r="E100" s="1347"/>
      <c r="F100" s="1426"/>
      <c r="G100" s="1427"/>
      <c r="H100" s="1342"/>
      <c r="I100" s="1425"/>
      <c r="J100" s="459" t="s">
        <v>9</v>
      </c>
      <c r="K100" s="234"/>
      <c r="L100" s="230"/>
      <c r="M100" s="230"/>
      <c r="N100" s="231"/>
      <c r="O100" s="429"/>
      <c r="P100" s="230"/>
      <c r="Q100" s="230"/>
      <c r="R100" s="231"/>
      <c r="S100" s="232">
        <f>S99</f>
        <v>0</v>
      </c>
      <c r="T100" s="233">
        <f>T99</f>
        <v>0</v>
      </c>
      <c r="U100" s="233"/>
      <c r="V100" s="147"/>
      <c r="W100" s="164"/>
      <c r="X100" s="235">
        <f>X99</f>
        <v>50</v>
      </c>
      <c r="Y100" s="1344"/>
      <c r="Z100" s="131"/>
      <c r="AA100" s="135"/>
      <c r="AB100" s="132"/>
      <c r="AD100" s="15"/>
    </row>
    <row r="101" spans="1:49" ht="24.75" customHeight="1" x14ac:dyDescent="0.2">
      <c r="A101" s="1242" t="s">
        <v>10</v>
      </c>
      <c r="B101" s="1243" t="s">
        <v>8</v>
      </c>
      <c r="C101" s="1335" t="s">
        <v>49</v>
      </c>
      <c r="D101" s="1413"/>
      <c r="E101" s="1337" t="s">
        <v>219</v>
      </c>
      <c r="F101" s="1421" t="s">
        <v>119</v>
      </c>
      <c r="G101" s="1423" t="s">
        <v>49</v>
      </c>
      <c r="H101" s="1341" t="s">
        <v>56</v>
      </c>
      <c r="I101" s="1424" t="s">
        <v>127</v>
      </c>
      <c r="J101" s="621" t="s">
        <v>180</v>
      </c>
      <c r="K101" s="443"/>
      <c r="L101" s="444"/>
      <c r="M101" s="445"/>
      <c r="N101" s="446"/>
      <c r="O101" s="447"/>
      <c r="P101" s="444"/>
      <c r="Q101" s="444"/>
      <c r="R101" s="448"/>
      <c r="S101" s="449"/>
      <c r="T101" s="450"/>
      <c r="U101" s="450"/>
      <c r="V101" s="451"/>
      <c r="W101" s="452">
        <v>30</v>
      </c>
      <c r="X101" s="453"/>
      <c r="Y101" s="1389" t="s">
        <v>78</v>
      </c>
      <c r="Z101" s="129"/>
      <c r="AA101" s="146">
        <v>1</v>
      </c>
      <c r="AB101" s="130"/>
      <c r="AD101" s="15"/>
    </row>
    <row r="102" spans="1:49" ht="15.75" customHeight="1" thickBot="1" x14ac:dyDescent="0.25">
      <c r="A102" s="1333"/>
      <c r="B102" s="1334"/>
      <c r="C102" s="1336"/>
      <c r="D102" s="1414"/>
      <c r="E102" s="1338"/>
      <c r="F102" s="1426"/>
      <c r="G102" s="1427"/>
      <c r="H102" s="1342"/>
      <c r="I102" s="1425"/>
      <c r="J102" s="321" t="s">
        <v>9</v>
      </c>
      <c r="K102" s="234"/>
      <c r="L102" s="230"/>
      <c r="M102" s="230"/>
      <c r="N102" s="231"/>
      <c r="O102" s="429"/>
      <c r="P102" s="230"/>
      <c r="Q102" s="230"/>
      <c r="R102" s="231"/>
      <c r="S102" s="232">
        <f>S101</f>
        <v>0</v>
      </c>
      <c r="T102" s="233">
        <f>T101</f>
        <v>0</v>
      </c>
      <c r="U102" s="233"/>
      <c r="V102" s="147"/>
      <c r="W102" s="164">
        <f>W101</f>
        <v>30</v>
      </c>
      <c r="X102" s="164">
        <f>X101</f>
        <v>0</v>
      </c>
      <c r="Y102" s="1344"/>
      <c r="Z102" s="131"/>
      <c r="AA102" s="135"/>
      <c r="AB102" s="132"/>
      <c r="AD102" s="15"/>
    </row>
    <row r="103" spans="1:49" ht="13.5" customHeight="1" x14ac:dyDescent="0.2">
      <c r="A103" s="1291" t="s">
        <v>10</v>
      </c>
      <c r="B103" s="1292" t="s">
        <v>8</v>
      </c>
      <c r="C103" s="1345" t="s">
        <v>50</v>
      </c>
      <c r="D103" s="1413"/>
      <c r="E103" s="1418" t="s">
        <v>102</v>
      </c>
      <c r="F103" s="1420" t="s">
        <v>118</v>
      </c>
      <c r="G103" s="1422" t="s">
        <v>49</v>
      </c>
      <c r="H103" s="1350" t="s">
        <v>56</v>
      </c>
      <c r="I103" s="1424" t="s">
        <v>127</v>
      </c>
      <c r="J103" s="431" t="s">
        <v>46</v>
      </c>
      <c r="K103" s="432">
        <f>L103+N103</f>
        <v>30</v>
      </c>
      <c r="L103" s="433">
        <v>30</v>
      </c>
      <c r="M103" s="434"/>
      <c r="N103" s="435"/>
      <c r="O103" s="436"/>
      <c r="P103" s="433"/>
      <c r="Q103" s="433"/>
      <c r="R103" s="437"/>
      <c r="S103" s="438"/>
      <c r="T103" s="439"/>
      <c r="U103" s="439"/>
      <c r="V103" s="440"/>
      <c r="W103" s="850"/>
      <c r="X103" s="441"/>
      <c r="Y103" s="1415"/>
      <c r="Z103" s="127"/>
      <c r="AA103" s="128"/>
      <c r="AB103" s="133"/>
      <c r="AD103" s="15"/>
    </row>
    <row r="104" spans="1:49" ht="15" customHeight="1" x14ac:dyDescent="0.2">
      <c r="A104" s="1242"/>
      <c r="B104" s="1243"/>
      <c r="C104" s="1335"/>
      <c r="D104" s="1417"/>
      <c r="E104" s="1419"/>
      <c r="F104" s="1421"/>
      <c r="G104" s="1423"/>
      <c r="H104" s="1341"/>
      <c r="I104" s="1411"/>
      <c r="J104" s="210"/>
      <c r="K104" s="144"/>
      <c r="L104" s="140"/>
      <c r="M104" s="140"/>
      <c r="N104" s="322"/>
      <c r="O104" s="430"/>
      <c r="P104" s="141"/>
      <c r="Q104" s="141"/>
      <c r="R104" s="142"/>
      <c r="S104" s="160"/>
      <c r="T104" s="159"/>
      <c r="U104" s="159"/>
      <c r="V104" s="229"/>
      <c r="W104" s="851"/>
      <c r="X104" s="143"/>
      <c r="Y104" s="1416"/>
      <c r="Z104" s="129"/>
      <c r="AA104" s="134"/>
      <c r="AB104" s="130"/>
      <c r="AD104" s="15"/>
    </row>
    <row r="105" spans="1:49" ht="15" customHeight="1" thickBot="1" x14ac:dyDescent="0.25">
      <c r="A105" s="1242"/>
      <c r="B105" s="1243"/>
      <c r="C105" s="1335"/>
      <c r="D105" s="1414"/>
      <c r="E105" s="1419"/>
      <c r="F105" s="1421"/>
      <c r="G105" s="1423"/>
      <c r="H105" s="1341"/>
      <c r="I105" s="1425"/>
      <c r="J105" s="416" t="s">
        <v>9</v>
      </c>
      <c r="K105" s="456">
        <f>SUM(K103:K104)</f>
        <v>30</v>
      </c>
      <c r="L105" s="236">
        <f>SUM(L103:L104)</f>
        <v>30</v>
      </c>
      <c r="M105" s="236">
        <f>SUM(M103:M104)</f>
        <v>0</v>
      </c>
      <c r="N105" s="237">
        <f>SUM(N103:N104)</f>
        <v>0</v>
      </c>
      <c r="O105" s="163"/>
      <c r="P105" s="236"/>
      <c r="Q105" s="236"/>
      <c r="R105" s="237"/>
      <c r="S105" s="457"/>
      <c r="T105" s="158"/>
      <c r="U105" s="158"/>
      <c r="V105" s="424"/>
      <c r="W105" s="163"/>
      <c r="X105" s="161"/>
      <c r="Y105" s="1416"/>
      <c r="Z105" s="129"/>
      <c r="AA105" s="134"/>
      <c r="AB105" s="130"/>
      <c r="AD105" s="15"/>
    </row>
    <row r="106" spans="1:49" ht="14.25" customHeight="1" thickBot="1" x14ac:dyDescent="0.25">
      <c r="A106" s="223" t="s">
        <v>10</v>
      </c>
      <c r="B106" s="14" t="s">
        <v>10</v>
      </c>
      <c r="C106" s="1384" t="s">
        <v>11</v>
      </c>
      <c r="D106" s="1303"/>
      <c r="E106" s="1303"/>
      <c r="F106" s="1303"/>
      <c r="G106" s="1303"/>
      <c r="H106" s="1303"/>
      <c r="I106" s="1303"/>
      <c r="J106" s="1404"/>
      <c r="K106" s="61">
        <f>K102+K100+K98+K105+K96</f>
        <v>125</v>
      </c>
      <c r="L106" s="61">
        <f t="shared" ref="L106:W106" si="19">L102+L100+L98+L105+L96</f>
        <v>95</v>
      </c>
      <c r="M106" s="61">
        <f t="shared" si="19"/>
        <v>0</v>
      </c>
      <c r="N106" s="61">
        <f t="shared" si="19"/>
        <v>30</v>
      </c>
      <c r="O106" s="61">
        <f>O102+O100+O98+O105+O96</f>
        <v>264.3</v>
      </c>
      <c r="P106" s="61">
        <f t="shared" si="19"/>
        <v>164.3</v>
      </c>
      <c r="Q106" s="61">
        <f t="shared" si="19"/>
        <v>0</v>
      </c>
      <c r="R106" s="61">
        <f t="shared" si="19"/>
        <v>100</v>
      </c>
      <c r="S106" s="61">
        <f t="shared" si="19"/>
        <v>0</v>
      </c>
      <c r="T106" s="61">
        <f t="shared" si="19"/>
        <v>0</v>
      </c>
      <c r="U106" s="61">
        <f t="shared" si="19"/>
        <v>0</v>
      </c>
      <c r="V106" s="61">
        <f t="shared" si="19"/>
        <v>0</v>
      </c>
      <c r="W106" s="852">
        <f t="shared" si="19"/>
        <v>220</v>
      </c>
      <c r="X106" s="854">
        <f>X102+X100+X98+X105+X96</f>
        <v>200</v>
      </c>
      <c r="Y106" s="1305"/>
      <c r="Z106" s="1305"/>
      <c r="AA106" s="1305"/>
      <c r="AB106" s="1306"/>
      <c r="AG106" s="119"/>
    </row>
    <row r="107" spans="1:49" ht="14.25" customHeight="1" thickBot="1" x14ac:dyDescent="0.25">
      <c r="A107" s="227" t="s">
        <v>10</v>
      </c>
      <c r="B107" s="1322" t="s">
        <v>12</v>
      </c>
      <c r="C107" s="1323"/>
      <c r="D107" s="1323"/>
      <c r="E107" s="1323"/>
      <c r="F107" s="1323"/>
      <c r="G107" s="1323"/>
      <c r="H107" s="1323"/>
      <c r="I107" s="1323"/>
      <c r="J107" s="1324"/>
      <c r="K107" s="228">
        <f>K106</f>
        <v>125</v>
      </c>
      <c r="L107" s="228">
        <f t="shared" ref="L107:X107" si="20">L106</f>
        <v>95</v>
      </c>
      <c r="M107" s="228">
        <f t="shared" si="20"/>
        <v>0</v>
      </c>
      <c r="N107" s="228">
        <f t="shared" si="20"/>
        <v>30</v>
      </c>
      <c r="O107" s="228">
        <f t="shared" si="20"/>
        <v>264.3</v>
      </c>
      <c r="P107" s="228">
        <f t="shared" si="20"/>
        <v>164.3</v>
      </c>
      <c r="Q107" s="228">
        <f t="shared" si="20"/>
        <v>0</v>
      </c>
      <c r="R107" s="228">
        <f t="shared" si="20"/>
        <v>100</v>
      </c>
      <c r="S107" s="228">
        <f t="shared" si="20"/>
        <v>0</v>
      </c>
      <c r="T107" s="228">
        <f t="shared" si="20"/>
        <v>0</v>
      </c>
      <c r="U107" s="228">
        <f t="shared" si="20"/>
        <v>0</v>
      </c>
      <c r="V107" s="228">
        <f t="shared" si="20"/>
        <v>0</v>
      </c>
      <c r="W107" s="853">
        <f t="shared" si="20"/>
        <v>220</v>
      </c>
      <c r="X107" s="855">
        <f t="shared" si="20"/>
        <v>200</v>
      </c>
      <c r="Y107" s="1326"/>
      <c r="Z107" s="1326"/>
      <c r="AA107" s="1326"/>
      <c r="AB107" s="1327"/>
    </row>
    <row r="108" spans="1:49" ht="14.25" customHeight="1" thickBot="1" x14ac:dyDescent="0.25">
      <c r="A108" s="62" t="s">
        <v>8</v>
      </c>
      <c r="B108" s="1385" t="s">
        <v>36</v>
      </c>
      <c r="C108" s="1386"/>
      <c r="D108" s="1386"/>
      <c r="E108" s="1386"/>
      <c r="F108" s="1386"/>
      <c r="G108" s="1386"/>
      <c r="H108" s="1386"/>
      <c r="I108" s="1386"/>
      <c r="J108" s="1386"/>
      <c r="K108" s="92">
        <f t="shared" ref="K108:X108" si="21">K107+K83</f>
        <v>4964.6000000000004</v>
      </c>
      <c r="L108" s="93">
        <f t="shared" si="21"/>
        <v>2940.4</v>
      </c>
      <c r="M108" s="93">
        <f t="shared" si="21"/>
        <v>145</v>
      </c>
      <c r="N108" s="94">
        <f t="shared" si="21"/>
        <v>2024.1999999999998</v>
      </c>
      <c r="O108" s="95">
        <f t="shared" si="21"/>
        <v>3328.7000000000003</v>
      </c>
      <c r="P108" s="93">
        <f t="shared" si="21"/>
        <v>2019.8</v>
      </c>
      <c r="Q108" s="93">
        <f t="shared" si="21"/>
        <v>48.5</v>
      </c>
      <c r="R108" s="96">
        <f t="shared" si="21"/>
        <v>1308.9000000000001</v>
      </c>
      <c r="S108" s="96">
        <f t="shared" si="21"/>
        <v>0</v>
      </c>
      <c r="T108" s="96">
        <f t="shared" si="21"/>
        <v>0</v>
      </c>
      <c r="U108" s="96">
        <f t="shared" si="21"/>
        <v>0</v>
      </c>
      <c r="V108" s="96">
        <f t="shared" si="21"/>
        <v>0</v>
      </c>
      <c r="W108" s="97">
        <f t="shared" si="21"/>
        <v>3288.5</v>
      </c>
      <c r="X108" s="856">
        <f t="shared" si="21"/>
        <v>3687.7</v>
      </c>
      <c r="Y108" s="1387"/>
      <c r="Z108" s="1387"/>
      <c r="AA108" s="1387"/>
      <c r="AB108" s="1388"/>
    </row>
    <row r="109" spans="1:49" s="20" customFormat="1" ht="14.25" customHeight="1" x14ac:dyDescent="0.2">
      <c r="A109" s="1377" t="s">
        <v>224</v>
      </c>
      <c r="B109" s="1377"/>
      <c r="C109" s="1377"/>
      <c r="D109" s="1377"/>
      <c r="E109" s="1377"/>
      <c r="F109" s="1377"/>
      <c r="G109" s="1377"/>
      <c r="H109" s="1377"/>
      <c r="I109" s="1377"/>
      <c r="J109" s="1377"/>
      <c r="K109" s="1378"/>
      <c r="L109" s="1378"/>
      <c r="M109" s="1378"/>
      <c r="N109" s="1378"/>
      <c r="O109" s="1378"/>
      <c r="P109" s="1378"/>
      <c r="Q109" s="1378"/>
      <c r="R109" s="1378"/>
      <c r="S109" s="1378"/>
      <c r="T109" s="1378"/>
      <c r="U109" s="1378"/>
      <c r="V109" s="1378"/>
      <c r="W109" s="1378"/>
      <c r="X109" s="1378"/>
      <c r="Y109" s="1377"/>
      <c r="Z109" s="1377"/>
      <c r="AA109" s="1377"/>
      <c r="AB109" s="1377"/>
      <c r="AC109" s="19"/>
      <c r="AD109" s="19"/>
      <c r="AE109" s="19"/>
      <c r="AF109" s="19"/>
      <c r="AG109" s="19"/>
      <c r="AH109" s="19"/>
      <c r="AI109" s="19"/>
      <c r="AJ109" s="19"/>
      <c r="AK109" s="19"/>
      <c r="AL109" s="19"/>
      <c r="AM109" s="19"/>
      <c r="AN109" s="19"/>
      <c r="AO109" s="19"/>
      <c r="AP109" s="19"/>
      <c r="AQ109" s="19"/>
      <c r="AR109" s="19"/>
      <c r="AS109" s="19"/>
      <c r="AT109" s="19"/>
      <c r="AU109" s="19"/>
      <c r="AV109" s="19"/>
      <c r="AW109" s="19"/>
    </row>
    <row r="110" spans="1:49" s="20" customFormat="1" ht="17.25" customHeight="1" x14ac:dyDescent="0.2">
      <c r="A110" s="1379"/>
      <c r="B110" s="1379"/>
      <c r="C110" s="1379"/>
      <c r="D110" s="1379"/>
      <c r="E110" s="1379"/>
      <c r="F110" s="1379"/>
      <c r="G110" s="1379"/>
      <c r="H110" s="1379"/>
      <c r="I110" s="1379"/>
      <c r="J110" s="1379"/>
      <c r="K110" s="1379"/>
      <c r="L110" s="1379"/>
      <c r="M110" s="1379"/>
      <c r="N110" s="1379"/>
      <c r="O110" s="1379"/>
      <c r="P110" s="1379"/>
      <c r="Q110" s="1379"/>
      <c r="R110" s="1379"/>
      <c r="S110" s="1379"/>
      <c r="T110" s="1379"/>
      <c r="U110" s="1379"/>
      <c r="V110" s="1379"/>
      <c r="W110" s="1379"/>
      <c r="X110" s="1379"/>
      <c r="Y110" s="1379"/>
      <c r="Z110" s="1379"/>
      <c r="AA110" s="1379"/>
      <c r="AB110" s="1379"/>
      <c r="AC110" s="19"/>
      <c r="AD110" s="19"/>
      <c r="AE110" s="19"/>
      <c r="AF110" s="19"/>
      <c r="AG110" s="19"/>
      <c r="AH110" s="19"/>
      <c r="AI110" s="19"/>
      <c r="AJ110" s="19"/>
      <c r="AK110" s="19"/>
      <c r="AL110" s="19"/>
      <c r="AM110" s="19"/>
      <c r="AN110" s="19"/>
      <c r="AO110" s="19"/>
      <c r="AP110" s="19"/>
      <c r="AQ110" s="19"/>
      <c r="AR110" s="19"/>
      <c r="AS110" s="19"/>
      <c r="AT110" s="19"/>
      <c r="AU110" s="19"/>
      <c r="AV110" s="19"/>
      <c r="AW110" s="19"/>
    </row>
    <row r="111" spans="1:49" s="20" customFormat="1" ht="14.25" customHeight="1" thickBot="1" x14ac:dyDescent="0.25">
      <c r="A111" s="1380" t="s">
        <v>17</v>
      </c>
      <c r="B111" s="1380"/>
      <c r="C111" s="1380"/>
      <c r="D111" s="1380"/>
      <c r="E111" s="1380"/>
      <c r="F111" s="1380"/>
      <c r="G111" s="1380"/>
      <c r="H111" s="1380"/>
      <c r="I111" s="1380"/>
      <c r="J111" s="1380"/>
      <c r="K111" s="1380"/>
      <c r="L111" s="1380"/>
      <c r="M111" s="1380"/>
      <c r="N111" s="1380"/>
      <c r="O111" s="1380"/>
      <c r="P111" s="1380"/>
      <c r="Q111" s="1380"/>
      <c r="R111" s="1380"/>
      <c r="S111" s="1380"/>
      <c r="T111" s="1380"/>
      <c r="U111" s="1380"/>
      <c r="V111" s="1380"/>
      <c r="W111" s="1380"/>
      <c r="X111" s="1380"/>
      <c r="Y111" s="5"/>
      <c r="Z111" s="5"/>
      <c r="AA111" s="5"/>
      <c r="AB111" s="5"/>
      <c r="AC111" s="19"/>
      <c r="AD111" s="19"/>
      <c r="AE111" s="19"/>
      <c r="AF111" s="19"/>
      <c r="AG111" s="19"/>
      <c r="AH111" s="19"/>
      <c r="AI111" s="19"/>
      <c r="AJ111" s="19"/>
      <c r="AK111" s="19"/>
      <c r="AL111" s="19"/>
      <c r="AM111" s="19"/>
      <c r="AN111" s="19"/>
      <c r="AO111" s="19"/>
      <c r="AP111" s="19"/>
      <c r="AQ111" s="19"/>
      <c r="AR111" s="19"/>
      <c r="AS111" s="19"/>
      <c r="AT111" s="19"/>
      <c r="AU111" s="19"/>
      <c r="AV111" s="19"/>
      <c r="AW111" s="19"/>
    </row>
    <row r="112" spans="1:49" ht="45" customHeight="1" thickBot="1" x14ac:dyDescent="0.25">
      <c r="A112" s="1381" t="s">
        <v>13</v>
      </c>
      <c r="B112" s="1382"/>
      <c r="C112" s="1382"/>
      <c r="D112" s="1382"/>
      <c r="E112" s="1382"/>
      <c r="F112" s="1382"/>
      <c r="G112" s="1382"/>
      <c r="H112" s="1382"/>
      <c r="I112" s="1382"/>
      <c r="J112" s="1383"/>
      <c r="K112" s="1381" t="s">
        <v>140</v>
      </c>
      <c r="L112" s="1382"/>
      <c r="M112" s="1382"/>
      <c r="N112" s="1383"/>
      <c r="O112" s="1405" t="s">
        <v>141</v>
      </c>
      <c r="P112" s="1406"/>
      <c r="Q112" s="1406"/>
      <c r="R112" s="1407"/>
      <c r="S112" s="1405" t="s">
        <v>142</v>
      </c>
      <c r="T112" s="1406"/>
      <c r="U112" s="1406"/>
      <c r="V112" s="1407"/>
      <c r="W112" s="23" t="s">
        <v>90</v>
      </c>
      <c r="X112" s="23" t="s">
        <v>147</v>
      </c>
    </row>
    <row r="113" spans="1:28" ht="14.25" customHeight="1" x14ac:dyDescent="0.2">
      <c r="A113" s="1371" t="s">
        <v>18</v>
      </c>
      <c r="B113" s="1372"/>
      <c r="C113" s="1372"/>
      <c r="D113" s="1372"/>
      <c r="E113" s="1372"/>
      <c r="F113" s="1372"/>
      <c r="G113" s="1372"/>
      <c r="H113" s="1372"/>
      <c r="I113" s="1372"/>
      <c r="J113" s="1373"/>
      <c r="K113" s="1408">
        <f>K114+K115</f>
        <v>824.4</v>
      </c>
      <c r="L113" s="1409"/>
      <c r="M113" s="1409"/>
      <c r="N113" s="1410"/>
      <c r="O113" s="1408">
        <f>SUM(O114:R115)</f>
        <v>1251.3999999999999</v>
      </c>
      <c r="P113" s="1409"/>
      <c r="Q113" s="1409"/>
      <c r="R113" s="1410"/>
      <c r="S113" s="1408">
        <f>SUM(S114:V115)</f>
        <v>0</v>
      </c>
      <c r="T113" s="1409"/>
      <c r="U113" s="1409"/>
      <c r="V113" s="1410"/>
      <c r="W113" s="63">
        <f>SUM(W114:W114)</f>
        <v>3048.5</v>
      </c>
      <c r="X113" s="63">
        <f>SUM(X114:X114)</f>
        <v>3687.7</v>
      </c>
    </row>
    <row r="114" spans="1:28" ht="14.25" customHeight="1" x14ac:dyDescent="0.2">
      <c r="A114" s="1374" t="s">
        <v>41</v>
      </c>
      <c r="B114" s="1375"/>
      <c r="C114" s="1375"/>
      <c r="D114" s="1375"/>
      <c r="E114" s="1375"/>
      <c r="F114" s="1375"/>
      <c r="G114" s="1375"/>
      <c r="H114" s="1375"/>
      <c r="I114" s="1375"/>
      <c r="J114" s="1376"/>
      <c r="K114" s="1392">
        <f>SUMIF(J12:J108,"SB",K12:K108)</f>
        <v>824.4</v>
      </c>
      <c r="L114" s="1393"/>
      <c r="M114" s="1393"/>
      <c r="N114" s="1394"/>
      <c r="O114" s="1392">
        <f>SUMIF(J12:J108,"SB",O12:O108)</f>
        <v>1251.3999999999999</v>
      </c>
      <c r="P114" s="1393"/>
      <c r="Q114" s="1393"/>
      <c r="R114" s="1394"/>
      <c r="S114" s="1392">
        <f>SUMIF(J12:J108,"SB",S12:S108)</f>
        <v>0</v>
      </c>
      <c r="T114" s="1393"/>
      <c r="U114" s="1393"/>
      <c r="V114" s="1394"/>
      <c r="W114" s="24">
        <f>SUMIF(J12:J108,"SB",W12:W108)</f>
        <v>3048.5</v>
      </c>
      <c r="X114" s="24">
        <f>SUMIF(J12:J108,"SB",X12:X108)</f>
        <v>3687.7</v>
      </c>
      <c r="Y114" s="81"/>
    </row>
    <row r="115" spans="1:28" ht="14.25" customHeight="1" x14ac:dyDescent="0.2">
      <c r="A115" s="1362" t="s">
        <v>95</v>
      </c>
      <c r="B115" s="1363"/>
      <c r="C115" s="1363"/>
      <c r="D115" s="1363"/>
      <c r="E115" s="1363"/>
      <c r="F115" s="1363"/>
      <c r="G115" s="1363"/>
      <c r="H115" s="1363"/>
      <c r="I115" s="1363"/>
      <c r="J115" s="1364"/>
      <c r="K115" s="1392">
        <f>SUMIF(J12:J108,"SB(L)",K12:K108)</f>
        <v>0</v>
      </c>
      <c r="L115" s="1393"/>
      <c r="M115" s="1393"/>
      <c r="N115" s="1394"/>
      <c r="O115" s="1392">
        <f>SUMIF(J12:J108,"SB(L)",O12:O108)</f>
        <v>0</v>
      </c>
      <c r="P115" s="1393"/>
      <c r="Q115" s="1393"/>
      <c r="R115" s="1394"/>
      <c r="S115" s="1392">
        <f>SUMIF(J12:J108,"SB(L)",S12:S108)</f>
        <v>0</v>
      </c>
      <c r="T115" s="1393"/>
      <c r="U115" s="1393"/>
      <c r="V115" s="1394"/>
      <c r="W115" s="24"/>
      <c r="X115" s="24"/>
      <c r="Y115" s="82"/>
    </row>
    <row r="116" spans="1:28" ht="14.25" customHeight="1" x14ac:dyDescent="0.2">
      <c r="A116" s="1368" t="s">
        <v>19</v>
      </c>
      <c r="B116" s="1369"/>
      <c r="C116" s="1369"/>
      <c r="D116" s="1369"/>
      <c r="E116" s="1369"/>
      <c r="F116" s="1369"/>
      <c r="G116" s="1369"/>
      <c r="H116" s="1369"/>
      <c r="I116" s="1369"/>
      <c r="J116" s="1370"/>
      <c r="K116" s="1401">
        <f>K117+K120</f>
        <v>4140.2</v>
      </c>
      <c r="L116" s="1402"/>
      <c r="M116" s="1402"/>
      <c r="N116" s="1403"/>
      <c r="O116" s="1401">
        <f>SUM(O117:R120)</f>
        <v>2077.3000000000002</v>
      </c>
      <c r="P116" s="1402"/>
      <c r="Q116" s="1402"/>
      <c r="R116" s="1403"/>
      <c r="S116" s="1401">
        <f>SUM(S117:V120)</f>
        <v>0</v>
      </c>
      <c r="T116" s="1402"/>
      <c r="U116" s="1402"/>
      <c r="V116" s="1403"/>
      <c r="W116" s="64">
        <f>SUM(W117:W120)</f>
        <v>240</v>
      </c>
      <c r="X116" s="64">
        <f>SUM(X117:X120)</f>
        <v>0</v>
      </c>
    </row>
    <row r="117" spans="1:28" ht="14.25" customHeight="1" x14ac:dyDescent="0.2">
      <c r="A117" s="1365" t="s">
        <v>42</v>
      </c>
      <c r="B117" s="1366"/>
      <c r="C117" s="1366"/>
      <c r="D117" s="1366"/>
      <c r="E117" s="1366"/>
      <c r="F117" s="1366"/>
      <c r="G117" s="1366"/>
      <c r="H117" s="1366"/>
      <c r="I117" s="1366"/>
      <c r="J117" s="1367"/>
      <c r="K117" s="1392">
        <f>SUMIF(J12:J108,"ES",K12:K108)</f>
        <v>1757.2999999999997</v>
      </c>
      <c r="L117" s="1393"/>
      <c r="M117" s="1393"/>
      <c r="N117" s="1394"/>
      <c r="O117" s="1392">
        <f>SUMIF(J12:J108,"ES",O12:O108)</f>
        <v>737.3</v>
      </c>
      <c r="P117" s="1393"/>
      <c r="Q117" s="1393"/>
      <c r="R117" s="1394"/>
      <c r="S117" s="1392">
        <f>SUMIF(J12:J108,"ES",S12:S108)</f>
        <v>0</v>
      </c>
      <c r="T117" s="1393"/>
      <c r="U117" s="1393"/>
      <c r="V117" s="1394"/>
      <c r="W117" s="24">
        <f>SUMIF(J12:J108,"ES",W12:W108)</f>
        <v>0</v>
      </c>
      <c r="X117" s="24">
        <f>SUMIF(J12:J108,"ES",X12:X108)</f>
        <v>0</v>
      </c>
    </row>
    <row r="118" spans="1:28" ht="14.25" customHeight="1" x14ac:dyDescent="0.2">
      <c r="A118" s="1359" t="s">
        <v>181</v>
      </c>
      <c r="B118" s="1360"/>
      <c r="C118" s="1360"/>
      <c r="D118" s="1360"/>
      <c r="E118" s="1360"/>
      <c r="F118" s="1360"/>
      <c r="G118" s="1360"/>
      <c r="H118" s="1360"/>
      <c r="I118" s="1360"/>
      <c r="J118" s="1361"/>
      <c r="K118" s="1392">
        <f>SUMIF(J13:J109,"KVJUD",K13:K109)</f>
        <v>0</v>
      </c>
      <c r="L118" s="1393"/>
      <c r="M118" s="1393"/>
      <c r="N118" s="1394"/>
      <c r="O118" s="1392">
        <f>SUMIF(J13:J109,"KVJUD",O13:O109)</f>
        <v>1300</v>
      </c>
      <c r="P118" s="1393"/>
      <c r="Q118" s="1393"/>
      <c r="R118" s="1394"/>
      <c r="S118" s="1392">
        <f>SUMIF(J13:J109,"KVJUd",S13:S109)</f>
        <v>0</v>
      </c>
      <c r="T118" s="1393"/>
      <c r="U118" s="1393"/>
      <c r="V118" s="1394"/>
      <c r="W118" s="24">
        <f>SUMIF(J13:J108,"KVJUD",W13:W108)</f>
        <v>30</v>
      </c>
      <c r="X118" s="24">
        <f>SUMIF(J13:J108,"KVJUD",X13:X108)</f>
        <v>0</v>
      </c>
    </row>
    <row r="119" spans="1:28" ht="14.25" customHeight="1" x14ac:dyDescent="0.2">
      <c r="A119" s="1359" t="s">
        <v>184</v>
      </c>
      <c r="B119" s="1360"/>
      <c r="C119" s="1360"/>
      <c r="D119" s="1360"/>
      <c r="E119" s="1360"/>
      <c r="F119" s="1360"/>
      <c r="G119" s="1360"/>
      <c r="H119" s="1360"/>
      <c r="I119" s="1360"/>
      <c r="J119" s="1361"/>
      <c r="K119" s="1392">
        <f>SUMIF(J14:J110,"Kt",K14:K110)</f>
        <v>0</v>
      </c>
      <c r="L119" s="1393"/>
      <c r="M119" s="1393"/>
      <c r="N119" s="1394"/>
      <c r="O119" s="1392">
        <f>SUMIF(J14:J110,"Kt",O14:O110)</f>
        <v>40</v>
      </c>
      <c r="P119" s="1393"/>
      <c r="Q119" s="1393"/>
      <c r="R119" s="1394"/>
      <c r="S119" s="1392">
        <f>SUMIF(J14:J110,"Kt",S14:S110)</f>
        <v>0</v>
      </c>
      <c r="T119" s="1393"/>
      <c r="U119" s="1393"/>
      <c r="V119" s="1394"/>
      <c r="W119" s="24">
        <f>SUMIF(J14:J108,"Kt",W14:W108)</f>
        <v>210</v>
      </c>
      <c r="X119" s="24">
        <f>SUMIF(J14:J108,"Kt",X14:X108)</f>
        <v>0</v>
      </c>
    </row>
    <row r="120" spans="1:28" ht="14.25" customHeight="1" x14ac:dyDescent="0.2">
      <c r="A120" s="1362" t="s">
        <v>43</v>
      </c>
      <c r="B120" s="1363"/>
      <c r="C120" s="1363"/>
      <c r="D120" s="1363"/>
      <c r="E120" s="1363"/>
      <c r="F120" s="1363"/>
      <c r="G120" s="1363"/>
      <c r="H120" s="1363"/>
      <c r="I120" s="1363"/>
      <c r="J120" s="1364"/>
      <c r="K120" s="1392">
        <f>SUMIF(J12:J108,"LRVB",K12:K108)</f>
        <v>2382.9</v>
      </c>
      <c r="L120" s="1393"/>
      <c r="M120" s="1393"/>
      <c r="N120" s="1394"/>
      <c r="O120" s="1392">
        <f>SUMIF(J12:J108,"LRVB",O12:O108)</f>
        <v>0</v>
      </c>
      <c r="P120" s="1393"/>
      <c r="Q120" s="1393"/>
      <c r="R120" s="1394"/>
      <c r="S120" s="1392">
        <f>SUMIF(J12:J108,"LRVB",S12:S108)</f>
        <v>0</v>
      </c>
      <c r="T120" s="1393"/>
      <c r="U120" s="1393"/>
      <c r="V120" s="1394"/>
      <c r="W120" s="24">
        <f>SUMIF(J12:J108,"LRVB",W12:W108)</f>
        <v>0</v>
      </c>
      <c r="X120" s="24">
        <f>SUMIF(J12:J108,"LRVB",X12:X108)</f>
        <v>0</v>
      </c>
    </row>
    <row r="121" spans="1:28" ht="14.25" customHeight="1" thickBot="1" x14ac:dyDescent="0.25">
      <c r="A121" s="1354" t="s">
        <v>20</v>
      </c>
      <c r="B121" s="1355"/>
      <c r="C121" s="1355"/>
      <c r="D121" s="1355"/>
      <c r="E121" s="1355"/>
      <c r="F121" s="1355"/>
      <c r="G121" s="1355"/>
      <c r="H121" s="1355"/>
      <c r="I121" s="1355"/>
      <c r="J121" s="1356"/>
      <c r="K121" s="1395">
        <f>K116+K113</f>
        <v>4964.5999999999995</v>
      </c>
      <c r="L121" s="1396"/>
      <c r="M121" s="1396"/>
      <c r="N121" s="1397"/>
      <c r="O121" s="1398">
        <f>SUM(O113,O116)</f>
        <v>3328.7</v>
      </c>
      <c r="P121" s="1399"/>
      <c r="Q121" s="1399"/>
      <c r="R121" s="1400"/>
      <c r="S121" s="1398">
        <f>SUM(S113,S116)</f>
        <v>0</v>
      </c>
      <c r="T121" s="1399"/>
      <c r="U121" s="1399"/>
      <c r="V121" s="1400"/>
      <c r="W121" s="188">
        <f>SUM(W113,W116)</f>
        <v>3288.5</v>
      </c>
      <c r="X121" s="188">
        <f>SUM(X113,X116)</f>
        <v>3687.7</v>
      </c>
      <c r="Y121" s="6"/>
      <c r="Z121" s="6"/>
      <c r="AA121" s="6"/>
      <c r="AB121" s="6"/>
    </row>
    <row r="122" spans="1:28" x14ac:dyDescent="0.2">
      <c r="A122" s="6"/>
      <c r="B122" s="6"/>
      <c r="C122" s="6"/>
      <c r="D122" s="6"/>
      <c r="E122" s="6"/>
      <c r="F122" s="6"/>
      <c r="G122" s="6"/>
      <c r="H122" s="6"/>
      <c r="I122" s="6"/>
      <c r="J122" s="6"/>
      <c r="K122" s="6"/>
      <c r="L122" s="81"/>
      <c r="N122" s="81"/>
      <c r="O122" s="967" t="s">
        <v>210</v>
      </c>
      <c r="P122" s="968">
        <f>O121/3.4528*1000</f>
        <v>964058.155699722</v>
      </c>
      <c r="Q122" s="968"/>
      <c r="R122" s="968"/>
      <c r="S122" s="968"/>
      <c r="T122" s="968"/>
      <c r="U122" s="968"/>
      <c r="V122" s="968"/>
      <c r="W122" s="968">
        <f>W121/3.4528*1000</f>
        <v>952415.43095458753</v>
      </c>
      <c r="X122" s="968">
        <f>X121/3.4528*1000</f>
        <v>1068031.7423540314</v>
      </c>
      <c r="Y122" s="6"/>
      <c r="Z122" s="6"/>
      <c r="AA122" s="6"/>
      <c r="AB122" s="6"/>
    </row>
    <row r="123" spans="1:28" x14ac:dyDescent="0.2">
      <c r="Y123" s="81"/>
    </row>
    <row r="124" spans="1:28" x14ac:dyDescent="0.2">
      <c r="W124" s="81"/>
    </row>
    <row r="125" spans="1:28" x14ac:dyDescent="0.2">
      <c r="W125" s="81"/>
    </row>
  </sheetData>
  <mergeCells count="220">
    <mergeCell ref="A99:A100"/>
    <mergeCell ref="B99:B100"/>
    <mergeCell ref="C99:C100"/>
    <mergeCell ref="D99:D100"/>
    <mergeCell ref="B58:B60"/>
    <mergeCell ref="C58:C60"/>
    <mergeCell ref="D58:D60"/>
    <mergeCell ref="G58:G60"/>
    <mergeCell ref="H99:H100"/>
    <mergeCell ref="A66:A67"/>
    <mergeCell ref="B66:B67"/>
    <mergeCell ref="F97:F98"/>
    <mergeCell ref="G97:G98"/>
    <mergeCell ref="H97:H98"/>
    <mergeCell ref="G94:G95"/>
    <mergeCell ref="H94:H95"/>
    <mergeCell ref="A97:A98"/>
    <mergeCell ref="C82:J82"/>
    <mergeCell ref="C85:AB85"/>
    <mergeCell ref="I96:J96"/>
    <mergeCell ref="F94:F95"/>
    <mergeCell ref="E94:E95"/>
    <mergeCell ref="I94:I95"/>
    <mergeCell ref="I99:I100"/>
    <mergeCell ref="Y97:Y98"/>
    <mergeCell ref="A74:A75"/>
    <mergeCell ref="B74:B75"/>
    <mergeCell ref="C74:C75"/>
    <mergeCell ref="D74:D75"/>
    <mergeCell ref="E74:E75"/>
    <mergeCell ref="F74:F75"/>
    <mergeCell ref="G74:G75"/>
    <mergeCell ref="H74:H75"/>
    <mergeCell ref="I74:I75"/>
    <mergeCell ref="I97:I98"/>
    <mergeCell ref="Y82:AB82"/>
    <mergeCell ref="B83:J83"/>
    <mergeCell ref="Y83:AB83"/>
    <mergeCell ref="I81:J81"/>
    <mergeCell ref="I87:I88"/>
    <mergeCell ref="B84:AB84"/>
    <mergeCell ref="A77:A79"/>
    <mergeCell ref="B77:B79"/>
    <mergeCell ref="C77:C79"/>
    <mergeCell ref="I77:I79"/>
    <mergeCell ref="E97:E98"/>
    <mergeCell ref="E77:E78"/>
    <mergeCell ref="G101:G102"/>
    <mergeCell ref="H101:H102"/>
    <mergeCell ref="Y101:Y102"/>
    <mergeCell ref="I101:I102"/>
    <mergeCell ref="I69:I70"/>
    <mergeCell ref="I62:I65"/>
    <mergeCell ref="R6:R7"/>
    <mergeCell ref="G5:G7"/>
    <mergeCell ref="H5:H7"/>
    <mergeCell ref="I5:I7"/>
    <mergeCell ref="J5:J7"/>
    <mergeCell ref="K5:N5"/>
    <mergeCell ref="Y99:Y100"/>
    <mergeCell ref="A8:AB8"/>
    <mergeCell ref="P6:Q6"/>
    <mergeCell ref="I58:I60"/>
    <mergeCell ref="F59:F60"/>
    <mergeCell ref="E60:E61"/>
    <mergeCell ref="A62:A65"/>
    <mergeCell ref="B62:B65"/>
    <mergeCell ref="C62:C65"/>
    <mergeCell ref="F62:F65"/>
    <mergeCell ref="G62:G65"/>
    <mergeCell ref="A58:A60"/>
    <mergeCell ref="Y66:Y67"/>
    <mergeCell ref="I55:J55"/>
    <mergeCell ref="C56:J56"/>
    <mergeCell ref="C57:AB57"/>
    <mergeCell ref="Y63:Y64"/>
    <mergeCell ref="Y71:AB71"/>
    <mergeCell ref="C72:AB72"/>
    <mergeCell ref="H58:H60"/>
    <mergeCell ref="H62:H65"/>
    <mergeCell ref="C66:C67"/>
    <mergeCell ref="F66:F67"/>
    <mergeCell ref="G66:G67"/>
    <mergeCell ref="H66:H67"/>
    <mergeCell ref="I66:I67"/>
    <mergeCell ref="C71:J71"/>
    <mergeCell ref="A1:AB1"/>
    <mergeCell ref="A2:AB2"/>
    <mergeCell ref="A3:AB3"/>
    <mergeCell ref="Z4:AB4"/>
    <mergeCell ref="A5:A7"/>
    <mergeCell ref="B5:B7"/>
    <mergeCell ref="C5:C7"/>
    <mergeCell ref="D5:D7"/>
    <mergeCell ref="E5:E7"/>
    <mergeCell ref="F5:F7"/>
    <mergeCell ref="S6:S7"/>
    <mergeCell ref="T6:U6"/>
    <mergeCell ref="V6:V7"/>
    <mergeCell ref="Y6:Y7"/>
    <mergeCell ref="Z6:AB6"/>
    <mergeCell ref="N6:N7"/>
    <mergeCell ref="O5:R5"/>
    <mergeCell ref="S5:V5"/>
    <mergeCell ref="W5:W7"/>
    <mergeCell ref="X5:X7"/>
    <mergeCell ref="Y5:AB5"/>
    <mergeCell ref="K6:K7"/>
    <mergeCell ref="L6:M6"/>
    <mergeCell ref="O6:O7"/>
    <mergeCell ref="I43:J43"/>
    <mergeCell ref="AA28:AA29"/>
    <mergeCell ref="Y45:Y46"/>
    <mergeCell ref="AB28:AB29"/>
    <mergeCell ref="I31:J31"/>
    <mergeCell ref="I37:I38"/>
    <mergeCell ref="I39:I40"/>
    <mergeCell ref="E28:E29"/>
    <mergeCell ref="F28:F29"/>
    <mergeCell ref="I28:I30"/>
    <mergeCell ref="Y28:Y29"/>
    <mergeCell ref="Z28:Z29"/>
    <mergeCell ref="I41:I42"/>
    <mergeCell ref="A44:A45"/>
    <mergeCell ref="B44:B45"/>
    <mergeCell ref="C44:C45"/>
    <mergeCell ref="D44:D45"/>
    <mergeCell ref="F44:F45"/>
    <mergeCell ref="G44:G45"/>
    <mergeCell ref="H44:H45"/>
    <mergeCell ref="I44:I46"/>
    <mergeCell ref="I48:I49"/>
    <mergeCell ref="E44:E46"/>
    <mergeCell ref="C47:C48"/>
    <mergeCell ref="A21:A27"/>
    <mergeCell ref="B21:B27"/>
    <mergeCell ref="C21:C27"/>
    <mergeCell ref="D21:D27"/>
    <mergeCell ref="E21:E22"/>
    <mergeCell ref="I21:I27"/>
    <mergeCell ref="A9:AB9"/>
    <mergeCell ref="B10:AB10"/>
    <mergeCell ref="C11:AB11"/>
    <mergeCell ref="E12:E13"/>
    <mergeCell ref="I12:I14"/>
    <mergeCell ref="Y12:Y13"/>
    <mergeCell ref="Y21:Y22"/>
    <mergeCell ref="F25:F27"/>
    <mergeCell ref="Y108:AB108"/>
    <mergeCell ref="I90:I91"/>
    <mergeCell ref="B97:B98"/>
    <mergeCell ref="C97:C98"/>
    <mergeCell ref="D97:D98"/>
    <mergeCell ref="Y103:Y105"/>
    <mergeCell ref="A103:A105"/>
    <mergeCell ref="B103:B105"/>
    <mergeCell ref="C103:C105"/>
    <mergeCell ref="D103:D105"/>
    <mergeCell ref="E103:E105"/>
    <mergeCell ref="F103:F105"/>
    <mergeCell ref="G103:G105"/>
    <mergeCell ref="H103:H105"/>
    <mergeCell ref="I103:I105"/>
    <mergeCell ref="E99:E100"/>
    <mergeCell ref="F99:F100"/>
    <mergeCell ref="G99:G100"/>
    <mergeCell ref="A101:A102"/>
    <mergeCell ref="B101:B102"/>
    <mergeCell ref="C101:C102"/>
    <mergeCell ref="D101:D102"/>
    <mergeCell ref="E101:E102"/>
    <mergeCell ref="F101:F102"/>
    <mergeCell ref="A110:AB110"/>
    <mergeCell ref="C106:J106"/>
    <mergeCell ref="Y106:AB106"/>
    <mergeCell ref="K114:N114"/>
    <mergeCell ref="O114:R114"/>
    <mergeCell ref="S114:V114"/>
    <mergeCell ref="B107:J107"/>
    <mergeCell ref="K115:N115"/>
    <mergeCell ref="O115:R115"/>
    <mergeCell ref="S115:V115"/>
    <mergeCell ref="A111:X111"/>
    <mergeCell ref="A112:J112"/>
    <mergeCell ref="K112:N112"/>
    <mergeCell ref="O112:R112"/>
    <mergeCell ref="S112:V112"/>
    <mergeCell ref="A113:J113"/>
    <mergeCell ref="K113:N113"/>
    <mergeCell ref="O113:R113"/>
    <mergeCell ref="S113:V113"/>
    <mergeCell ref="A114:J114"/>
    <mergeCell ref="A115:J115"/>
    <mergeCell ref="A109:AB109"/>
    <mergeCell ref="Y107:AB107"/>
    <mergeCell ref="B108:J108"/>
    <mergeCell ref="K120:N120"/>
    <mergeCell ref="O120:R120"/>
    <mergeCell ref="S120:V120"/>
    <mergeCell ref="A121:J121"/>
    <mergeCell ref="K121:N121"/>
    <mergeCell ref="O121:R121"/>
    <mergeCell ref="S121:V121"/>
    <mergeCell ref="A116:J116"/>
    <mergeCell ref="K116:N116"/>
    <mergeCell ref="O116:R116"/>
    <mergeCell ref="S116:V116"/>
    <mergeCell ref="A117:J117"/>
    <mergeCell ref="K117:N117"/>
    <mergeCell ref="O117:R117"/>
    <mergeCell ref="S117:V117"/>
    <mergeCell ref="A120:J120"/>
    <mergeCell ref="A118:J118"/>
    <mergeCell ref="O118:R118"/>
    <mergeCell ref="A119:J119"/>
    <mergeCell ref="O119:R119"/>
    <mergeCell ref="S118:V118"/>
    <mergeCell ref="S119:V119"/>
    <mergeCell ref="K118:N118"/>
    <mergeCell ref="K119:N119"/>
  </mergeCells>
  <printOptions horizontalCentered="1"/>
  <pageMargins left="0" right="0" top="0.39370078740157483" bottom="0" header="0" footer="0"/>
  <pageSetup paperSize="9" scale="75" orientation="landscape" r:id="rId1"/>
  <rowBreaks count="3" manualBreakCount="3">
    <brk id="31" max="27" man="1"/>
    <brk id="76" max="27" man="1"/>
    <brk id="98" max="2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4</vt:i4>
      </vt:variant>
    </vt:vector>
  </HeadingPairs>
  <TitlesOfParts>
    <vt:vector size="7" baseType="lpstr">
      <vt:lpstr>Asignavimų valdytojų kodai</vt:lpstr>
      <vt:lpstr>1 programa</vt:lpstr>
      <vt:lpstr>Aiškinamoji lentelė</vt:lpstr>
      <vt:lpstr>'1 programa'!Print_Area</vt:lpstr>
      <vt:lpstr>'Aiškinamoji lentelė'!Print_Area</vt:lpstr>
      <vt:lpstr>'1 programa'!Print_Titles</vt:lpstr>
      <vt:lpstr>'Aiškinamoji lentelė'!Print_Titles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Audra Cepiene</cp:lastModifiedBy>
  <cp:lastPrinted>2014-12-04T07:42:20Z</cp:lastPrinted>
  <dcterms:created xsi:type="dcterms:W3CDTF">2007-07-27T10:32:34Z</dcterms:created>
  <dcterms:modified xsi:type="dcterms:W3CDTF">2014-12-17T12:44:26Z</dcterms:modified>
</cp:coreProperties>
</file>