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05" windowWidth="15480" windowHeight="10380" firstSheet="1" activeTab="1"/>
  </bookViews>
  <sheets>
    <sheet name="4 programa" sheetId="6" state="hidden" r:id="rId1"/>
    <sheet name="2015 MVP" sheetId="8" r:id="rId2"/>
    <sheet name="Lyginamasis variantas" sheetId="9" r:id="rId3"/>
  </sheets>
  <definedNames>
    <definedName name="_xlnm.Print_Area" localSheetId="1">'2015 MVP'!$A$1:$M$53</definedName>
    <definedName name="_xlnm.Print_Area" localSheetId="0">'4 programa'!$A$1:$N$46</definedName>
    <definedName name="_xlnm.Print_Area" localSheetId="2">'Lyginamasis variantas'!$A$1:$M$49</definedName>
    <definedName name="_xlnm.Print_Titles" localSheetId="1">'2015 MVP'!$12:$14</definedName>
    <definedName name="_xlnm.Print_Titles" localSheetId="0">'4 programa'!$5:$7</definedName>
  </definedNames>
  <calcPr calcId="145621" fullPrecision="0"/>
</workbook>
</file>

<file path=xl/calcChain.xml><?xml version="1.0" encoding="utf-8"?>
<calcChain xmlns="http://schemas.openxmlformats.org/spreadsheetml/2006/main">
  <c r="K29" i="8" l="1"/>
  <c r="L48" i="9" l="1"/>
  <c r="K42" i="9"/>
  <c r="K38" i="9"/>
  <c r="K35" i="9"/>
  <c r="K37" i="9"/>
  <c r="K27" i="9"/>
  <c r="K26" i="9"/>
  <c r="K44" i="9"/>
  <c r="K43" i="9"/>
  <c r="M43" i="9"/>
  <c r="M38" i="9"/>
  <c r="M27" i="9"/>
  <c r="M26" i="9"/>
  <c r="M25" i="9"/>
  <c r="M24" i="9"/>
  <c r="L46" i="9" l="1"/>
  <c r="L34" i="9"/>
  <c r="L33" i="9"/>
  <c r="L32" i="9"/>
  <c r="L31" i="9"/>
  <c r="L25" i="9"/>
  <c r="L23" i="9"/>
  <c r="L44" i="9" s="1"/>
  <c r="L19" i="9"/>
  <c r="L22" i="9" s="1"/>
  <c r="L15" i="9"/>
  <c r="L43" i="9" s="1"/>
  <c r="L26" i="9" l="1"/>
  <c r="L27" i="9" s="1"/>
  <c r="L18" i="9"/>
  <c r="L35" i="9"/>
  <c r="L36" i="9" s="1"/>
  <c r="L37" i="9" s="1"/>
  <c r="L42" i="9"/>
  <c r="L38" i="9" l="1"/>
  <c r="M47" i="9" s="1"/>
  <c r="K48" i="9" l="1"/>
  <c r="K47" i="9"/>
  <c r="K45" i="9" s="1"/>
  <c r="K46" i="9"/>
  <c r="K34" i="9"/>
  <c r="K33" i="9"/>
  <c r="K32" i="9"/>
  <c r="K31" i="9"/>
  <c r="K36" i="9" s="1"/>
  <c r="K23" i="9"/>
  <c r="K19" i="9"/>
  <c r="K22" i="9" s="1"/>
  <c r="K15" i="9"/>
  <c r="K18" i="9" l="1"/>
  <c r="K25" i="9"/>
  <c r="L47" i="9" l="1"/>
  <c r="M46" i="9"/>
  <c r="M44" i="9"/>
  <c r="M48" i="9"/>
  <c r="K27" i="8"/>
  <c r="M42" i="9" l="1"/>
  <c r="M45" i="9"/>
  <c r="K49" i="9"/>
  <c r="L45" i="9"/>
  <c r="L49" i="9" s="1"/>
  <c r="J22" i="6"/>
  <c r="I22" i="6"/>
  <c r="H22" i="6"/>
  <c r="M49" i="9" l="1"/>
  <c r="K38" i="8"/>
  <c r="K37" i="8"/>
  <c r="K36" i="8"/>
  <c r="K35" i="8"/>
  <c r="K23" i="8"/>
  <c r="K19" i="8"/>
  <c r="K52" i="8" l="1"/>
  <c r="K50" i="8"/>
  <c r="K48" i="8"/>
  <c r="K51" i="8"/>
  <c r="K47" i="8"/>
  <c r="K46" i="8" l="1"/>
  <c r="K39" i="8"/>
  <c r="K26" i="8"/>
  <c r="K22" i="8"/>
  <c r="K30" i="8" l="1"/>
  <c r="K31" i="8" s="1"/>
  <c r="K40" i="8"/>
  <c r="K41" i="8" s="1"/>
  <c r="I27" i="6"/>
  <c r="K42" i="8" l="1"/>
  <c r="K49" i="8" s="1"/>
  <c r="K53" i="8" s="1"/>
  <c r="H28" i="6"/>
  <c r="J27" i="6"/>
  <c r="H27" i="6"/>
  <c r="I16" i="6"/>
  <c r="H16" i="6"/>
  <c r="J12" i="6"/>
  <c r="I12" i="6"/>
  <c r="H12" i="6"/>
  <c r="H32" i="6" l="1"/>
  <c r="I32" i="6"/>
  <c r="I33" i="6" s="1"/>
  <c r="H45" i="6" l="1"/>
  <c r="H44" i="6"/>
  <c r="H43" i="6"/>
  <c r="H41" i="6"/>
  <c r="H40" i="6"/>
  <c r="H39" i="6" l="1"/>
  <c r="H42" i="6"/>
  <c r="H46" i="6" l="1"/>
  <c r="I34" i="6"/>
  <c r="J32" i="6"/>
  <c r="H33" i="6"/>
  <c r="H34" i="6" s="1"/>
  <c r="H19" i="6"/>
  <c r="H23" i="6" s="1"/>
  <c r="H15" i="6"/>
  <c r="J45" i="6"/>
  <c r="I45" i="6"/>
  <c r="J44" i="6"/>
  <c r="I44" i="6"/>
  <c r="J43" i="6"/>
  <c r="I43" i="6"/>
  <c r="J41" i="6"/>
  <c r="I41" i="6"/>
  <c r="J40" i="6"/>
  <c r="I40" i="6"/>
  <c r="J19" i="6"/>
  <c r="I19" i="6"/>
  <c r="J15" i="6"/>
  <c r="J23" i="6" s="1"/>
  <c r="J24" i="6" s="1"/>
  <c r="I15" i="6"/>
  <c r="I23" i="6" s="1"/>
  <c r="I24" i="6" s="1"/>
  <c r="H24" i="6" l="1"/>
  <c r="J33" i="6"/>
  <c r="J34" i="6" s="1"/>
  <c r="J35" i="6" s="1"/>
  <c r="J39" i="6"/>
  <c r="H35" i="6"/>
  <c r="I35" i="6"/>
  <c r="I39" i="6"/>
  <c r="J42" i="6"/>
  <c r="I42" i="6"/>
  <c r="J46" i="6" l="1"/>
  <c r="I46" i="6"/>
</calcChain>
</file>

<file path=xl/comments1.xml><?xml version="1.0" encoding="utf-8"?>
<comments xmlns="http://schemas.openxmlformats.org/spreadsheetml/2006/main">
  <authors>
    <author>Audra Cepiene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3.1.1.1.
</t>
        </r>
        <r>
          <rPr>
            <sz val="9"/>
            <color indexed="81"/>
            <rFont val="Tahoma"/>
            <family val="2"/>
            <charset val="186"/>
          </rPr>
          <t>Rengti publikacijas ir reportažus apie miesto jūrinę kultūrą vietos ir užsienio žiniasklaidos priemonėms, parengti kilnojamąją parodą apie miesto jūrinę kultūrą ir pristatyti šalyje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E30" authorId="0">
      <text>
        <r>
          <rPr>
            <sz val="9"/>
            <color indexed="81"/>
            <rFont val="Tahoma"/>
            <family val="2"/>
            <charset val="186"/>
          </rPr>
          <t xml:space="preserve">KSP 3.1.4.1 Atnaujinti ir įgyvendinti miesto rinkodaros strategiją atsižvelgiant į stebėsenos rezultatus ir aktualius pokyčius rinkose 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F19" authorId="0">
      <text>
        <r>
          <rPr>
            <sz val="9"/>
            <color indexed="81"/>
            <rFont val="Tahoma"/>
            <family val="2"/>
            <charset val="186"/>
          </rPr>
          <t>KSP 3.1.1.1.
Rengti publikacijas ir reportažus apie miesto jūrinę kultūrą vietos ir užsienio žiniasklaidos priemonėms, parengti kilnojamąją parodą apie miesto jūrinę kultūrą ir pristatyti šalyje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 xml:space="preserve">
3.3.4.1
Įkurti kūrybinio verslo inkubatorių Kultūros fabrike, siekiant plėtoti kūrybinių  ir kultūrinių industrijų veiklą;
3.3.4.3. Sudaryti palankias sąlygas kino meno plėtotei įkuriant kino biurą ir kino centrą Kultūros fabrike</t>
        </r>
      </text>
    </comment>
    <comment ref="F27" authorId="0">
      <text>
        <r>
          <rPr>
            <sz val="9"/>
            <color indexed="81"/>
            <rFont val="Tahoma"/>
            <family val="2"/>
            <charset val="186"/>
          </rPr>
          <t xml:space="preserve">
3.3.4.1
Įkurti kūrybinio verslo inkubatorių Kultūros fabrike, siekiant plėtoti kūrybinių  ir kultūrinių industrijų veiklą;
3.3.4.3. Sudaryti palankias sąlygas kino meno plėtotei įkuriant kino biurą ir kino centrą Kultūros fabrike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E37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priemonė iš Turizmo programos pagal SPG</t>
        </r>
      </text>
    </comment>
    <comment ref="F37" authorId="0">
      <text>
        <r>
          <rPr>
            <sz val="9"/>
            <color indexed="81"/>
            <rFont val="Tahoma"/>
            <family val="2"/>
            <charset val="186"/>
          </rPr>
          <t xml:space="preserve">KSP 3.1.4.1 Atnaujinti ir įgyvendinti miesto rinkodaros strategiją atsižvelgiant į stebėsenos rezultatus ir aktualius pokyčius rinkose 
</t>
        </r>
      </text>
    </comment>
  </commentList>
</comments>
</file>

<file path=xl/comments3.xml><?xml version="1.0" encoding="utf-8"?>
<comments xmlns="http://schemas.openxmlformats.org/spreadsheetml/2006/main">
  <authors>
    <author>Audra Cepiene</author>
  </authors>
  <commentList>
    <comment ref="F15" authorId="0">
      <text>
        <r>
          <rPr>
            <sz val="9"/>
            <color indexed="81"/>
            <rFont val="Tahoma"/>
            <family val="2"/>
            <charset val="186"/>
          </rPr>
          <t>KSP 3.1.1.1.
Rengti publikacijas ir reportažus apie miesto jūrinę kultūrą vietos ir užsienio žiniasklaidos priemonėms, parengti kilnojamąją parodą apie miesto jūrinę kultūrą ir pristatyti šalyje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 xml:space="preserve">
3.3.4.1
Įkurti kūrybinio verslo inkubatorių Kultūros fabrike, siekiant plėtoti kūrybinių  ir kultūrinių industrijų veiklą;
3.3.4.3. Sudaryti palankias sąlygas kino meno plėtotei įkuriant kino biurą ir kino centrą Kultūros fabrike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 xml:space="preserve">
3.3.4.1
Įkurti kūrybinio verslo inkubatorių Kultūros fabrike, siekiant plėtoti kūrybinių  ir kultūrinių industrijų veiklą;
3.3.4.3. Sudaryti palankias sąlygas kino meno plėtotei įkuriant kino biurą ir kino centrą Kultūros fabrike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priemonė iš Turizmo programos pagal SPG</t>
        </r>
      </text>
    </comment>
    <comment ref="F33" authorId="0">
      <text>
        <r>
          <rPr>
            <sz val="9"/>
            <color indexed="81"/>
            <rFont val="Tahoma"/>
            <family val="2"/>
            <charset val="186"/>
          </rPr>
          <t xml:space="preserve">KSP 3.1.4.1 Atnaujinti ir įgyvendinti miesto rinkodaros strategiją atsižvelgiant į stebėsenos rezultatus ir aktualius pokyčius rinkose 
</t>
        </r>
      </text>
    </comment>
  </commentList>
</comments>
</file>

<file path=xl/sharedStrings.xml><?xml version="1.0" encoding="utf-8"?>
<sst xmlns="http://schemas.openxmlformats.org/spreadsheetml/2006/main" count="333" uniqueCount="91">
  <si>
    <t>Uždavinio kodas</t>
  </si>
  <si>
    <t>Priemonės kodas</t>
  </si>
  <si>
    <t>Priemonės požymis</t>
  </si>
  <si>
    <t>Asignavimų valdytojo kodas</t>
  </si>
  <si>
    <t>Finansavimo šaltinis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</si>
  <si>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</si>
  <si>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</si>
  <si>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</si>
  <si>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</si>
  <si>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</si>
  <si>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</si>
  <si>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</si>
  <si>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</si>
  <si>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Finansavimo šaltinių suvestinė</t>
  </si>
  <si>
    <t>SAVIVALDYBĖS  LĖŠOS, IŠ VISO:</t>
  </si>
  <si>
    <t>KITI ŠALTINIAI, IŠ VISO:</t>
  </si>
  <si>
    <t>IŠ VISO:</t>
  </si>
  <si>
    <t xml:space="preserve"> TIKSLŲ, UŽDAVINIŲ, PRIEMONIŲ, PRIEMONIŲ IŠLAIDŲ IR PRODUKTO KRITERIJŲ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</si>
  <si>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</si>
  <si>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</si>
  <si>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</si>
  <si>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2015-ieji metai</t>
  </si>
  <si>
    <t>SB</t>
  </si>
  <si>
    <t>03</t>
  </si>
  <si>
    <t>Strateginis tikslas 01. Didinti miesto konkurencingumą, kryptingai vystant infrastruktūrą ir sudarant palankias sąlygas verslui</t>
  </si>
  <si>
    <t>Skatinti Klaipėdos miesto gyventojų verslumą</t>
  </si>
  <si>
    <t>Kurti kokybišką ir efektyvią paramos smulkiajam ir vidutiniam verslui sistemą</t>
  </si>
  <si>
    <t>Pritraukti į Klaipėdos miestą vietos ir užsienio investicijas</t>
  </si>
  <si>
    <t>Formuoti verslui ir investicijoms patrauklų miesto įvaizdį</t>
  </si>
  <si>
    <t>5</t>
  </si>
  <si>
    <t>Buvusio tabako fabriko pritaikymas Klaipėdoje kūrybinių industrijų plėtrai</t>
  </si>
  <si>
    <t>SB(P)</t>
  </si>
  <si>
    <t>2016-ųjų metų lėšų projektas</t>
  </si>
  <si>
    <t>2016-ieji metai</t>
  </si>
  <si>
    <t>73/12</t>
  </si>
  <si>
    <t>82/16</t>
  </si>
  <si>
    <t>Klaipėdos miesto savivaldybės dalyvavimas Klaipėdos regiono savivaldybių asociacijos veikloje</t>
  </si>
  <si>
    <t>P. 3.1.1.1, P3.1.1.2</t>
  </si>
  <si>
    <t xml:space="preserve">Mokamas narystės asociacijoje „Klaipėdos regionas“ mokestis, proc. </t>
  </si>
  <si>
    <t>Projektų, gerinančių smulkiojo ir vidutinio verslo sąlygas Klaipėdos mieste, įgyvendinimas</t>
  </si>
  <si>
    <t>Įgyvendinti projektai, gerinantys smulkiojo ir vidutinio verslo sąlygas, vnt.</t>
  </si>
  <si>
    <t>Įgyvendinti renginiai, skirti jaunimo verslumui skatinti, vnt.</t>
  </si>
  <si>
    <t>SMULKIOJO IR VIDUTINIO VERSLO PLĖTROS PROGRAMOS (NR. 04)</t>
  </si>
  <si>
    <t>Nuolat atnaujinama verslo stebėsenos sistema www.investinklaipeda.lt, kart./mėn.</t>
  </si>
  <si>
    <t>Veiklos plano tikslo kodas</t>
  </si>
  <si>
    <t>Papriemonės kodas</t>
  </si>
  <si>
    <t>Vykdytojas (skyrius / asmuo)</t>
  </si>
  <si>
    <t>2015-ųjų metų asignavimų planas</t>
  </si>
  <si>
    <t>2017-ųjų metų lėšų projektas</t>
  </si>
  <si>
    <t>2017-ieji metai</t>
  </si>
  <si>
    <t>IED Tarptautinių ryšių, verslo plėtros ir turizmo sk.</t>
  </si>
  <si>
    <t>IED  Tarptautinių ryšių, verslo plėtros ir turizmo sk.</t>
  </si>
  <si>
    <t>2016-ųjų m. lėšų poreikis</t>
  </si>
  <si>
    <t>2017-ųjų m. lėšų poreikis</t>
  </si>
  <si>
    <t>Kt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</si>
  <si>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</si>
  <si>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r>
      <t>Klaipėdos valstybinio jūrų uosto lėšos</t>
    </r>
    <r>
      <rPr>
        <b/>
        <sz val="10"/>
        <rFont val="Times New Roman"/>
        <family val="1"/>
        <charset val="186"/>
      </rPr>
      <t xml:space="preserve"> KVJUD</t>
    </r>
  </si>
  <si>
    <t>P3.3.4.1, P3.3.4.3</t>
  </si>
  <si>
    <t>P3.1.4.3</t>
  </si>
  <si>
    <t xml:space="preserve"> 2015–2017 M. KLAIPĖDOS MIESTO SAVIVALDYBĖS</t>
  </si>
  <si>
    <t>2015 m. asignavimų planas</t>
  </si>
  <si>
    <t>Klaipėdos miesto rinkodaros strategijos atnaujinimas</t>
  </si>
  <si>
    <t>Atnaujinta strategija, vnt.</t>
  </si>
  <si>
    <r>
      <t>Inkubatoriaus biurų, studijų užimtumas (1077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), proc.</t>
    </r>
  </si>
  <si>
    <t>Klaipėdos regiono oro uosto rinkodaros priemonių rėmimas</t>
  </si>
  <si>
    <t>Miesto rinkodaros priemonių vykdymas:</t>
  </si>
  <si>
    <t>Pritraukta skrydžių krypčių į Klaipėdos regiono oro uostą (Palanga–Londonas–Palanga)</t>
  </si>
  <si>
    <t xml:space="preserve">Klaipėdos miesto rinkodaros strategijos atnaujinimas </t>
  </si>
  <si>
    <t>3.1.4.1</t>
  </si>
  <si>
    <t>04 Smulkiojo ir vidutinio verslo plėtros programa</t>
  </si>
  <si>
    <t>Kūrybinio inkubatoriaus Kultūros fabriko 2014–2016 metų veiklos programos įgyvendinimas</t>
  </si>
  <si>
    <t>Eur</t>
  </si>
  <si>
    <t>Planas</t>
  </si>
  <si>
    <t>Darbo vietų skaičius / naujai įsikūrusių inkubatoriuje SVV subjektų skaičius</t>
  </si>
  <si>
    <t xml:space="preserve"> 2015 M. KLAIPĖDOS MIESTO SAVIVALDYBĖS ADMINISTRACIJOS</t>
  </si>
  <si>
    <t>Apskaitos kodas</t>
  </si>
  <si>
    <t>2015-ųjų metų asignavimų planas*</t>
  </si>
  <si>
    <t>Indėlio kriterijaus</t>
  </si>
  <si>
    <t xml:space="preserve">Iš viso programai: </t>
  </si>
  <si>
    <t xml:space="preserve">Iš viso  programai: </t>
  </si>
  <si>
    <t>Rekonstruotas pastatas</t>
  </si>
  <si>
    <t>IED  Projektų skyrius</t>
  </si>
  <si>
    <t>04.010104</t>
  </si>
  <si>
    <t>04.010203</t>
  </si>
  <si>
    <t>04.010201</t>
  </si>
  <si>
    <t>04.020106</t>
  </si>
  <si>
    <t>Lyginamasis variantas</t>
  </si>
  <si>
    <t>Skirtumas</t>
  </si>
  <si>
    <t>PATVIRTINTA
Klaipėdos miesto savivaldybės administracijos direktoriaus 2015 m. vasario 27 d. įsakymu Nr. AD1-533</t>
  </si>
  <si>
    <t>* pagal Klaipėdos miesto savivaldybės tarybos sprendimą 2015-06-11 Nr. T2-129</t>
  </si>
  <si>
    <t xml:space="preserve">(Klaipėdos miesto savivaldybės administracijos direktoriaus 2015 m. birželio 16 d. įsakymo Nr. AD1-1796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</si>
</sst>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0"/>
      <name val="Arial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2"/>
      <name val="Arial"/>
      <family val="2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1" fillId="0" borderId="41" xfId="0" applyFont="1" applyFill="1" applyBorder="1" applyAlignment="1">
      <alignment horizontal="center" vertical="top" wrapText="1"/>
    </xf>
    <xf numFmtId="0" fontId="6" fillId="0" borderId="0" xfId="0" applyFont="1"/>
    <xf numFmtId="3" fontId="1" fillId="0" borderId="7" xfId="0" applyNumberFormat="1" applyFont="1" applyFill="1" applyBorder="1" applyAlignment="1">
      <alignment horizontal="center" vertical="top"/>
    </xf>
    <xf numFmtId="3" fontId="1" fillId="0" borderId="20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3" fontId="1" fillId="4" borderId="3" xfId="0" applyNumberFormat="1" applyFont="1" applyFill="1" applyBorder="1" applyAlignment="1">
      <alignment horizontal="center" vertical="top"/>
    </xf>
    <xf numFmtId="0" fontId="1" fillId="0" borderId="55" xfId="0" applyFont="1" applyFill="1" applyBorder="1" applyAlignment="1">
      <alignment horizontal="left" vertical="top" wrapText="1"/>
    </xf>
    <xf numFmtId="49" fontId="3" fillId="5" borderId="16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0" borderId="57" xfId="0" applyFont="1" applyFill="1" applyBorder="1" applyAlignment="1">
      <alignment horizontal="center" vertical="top"/>
    </xf>
    <xf numFmtId="0" fontId="11" fillId="0" borderId="56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1" fillId="0" borderId="58" xfId="0" applyFont="1" applyFill="1" applyBorder="1" applyAlignment="1">
      <alignment vertical="top" wrapText="1"/>
    </xf>
    <xf numFmtId="0" fontId="11" fillId="0" borderId="61" xfId="0" applyFont="1" applyFill="1" applyBorder="1" applyAlignment="1">
      <alignment horizontal="center" vertical="top"/>
    </xf>
    <xf numFmtId="0" fontId="11" fillId="0" borderId="59" xfId="0" applyFont="1" applyFill="1" applyBorder="1" applyAlignment="1">
      <alignment horizontal="center" vertical="top"/>
    </xf>
    <xf numFmtId="0" fontId="12" fillId="3" borderId="44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/>
    </xf>
    <xf numFmtId="0" fontId="11" fillId="0" borderId="32" xfId="0" applyFont="1" applyFill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3" fillId="7" borderId="29" xfId="0" applyFont="1" applyFill="1" applyBorder="1" applyAlignment="1">
      <alignment horizontal="center" vertical="top"/>
    </xf>
    <xf numFmtId="49" fontId="3" fillId="8" borderId="56" xfId="0" applyNumberFormat="1" applyFont="1" applyFill="1" applyBorder="1" applyAlignment="1">
      <alignment horizontal="center" vertical="top" wrapText="1"/>
    </xf>
    <xf numFmtId="49" fontId="3" fillId="8" borderId="56" xfId="0" applyNumberFormat="1" applyFont="1" applyFill="1" applyBorder="1" applyAlignment="1">
      <alignment horizontal="center" vertical="top"/>
    </xf>
    <xf numFmtId="49" fontId="3" fillId="8" borderId="16" xfId="0" applyNumberFormat="1" applyFont="1" applyFill="1" applyBorder="1" applyAlignment="1">
      <alignment horizontal="center" vertical="top"/>
    </xf>
    <xf numFmtId="49" fontId="3" fillId="8" borderId="34" xfId="0" applyNumberFormat="1" applyFont="1" applyFill="1" applyBorder="1" applyAlignment="1">
      <alignment horizontal="center" vertical="top"/>
    </xf>
    <xf numFmtId="49" fontId="3" fillId="8" borderId="16" xfId="0" applyNumberFormat="1" applyFont="1" applyFill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shrinkToFit="1"/>
    </xf>
    <xf numFmtId="0" fontId="1" fillId="0" borderId="15" xfId="0" applyFont="1" applyBorder="1" applyAlignment="1">
      <alignment horizontal="center" vertical="center" textRotation="90" shrinkToFit="1"/>
    </xf>
    <xf numFmtId="0" fontId="1" fillId="0" borderId="0" xfId="0" applyFont="1" applyFill="1" applyBorder="1" applyAlignment="1">
      <alignment vertical="top"/>
    </xf>
    <xf numFmtId="0" fontId="11" fillId="3" borderId="18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center" vertical="top"/>
    </xf>
    <xf numFmtId="0" fontId="10" fillId="3" borderId="19" xfId="0" applyFont="1" applyFill="1" applyBorder="1" applyAlignment="1">
      <alignment horizontal="center" vertical="top"/>
    </xf>
    <xf numFmtId="49" fontId="3" fillId="8" borderId="55" xfId="0" applyNumberFormat="1" applyFont="1" applyFill="1" applyBorder="1" applyAlignment="1">
      <alignment horizontal="center" vertical="top"/>
    </xf>
    <xf numFmtId="0" fontId="1" fillId="0" borderId="64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0" fillId="0" borderId="66" xfId="0" applyFont="1" applyFill="1" applyBorder="1" applyAlignment="1">
      <alignment horizontal="center" vertical="top"/>
    </xf>
    <xf numFmtId="0" fontId="10" fillId="0" borderId="67" xfId="0" applyFont="1" applyFill="1" applyBorder="1" applyAlignment="1">
      <alignment horizontal="center" vertical="top"/>
    </xf>
    <xf numFmtId="49" fontId="3" fillId="4" borderId="0" xfId="0" applyNumberFormat="1" applyFont="1" applyFill="1" applyBorder="1" applyAlignment="1">
      <alignment horizontal="center" vertical="top"/>
    </xf>
    <xf numFmtId="49" fontId="3" fillId="4" borderId="4" xfId="0" applyNumberFormat="1" applyFont="1" applyFill="1" applyBorder="1" applyAlignment="1">
      <alignment horizontal="center" vertical="top"/>
    </xf>
    <xf numFmtId="0" fontId="0" fillId="4" borderId="38" xfId="0" applyFill="1" applyBorder="1" applyAlignment="1">
      <alignment horizontal="left" vertical="top" wrapText="1"/>
    </xf>
    <xf numFmtId="49" fontId="3" fillId="8" borderId="23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49" fontId="3" fillId="4" borderId="38" xfId="0" applyNumberFormat="1" applyFont="1" applyFill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top"/>
    </xf>
    <xf numFmtId="0" fontId="10" fillId="10" borderId="7" xfId="0" applyFont="1" applyFill="1" applyBorder="1" applyAlignment="1">
      <alignment horizontal="center" vertical="top"/>
    </xf>
    <xf numFmtId="0" fontId="10" fillId="10" borderId="20" xfId="0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 wrapText="1"/>
    </xf>
    <xf numFmtId="49" fontId="3" fillId="8" borderId="2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3" fillId="4" borderId="37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left" vertical="top" wrapText="1"/>
    </xf>
    <xf numFmtId="0" fontId="11" fillId="0" borderId="68" xfId="0" applyFont="1" applyBorder="1" applyAlignment="1">
      <alignment horizontal="left" vertical="top" wrapText="1"/>
    </xf>
    <xf numFmtId="0" fontId="0" fillId="0" borderId="74" xfId="0" applyBorder="1" applyAlignment="1">
      <alignment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/>
    </xf>
    <xf numFmtId="0" fontId="1" fillId="4" borderId="27" xfId="0" applyFont="1" applyFill="1" applyBorder="1" applyAlignment="1">
      <alignment horizontal="center" vertical="top"/>
    </xf>
    <xf numFmtId="0" fontId="0" fillId="4" borderId="7" xfId="0" applyFill="1" applyBorder="1" applyAlignment="1">
      <alignment horizontal="left" vertical="top" wrapText="1"/>
    </xf>
    <xf numFmtId="0" fontId="11" fillId="10" borderId="74" xfId="0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center" vertical="top"/>
    </xf>
    <xf numFmtId="0" fontId="1" fillId="0" borderId="66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" fillId="0" borderId="47" xfId="0" applyFont="1" applyBorder="1" applyAlignment="1">
      <alignment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top"/>
    </xf>
    <xf numFmtId="49" fontId="3" fillId="0" borderId="66" xfId="0" applyNumberFormat="1" applyFont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/>
    </xf>
    <xf numFmtId="0" fontId="1" fillId="0" borderId="52" xfId="0" applyFont="1" applyFill="1" applyBorder="1" applyAlignment="1">
      <alignment horizontal="center" vertical="top"/>
    </xf>
    <xf numFmtId="0" fontId="11" fillId="3" borderId="72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left" vertical="top" wrapText="1"/>
    </xf>
    <xf numFmtId="3" fontId="1" fillId="0" borderId="36" xfId="0" applyNumberFormat="1" applyFont="1" applyBorder="1" applyAlignment="1">
      <alignment horizontal="right" vertical="top"/>
    </xf>
    <xf numFmtId="3" fontId="1" fillId="3" borderId="41" xfId="0" applyNumberFormat="1" applyFont="1" applyFill="1" applyBorder="1" applyAlignment="1">
      <alignment horizontal="right" vertical="top" wrapText="1"/>
    </xf>
    <xf numFmtId="3" fontId="1" fillId="0" borderId="72" xfId="0" applyNumberFormat="1" applyFont="1" applyBorder="1" applyAlignment="1">
      <alignment horizontal="right" vertical="top"/>
    </xf>
    <xf numFmtId="3" fontId="1" fillId="3" borderId="27" xfId="0" applyNumberFormat="1" applyFont="1" applyFill="1" applyBorder="1" applyAlignment="1">
      <alignment horizontal="right" vertical="top" wrapText="1"/>
    </xf>
    <xf numFmtId="3" fontId="3" fillId="7" borderId="6" xfId="0" applyNumberFormat="1" applyFont="1" applyFill="1" applyBorder="1" applyAlignment="1">
      <alignment horizontal="right" vertical="top"/>
    </xf>
    <xf numFmtId="3" fontId="3" fillId="7" borderId="29" xfId="0" applyNumberFormat="1" applyFont="1" applyFill="1" applyBorder="1" applyAlignment="1">
      <alignment horizontal="right" vertical="top"/>
    </xf>
    <xf numFmtId="3" fontId="1" fillId="4" borderId="27" xfId="0" applyNumberFormat="1" applyFont="1" applyFill="1" applyBorder="1" applyAlignment="1">
      <alignment horizontal="right" vertical="top" wrapText="1"/>
    </xf>
    <xf numFmtId="3" fontId="1" fillId="3" borderId="44" xfId="0" applyNumberFormat="1" applyFont="1" applyFill="1" applyBorder="1" applyAlignment="1">
      <alignment horizontal="right" vertical="top" wrapText="1"/>
    </xf>
    <xf numFmtId="3" fontId="3" fillId="7" borderId="60" xfId="0" applyNumberFormat="1" applyFont="1" applyFill="1" applyBorder="1" applyAlignment="1">
      <alignment horizontal="right" vertical="top"/>
    </xf>
    <xf numFmtId="3" fontId="3" fillId="2" borderId="14" xfId="0" applyNumberFormat="1" applyFont="1" applyFill="1" applyBorder="1" applyAlignment="1">
      <alignment horizontal="right" vertical="top"/>
    </xf>
    <xf numFmtId="3" fontId="3" fillId="2" borderId="33" xfId="0" applyNumberFormat="1" applyFont="1" applyFill="1" applyBorder="1" applyAlignment="1">
      <alignment horizontal="right" vertical="top"/>
    </xf>
    <xf numFmtId="3" fontId="3" fillId="8" borderId="14" xfId="0" applyNumberFormat="1" applyFont="1" applyFill="1" applyBorder="1" applyAlignment="1">
      <alignment horizontal="right" vertical="top"/>
    </xf>
    <xf numFmtId="3" fontId="3" fillId="8" borderId="33" xfId="0" applyNumberFormat="1" applyFont="1" applyFill="1" applyBorder="1" applyAlignment="1">
      <alignment horizontal="right" vertical="top"/>
    </xf>
    <xf numFmtId="3" fontId="1" fillId="0" borderId="40" xfId="0" applyNumberFormat="1" applyFont="1" applyBorder="1" applyAlignment="1">
      <alignment horizontal="right" vertical="top"/>
    </xf>
    <xf numFmtId="3" fontId="1" fillId="0" borderId="28" xfId="0" applyNumberFormat="1" applyFont="1" applyBorder="1" applyAlignment="1">
      <alignment horizontal="right" vertical="top"/>
    </xf>
    <xf numFmtId="3" fontId="9" fillId="0" borderId="28" xfId="0" applyNumberFormat="1" applyFont="1" applyFill="1" applyBorder="1" applyAlignment="1">
      <alignment vertical="top"/>
    </xf>
    <xf numFmtId="3" fontId="1" fillId="0" borderId="64" xfId="0" applyNumberFormat="1" applyFont="1" applyBorder="1" applyAlignment="1">
      <alignment horizontal="right" vertical="top"/>
    </xf>
    <xf numFmtId="3" fontId="9" fillId="0" borderId="64" xfId="0" applyNumberFormat="1" applyFont="1" applyFill="1" applyBorder="1" applyAlignment="1">
      <alignment vertical="top"/>
    </xf>
    <xf numFmtId="3" fontId="1" fillId="4" borderId="27" xfId="0" applyNumberFormat="1" applyFont="1" applyFill="1" applyBorder="1" applyAlignment="1">
      <alignment horizontal="right" vertical="top"/>
    </xf>
    <xf numFmtId="3" fontId="3" fillId="2" borderId="42" xfId="0" applyNumberFormat="1" applyFont="1" applyFill="1" applyBorder="1" applyAlignment="1">
      <alignment horizontal="right" vertical="top"/>
    </xf>
    <xf numFmtId="3" fontId="3" fillId="5" borderId="33" xfId="0" applyNumberFormat="1" applyFont="1" applyFill="1" applyBorder="1" applyAlignment="1">
      <alignment horizontal="right" vertical="top"/>
    </xf>
    <xf numFmtId="3" fontId="3" fillId="5" borderId="26" xfId="0" applyNumberFormat="1" applyFont="1" applyFill="1" applyBorder="1" applyAlignment="1">
      <alignment horizontal="center" vertical="top"/>
    </xf>
    <xf numFmtId="3" fontId="1" fillId="0" borderId="41" xfId="0" applyNumberFormat="1" applyFont="1" applyFill="1" applyBorder="1" applyAlignment="1">
      <alignment horizontal="center" vertical="top"/>
    </xf>
    <xf numFmtId="3" fontId="3" fillId="5" borderId="41" xfId="0" applyNumberFormat="1" applyFont="1" applyFill="1" applyBorder="1" applyAlignment="1">
      <alignment horizontal="center" vertical="top"/>
    </xf>
    <xf numFmtId="3" fontId="3" fillId="9" borderId="42" xfId="0" applyNumberFormat="1" applyFont="1" applyFill="1" applyBorder="1" applyAlignment="1">
      <alignment horizontal="center" vertical="top"/>
    </xf>
    <xf numFmtId="3" fontId="1" fillId="4" borderId="0" xfId="0" applyNumberFormat="1" applyFont="1" applyFill="1" applyAlignment="1">
      <alignment vertical="top"/>
    </xf>
    <xf numFmtId="0" fontId="1" fillId="0" borderId="27" xfId="0" applyFont="1" applyFill="1" applyBorder="1" applyAlignment="1">
      <alignment horizontal="center" vertical="top" wrapText="1"/>
    </xf>
    <xf numFmtId="3" fontId="1" fillId="0" borderId="41" xfId="0" applyNumberFormat="1" applyFont="1" applyFill="1" applyBorder="1" applyAlignment="1">
      <alignment horizontal="right" vertical="top"/>
    </xf>
    <xf numFmtId="0" fontId="1" fillId="0" borderId="40" xfId="0" applyFont="1" applyFill="1" applyBorder="1" applyAlignment="1">
      <alignment horizontal="center" vertical="top"/>
    </xf>
    <xf numFmtId="3" fontId="1" fillId="0" borderId="69" xfId="0" applyNumberFormat="1" applyFont="1" applyBorder="1" applyAlignment="1">
      <alignment horizontal="right" vertical="top"/>
    </xf>
    <xf numFmtId="3" fontId="1" fillId="3" borderId="40" xfId="0" applyNumberFormat="1" applyFont="1" applyFill="1" applyBorder="1" applyAlignment="1">
      <alignment horizontal="right" vertical="top" wrapText="1"/>
    </xf>
    <xf numFmtId="3" fontId="1" fillId="3" borderId="63" xfId="0" applyNumberFormat="1" applyFont="1" applyFill="1" applyBorder="1" applyAlignment="1">
      <alignment horizontal="right" vertical="top" wrapText="1"/>
    </xf>
    <xf numFmtId="3" fontId="1" fillId="0" borderId="53" xfId="0" applyNumberFormat="1" applyFont="1" applyFill="1" applyBorder="1" applyAlignment="1">
      <alignment horizontal="right" vertical="top"/>
    </xf>
    <xf numFmtId="0" fontId="1" fillId="0" borderId="27" xfId="0" applyFont="1" applyFill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1" fillId="0" borderId="71" xfId="0" applyNumberFormat="1" applyFont="1" applyBorder="1" applyAlignment="1">
      <alignment horizontal="center" vertical="top"/>
    </xf>
    <xf numFmtId="49" fontId="3" fillId="8" borderId="23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0" fontId="1" fillId="0" borderId="5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top" wrapText="1"/>
    </xf>
    <xf numFmtId="0" fontId="11" fillId="3" borderId="77" xfId="0" applyFont="1" applyFill="1" applyBorder="1" applyAlignment="1">
      <alignment horizontal="left" vertical="top" wrapText="1"/>
    </xf>
    <xf numFmtId="0" fontId="0" fillId="0" borderId="72" xfId="0" applyBorder="1" applyAlignment="1">
      <alignment vertical="top" wrapText="1"/>
    </xf>
    <xf numFmtId="0" fontId="11" fillId="3" borderId="73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49" fontId="3" fillId="4" borderId="25" xfId="0" applyNumberFormat="1" applyFont="1" applyFill="1" applyBorder="1" applyAlignment="1">
      <alignment horizontal="center" vertical="top"/>
    </xf>
    <xf numFmtId="49" fontId="3" fillId="4" borderId="7" xfId="0" applyNumberFormat="1" applyFont="1" applyFill="1" applyBorder="1" applyAlignment="1">
      <alignment horizontal="center" vertical="top" wrapText="1"/>
    </xf>
    <xf numFmtId="0" fontId="3" fillId="7" borderId="43" xfId="0" applyFont="1" applyFill="1" applyBorder="1" applyAlignment="1">
      <alignment horizontal="center" vertical="top"/>
    </xf>
    <xf numFmtId="0" fontId="1" fillId="4" borderId="27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/>
    </xf>
    <xf numFmtId="0" fontId="11" fillId="0" borderId="65" xfId="0" applyFont="1" applyFill="1" applyBorder="1" applyAlignment="1">
      <alignment horizontal="left" vertical="top" wrapText="1"/>
    </xf>
    <xf numFmtId="0" fontId="11" fillId="0" borderId="67" xfId="0" applyFont="1" applyFill="1" applyBorder="1" applyAlignment="1">
      <alignment horizontal="center" vertical="top"/>
    </xf>
    <xf numFmtId="3" fontId="3" fillId="5" borderId="26" xfId="0" applyNumberFormat="1" applyFont="1" applyFill="1" applyBorder="1" applyAlignment="1">
      <alignment horizontal="center" vertical="top" wrapText="1"/>
    </xf>
    <xf numFmtId="3" fontId="1" fillId="0" borderId="45" xfId="0" applyNumberFormat="1" applyFont="1" applyBorder="1" applyAlignment="1">
      <alignment horizontal="center" vertical="top" wrapText="1"/>
    </xf>
    <xf numFmtId="3" fontId="3" fillId="5" borderId="45" xfId="0" applyNumberFormat="1" applyFont="1" applyFill="1" applyBorder="1" applyAlignment="1">
      <alignment horizontal="center" vertical="top" wrapText="1"/>
    </xf>
    <xf numFmtId="3" fontId="3" fillId="9" borderId="42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/>
    </xf>
    <xf numFmtId="3" fontId="1" fillId="4" borderId="19" xfId="0" applyNumberFormat="1" applyFont="1" applyFill="1" applyBorder="1" applyAlignment="1">
      <alignment horizontal="center" vertical="top"/>
    </xf>
    <xf numFmtId="3" fontId="1" fillId="0" borderId="61" xfId="0" applyNumberFormat="1" applyFont="1" applyFill="1" applyBorder="1" applyAlignment="1">
      <alignment horizontal="center" vertical="top"/>
    </xf>
    <xf numFmtId="3" fontId="3" fillId="7" borderId="5" xfId="0" applyNumberFormat="1" applyFont="1" applyFill="1" applyBorder="1" applyAlignment="1">
      <alignment horizontal="center" vertical="top"/>
    </xf>
    <xf numFmtId="3" fontId="1" fillId="4" borderId="61" xfId="0" applyNumberFormat="1" applyFont="1" applyFill="1" applyBorder="1" applyAlignment="1">
      <alignment horizontal="center" vertical="top"/>
    </xf>
    <xf numFmtId="3" fontId="3" fillId="2" borderId="14" xfId="0" applyNumberFormat="1" applyFont="1" applyFill="1" applyBorder="1" applyAlignment="1">
      <alignment horizontal="center" vertical="top"/>
    </xf>
    <xf numFmtId="3" fontId="3" fillId="8" borderId="14" xfId="0" applyNumberFormat="1" applyFont="1" applyFill="1" applyBorder="1" applyAlignment="1">
      <alignment horizontal="center" vertical="top"/>
    </xf>
    <xf numFmtId="3" fontId="1" fillId="0" borderId="64" xfId="0" applyNumberFormat="1" applyFont="1" applyBorder="1" applyAlignment="1">
      <alignment horizontal="center" vertical="top"/>
    </xf>
    <xf numFmtId="3" fontId="1" fillId="0" borderId="27" xfId="0" applyNumberFormat="1" applyFont="1" applyFill="1" applyBorder="1" applyAlignment="1">
      <alignment horizontal="center" vertical="top"/>
    </xf>
    <xf numFmtId="3" fontId="3" fillId="7" borderId="42" xfId="0" applyNumberFormat="1" applyFont="1" applyFill="1" applyBorder="1" applyAlignment="1">
      <alignment horizontal="center" vertical="top"/>
    </xf>
    <xf numFmtId="3" fontId="3" fillId="2" borderId="74" xfId="0" applyNumberFormat="1" applyFont="1" applyFill="1" applyBorder="1" applyAlignment="1">
      <alignment horizontal="center" vertical="top"/>
    </xf>
    <xf numFmtId="3" fontId="3" fillId="5" borderId="16" xfId="0" applyNumberFormat="1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right" vertical="top"/>
    </xf>
    <xf numFmtId="0" fontId="1" fillId="0" borderId="9" xfId="0" applyFont="1" applyBorder="1" applyAlignment="1">
      <alignment vertical="top" wrapText="1"/>
    </xf>
    <xf numFmtId="0" fontId="1" fillId="0" borderId="78" xfId="0" applyFont="1" applyFill="1" applyBorder="1" applyAlignment="1">
      <alignment horizontal="center" vertical="top" wrapText="1"/>
    </xf>
    <xf numFmtId="3" fontId="1" fillId="0" borderId="79" xfId="0" applyNumberFormat="1" applyFont="1" applyBorder="1" applyAlignment="1">
      <alignment horizontal="center" vertical="top"/>
    </xf>
    <xf numFmtId="0" fontId="10" fillId="0" borderId="7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wrapText="1"/>
    </xf>
    <xf numFmtId="49" fontId="12" fillId="3" borderId="3" xfId="0" applyNumberFormat="1" applyFont="1" applyFill="1" applyBorder="1" applyAlignment="1">
      <alignment horizontal="center" vertical="center" textRotation="90"/>
    </xf>
    <xf numFmtId="0" fontId="0" fillId="0" borderId="23" xfId="0" applyBorder="1" applyAlignment="1">
      <alignment vertical="top"/>
    </xf>
    <xf numFmtId="0" fontId="1" fillId="4" borderId="18" xfId="0" applyFont="1" applyFill="1" applyBorder="1" applyAlignment="1">
      <alignment vertical="top"/>
    </xf>
    <xf numFmtId="49" fontId="12" fillId="3" borderId="19" xfId="0" applyNumberFormat="1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3" fontId="1" fillId="4" borderId="25" xfId="0" applyNumberFormat="1" applyFont="1" applyFill="1" applyBorder="1" applyAlignment="1">
      <alignment horizontal="center" vertical="top"/>
    </xf>
    <xf numFmtId="3" fontId="1" fillId="0" borderId="38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center" vertical="center" textRotation="90"/>
    </xf>
    <xf numFmtId="0" fontId="6" fillId="0" borderId="55" xfId="0" applyFont="1" applyBorder="1" applyAlignment="1">
      <alignment vertical="top"/>
    </xf>
    <xf numFmtId="0" fontId="0" fillId="0" borderId="43" xfId="0" applyBorder="1" applyAlignment="1">
      <alignment vertical="top"/>
    </xf>
    <xf numFmtId="0" fontId="1" fillId="4" borderId="55" xfId="0" applyFont="1" applyFill="1" applyBorder="1" applyAlignment="1">
      <alignment vertical="top"/>
    </xf>
    <xf numFmtId="0" fontId="12" fillId="3" borderId="32" xfId="0" applyFont="1" applyFill="1" applyBorder="1" applyAlignment="1">
      <alignment horizontal="center" vertical="center"/>
    </xf>
    <xf numFmtId="3" fontId="1" fillId="4" borderId="72" xfId="0" applyNumberFormat="1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49" fontId="3" fillId="8" borderId="2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71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 wrapText="1"/>
    </xf>
    <xf numFmtId="3" fontId="3" fillId="2" borderId="8" xfId="0" applyNumberFormat="1" applyFont="1" applyFill="1" applyBorder="1" applyAlignment="1">
      <alignment horizontal="center" vertical="top"/>
    </xf>
    <xf numFmtId="3" fontId="3" fillId="8" borderId="8" xfId="0" applyNumberFormat="1" applyFont="1" applyFill="1" applyBorder="1" applyAlignment="1">
      <alignment horizontal="center" vertical="top"/>
    </xf>
    <xf numFmtId="3" fontId="3" fillId="5" borderId="34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/>
    </xf>
    <xf numFmtId="3" fontId="1" fillId="0" borderId="62" xfId="0" applyNumberFormat="1" applyFont="1" applyFill="1" applyBorder="1" applyAlignment="1">
      <alignment horizontal="center" vertical="top"/>
    </xf>
    <xf numFmtId="3" fontId="1" fillId="4" borderId="37" xfId="0" applyNumberFormat="1" applyFont="1" applyFill="1" applyBorder="1" applyAlignment="1">
      <alignment horizontal="center" vertical="top"/>
    </xf>
    <xf numFmtId="3" fontId="1" fillId="4" borderId="62" xfId="0" applyNumberFormat="1" applyFont="1" applyFill="1" applyBorder="1" applyAlignment="1">
      <alignment horizontal="center" vertical="top"/>
    </xf>
    <xf numFmtId="3" fontId="1" fillId="0" borderId="28" xfId="0" applyNumberFormat="1" applyFont="1" applyBorder="1" applyAlignment="1">
      <alignment horizontal="center" vertical="top"/>
    </xf>
    <xf numFmtId="3" fontId="1" fillId="4" borderId="27" xfId="0" applyNumberFormat="1" applyFont="1" applyFill="1" applyBorder="1" applyAlignment="1">
      <alignment horizontal="center" vertical="top"/>
    </xf>
    <xf numFmtId="3" fontId="1" fillId="4" borderId="40" xfId="0" applyNumberFormat="1" applyFont="1" applyFill="1" applyBorder="1" applyAlignment="1">
      <alignment horizontal="center" vertical="top"/>
    </xf>
    <xf numFmtId="3" fontId="1" fillId="4" borderId="41" xfId="0" applyNumberFormat="1" applyFont="1" applyFill="1" applyBorder="1" applyAlignment="1">
      <alignment horizontal="center" vertical="top"/>
    </xf>
    <xf numFmtId="3" fontId="3" fillId="2" borderId="33" xfId="0" applyNumberFormat="1" applyFont="1" applyFill="1" applyBorder="1" applyAlignment="1">
      <alignment horizontal="center" vertical="top"/>
    </xf>
    <xf numFmtId="3" fontId="3" fillId="8" borderId="33" xfId="0" applyNumberFormat="1" applyFont="1" applyFill="1" applyBorder="1" applyAlignment="1">
      <alignment horizontal="center" vertical="top"/>
    </xf>
    <xf numFmtId="3" fontId="1" fillId="0" borderId="47" xfId="0" applyNumberFormat="1" applyFont="1" applyBorder="1" applyAlignment="1">
      <alignment horizontal="right" vertical="top"/>
    </xf>
    <xf numFmtId="3" fontId="1" fillId="0" borderId="78" xfId="0" applyNumberFormat="1" applyFont="1" applyBorder="1" applyAlignment="1">
      <alignment horizontal="center" vertical="top"/>
    </xf>
    <xf numFmtId="3" fontId="1" fillId="0" borderId="76" xfId="0" applyNumberFormat="1" applyFont="1" applyBorder="1" applyAlignment="1">
      <alignment horizontal="center" vertical="top"/>
    </xf>
    <xf numFmtId="3" fontId="1" fillId="0" borderId="55" xfId="0" applyNumberFormat="1" applyFont="1" applyFill="1" applyBorder="1" applyAlignment="1">
      <alignment horizontal="center" vertical="top"/>
    </xf>
    <xf numFmtId="3" fontId="1" fillId="0" borderId="52" xfId="0" applyNumberFormat="1" applyFont="1" applyFill="1" applyBorder="1" applyAlignment="1">
      <alignment horizontal="center" vertical="top"/>
    </xf>
    <xf numFmtId="3" fontId="3" fillId="7" borderId="43" xfId="0" applyNumberFormat="1" applyFont="1" applyFill="1" applyBorder="1" applyAlignment="1">
      <alignment horizontal="center" vertical="top"/>
    </xf>
    <xf numFmtId="3" fontId="3" fillId="2" borderId="11" xfId="0" applyNumberFormat="1" applyFont="1" applyFill="1" applyBorder="1" applyAlignment="1">
      <alignment horizontal="center" vertical="top"/>
    </xf>
    <xf numFmtId="3" fontId="1" fillId="0" borderId="27" xfId="0" applyNumberFormat="1" applyFont="1" applyBorder="1" applyAlignment="1">
      <alignment horizontal="center" vertical="top"/>
    </xf>
    <xf numFmtId="3" fontId="3" fillId="2" borderId="42" xfId="0" applyNumberFormat="1" applyFont="1" applyFill="1" applyBorder="1" applyAlignment="1">
      <alignment horizontal="center" vertical="top"/>
    </xf>
    <xf numFmtId="3" fontId="3" fillId="5" borderId="33" xfId="0" applyNumberFormat="1" applyFont="1" applyFill="1" applyBorder="1" applyAlignment="1">
      <alignment horizontal="center" vertical="top"/>
    </xf>
    <xf numFmtId="0" fontId="3" fillId="7" borderId="42" xfId="0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3" fontId="1" fillId="4" borderId="44" xfId="0" applyNumberFormat="1" applyFont="1" applyFill="1" applyBorder="1" applyAlignment="1">
      <alignment horizontal="center" vertical="top"/>
    </xf>
    <xf numFmtId="3" fontId="1" fillId="0" borderId="53" xfId="0" applyNumberFormat="1" applyFont="1" applyFill="1" applyBorder="1" applyAlignment="1">
      <alignment horizontal="center" vertical="top"/>
    </xf>
    <xf numFmtId="3" fontId="1" fillId="4" borderId="53" xfId="0" applyNumberFormat="1" applyFont="1" applyFill="1" applyBorder="1" applyAlignment="1">
      <alignment horizontal="center" vertical="top"/>
    </xf>
    <xf numFmtId="3" fontId="1" fillId="4" borderId="63" xfId="0" applyNumberFormat="1" applyFont="1" applyFill="1" applyBorder="1" applyAlignment="1">
      <alignment horizontal="center" vertical="top"/>
    </xf>
    <xf numFmtId="0" fontId="1" fillId="4" borderId="41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3" fontId="1" fillId="4" borderId="81" xfId="0" applyNumberFormat="1" applyFont="1" applyFill="1" applyBorder="1" applyAlignment="1">
      <alignment horizontal="center" vertical="top"/>
    </xf>
    <xf numFmtId="3" fontId="1" fillId="4" borderId="26" xfId="0" applyNumberFormat="1" applyFont="1" applyFill="1" applyBorder="1" applyAlignment="1">
      <alignment horizontal="center" vertical="top"/>
    </xf>
    <xf numFmtId="3" fontId="1" fillId="4" borderId="48" xfId="0" applyNumberFormat="1" applyFont="1" applyFill="1" applyBorder="1" applyAlignment="1">
      <alignment horizontal="center" vertical="top"/>
    </xf>
    <xf numFmtId="3" fontId="1" fillId="0" borderId="44" xfId="0" applyNumberFormat="1" applyFont="1" applyBorder="1" applyAlignment="1">
      <alignment horizontal="center" vertical="top"/>
    </xf>
    <xf numFmtId="3" fontId="3" fillId="7" borderId="24" xfId="0" applyNumberFormat="1" applyFont="1" applyFill="1" applyBorder="1" applyAlignment="1">
      <alignment horizontal="center" vertical="top"/>
    </xf>
    <xf numFmtId="3" fontId="1" fillId="3" borderId="41" xfId="0" applyNumberFormat="1" applyFont="1" applyFill="1" applyBorder="1" applyAlignment="1">
      <alignment horizontal="center" vertical="top" wrapText="1"/>
    </xf>
    <xf numFmtId="3" fontId="21" fillId="4" borderId="53" xfId="0" applyNumberFormat="1" applyFont="1" applyFill="1" applyBorder="1" applyAlignment="1">
      <alignment horizontal="center" vertical="top"/>
    </xf>
    <xf numFmtId="3" fontId="22" fillId="7" borderId="42" xfId="0" applyNumberFormat="1" applyFont="1" applyFill="1" applyBorder="1" applyAlignment="1">
      <alignment horizontal="center" vertical="top"/>
    </xf>
    <xf numFmtId="3" fontId="22" fillId="2" borderId="33" xfId="0" applyNumberFormat="1" applyFont="1" applyFill="1" applyBorder="1" applyAlignment="1">
      <alignment horizontal="center" vertical="top"/>
    </xf>
    <xf numFmtId="3" fontId="22" fillId="8" borderId="33" xfId="0" applyNumberFormat="1" applyFont="1" applyFill="1" applyBorder="1" applyAlignment="1">
      <alignment horizontal="center" vertical="top"/>
    </xf>
    <xf numFmtId="3" fontId="22" fillId="5" borderId="33" xfId="0" applyNumberFormat="1" applyFont="1" applyFill="1" applyBorder="1" applyAlignment="1">
      <alignment horizontal="center" vertical="top"/>
    </xf>
    <xf numFmtId="3" fontId="22" fillId="5" borderId="26" xfId="0" applyNumberFormat="1" applyFont="1" applyFill="1" applyBorder="1" applyAlignment="1">
      <alignment horizontal="center" vertical="top" wrapText="1"/>
    </xf>
    <xf numFmtId="3" fontId="21" fillId="0" borderId="45" xfId="0" applyNumberFormat="1" applyFont="1" applyBorder="1" applyAlignment="1">
      <alignment horizontal="center" vertical="top" wrapText="1"/>
    </xf>
    <xf numFmtId="3" fontId="22" fillId="5" borderId="45" xfId="0" applyNumberFormat="1" applyFont="1" applyFill="1" applyBorder="1" applyAlignment="1">
      <alignment horizontal="center" vertical="top" wrapText="1"/>
    </xf>
    <xf numFmtId="3" fontId="22" fillId="9" borderId="42" xfId="0" applyNumberFormat="1" applyFont="1" applyFill="1" applyBorder="1" applyAlignment="1">
      <alignment horizontal="center" vertical="top" wrapText="1"/>
    </xf>
    <xf numFmtId="3" fontId="1" fillId="4" borderId="30" xfId="0" applyNumberFormat="1" applyFont="1" applyFill="1" applyBorder="1" applyAlignment="1">
      <alignment horizontal="center" vertical="top"/>
    </xf>
    <xf numFmtId="0" fontId="1" fillId="4" borderId="37" xfId="0" applyFont="1" applyFill="1" applyBorder="1" applyAlignment="1">
      <alignment vertical="top" wrapText="1"/>
    </xf>
    <xf numFmtId="0" fontId="1" fillId="4" borderId="25" xfId="0" applyFont="1" applyFill="1" applyBorder="1" applyAlignment="1">
      <alignment vertical="top" wrapText="1"/>
    </xf>
    <xf numFmtId="0" fontId="1" fillId="4" borderId="38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center" vertical="center" textRotation="90" shrinkToFit="1"/>
    </xf>
    <xf numFmtId="0" fontId="18" fillId="0" borderId="4" xfId="0" applyFont="1" applyFill="1" applyBorder="1" applyAlignment="1">
      <alignment horizontal="center" vertical="center" textRotation="90" shrinkToFit="1"/>
    </xf>
    <xf numFmtId="0" fontId="18" fillId="0" borderId="7" xfId="0" applyFont="1" applyFill="1" applyBorder="1" applyAlignment="1">
      <alignment horizontal="center" vertical="center" textRotation="90" shrinkToFit="1"/>
    </xf>
    <xf numFmtId="49" fontId="1" fillId="0" borderId="37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0" fontId="1" fillId="3" borderId="52" xfId="0" applyFont="1" applyFill="1" applyBorder="1" applyAlignment="1">
      <alignment horizontal="left" vertical="top" wrapText="1"/>
    </xf>
    <xf numFmtId="0" fontId="1" fillId="3" borderId="39" xfId="0" applyFont="1" applyFill="1" applyBorder="1" applyAlignment="1">
      <alignment horizontal="left" vertical="top" wrapText="1"/>
    </xf>
    <xf numFmtId="0" fontId="1" fillId="3" borderId="53" xfId="0" applyFont="1" applyFill="1" applyBorder="1" applyAlignment="1">
      <alignment horizontal="left" vertical="top" wrapText="1"/>
    </xf>
    <xf numFmtId="0" fontId="3" fillId="9" borderId="43" xfId="0" applyFont="1" applyFill="1" applyBorder="1" applyAlignment="1">
      <alignment horizontal="right" vertical="top" wrapText="1"/>
    </xf>
    <xf numFmtId="0" fontId="3" fillId="9" borderId="11" xfId="0" applyFont="1" applyFill="1" applyBorder="1" applyAlignment="1">
      <alignment horizontal="right" vertical="top" wrapText="1"/>
    </xf>
    <xf numFmtId="0" fontId="3" fillId="9" borderId="24" xfId="0" applyFont="1" applyFill="1" applyBorder="1" applyAlignment="1">
      <alignment horizontal="right" vertical="top" wrapText="1"/>
    </xf>
    <xf numFmtId="0" fontId="1" fillId="0" borderId="49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3" fillId="5" borderId="49" xfId="0" applyFont="1" applyFill="1" applyBorder="1" applyAlignment="1">
      <alignment horizontal="right" vertical="top" wrapText="1"/>
    </xf>
    <xf numFmtId="0" fontId="3" fillId="5" borderId="50" xfId="0" applyFont="1" applyFill="1" applyBorder="1" applyAlignment="1">
      <alignment horizontal="right" vertical="top" wrapText="1"/>
    </xf>
    <xf numFmtId="0" fontId="3" fillId="5" borderId="46" xfId="0" applyFont="1" applyFill="1" applyBorder="1" applyAlignment="1">
      <alignment horizontal="right" vertical="top" wrapText="1"/>
    </xf>
    <xf numFmtId="0" fontId="3" fillId="5" borderId="47" xfId="0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right" vertical="top" wrapText="1"/>
    </xf>
    <xf numFmtId="0" fontId="3" fillId="5" borderId="48" xfId="0" applyFont="1" applyFill="1" applyBorder="1" applyAlignment="1">
      <alignment horizontal="right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49" fontId="3" fillId="5" borderId="10" xfId="0" applyNumberFormat="1" applyFont="1" applyFill="1" applyBorder="1" applyAlignment="1">
      <alignment horizontal="right" vertical="top"/>
    </xf>
    <xf numFmtId="49" fontId="3" fillId="5" borderId="8" xfId="0" applyNumberFormat="1" applyFont="1" applyFill="1" applyBorder="1" applyAlignment="1">
      <alignment horizontal="right" vertical="top"/>
    </xf>
    <xf numFmtId="0" fontId="1" fillId="4" borderId="4" xfId="0" applyFont="1" applyFill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top"/>
    </xf>
    <xf numFmtId="0" fontId="1" fillId="0" borderId="75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49" fontId="3" fillId="8" borderId="10" xfId="0" applyNumberFormat="1" applyFont="1" applyFill="1" applyBorder="1" applyAlignment="1">
      <alignment horizontal="right" vertical="top"/>
    </xf>
    <xf numFmtId="49" fontId="3" fillId="8" borderId="8" xfId="0" applyNumberFormat="1" applyFont="1" applyFill="1" applyBorder="1" applyAlignment="1">
      <alignment horizontal="right" vertical="top"/>
    </xf>
    <xf numFmtId="49" fontId="3" fillId="8" borderId="21" xfId="0" applyNumberFormat="1" applyFont="1" applyFill="1" applyBorder="1" applyAlignment="1">
      <alignment horizontal="right" vertical="top"/>
    </xf>
    <xf numFmtId="0" fontId="1" fillId="5" borderId="8" xfId="0" applyFont="1" applyFill="1" applyBorder="1" applyAlignment="1">
      <alignment horizontal="center" vertical="top"/>
    </xf>
    <xf numFmtId="0" fontId="1" fillId="5" borderId="21" xfId="0" applyFont="1" applyFill="1" applyBorder="1" applyAlignment="1">
      <alignment horizontal="center" vertical="top"/>
    </xf>
    <xf numFmtId="0" fontId="1" fillId="0" borderId="35" xfId="0" applyNumberFormat="1" applyFont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2" borderId="38" xfId="0" applyNumberFormat="1" applyFont="1" applyFill="1" applyBorder="1" applyAlignment="1">
      <alignment horizontal="right" vertical="top"/>
    </xf>
    <xf numFmtId="49" fontId="3" fillId="2" borderId="11" xfId="0" applyNumberFormat="1" applyFont="1" applyFill="1" applyBorder="1" applyAlignment="1">
      <alignment horizontal="right" vertical="top"/>
    </xf>
    <xf numFmtId="0" fontId="1" fillId="8" borderId="8" xfId="0" applyFont="1" applyFill="1" applyBorder="1" applyAlignment="1">
      <alignment horizontal="center" vertical="top"/>
    </xf>
    <xf numFmtId="0" fontId="1" fillId="8" borderId="21" xfId="0" applyFont="1" applyFill="1" applyBorder="1" applyAlignment="1">
      <alignment horizontal="center" vertical="top"/>
    </xf>
    <xf numFmtId="0" fontId="1" fillId="8" borderId="34" xfId="0" applyFont="1" applyFill="1" applyBorder="1" applyAlignment="1">
      <alignment horizontal="center" vertical="top"/>
    </xf>
    <xf numFmtId="0" fontId="3" fillId="8" borderId="10" xfId="0" applyFont="1" applyFill="1" applyBorder="1" applyAlignment="1">
      <alignment horizontal="left" vertical="top"/>
    </xf>
    <xf numFmtId="0" fontId="3" fillId="8" borderId="8" xfId="0" applyFont="1" applyFill="1" applyBorder="1" applyAlignment="1">
      <alignment horizontal="left" vertical="top"/>
    </xf>
    <xf numFmtId="0" fontId="3" fillId="8" borderId="21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49" fontId="3" fillId="8" borderId="22" xfId="0" applyNumberFormat="1" applyFont="1" applyFill="1" applyBorder="1" applyAlignment="1">
      <alignment horizontal="center" vertical="top"/>
    </xf>
    <xf numFmtId="49" fontId="3" fillId="8" borderId="18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70" xfId="0" applyFont="1" applyFill="1" applyBorder="1" applyAlignment="1">
      <alignment horizontal="center" vertical="center" textRotation="90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71" xfId="0" applyNumberFormat="1" applyFont="1" applyBorder="1" applyAlignment="1">
      <alignment horizontal="center" vertical="top"/>
    </xf>
    <xf numFmtId="49" fontId="3" fillId="8" borderId="23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right" vertical="top"/>
    </xf>
    <xf numFmtId="49" fontId="3" fillId="2" borderId="21" xfId="0" applyNumberFormat="1" applyFont="1" applyFill="1" applyBorder="1" applyAlignment="1">
      <alignment horizontal="right" vertical="top"/>
    </xf>
    <xf numFmtId="0" fontId="1" fillId="2" borderId="3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vertical="top" wrapText="1"/>
    </xf>
    <xf numFmtId="0" fontId="3" fillId="4" borderId="38" xfId="0" applyFont="1" applyFill="1" applyBorder="1" applyAlignment="1">
      <alignment vertical="top" wrapText="1"/>
    </xf>
    <xf numFmtId="49" fontId="12" fillId="3" borderId="17" xfId="0" applyNumberFormat="1" applyFont="1" applyFill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1" fillId="3" borderId="22" xfId="0" applyFont="1" applyFill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49" fontId="12" fillId="3" borderId="3" xfId="0" applyNumberFormat="1" applyFont="1" applyFill="1" applyBorder="1" applyAlignment="1">
      <alignment horizontal="center" vertical="center" textRotation="90"/>
    </xf>
    <xf numFmtId="0" fontId="0" fillId="0" borderId="61" xfId="0" applyBorder="1" applyAlignment="1">
      <alignment horizontal="center" vertical="center" textRotation="90"/>
    </xf>
    <xf numFmtId="49" fontId="12" fillId="3" borderId="37" xfId="0" applyNumberFormat="1" applyFont="1" applyFill="1" applyBorder="1" applyAlignment="1">
      <alignment horizontal="center" vertical="center" textRotation="90"/>
    </xf>
    <xf numFmtId="0" fontId="0" fillId="0" borderId="62" xfId="0" applyBorder="1" applyAlignment="1">
      <alignment horizontal="center" vertical="center" textRotation="90"/>
    </xf>
    <xf numFmtId="0" fontId="1" fillId="0" borderId="31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7" fillId="5" borderId="49" xfId="0" applyFont="1" applyFill="1" applyBorder="1" applyAlignment="1">
      <alignment horizontal="left" vertical="top" wrapText="1"/>
    </xf>
    <xf numFmtId="0" fontId="7" fillId="5" borderId="50" xfId="0" applyFont="1" applyFill="1" applyBorder="1" applyAlignment="1">
      <alignment horizontal="left" vertical="top" wrapText="1"/>
    </xf>
    <xf numFmtId="0" fontId="7" fillId="5" borderId="46" xfId="0" applyFont="1" applyFill="1" applyBorder="1" applyAlignment="1">
      <alignment horizontal="left" vertical="top" wrapText="1"/>
    </xf>
    <xf numFmtId="0" fontId="3" fillId="8" borderId="51" xfId="0" applyFont="1" applyFill="1" applyBorder="1" applyAlignment="1">
      <alignment horizontal="left" vertical="top"/>
    </xf>
    <xf numFmtId="0" fontId="3" fillId="8" borderId="50" xfId="0" applyFont="1" applyFill="1" applyBorder="1" applyAlignment="1">
      <alignment horizontal="left" vertical="top"/>
    </xf>
    <xf numFmtId="0" fontId="3" fillId="8" borderId="46" xfId="0" applyFont="1" applyFill="1" applyBorder="1" applyAlignment="1">
      <alignment horizontal="left" vertical="top"/>
    </xf>
    <xf numFmtId="0" fontId="3" fillId="2" borderId="51" xfId="0" applyFont="1" applyFill="1" applyBorder="1" applyAlignment="1">
      <alignment horizontal="left" vertical="top" wrapText="1"/>
    </xf>
    <xf numFmtId="0" fontId="3" fillId="2" borderId="50" xfId="0" applyFont="1" applyFill="1" applyBorder="1" applyAlignment="1">
      <alignment horizontal="left" vertical="top" wrapText="1"/>
    </xf>
    <xf numFmtId="0" fontId="3" fillId="2" borderId="46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center" textRotation="90" wrapText="1"/>
    </xf>
    <xf numFmtId="0" fontId="18" fillId="0" borderId="4" xfId="0" applyFont="1" applyFill="1" applyBorder="1" applyAlignment="1">
      <alignment horizontal="center" vertical="center" textRotation="90" wrapText="1"/>
    </xf>
    <xf numFmtId="0" fontId="18" fillId="0" borderId="7" xfId="0" applyFont="1" applyFill="1" applyBorder="1" applyAlignment="1">
      <alignment horizontal="center" vertical="center" textRotation="90" wrapText="1"/>
    </xf>
    <xf numFmtId="49" fontId="1" fillId="0" borderId="20" xfId="0" applyNumberFormat="1" applyFont="1" applyBorder="1" applyAlignment="1">
      <alignment horizontal="center" vertical="top"/>
    </xf>
    <xf numFmtId="0" fontId="11" fillId="0" borderId="31" xfId="0" applyFont="1" applyFill="1" applyBorder="1" applyAlignment="1">
      <alignment vertical="top" wrapText="1"/>
    </xf>
    <xf numFmtId="49" fontId="7" fillId="6" borderId="47" xfId="0" applyNumberFormat="1" applyFont="1" applyFill="1" applyBorder="1" applyAlignment="1">
      <alignment horizontal="left" vertical="top" wrapText="1"/>
    </xf>
    <xf numFmtId="49" fontId="7" fillId="6" borderId="9" xfId="0" applyNumberFormat="1" applyFont="1" applyFill="1" applyBorder="1" applyAlignment="1">
      <alignment horizontal="left" vertical="top" wrapText="1"/>
    </xf>
    <xf numFmtId="49" fontId="7" fillId="6" borderId="48" xfId="0" applyNumberFormat="1" applyFont="1" applyFill="1" applyBorder="1" applyAlignment="1">
      <alignment horizontal="left" vertical="top" wrapText="1"/>
    </xf>
    <xf numFmtId="0" fontId="1" fillId="0" borderId="40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textRotation="90" shrinkToFit="1"/>
    </xf>
    <xf numFmtId="0" fontId="1" fillId="0" borderId="27" xfId="0" applyFont="1" applyBorder="1" applyAlignment="1">
      <alignment horizontal="center" textRotation="90" shrinkToFit="1"/>
    </xf>
    <xf numFmtId="0" fontId="1" fillId="0" borderId="42" xfId="0" applyFont="1" applyBorder="1" applyAlignment="1">
      <alignment horizontal="center" textRotation="90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1" fillId="0" borderId="40" xfId="0" applyNumberFormat="1" applyFont="1" applyBorder="1" applyAlignment="1">
      <alignment horizontal="center" vertical="center" textRotation="90" shrinkToFit="1"/>
    </xf>
    <xf numFmtId="0" fontId="1" fillId="0" borderId="27" xfId="0" applyNumberFormat="1" applyFont="1" applyBorder="1" applyAlignment="1">
      <alignment horizontal="center" vertical="center" textRotation="90" shrinkToFit="1"/>
    </xf>
    <xf numFmtId="0" fontId="1" fillId="0" borderId="42" xfId="0" applyNumberFormat="1" applyFont="1" applyBorder="1" applyAlignment="1">
      <alignment horizontal="center" vertical="center" textRotation="90" shrinkToFit="1"/>
    </xf>
    <xf numFmtId="0" fontId="1" fillId="0" borderId="40" xfId="0" applyFont="1" applyBorder="1" applyAlignment="1">
      <alignment horizontal="center" vertical="center" textRotation="90" shrinkToFit="1"/>
    </xf>
    <xf numFmtId="0" fontId="1" fillId="0" borderId="27" xfId="0" applyFont="1" applyBorder="1" applyAlignment="1">
      <alignment horizontal="center" vertical="center" textRotation="90" shrinkToFit="1"/>
    </xf>
    <xf numFmtId="0" fontId="1" fillId="0" borderId="42" xfId="0" applyFont="1" applyBorder="1" applyAlignment="1">
      <alignment horizontal="center" vertical="center" textRotation="90" shrinkToFi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textRotation="90" shrinkToFit="1"/>
    </xf>
    <xf numFmtId="0" fontId="1" fillId="0" borderId="18" xfId="0" applyFont="1" applyBorder="1" applyAlignment="1">
      <alignment horizontal="center" vertical="center" textRotation="90" shrinkToFit="1"/>
    </xf>
    <xf numFmtId="0" fontId="1" fillId="0" borderId="23" xfId="0" applyFont="1" applyBorder="1" applyAlignment="1">
      <alignment horizontal="center" vertical="center" textRotation="90" shrinkToFit="1"/>
    </xf>
    <xf numFmtId="0" fontId="1" fillId="0" borderId="3" xfId="0" applyFont="1" applyBorder="1" applyAlignment="1">
      <alignment horizontal="center" vertical="center" textRotation="90" shrinkToFit="1"/>
    </xf>
    <xf numFmtId="0" fontId="1" fillId="0" borderId="4" xfId="0" applyFont="1" applyBorder="1" applyAlignment="1">
      <alignment horizontal="center" vertical="center" textRotation="90" shrinkToFit="1"/>
    </xf>
    <xf numFmtId="0" fontId="1" fillId="0" borderId="7" xfId="0" applyFont="1" applyBorder="1" applyAlignment="1">
      <alignment horizontal="center" vertical="center" textRotation="90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textRotation="90" shrinkToFit="1"/>
    </xf>
    <xf numFmtId="0" fontId="1" fillId="0" borderId="0" xfId="0" applyFont="1" applyBorder="1" applyAlignment="1">
      <alignment horizontal="center" vertical="center" textRotation="90" shrinkToFit="1"/>
    </xf>
    <xf numFmtId="0" fontId="1" fillId="0" borderId="11" xfId="0" applyFont="1" applyBorder="1" applyAlignment="1">
      <alignment horizontal="center" vertical="center" textRotation="90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/>
    </xf>
    <xf numFmtId="49" fontId="1" fillId="0" borderId="7" xfId="0" applyNumberFormat="1" applyFont="1" applyBorder="1" applyAlignment="1">
      <alignment horizontal="center" vertical="center" textRotation="90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42" xfId="0" applyNumberFormat="1" applyFont="1" applyBorder="1" applyAlignment="1">
      <alignment horizontal="center" vertical="top" wrapText="1"/>
    </xf>
    <xf numFmtId="0" fontId="11" fillId="0" borderId="18" xfId="0" applyFont="1" applyFill="1" applyBorder="1" applyAlignment="1">
      <alignment vertical="top" wrapText="1"/>
    </xf>
    <xf numFmtId="0" fontId="1" fillId="5" borderId="34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left" vertical="top" wrapText="1"/>
    </xf>
    <xf numFmtId="49" fontId="3" fillId="2" borderId="24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49" fontId="3" fillId="0" borderId="4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0" fillId="0" borderId="70" xfId="0" applyBorder="1" applyAlignment="1">
      <alignment horizontal="center" vertical="center" textRotation="90" wrapText="1"/>
    </xf>
    <xf numFmtId="49" fontId="1" fillId="0" borderId="54" xfId="0" applyNumberFormat="1" applyFont="1" applyBorder="1" applyAlignment="1">
      <alignment horizontal="center" vertical="top" wrapText="1"/>
    </xf>
    <xf numFmtId="49" fontId="1" fillId="0" borderId="55" xfId="0" applyNumberFormat="1" applyFont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1" fillId="0" borderId="80" xfId="0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18" fillId="0" borderId="3" xfId="0" applyFont="1" applyFill="1" applyBorder="1" applyAlignment="1">
      <alignment horizontal="center" vertical="center" textRotation="90" wrapText="1"/>
    </xf>
    <xf numFmtId="49" fontId="1" fillId="0" borderId="37" xfId="0" applyNumberFormat="1" applyFont="1" applyBorder="1" applyAlignment="1">
      <alignment horizontal="center" vertical="center" textRotation="90" wrapText="1"/>
    </xf>
    <xf numFmtId="49" fontId="1" fillId="0" borderId="25" xfId="0" applyNumberFormat="1" applyFont="1" applyBorder="1" applyAlignment="1">
      <alignment horizontal="center" vertical="center" textRotation="90" wrapText="1"/>
    </xf>
    <xf numFmtId="49" fontId="1" fillId="0" borderId="38" xfId="0" applyNumberFormat="1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 shrinkToFit="1"/>
    </xf>
    <xf numFmtId="0" fontId="0" fillId="0" borderId="7" xfId="0" applyBorder="1" applyAlignment="1">
      <alignment horizontal="center" vertical="center" textRotation="90" shrinkToFit="1"/>
    </xf>
    <xf numFmtId="0" fontId="1" fillId="0" borderId="17" xfId="0" applyNumberFormat="1" applyFont="1" applyBorder="1" applyAlignment="1">
      <alignment horizontal="center" vertical="center" textRotation="90" shrinkToFit="1"/>
    </xf>
    <xf numFmtId="0" fontId="1" fillId="0" borderId="19" xfId="0" applyNumberFormat="1" applyFont="1" applyBorder="1" applyAlignment="1">
      <alignment horizontal="center" vertical="center" textRotation="90" shrinkToFit="1"/>
    </xf>
    <xf numFmtId="0" fontId="1" fillId="0" borderId="20" xfId="0" applyNumberFormat="1" applyFont="1" applyBorder="1" applyAlignment="1">
      <alignment horizontal="center" vertical="center" textRotation="90" shrinkToFit="1"/>
    </xf>
    <xf numFmtId="0" fontId="1" fillId="0" borderId="40" xfId="0" applyNumberFormat="1" applyFont="1" applyFill="1" applyBorder="1" applyAlignment="1">
      <alignment horizontal="center" vertical="center" textRotation="90" shrinkToFit="1"/>
    </xf>
    <xf numFmtId="0" fontId="1" fillId="0" borderId="27" xfId="0" applyNumberFormat="1" applyFont="1" applyFill="1" applyBorder="1" applyAlignment="1">
      <alignment horizontal="center" vertical="center" textRotation="90" shrinkToFit="1"/>
    </xf>
    <xf numFmtId="0" fontId="1" fillId="0" borderId="42" xfId="0" applyNumberFormat="1" applyFont="1" applyFill="1" applyBorder="1" applyAlignment="1">
      <alignment horizontal="center" vertical="center" textRotation="90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4" xfId="0" applyFont="1" applyBorder="1" applyAlignment="1">
      <alignment horizontal="center" vertical="center" textRotation="90" shrinkToFit="1"/>
    </xf>
    <xf numFmtId="0" fontId="1" fillId="0" borderId="55" xfId="0" applyFont="1" applyBorder="1" applyAlignment="1">
      <alignment horizontal="center" vertical="center" textRotation="90" shrinkToFit="1"/>
    </xf>
    <xf numFmtId="0" fontId="1" fillId="0" borderId="43" xfId="0" applyFont="1" applyBorder="1" applyAlignment="1">
      <alignment horizontal="center" vertical="center" textRotation="90" shrinkToFit="1"/>
    </xf>
    <xf numFmtId="0" fontId="19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colors>
    <mruColors>
      <color rgb="FFFF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8"/>
  <sheetViews>
    <sheetView view="pageBreakPreview" zoomScaleNormal="100" zoomScaleSheetLayoutView="100" workbookViewId="0">
      <selection activeCell="T12" sqref="T12"/>
    </sheetView>
  </sheetViews>
  <sheetFormatPr defaultRowHeight="12.75"/>
  <cols>
    <col min="1" max="3" width="2.7109375" style="4" customWidth="1"/>
    <col min="4" max="4" width="33.42578125" style="4" customWidth="1"/>
    <col min="5" max="5" width="2.7109375" style="16" customWidth="1"/>
    <col min="6" max="6" width="2.7109375" style="5" customWidth="1"/>
    <col min="7" max="7" width="7.7109375" style="6" customWidth="1"/>
    <col min="8" max="8" width="8.140625" style="4" customWidth="1"/>
    <col min="9" max="9" width="7.5703125" style="4" customWidth="1"/>
    <col min="10" max="10" width="7.42578125" style="4" customWidth="1"/>
    <col min="11" max="11" width="34.140625" style="4" customWidth="1"/>
    <col min="12" max="12" width="4.28515625" style="4" customWidth="1"/>
    <col min="13" max="13" width="4.140625" style="4" customWidth="1"/>
    <col min="14" max="14" width="3.85546875" style="4" customWidth="1"/>
    <col min="15" max="16384" width="9.140625" style="3"/>
  </cols>
  <sheetData>
    <row r="1" spans="1:18" ht="15.75">
      <c r="A1" s="376" t="s">
        <v>59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8" ht="15.75">
      <c r="A2" s="377" t="s">
        <v>42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8" ht="15.75">
      <c r="A3" s="378" t="s">
        <v>17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1"/>
      <c r="P3" s="1"/>
      <c r="Q3" s="1"/>
    </row>
    <row r="4" spans="1:18" ht="13.5" thickBot="1">
      <c r="L4" s="379" t="s">
        <v>71</v>
      </c>
      <c r="M4" s="379"/>
      <c r="N4" s="379"/>
    </row>
    <row r="5" spans="1:18" ht="24.75" customHeight="1">
      <c r="A5" s="380" t="s">
        <v>44</v>
      </c>
      <c r="B5" s="383" t="s">
        <v>0</v>
      </c>
      <c r="C5" s="383" t="s">
        <v>1</v>
      </c>
      <c r="D5" s="386" t="s">
        <v>12</v>
      </c>
      <c r="E5" s="389" t="s">
        <v>2</v>
      </c>
      <c r="F5" s="370" t="s">
        <v>3</v>
      </c>
      <c r="G5" s="373" t="s">
        <v>4</v>
      </c>
      <c r="H5" s="361" t="s">
        <v>47</v>
      </c>
      <c r="I5" s="364" t="s">
        <v>32</v>
      </c>
      <c r="J5" s="364" t="s">
        <v>48</v>
      </c>
      <c r="K5" s="367" t="s">
        <v>11</v>
      </c>
      <c r="L5" s="368"/>
      <c r="M5" s="368"/>
      <c r="N5" s="369"/>
    </row>
    <row r="6" spans="1:18" ht="12.75" customHeight="1">
      <c r="A6" s="381"/>
      <c r="B6" s="384"/>
      <c r="C6" s="384"/>
      <c r="D6" s="387"/>
      <c r="E6" s="390"/>
      <c r="F6" s="371"/>
      <c r="G6" s="374"/>
      <c r="H6" s="362"/>
      <c r="I6" s="365"/>
      <c r="J6" s="365"/>
      <c r="K6" s="392" t="s">
        <v>12</v>
      </c>
      <c r="L6" s="394" t="s">
        <v>72</v>
      </c>
      <c r="M6" s="395"/>
      <c r="N6" s="396"/>
    </row>
    <row r="7" spans="1:18" ht="93" customHeight="1" thickBot="1">
      <c r="A7" s="382"/>
      <c r="B7" s="385"/>
      <c r="C7" s="385"/>
      <c r="D7" s="388"/>
      <c r="E7" s="391"/>
      <c r="F7" s="372"/>
      <c r="G7" s="375"/>
      <c r="H7" s="363"/>
      <c r="I7" s="366"/>
      <c r="J7" s="366"/>
      <c r="K7" s="393"/>
      <c r="L7" s="48" t="s">
        <v>21</v>
      </c>
      <c r="M7" s="48" t="s">
        <v>33</v>
      </c>
      <c r="N7" s="49" t="s">
        <v>49</v>
      </c>
    </row>
    <row r="8" spans="1:18" s="12" customFormat="1" ht="15" customHeight="1">
      <c r="A8" s="358" t="s">
        <v>24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60"/>
    </row>
    <row r="9" spans="1:18" s="12" customFormat="1" ht="15" customHeight="1">
      <c r="A9" s="342" t="s">
        <v>69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4"/>
    </row>
    <row r="10" spans="1:18" ht="15" customHeight="1">
      <c r="A10" s="42" t="s">
        <v>5</v>
      </c>
      <c r="B10" s="345" t="s">
        <v>25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7"/>
    </row>
    <row r="11" spans="1:18" ht="15" customHeight="1">
      <c r="A11" s="43" t="s">
        <v>5</v>
      </c>
      <c r="B11" s="23" t="s">
        <v>5</v>
      </c>
      <c r="C11" s="348" t="s">
        <v>26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50"/>
    </row>
    <row r="12" spans="1:18" ht="31.5" customHeight="1">
      <c r="A12" s="311" t="s">
        <v>5</v>
      </c>
      <c r="B12" s="313" t="s">
        <v>5</v>
      </c>
      <c r="C12" s="323" t="s">
        <v>5</v>
      </c>
      <c r="D12" s="351" t="s">
        <v>39</v>
      </c>
      <c r="E12" s="353" t="s">
        <v>37</v>
      </c>
      <c r="F12" s="284" t="s">
        <v>29</v>
      </c>
      <c r="G12" s="124" t="s">
        <v>22</v>
      </c>
      <c r="H12" s="100">
        <f>33.6/3.4528*1000</f>
        <v>9731</v>
      </c>
      <c r="I12" s="101">
        <f>60/3.4528*1000</f>
        <v>17377</v>
      </c>
      <c r="J12" s="101">
        <f>60/3.4528*1000</f>
        <v>17377</v>
      </c>
      <c r="K12" s="32" t="s">
        <v>40</v>
      </c>
      <c r="L12" s="33">
        <v>2</v>
      </c>
      <c r="M12" s="33">
        <v>2</v>
      </c>
      <c r="N12" s="34">
        <v>2</v>
      </c>
      <c r="O12" s="17"/>
      <c r="P12" s="18"/>
      <c r="Q12" s="18"/>
      <c r="R12" s="18"/>
    </row>
    <row r="13" spans="1:18" ht="25.5">
      <c r="A13" s="311"/>
      <c r="B13" s="313"/>
      <c r="C13" s="323"/>
      <c r="D13" s="351"/>
      <c r="E13" s="354"/>
      <c r="F13" s="284"/>
      <c r="G13" s="153"/>
      <c r="H13" s="196"/>
      <c r="I13" s="101"/>
      <c r="J13" s="101"/>
      <c r="K13" s="26" t="s">
        <v>41</v>
      </c>
      <c r="L13" s="24">
        <v>1</v>
      </c>
      <c r="M13" s="24">
        <v>2</v>
      </c>
      <c r="N13" s="25">
        <v>2</v>
      </c>
      <c r="O13" s="17"/>
      <c r="P13" s="18"/>
      <c r="Q13" s="18"/>
      <c r="R13" s="18"/>
    </row>
    <row r="14" spans="1:18">
      <c r="A14" s="311"/>
      <c r="B14" s="313"/>
      <c r="C14" s="323"/>
      <c r="D14" s="351"/>
      <c r="E14" s="354"/>
      <c r="F14" s="284"/>
      <c r="G14" s="11"/>
      <c r="H14" s="98"/>
      <c r="I14" s="125"/>
      <c r="J14" s="125"/>
      <c r="K14" s="357" t="s">
        <v>43</v>
      </c>
      <c r="L14" s="38">
        <v>12</v>
      </c>
      <c r="M14" s="38">
        <v>12</v>
      </c>
      <c r="N14" s="39">
        <v>12</v>
      </c>
      <c r="O14" s="17"/>
      <c r="P14" s="18"/>
      <c r="Q14" s="18"/>
      <c r="R14" s="18"/>
    </row>
    <row r="15" spans="1:18" ht="18" customHeight="1" thickBot="1">
      <c r="A15" s="320"/>
      <c r="B15" s="321"/>
      <c r="C15" s="324"/>
      <c r="D15" s="352"/>
      <c r="E15" s="355"/>
      <c r="F15" s="356"/>
      <c r="G15" s="41" t="s">
        <v>6</v>
      </c>
      <c r="H15" s="102">
        <f t="shared" ref="H15:J15" si="0">SUM(H12:H14)</f>
        <v>9731</v>
      </c>
      <c r="I15" s="103">
        <f t="shared" si="0"/>
        <v>17377</v>
      </c>
      <c r="J15" s="103">
        <f t="shared" si="0"/>
        <v>17377</v>
      </c>
      <c r="K15" s="341"/>
      <c r="L15" s="36"/>
      <c r="M15" s="36"/>
      <c r="N15" s="37"/>
      <c r="O15" s="17"/>
      <c r="P15" s="18"/>
      <c r="Q15" s="18"/>
      <c r="R15" s="18"/>
    </row>
    <row r="16" spans="1:18" ht="12.75" customHeight="1">
      <c r="A16" s="310" t="s">
        <v>5</v>
      </c>
      <c r="B16" s="312" t="s">
        <v>5</v>
      </c>
      <c r="C16" s="322" t="s">
        <v>7</v>
      </c>
      <c r="D16" s="254" t="s">
        <v>70</v>
      </c>
      <c r="E16" s="257" t="s">
        <v>57</v>
      </c>
      <c r="F16" s="260" t="s">
        <v>29</v>
      </c>
      <c r="G16" s="126" t="s">
        <v>22</v>
      </c>
      <c r="H16" s="127">
        <f>117.7/3.4528*1000</f>
        <v>34088</v>
      </c>
      <c r="I16" s="128">
        <f>65.9/3.4528*1000</f>
        <v>19086</v>
      </c>
      <c r="J16" s="129"/>
      <c r="K16" s="334" t="s">
        <v>73</v>
      </c>
      <c r="L16" s="336" t="s">
        <v>34</v>
      </c>
      <c r="M16" s="338" t="s">
        <v>35</v>
      </c>
      <c r="N16" s="332" t="s">
        <v>35</v>
      </c>
      <c r="P16" s="8"/>
    </row>
    <row r="17" spans="1:19" ht="17.25" customHeight="1">
      <c r="A17" s="311"/>
      <c r="B17" s="313"/>
      <c r="C17" s="323"/>
      <c r="D17" s="330"/>
      <c r="E17" s="258"/>
      <c r="F17" s="261"/>
      <c r="G17" s="82"/>
      <c r="H17" s="196"/>
      <c r="I17" s="104"/>
      <c r="J17" s="105"/>
      <c r="K17" s="335"/>
      <c r="L17" s="337"/>
      <c r="M17" s="339"/>
      <c r="N17" s="333"/>
      <c r="P17" s="8"/>
    </row>
    <row r="18" spans="1:19" ht="15" customHeight="1">
      <c r="A18" s="311"/>
      <c r="B18" s="313"/>
      <c r="C18" s="323"/>
      <c r="D18" s="330"/>
      <c r="E18" s="258"/>
      <c r="F18" s="261"/>
      <c r="G18" s="15"/>
      <c r="H18" s="98"/>
      <c r="I18" s="125"/>
      <c r="J18" s="130"/>
      <c r="K18" s="340" t="s">
        <v>63</v>
      </c>
      <c r="L18" s="27">
        <v>80</v>
      </c>
      <c r="M18" s="27">
        <v>80</v>
      </c>
      <c r="N18" s="35">
        <v>90</v>
      </c>
      <c r="P18" s="8"/>
    </row>
    <row r="19" spans="1:19" ht="18.75" customHeight="1" thickBot="1">
      <c r="A19" s="320"/>
      <c r="B19" s="321"/>
      <c r="C19" s="324"/>
      <c r="D19" s="331"/>
      <c r="E19" s="259"/>
      <c r="F19" s="262"/>
      <c r="G19" s="41" t="s">
        <v>6</v>
      </c>
      <c r="H19" s="102">
        <f>SUM(H16:H18)</f>
        <v>34088</v>
      </c>
      <c r="I19" s="103">
        <f>SUM(I16:I18)</f>
        <v>19086</v>
      </c>
      <c r="J19" s="106">
        <f>SUM(J16:J18)</f>
        <v>0</v>
      </c>
      <c r="K19" s="341"/>
      <c r="L19" s="13"/>
      <c r="M19" s="13"/>
      <c r="N19" s="14"/>
      <c r="P19" s="8"/>
      <c r="R19" s="50"/>
      <c r="S19" s="50"/>
    </row>
    <row r="20" spans="1:19" ht="12.75" customHeight="1">
      <c r="A20" s="310" t="s">
        <v>5</v>
      </c>
      <c r="B20" s="312" t="s">
        <v>5</v>
      </c>
      <c r="C20" s="322" t="s">
        <v>23</v>
      </c>
      <c r="D20" s="254" t="s">
        <v>30</v>
      </c>
      <c r="E20" s="257" t="s">
        <v>57</v>
      </c>
      <c r="F20" s="260" t="s">
        <v>29</v>
      </c>
      <c r="G20" s="131" t="s">
        <v>31</v>
      </c>
      <c r="H20" s="127">
        <v>8138</v>
      </c>
      <c r="I20" s="128"/>
      <c r="J20" s="129"/>
      <c r="K20" s="186" t="s">
        <v>80</v>
      </c>
      <c r="L20" s="189">
        <v>1</v>
      </c>
      <c r="M20" s="184"/>
      <c r="N20" s="187"/>
      <c r="P20" s="8"/>
    </row>
    <row r="21" spans="1:19" ht="17.25" customHeight="1">
      <c r="A21" s="311"/>
      <c r="B21" s="313"/>
      <c r="C21" s="323"/>
      <c r="D21" s="255"/>
      <c r="E21" s="258"/>
      <c r="F21" s="261"/>
      <c r="G21" s="131"/>
      <c r="H21" s="100"/>
      <c r="I21" s="104"/>
      <c r="J21" s="105"/>
      <c r="K21" s="186"/>
      <c r="L21" s="189"/>
      <c r="M21" s="191"/>
      <c r="N21" s="188"/>
      <c r="P21" s="8"/>
    </row>
    <row r="22" spans="1:19" ht="18.75" customHeight="1" thickBot="1">
      <c r="A22" s="320"/>
      <c r="B22" s="321"/>
      <c r="C22" s="324"/>
      <c r="D22" s="256"/>
      <c r="E22" s="259"/>
      <c r="F22" s="262"/>
      <c r="G22" s="41" t="s">
        <v>6</v>
      </c>
      <c r="H22" s="102">
        <f>SUM(H20:H21)</f>
        <v>8138</v>
      </c>
      <c r="I22" s="103">
        <f>SUM(I20:I21)</f>
        <v>0</v>
      </c>
      <c r="J22" s="106">
        <f>SUM(J20:J21)</f>
        <v>0</v>
      </c>
      <c r="K22" s="185"/>
      <c r="L22" s="190"/>
      <c r="M22" s="13"/>
      <c r="N22" s="14"/>
      <c r="P22" s="8"/>
      <c r="R22" s="50"/>
      <c r="S22" s="50"/>
    </row>
    <row r="23" spans="1:19" ht="13.5" thickBot="1">
      <c r="A23" s="45" t="s">
        <v>5</v>
      </c>
      <c r="B23" s="7" t="s">
        <v>7</v>
      </c>
      <c r="C23" s="325" t="s">
        <v>8</v>
      </c>
      <c r="D23" s="325"/>
      <c r="E23" s="325"/>
      <c r="F23" s="325"/>
      <c r="G23" s="326"/>
      <c r="H23" s="107">
        <f>H19+H15+H22</f>
        <v>51957</v>
      </c>
      <c r="I23" s="108">
        <f>I19+I15</f>
        <v>36463</v>
      </c>
      <c r="J23" s="107">
        <f>J19+J15</f>
        <v>17377</v>
      </c>
      <c r="K23" s="327"/>
      <c r="L23" s="328"/>
      <c r="M23" s="328"/>
      <c r="N23" s="329"/>
    </row>
    <row r="24" spans="1:19" ht="13.5" thickBot="1">
      <c r="A24" s="45" t="s">
        <v>5</v>
      </c>
      <c r="B24" s="288" t="s">
        <v>9</v>
      </c>
      <c r="C24" s="289"/>
      <c r="D24" s="289"/>
      <c r="E24" s="289"/>
      <c r="F24" s="289"/>
      <c r="G24" s="290"/>
      <c r="H24" s="109">
        <f>H23</f>
        <v>51957</v>
      </c>
      <c r="I24" s="110">
        <f>I23</f>
        <v>36463</v>
      </c>
      <c r="J24" s="109">
        <f>J23</f>
        <v>17377</v>
      </c>
      <c r="K24" s="302"/>
      <c r="L24" s="300"/>
      <c r="M24" s="300"/>
      <c r="N24" s="301"/>
    </row>
    <row r="25" spans="1:19" ht="12.75" customHeight="1" thickBot="1">
      <c r="A25" s="46" t="s">
        <v>7</v>
      </c>
      <c r="B25" s="303" t="s">
        <v>27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5"/>
    </row>
    <row r="26" spans="1:19" ht="13.5" thickBot="1">
      <c r="A26" s="44" t="s">
        <v>7</v>
      </c>
      <c r="B26" s="7" t="s">
        <v>5</v>
      </c>
      <c r="C26" s="306" t="s">
        <v>28</v>
      </c>
      <c r="D26" s="307"/>
      <c r="E26" s="307"/>
      <c r="F26" s="307"/>
      <c r="G26" s="307"/>
      <c r="H26" s="307"/>
      <c r="I26" s="308"/>
      <c r="J26" s="308"/>
      <c r="K26" s="307"/>
      <c r="L26" s="307"/>
      <c r="M26" s="307"/>
      <c r="N26" s="309"/>
    </row>
    <row r="27" spans="1:19" ht="20.25" customHeight="1">
      <c r="A27" s="310" t="s">
        <v>7</v>
      </c>
      <c r="B27" s="312" t="s">
        <v>5</v>
      </c>
      <c r="C27" s="314" t="s">
        <v>5</v>
      </c>
      <c r="D27" s="76" t="s">
        <v>65</v>
      </c>
      <c r="E27" s="316" t="s">
        <v>58</v>
      </c>
      <c r="F27" s="318" t="s">
        <v>29</v>
      </c>
      <c r="G27" s="56" t="s">
        <v>22</v>
      </c>
      <c r="H27" s="111">
        <f>(179.5+50)/3.4528*1000</f>
        <v>66468</v>
      </c>
      <c r="I27" s="111">
        <f>229.5/3.4528*1000</f>
        <v>66468</v>
      </c>
      <c r="J27" s="111">
        <f>179.5/3.4528*1000</f>
        <v>51987</v>
      </c>
      <c r="K27" s="90"/>
      <c r="L27" s="91"/>
      <c r="M27" s="91"/>
      <c r="N27" s="92"/>
      <c r="O27" s="21"/>
      <c r="P27" s="85"/>
    </row>
    <row r="28" spans="1:19" ht="41.25" customHeight="1">
      <c r="A28" s="311"/>
      <c r="B28" s="313"/>
      <c r="C28" s="315"/>
      <c r="D28" s="77" t="s">
        <v>36</v>
      </c>
      <c r="E28" s="286"/>
      <c r="F28" s="284"/>
      <c r="G28" s="80" t="s">
        <v>54</v>
      </c>
      <c r="H28" s="112">
        <f>50/3.4528*1000</f>
        <v>14481</v>
      </c>
      <c r="I28" s="113"/>
      <c r="J28" s="113"/>
      <c r="K28" s="87" t="s">
        <v>38</v>
      </c>
      <c r="L28" s="88">
        <v>100</v>
      </c>
      <c r="M28" s="88">
        <v>100</v>
      </c>
      <c r="N28" s="89">
        <v>100</v>
      </c>
      <c r="O28" s="64"/>
      <c r="P28" s="18"/>
    </row>
    <row r="29" spans="1:19" ht="38.25" customHeight="1">
      <c r="A29" s="311"/>
      <c r="B29" s="313"/>
      <c r="C29" s="315"/>
      <c r="D29" s="86" t="s">
        <v>64</v>
      </c>
      <c r="E29" s="317"/>
      <c r="F29" s="319"/>
      <c r="G29" s="55"/>
      <c r="H29" s="114"/>
      <c r="I29" s="115"/>
      <c r="J29" s="115"/>
      <c r="K29" s="78" t="s">
        <v>66</v>
      </c>
      <c r="L29" s="57">
        <v>1</v>
      </c>
      <c r="M29" s="57">
        <v>1</v>
      </c>
      <c r="N29" s="58">
        <v>1</v>
      </c>
      <c r="O29" s="65"/>
      <c r="P29" s="19"/>
    </row>
    <row r="30" spans="1:19" ht="27.75" customHeight="1">
      <c r="A30" s="54"/>
      <c r="B30" s="73"/>
      <c r="C30" s="59"/>
      <c r="D30" s="283" t="s">
        <v>67</v>
      </c>
      <c r="E30" s="285" t="s">
        <v>68</v>
      </c>
      <c r="F30" s="284" t="s">
        <v>29</v>
      </c>
      <c r="G30" s="81"/>
      <c r="H30" s="116"/>
      <c r="I30" s="101"/>
      <c r="J30" s="101"/>
      <c r="K30" s="96" t="s">
        <v>62</v>
      </c>
      <c r="L30" s="52">
        <v>1</v>
      </c>
      <c r="M30" s="52"/>
      <c r="N30" s="53"/>
      <c r="O30" s="8"/>
    </row>
    <row r="31" spans="1:19" ht="15" customHeight="1">
      <c r="A31" s="54"/>
      <c r="B31" s="73"/>
      <c r="C31" s="59"/>
      <c r="D31" s="283"/>
      <c r="E31" s="286"/>
      <c r="F31" s="284"/>
      <c r="G31" s="82"/>
      <c r="H31" s="116"/>
      <c r="I31" s="99"/>
      <c r="J31" s="99"/>
      <c r="K31" s="51"/>
      <c r="L31" s="52"/>
      <c r="M31" s="52"/>
      <c r="N31" s="53"/>
      <c r="O31" s="8"/>
    </row>
    <row r="32" spans="1:19" ht="15.75" customHeight="1" thickBot="1">
      <c r="A32" s="72"/>
      <c r="B32" s="74"/>
      <c r="C32" s="66"/>
      <c r="D32" s="83"/>
      <c r="E32" s="287"/>
      <c r="F32" s="75"/>
      <c r="G32" s="41" t="s">
        <v>6</v>
      </c>
      <c r="H32" s="103">
        <f>H28+H27</f>
        <v>80949</v>
      </c>
      <c r="I32" s="103">
        <f>I30+I27+I28</f>
        <v>66468</v>
      </c>
      <c r="J32" s="103">
        <f>J30+J27</f>
        <v>51987</v>
      </c>
      <c r="K32" s="79"/>
      <c r="L32" s="29"/>
      <c r="M32" s="30"/>
      <c r="N32" s="31"/>
      <c r="O32" s="21"/>
      <c r="P32" s="18"/>
    </row>
    <row r="33" spans="1:35" ht="14.25" customHeight="1" thickBot="1">
      <c r="A33" s="62" t="s">
        <v>7</v>
      </c>
      <c r="B33" s="63" t="s">
        <v>5</v>
      </c>
      <c r="C33" s="298" t="s">
        <v>8</v>
      </c>
      <c r="D33" s="299"/>
      <c r="E33" s="299"/>
      <c r="F33" s="299"/>
      <c r="G33" s="299"/>
      <c r="H33" s="117">
        <f>H32</f>
        <v>80949</v>
      </c>
      <c r="I33" s="117">
        <f>I32</f>
        <v>66468</v>
      </c>
      <c r="J33" s="117">
        <f>J32</f>
        <v>51987</v>
      </c>
      <c r="K33" s="84"/>
      <c r="L33" s="68"/>
      <c r="M33" s="69"/>
      <c r="N33" s="70"/>
    </row>
    <row r="34" spans="1:35" ht="14.25" customHeight="1" thickBot="1">
      <c r="A34" s="44" t="s">
        <v>7</v>
      </c>
      <c r="B34" s="288" t="s">
        <v>9</v>
      </c>
      <c r="C34" s="289"/>
      <c r="D34" s="289"/>
      <c r="E34" s="289"/>
      <c r="F34" s="289"/>
      <c r="G34" s="289"/>
      <c r="H34" s="110">
        <f>H33</f>
        <v>80949</v>
      </c>
      <c r="I34" s="110">
        <f>I33</f>
        <v>66468</v>
      </c>
      <c r="J34" s="110">
        <f t="shared" ref="J34" si="1">J33</f>
        <v>51987</v>
      </c>
      <c r="K34" s="300"/>
      <c r="L34" s="300"/>
      <c r="M34" s="300"/>
      <c r="N34" s="301"/>
    </row>
    <row r="35" spans="1:35" ht="12.75" customHeight="1" thickBot="1">
      <c r="A35" s="22" t="s">
        <v>5</v>
      </c>
      <c r="B35" s="281" t="s">
        <v>79</v>
      </c>
      <c r="C35" s="282"/>
      <c r="D35" s="282"/>
      <c r="E35" s="282"/>
      <c r="F35" s="282"/>
      <c r="G35" s="282"/>
      <c r="H35" s="118">
        <f>H34+H24</f>
        <v>132906</v>
      </c>
      <c r="I35" s="118">
        <f>I34+I24</f>
        <v>102931</v>
      </c>
      <c r="J35" s="118">
        <f>J34+J24</f>
        <v>69364</v>
      </c>
      <c r="K35" s="291"/>
      <c r="L35" s="291"/>
      <c r="M35" s="291"/>
      <c r="N35" s="292"/>
    </row>
    <row r="36" spans="1:35" s="10" customFormat="1" ht="27.75" customHeight="1">
      <c r="A36" s="293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s="10" customFormat="1" ht="14.25" customHeight="1" thickBot="1">
      <c r="A37" s="294" t="s">
        <v>13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"/>
      <c r="L37" s="2"/>
      <c r="M37" s="2"/>
      <c r="N37" s="2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52.5" customHeight="1" thickBot="1">
      <c r="A38" s="295" t="s">
        <v>10</v>
      </c>
      <c r="B38" s="296"/>
      <c r="C38" s="296"/>
      <c r="D38" s="296"/>
      <c r="E38" s="296"/>
      <c r="F38" s="296"/>
      <c r="G38" s="297"/>
      <c r="H38" s="67" t="s">
        <v>60</v>
      </c>
      <c r="I38" s="47" t="s">
        <v>52</v>
      </c>
      <c r="J38" s="47" t="s">
        <v>53</v>
      </c>
    </row>
    <row r="39" spans="1:35" ht="14.25" customHeight="1">
      <c r="A39" s="275" t="s">
        <v>14</v>
      </c>
      <c r="B39" s="276"/>
      <c r="C39" s="276"/>
      <c r="D39" s="276"/>
      <c r="E39" s="276"/>
      <c r="F39" s="276"/>
      <c r="G39" s="277"/>
      <c r="H39" s="119">
        <f ca="1">SUM(H40:H41)</f>
        <v>118425</v>
      </c>
      <c r="I39" s="119">
        <f ca="1">SUM(I40:I41)</f>
        <v>102931</v>
      </c>
      <c r="J39" s="119">
        <f>SUM(J40:J41)</f>
        <v>69364</v>
      </c>
    </row>
    <row r="40" spans="1:35" ht="14.25" customHeight="1">
      <c r="A40" s="278" t="s">
        <v>18</v>
      </c>
      <c r="B40" s="279"/>
      <c r="C40" s="279"/>
      <c r="D40" s="279"/>
      <c r="E40" s="279"/>
      <c r="F40" s="279"/>
      <c r="G40" s="280"/>
      <c r="H40" s="120">
        <f ca="1">SUMIF(G12:G35,"SB",H12:H32)</f>
        <v>110287</v>
      </c>
      <c r="I40" s="120">
        <f ca="1">SUMIF(G12:G35,"SB",I12:I32)</f>
        <v>102931</v>
      </c>
      <c r="J40" s="120">
        <f>SUMIF(G12:G35,"SB",J12:J35)</f>
        <v>69364</v>
      </c>
    </row>
    <row r="41" spans="1:35" ht="14.25" customHeight="1">
      <c r="A41" s="269" t="s">
        <v>19</v>
      </c>
      <c r="B41" s="270"/>
      <c r="C41" s="270"/>
      <c r="D41" s="270"/>
      <c r="E41" s="270"/>
      <c r="F41" s="270"/>
      <c r="G41" s="271"/>
      <c r="H41" s="120">
        <f>SUMIF(G16:G35,"SB(P)",H16:H35)</f>
        <v>8138</v>
      </c>
      <c r="I41" s="120">
        <f>SUMIF(G16:G35,"SB(P)",I16:I35)</f>
        <v>0</v>
      </c>
      <c r="J41" s="120">
        <f>SUMIF(G16:G35,"SB(P)",J16:J35)</f>
        <v>0</v>
      </c>
    </row>
    <row r="42" spans="1:35" ht="14.25" customHeight="1">
      <c r="A42" s="272" t="s">
        <v>15</v>
      </c>
      <c r="B42" s="273"/>
      <c r="C42" s="273"/>
      <c r="D42" s="273"/>
      <c r="E42" s="273"/>
      <c r="F42" s="273"/>
      <c r="G42" s="274"/>
      <c r="H42" s="121">
        <f>SUM(H43:H45)</f>
        <v>14481</v>
      </c>
      <c r="I42" s="121">
        <f>SUM(I43:I45)</f>
        <v>0</v>
      </c>
      <c r="J42" s="121">
        <f>SUM(J43:J45)</f>
        <v>0</v>
      </c>
    </row>
    <row r="43" spans="1:35" ht="14.25" customHeight="1">
      <c r="A43" s="263" t="s">
        <v>20</v>
      </c>
      <c r="B43" s="264"/>
      <c r="C43" s="264"/>
      <c r="D43" s="264"/>
      <c r="E43" s="264"/>
      <c r="F43" s="264"/>
      <c r="G43" s="265"/>
      <c r="H43" s="120">
        <f>SUMIF(G16:G35,"ES",H16:H35)</f>
        <v>0</v>
      </c>
      <c r="I43" s="120">
        <f>SUMIF(G16:G35,"ES",I16:I35)</f>
        <v>0</v>
      </c>
      <c r="J43" s="120">
        <f>SUMIF(G16:G35,"ES",J16:J35)</f>
        <v>0</v>
      </c>
    </row>
    <row r="44" spans="1:35" ht="14.25" customHeight="1">
      <c r="A44" s="263" t="s">
        <v>56</v>
      </c>
      <c r="B44" s="264"/>
      <c r="C44" s="264"/>
      <c r="D44" s="264"/>
      <c r="E44" s="264"/>
      <c r="F44" s="264"/>
      <c r="G44" s="265"/>
      <c r="H44" s="120">
        <f>SUMIF(G16:G35,"KVJUD",H16:H35)</f>
        <v>0</v>
      </c>
      <c r="I44" s="120">
        <f>SUMIF(G16:G35,"KVJUD",I16:I35)</f>
        <v>0</v>
      </c>
      <c r="J44" s="120">
        <f>SUMIF(G16:G35,"KVJUD",J16:J35)</f>
        <v>0</v>
      </c>
    </row>
    <row r="45" spans="1:35" ht="14.25" customHeight="1">
      <c r="A45" s="263" t="s">
        <v>55</v>
      </c>
      <c r="B45" s="264"/>
      <c r="C45" s="264"/>
      <c r="D45" s="264"/>
      <c r="E45" s="264"/>
      <c r="F45" s="264"/>
      <c r="G45" s="265"/>
      <c r="H45" s="120">
        <f>SUMIF(G16:G35,"KT",H16:H35)</f>
        <v>14481</v>
      </c>
      <c r="I45" s="120">
        <f>SUMIF(G16:G35,"KT",I16:I35)</f>
        <v>0</v>
      </c>
      <c r="J45" s="120">
        <f>SUMIF(G16:G35,"KT",J16:J35)</f>
        <v>0</v>
      </c>
    </row>
    <row r="46" spans="1:35" ht="17.25" customHeight="1" thickBot="1">
      <c r="A46" s="266" t="s">
        <v>16</v>
      </c>
      <c r="B46" s="267"/>
      <c r="C46" s="267"/>
      <c r="D46" s="267"/>
      <c r="E46" s="267"/>
      <c r="F46" s="267"/>
      <c r="G46" s="268"/>
      <c r="H46" s="122">
        <f ca="1">SUM(H39,H42)</f>
        <v>132906</v>
      </c>
      <c r="I46" s="122">
        <f ca="1">SUM(I39,I42)</f>
        <v>102931</v>
      </c>
      <c r="J46" s="122">
        <f>SUM(J39,J42)</f>
        <v>69364</v>
      </c>
    </row>
    <row r="48" spans="1:35">
      <c r="I48" s="40"/>
    </row>
  </sheetData>
  <mergeCells count="75"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6:K7"/>
    <mergeCell ref="L6:N6"/>
    <mergeCell ref="A8:N8"/>
    <mergeCell ref="H5:H7"/>
    <mergeCell ref="I5:I7"/>
    <mergeCell ref="J5:J7"/>
    <mergeCell ref="K5:N5"/>
    <mergeCell ref="F5:F7"/>
    <mergeCell ref="G5:G7"/>
    <mergeCell ref="A9:N9"/>
    <mergeCell ref="B10:N10"/>
    <mergeCell ref="C11:N11"/>
    <mergeCell ref="A12:A15"/>
    <mergeCell ref="B12:B15"/>
    <mergeCell ref="C12:C15"/>
    <mergeCell ref="D12:D15"/>
    <mergeCell ref="E12:E15"/>
    <mergeCell ref="F12:F15"/>
    <mergeCell ref="K14:K15"/>
    <mergeCell ref="A16:A19"/>
    <mergeCell ref="B16:B19"/>
    <mergeCell ref="C16:C19"/>
    <mergeCell ref="C23:G23"/>
    <mergeCell ref="K23:N23"/>
    <mergeCell ref="D16:D19"/>
    <mergeCell ref="E16:E19"/>
    <mergeCell ref="N16:N17"/>
    <mergeCell ref="F16:F19"/>
    <mergeCell ref="K16:K17"/>
    <mergeCell ref="L16:L17"/>
    <mergeCell ref="M16:M17"/>
    <mergeCell ref="K18:K19"/>
    <mergeCell ref="A20:A22"/>
    <mergeCell ref="B20:B22"/>
    <mergeCell ref="C20:C22"/>
    <mergeCell ref="K24:N24"/>
    <mergeCell ref="B25:N25"/>
    <mergeCell ref="C26:N26"/>
    <mergeCell ref="A27:A29"/>
    <mergeCell ref="B27:B29"/>
    <mergeCell ref="C27:C29"/>
    <mergeCell ref="E27:E29"/>
    <mergeCell ref="F27:F29"/>
    <mergeCell ref="K35:N35"/>
    <mergeCell ref="A36:N36"/>
    <mergeCell ref="A37:J37"/>
    <mergeCell ref="A38:G38"/>
    <mergeCell ref="C33:G33"/>
    <mergeCell ref="B34:G34"/>
    <mergeCell ref="K34:N34"/>
    <mergeCell ref="D20:D22"/>
    <mergeCell ref="E20:E22"/>
    <mergeCell ref="F20:F22"/>
    <mergeCell ref="A45:G45"/>
    <mergeCell ref="A46:G46"/>
    <mergeCell ref="A43:G43"/>
    <mergeCell ref="A44:G44"/>
    <mergeCell ref="A41:G41"/>
    <mergeCell ref="A42:G42"/>
    <mergeCell ref="A39:G39"/>
    <mergeCell ref="A40:G40"/>
    <mergeCell ref="B35:G35"/>
    <mergeCell ref="D30:D31"/>
    <mergeCell ref="F30:F31"/>
    <mergeCell ref="E30:E32"/>
    <mergeCell ref="B24:G24"/>
  </mergeCells>
  <pageMargins left="0.78740157480314965" right="0.19685039370078741" top="0.39370078740157483" bottom="0.39370078740157483" header="0" footer="0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4"/>
  <sheetViews>
    <sheetView tabSelected="1" zoomScaleNormal="100" zoomScaleSheetLayoutView="100" workbookViewId="0">
      <selection activeCell="K4" sqref="K4:M5"/>
    </sheetView>
  </sheetViews>
  <sheetFormatPr defaultRowHeight="12.75"/>
  <cols>
    <col min="1" max="4" width="2.7109375" style="4" customWidth="1"/>
    <col min="5" max="5" width="30.42578125" style="4" customWidth="1"/>
    <col min="6" max="6" width="3.140625" style="16" customWidth="1"/>
    <col min="7" max="7" width="3.28515625" style="4" customWidth="1"/>
    <col min="8" max="8" width="3.140625" style="5" customWidth="1"/>
    <col min="9" max="9" width="11.140625" style="5" customWidth="1"/>
    <col min="10" max="10" width="8.7109375" style="6" customWidth="1"/>
    <col min="11" max="11" width="10.42578125" style="4" customWidth="1"/>
    <col min="12" max="12" width="29.7109375" style="4" customWidth="1"/>
    <col min="13" max="13" width="7.28515625" style="4" customWidth="1"/>
    <col min="14" max="16384" width="9.140625" style="3"/>
  </cols>
  <sheetData>
    <row r="1" spans="1:16" ht="18.75" customHeight="1">
      <c r="F1" s="4"/>
      <c r="H1" s="140"/>
      <c r="I1" s="140"/>
      <c r="J1" s="141"/>
      <c r="K1" s="444" t="s">
        <v>88</v>
      </c>
      <c r="L1" s="445"/>
      <c r="M1" s="445"/>
    </row>
    <row r="2" spans="1:16" ht="12" customHeight="1">
      <c r="F2" s="4"/>
      <c r="H2" s="140"/>
      <c r="I2" s="140"/>
      <c r="J2" s="141"/>
      <c r="K2" s="445"/>
      <c r="L2" s="445"/>
      <c r="M2" s="445"/>
    </row>
    <row r="3" spans="1:16" ht="14.25" customHeight="1">
      <c r="F3" s="4"/>
      <c r="H3" s="140"/>
      <c r="I3" s="140"/>
      <c r="J3" s="141"/>
      <c r="K3" s="445"/>
      <c r="L3" s="445"/>
      <c r="M3" s="445"/>
    </row>
    <row r="4" spans="1:16" ht="15.75" customHeight="1">
      <c r="F4" s="4"/>
      <c r="H4" s="140"/>
      <c r="I4" s="140"/>
      <c r="J4" s="141"/>
      <c r="K4" s="446" t="s">
        <v>90</v>
      </c>
      <c r="L4" s="447"/>
      <c r="M4" s="447"/>
    </row>
    <row r="5" spans="1:16" ht="15" customHeight="1">
      <c r="F5" s="4"/>
      <c r="H5" s="140"/>
      <c r="I5" s="140"/>
      <c r="J5" s="141"/>
      <c r="K5" s="447"/>
      <c r="L5" s="447"/>
      <c r="M5" s="447"/>
    </row>
    <row r="6" spans="1:16" ht="12.75" customHeight="1">
      <c r="F6" s="4"/>
      <c r="H6" s="140"/>
      <c r="I6" s="140"/>
      <c r="J6" s="141"/>
      <c r="K6" s="6"/>
      <c r="L6" s="197"/>
      <c r="M6" s="197"/>
    </row>
    <row r="7" spans="1:16" ht="12.75" customHeight="1">
      <c r="F7" s="4"/>
      <c r="H7" s="140"/>
      <c r="I7" s="140"/>
      <c r="J7" s="141"/>
      <c r="K7" s="6"/>
      <c r="L7" s="197"/>
      <c r="M7" s="197"/>
    </row>
    <row r="8" spans="1:16" ht="18" customHeight="1">
      <c r="A8" s="376" t="s">
        <v>74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</row>
    <row r="9" spans="1:16" ht="18" customHeight="1">
      <c r="A9" s="377" t="s">
        <v>42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</row>
    <row r="10" spans="1:16" ht="18" customHeight="1">
      <c r="A10" s="378" t="s">
        <v>17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1"/>
      <c r="O10" s="1"/>
      <c r="P10" s="1"/>
    </row>
    <row r="11" spans="1:16" ht="15" customHeight="1" thickBot="1">
      <c r="L11" s="440" t="s">
        <v>71</v>
      </c>
      <c r="M11" s="441"/>
    </row>
    <row r="12" spans="1:16" ht="29.25" customHeight="1">
      <c r="A12" s="380" t="s">
        <v>44</v>
      </c>
      <c r="B12" s="383" t="s">
        <v>0</v>
      </c>
      <c r="C12" s="383" t="s">
        <v>1</v>
      </c>
      <c r="D12" s="383" t="s">
        <v>45</v>
      </c>
      <c r="E12" s="437" t="s">
        <v>12</v>
      </c>
      <c r="F12" s="448" t="s">
        <v>2</v>
      </c>
      <c r="G12" s="383" t="s">
        <v>75</v>
      </c>
      <c r="H12" s="431" t="s">
        <v>3</v>
      </c>
      <c r="I12" s="434" t="s">
        <v>46</v>
      </c>
      <c r="J12" s="373" t="s">
        <v>4</v>
      </c>
      <c r="K12" s="361" t="s">
        <v>76</v>
      </c>
      <c r="L12" s="427" t="s">
        <v>77</v>
      </c>
      <c r="M12" s="428"/>
    </row>
    <row r="13" spans="1:16" ht="18" customHeight="1">
      <c r="A13" s="381"/>
      <c r="B13" s="384"/>
      <c r="C13" s="384"/>
      <c r="D13" s="384"/>
      <c r="E13" s="438"/>
      <c r="F13" s="449"/>
      <c r="G13" s="429"/>
      <c r="H13" s="432"/>
      <c r="I13" s="435"/>
      <c r="J13" s="374"/>
      <c r="K13" s="442"/>
      <c r="L13" s="392" t="s">
        <v>12</v>
      </c>
      <c r="M13" s="142" t="s">
        <v>72</v>
      </c>
    </row>
    <row r="14" spans="1:16" ht="63" customHeight="1" thickBot="1">
      <c r="A14" s="382"/>
      <c r="B14" s="385"/>
      <c r="C14" s="385"/>
      <c r="D14" s="385"/>
      <c r="E14" s="439"/>
      <c r="F14" s="450"/>
      <c r="G14" s="430"/>
      <c r="H14" s="433"/>
      <c r="I14" s="436"/>
      <c r="J14" s="375"/>
      <c r="K14" s="443"/>
      <c r="L14" s="393"/>
      <c r="M14" s="49" t="s">
        <v>21</v>
      </c>
    </row>
    <row r="15" spans="1:16" s="12" customFormat="1" ht="15" customHeight="1">
      <c r="A15" s="358" t="s">
        <v>24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60"/>
    </row>
    <row r="16" spans="1:16" s="12" customFormat="1" ht="14.25" customHeight="1">
      <c r="A16" s="342" t="s">
        <v>69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4"/>
    </row>
    <row r="17" spans="1:18" ht="15.75" customHeight="1">
      <c r="A17" s="42" t="s">
        <v>5</v>
      </c>
      <c r="B17" s="345" t="s">
        <v>25</v>
      </c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7"/>
    </row>
    <row r="18" spans="1:18" ht="15" customHeight="1">
      <c r="A18" s="43" t="s">
        <v>5</v>
      </c>
      <c r="B18" s="23" t="s">
        <v>5</v>
      </c>
      <c r="C18" s="348" t="s">
        <v>26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50"/>
    </row>
    <row r="19" spans="1:18" ht="36.75" customHeight="1">
      <c r="A19" s="311" t="s">
        <v>5</v>
      </c>
      <c r="B19" s="313" t="s">
        <v>5</v>
      </c>
      <c r="C19" s="323" t="s">
        <v>5</v>
      </c>
      <c r="D19" s="323"/>
      <c r="E19" s="351" t="s">
        <v>39</v>
      </c>
      <c r="F19" s="397" t="s">
        <v>37</v>
      </c>
      <c r="G19" s="399" t="s">
        <v>82</v>
      </c>
      <c r="H19" s="284" t="s">
        <v>29</v>
      </c>
      <c r="I19" s="401" t="s">
        <v>50</v>
      </c>
      <c r="J19" s="124" t="s">
        <v>22</v>
      </c>
      <c r="K19" s="161">
        <f>33.6/3.4528*1000</f>
        <v>9731</v>
      </c>
      <c r="L19" s="198" t="s">
        <v>40</v>
      </c>
      <c r="M19" s="154">
        <v>2</v>
      </c>
      <c r="N19" s="17"/>
      <c r="O19" s="18"/>
      <c r="P19" s="18"/>
      <c r="Q19" s="18"/>
    </row>
    <row r="20" spans="1:18" ht="26.25" customHeight="1">
      <c r="A20" s="311"/>
      <c r="B20" s="313"/>
      <c r="C20" s="323"/>
      <c r="D20" s="323"/>
      <c r="E20" s="351"/>
      <c r="F20" s="286"/>
      <c r="G20" s="399"/>
      <c r="H20" s="284"/>
      <c r="I20" s="401"/>
      <c r="J20" s="153"/>
      <c r="K20" s="162"/>
      <c r="L20" s="155" t="s">
        <v>41</v>
      </c>
      <c r="M20" s="156">
        <v>1</v>
      </c>
      <c r="N20" s="17"/>
      <c r="O20" s="18"/>
      <c r="P20" s="18"/>
      <c r="Q20" s="18"/>
    </row>
    <row r="21" spans="1:18" ht="22.5" customHeight="1">
      <c r="A21" s="311"/>
      <c r="B21" s="313"/>
      <c r="C21" s="323"/>
      <c r="D21" s="323"/>
      <c r="E21" s="351"/>
      <c r="F21" s="286"/>
      <c r="G21" s="399"/>
      <c r="H21" s="284"/>
      <c r="I21" s="401"/>
      <c r="J21" s="11"/>
      <c r="K21" s="163"/>
      <c r="L21" s="403" t="s">
        <v>43</v>
      </c>
      <c r="M21" s="154">
        <v>12</v>
      </c>
      <c r="N21" s="17"/>
      <c r="O21" s="18"/>
      <c r="P21" s="18"/>
      <c r="Q21" s="18"/>
    </row>
    <row r="22" spans="1:18" ht="17.25" customHeight="1" thickBot="1">
      <c r="A22" s="320"/>
      <c r="B22" s="321"/>
      <c r="C22" s="324"/>
      <c r="D22" s="324"/>
      <c r="E22" s="352"/>
      <c r="F22" s="398"/>
      <c r="G22" s="400"/>
      <c r="H22" s="356"/>
      <c r="I22" s="402"/>
      <c r="J22" s="41" t="s">
        <v>6</v>
      </c>
      <c r="K22" s="164">
        <f t="shared" ref="K22" si="0">SUM(K19:K21)</f>
        <v>9731</v>
      </c>
      <c r="L22" s="341"/>
      <c r="M22" s="37"/>
      <c r="N22" s="17"/>
      <c r="O22" s="18"/>
      <c r="P22" s="18"/>
      <c r="Q22" s="18"/>
    </row>
    <row r="23" spans="1:18" ht="14.25" customHeight="1">
      <c r="A23" s="310" t="s">
        <v>5</v>
      </c>
      <c r="B23" s="312" t="s">
        <v>7</v>
      </c>
      <c r="C23" s="322" t="s">
        <v>7</v>
      </c>
      <c r="D23" s="322"/>
      <c r="E23" s="254" t="s">
        <v>70</v>
      </c>
      <c r="F23" s="316" t="s">
        <v>57</v>
      </c>
      <c r="G23" s="424" t="s">
        <v>83</v>
      </c>
      <c r="H23" s="260" t="s">
        <v>29</v>
      </c>
      <c r="I23" s="417" t="s">
        <v>51</v>
      </c>
      <c r="J23" s="126" t="s">
        <v>22</v>
      </c>
      <c r="K23" s="20">
        <f>117.7/3.4528*1000</f>
        <v>34088</v>
      </c>
      <c r="L23" s="334" t="s">
        <v>73</v>
      </c>
      <c r="M23" s="332" t="s">
        <v>34</v>
      </c>
      <c r="O23" s="8"/>
    </row>
    <row r="24" spans="1:18" ht="25.5" customHeight="1">
      <c r="A24" s="311"/>
      <c r="B24" s="313"/>
      <c r="C24" s="323"/>
      <c r="D24" s="323"/>
      <c r="E24" s="330"/>
      <c r="F24" s="286"/>
      <c r="G24" s="425"/>
      <c r="H24" s="261"/>
      <c r="I24" s="418"/>
      <c r="J24" s="82"/>
      <c r="K24" s="162"/>
      <c r="L24" s="335"/>
      <c r="M24" s="333"/>
      <c r="O24" s="8"/>
    </row>
    <row r="25" spans="1:18" ht="12" customHeight="1">
      <c r="A25" s="311"/>
      <c r="B25" s="313"/>
      <c r="C25" s="323"/>
      <c r="D25" s="323"/>
      <c r="E25" s="330"/>
      <c r="F25" s="286"/>
      <c r="G25" s="425"/>
      <c r="H25" s="261"/>
      <c r="I25" s="419"/>
      <c r="J25" s="15"/>
      <c r="K25" s="165"/>
      <c r="L25" s="421" t="s">
        <v>63</v>
      </c>
      <c r="M25" s="195">
        <v>80</v>
      </c>
      <c r="O25" s="8"/>
    </row>
    <row r="26" spans="1:18" ht="17.25" customHeight="1" thickBot="1">
      <c r="A26" s="320"/>
      <c r="B26" s="321"/>
      <c r="C26" s="324"/>
      <c r="D26" s="324"/>
      <c r="E26" s="331"/>
      <c r="F26" s="398"/>
      <c r="G26" s="426"/>
      <c r="H26" s="262"/>
      <c r="I26" s="420"/>
      <c r="J26" s="41" t="s">
        <v>6</v>
      </c>
      <c r="K26" s="164">
        <f>SUM(K23:K25)</f>
        <v>34088</v>
      </c>
      <c r="L26" s="422"/>
      <c r="M26" s="14"/>
      <c r="O26" s="8"/>
      <c r="Q26" s="50"/>
      <c r="R26" s="50"/>
    </row>
    <row r="27" spans="1:18" ht="18" customHeight="1">
      <c r="A27" s="310" t="s">
        <v>5</v>
      </c>
      <c r="B27" s="312" t="s">
        <v>7</v>
      </c>
      <c r="C27" s="322" t="s">
        <v>23</v>
      </c>
      <c r="D27" s="322"/>
      <c r="E27" s="254" t="s">
        <v>30</v>
      </c>
      <c r="F27" s="423" t="s">
        <v>57</v>
      </c>
      <c r="G27" s="424" t="s">
        <v>84</v>
      </c>
      <c r="H27" s="260" t="s">
        <v>29</v>
      </c>
      <c r="I27" s="417" t="s">
        <v>81</v>
      </c>
      <c r="J27" s="237" t="s">
        <v>31</v>
      </c>
      <c r="K27" s="253">
        <f>28.1/3.4528*1000</f>
        <v>8138</v>
      </c>
      <c r="L27" s="194" t="s">
        <v>80</v>
      </c>
      <c r="M27" s="162">
        <v>1</v>
      </c>
      <c r="O27" s="8"/>
    </row>
    <row r="28" spans="1:18" ht="17.25" customHeight="1">
      <c r="A28" s="311"/>
      <c r="B28" s="313"/>
      <c r="C28" s="323"/>
      <c r="D28" s="323"/>
      <c r="E28" s="330"/>
      <c r="F28" s="354"/>
      <c r="G28" s="425"/>
      <c r="H28" s="261"/>
      <c r="I28" s="418"/>
      <c r="J28" s="82" t="s">
        <v>22</v>
      </c>
      <c r="K28" s="243">
        <v>11873</v>
      </c>
      <c r="L28" s="192"/>
      <c r="M28" s="188"/>
      <c r="O28" s="8"/>
    </row>
    <row r="29" spans="1:18" ht="13.5" customHeight="1" thickBot="1">
      <c r="A29" s="320"/>
      <c r="B29" s="321"/>
      <c r="C29" s="324"/>
      <c r="D29" s="324"/>
      <c r="E29" s="331"/>
      <c r="F29" s="355"/>
      <c r="G29" s="426"/>
      <c r="H29" s="262"/>
      <c r="I29" s="420"/>
      <c r="J29" s="41" t="s">
        <v>6</v>
      </c>
      <c r="K29" s="164">
        <f>SUM(K27:K28)</f>
        <v>20011</v>
      </c>
      <c r="L29" s="193"/>
      <c r="M29" s="14"/>
      <c r="O29" s="8"/>
      <c r="Q29" s="50"/>
      <c r="R29" s="50"/>
    </row>
    <row r="30" spans="1:18" ht="14.25" customHeight="1" thickBot="1">
      <c r="A30" s="45" t="s">
        <v>5</v>
      </c>
      <c r="B30" s="7" t="s">
        <v>7</v>
      </c>
      <c r="C30" s="325" t="s">
        <v>8</v>
      </c>
      <c r="D30" s="325"/>
      <c r="E30" s="325"/>
      <c r="F30" s="325"/>
      <c r="G30" s="325"/>
      <c r="H30" s="325"/>
      <c r="I30" s="325"/>
      <c r="J30" s="326"/>
      <c r="K30" s="166">
        <f>K26+K22+K29</f>
        <v>63830</v>
      </c>
      <c r="L30" s="327"/>
      <c r="M30" s="329"/>
    </row>
    <row r="31" spans="1:18" ht="14.25" customHeight="1" thickBot="1">
      <c r="A31" s="45" t="s">
        <v>5</v>
      </c>
      <c r="B31" s="288" t="s">
        <v>9</v>
      </c>
      <c r="C31" s="289"/>
      <c r="D31" s="289"/>
      <c r="E31" s="289"/>
      <c r="F31" s="289"/>
      <c r="G31" s="289"/>
      <c r="H31" s="289"/>
      <c r="I31" s="289"/>
      <c r="J31" s="290"/>
      <c r="K31" s="167">
        <f t="shared" ref="K31" si="1">K30</f>
        <v>63830</v>
      </c>
      <c r="L31" s="302"/>
      <c r="M31" s="301"/>
    </row>
    <row r="32" spans="1:18" ht="15.75" customHeight="1" thickBot="1">
      <c r="A32" s="46" t="s">
        <v>7</v>
      </c>
      <c r="B32" s="303" t="s">
        <v>27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5"/>
    </row>
    <row r="33" spans="1:34" ht="15.75" customHeight="1" thickBot="1">
      <c r="A33" s="44" t="s">
        <v>7</v>
      </c>
      <c r="B33" s="7" t="s">
        <v>5</v>
      </c>
      <c r="C33" s="306" t="s">
        <v>28</v>
      </c>
      <c r="D33" s="307"/>
      <c r="E33" s="308"/>
      <c r="F33" s="307"/>
      <c r="G33" s="307"/>
      <c r="H33" s="307"/>
      <c r="I33" s="307"/>
      <c r="J33" s="307"/>
      <c r="K33" s="307"/>
      <c r="L33" s="307"/>
      <c r="M33" s="309"/>
    </row>
    <row r="34" spans="1:34" ht="24" customHeight="1">
      <c r="A34" s="310" t="s">
        <v>7</v>
      </c>
      <c r="B34" s="312" t="s">
        <v>5</v>
      </c>
      <c r="C34" s="314" t="s">
        <v>5</v>
      </c>
      <c r="D34" s="71"/>
      <c r="E34" s="173" t="s">
        <v>65</v>
      </c>
      <c r="F34" s="180"/>
      <c r="G34" s="181"/>
      <c r="H34" s="182"/>
      <c r="I34" s="183"/>
      <c r="J34" s="174"/>
      <c r="K34" s="175"/>
      <c r="L34" s="176"/>
      <c r="M34" s="92"/>
      <c r="N34" s="139"/>
      <c r="O34" s="18"/>
    </row>
    <row r="35" spans="1:34" ht="40.5" customHeight="1">
      <c r="A35" s="311"/>
      <c r="B35" s="313"/>
      <c r="C35" s="408"/>
      <c r="D35" s="138" t="s">
        <v>5</v>
      </c>
      <c r="E35" s="97" t="s">
        <v>36</v>
      </c>
      <c r="F35" s="415" t="s">
        <v>58</v>
      </c>
      <c r="G35" s="412" t="s">
        <v>85</v>
      </c>
      <c r="H35" s="132" t="s">
        <v>29</v>
      </c>
      <c r="I35" s="409" t="s">
        <v>50</v>
      </c>
      <c r="J35" s="177" t="s">
        <v>22</v>
      </c>
      <c r="K35" s="178">
        <f>44.5/3.4528*1000</f>
        <v>12888</v>
      </c>
      <c r="L35" s="87" t="s">
        <v>38</v>
      </c>
      <c r="M35" s="179">
        <v>100</v>
      </c>
      <c r="N35" s="139"/>
      <c r="O35" s="18"/>
    </row>
    <row r="36" spans="1:34" ht="39" customHeight="1">
      <c r="A36" s="311"/>
      <c r="B36" s="313"/>
      <c r="C36" s="408"/>
      <c r="D36" s="93" t="s">
        <v>7</v>
      </c>
      <c r="E36" s="86" t="s">
        <v>64</v>
      </c>
      <c r="F36" s="416"/>
      <c r="G36" s="413"/>
      <c r="H36" s="134"/>
      <c r="I36" s="410"/>
      <c r="J36" s="144" t="s">
        <v>22</v>
      </c>
      <c r="K36" s="168">
        <f>135/3.4528*1000</f>
        <v>39099</v>
      </c>
      <c r="L36" s="78" t="s">
        <v>66</v>
      </c>
      <c r="M36" s="58">
        <v>1</v>
      </c>
      <c r="N36" s="139"/>
      <c r="O36" s="19"/>
    </row>
    <row r="37" spans="1:34" ht="13.5" customHeight="1">
      <c r="A37" s="54"/>
      <c r="B37" s="133"/>
      <c r="C37" s="150"/>
      <c r="D37" s="60" t="s">
        <v>23</v>
      </c>
      <c r="E37" s="351" t="s">
        <v>61</v>
      </c>
      <c r="F37" s="285" t="s">
        <v>68</v>
      </c>
      <c r="G37" s="413"/>
      <c r="H37" s="284" t="s">
        <v>29</v>
      </c>
      <c r="I37" s="410"/>
      <c r="J37" s="94" t="s">
        <v>22</v>
      </c>
      <c r="K37" s="169">
        <f>50/3.4528*1000</f>
        <v>14481</v>
      </c>
      <c r="L37" s="145" t="s">
        <v>62</v>
      </c>
      <c r="M37" s="147">
        <v>1</v>
      </c>
      <c r="N37" s="8"/>
    </row>
    <row r="38" spans="1:34" ht="15" customHeight="1">
      <c r="A38" s="54"/>
      <c r="B38" s="133"/>
      <c r="C38" s="150"/>
      <c r="D38" s="60"/>
      <c r="E38" s="351"/>
      <c r="F38" s="286"/>
      <c r="G38" s="413"/>
      <c r="H38" s="284"/>
      <c r="I38" s="410"/>
      <c r="J38" s="95" t="s">
        <v>54</v>
      </c>
      <c r="K38" s="120">
        <f>50/3.4528*1000</f>
        <v>14481</v>
      </c>
      <c r="L38" s="146"/>
      <c r="M38" s="148"/>
      <c r="N38" s="8"/>
    </row>
    <row r="39" spans="1:34" ht="15.75" customHeight="1" thickBot="1">
      <c r="A39" s="135"/>
      <c r="B39" s="136"/>
      <c r="C39" s="66"/>
      <c r="D39" s="151"/>
      <c r="E39" s="61"/>
      <c r="F39" s="287"/>
      <c r="G39" s="414"/>
      <c r="H39" s="137"/>
      <c r="I39" s="411"/>
      <c r="J39" s="152" t="s">
        <v>6</v>
      </c>
      <c r="K39" s="170">
        <f t="shared" ref="K39" si="2">SUM(K35:K38)</f>
        <v>80949</v>
      </c>
      <c r="L39" s="79"/>
      <c r="M39" s="149"/>
      <c r="N39" s="139"/>
      <c r="O39" s="18"/>
    </row>
    <row r="40" spans="1:34" ht="14.25" customHeight="1" thickBot="1">
      <c r="A40" s="135" t="s">
        <v>7</v>
      </c>
      <c r="B40" s="136" t="s">
        <v>5</v>
      </c>
      <c r="C40" s="298" t="s">
        <v>8</v>
      </c>
      <c r="D40" s="299"/>
      <c r="E40" s="299"/>
      <c r="F40" s="299"/>
      <c r="G40" s="299"/>
      <c r="H40" s="299"/>
      <c r="I40" s="299"/>
      <c r="J40" s="406"/>
      <c r="K40" s="171">
        <f>K39</f>
        <v>80949</v>
      </c>
      <c r="L40" s="28"/>
      <c r="M40" s="149"/>
    </row>
    <row r="41" spans="1:34" ht="14.25" customHeight="1" thickBot="1">
      <c r="A41" s="44" t="s">
        <v>7</v>
      </c>
      <c r="B41" s="288" t="s">
        <v>9</v>
      </c>
      <c r="C41" s="289"/>
      <c r="D41" s="289"/>
      <c r="E41" s="289"/>
      <c r="F41" s="289"/>
      <c r="G41" s="289"/>
      <c r="H41" s="289"/>
      <c r="I41" s="289"/>
      <c r="J41" s="290"/>
      <c r="K41" s="167">
        <f t="shared" ref="K41" si="3">K40</f>
        <v>80949</v>
      </c>
      <c r="L41" s="302"/>
      <c r="M41" s="301"/>
    </row>
    <row r="42" spans="1:34" ht="12.75" customHeight="1" thickBot="1">
      <c r="A42" s="22" t="s">
        <v>5</v>
      </c>
      <c r="B42" s="281" t="s">
        <v>78</v>
      </c>
      <c r="C42" s="282"/>
      <c r="D42" s="282"/>
      <c r="E42" s="282"/>
      <c r="F42" s="282"/>
      <c r="G42" s="282"/>
      <c r="H42" s="282"/>
      <c r="I42" s="282"/>
      <c r="J42" s="407"/>
      <c r="K42" s="172">
        <f>K41+K31</f>
        <v>144779</v>
      </c>
      <c r="L42" s="404"/>
      <c r="M42" s="292"/>
    </row>
    <row r="43" spans="1:34" s="10" customFormat="1" ht="14.25" customHeight="1">
      <c r="A43" s="405" t="s">
        <v>89</v>
      </c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4" s="10" customFormat="1" ht="14.25" customHeight="1" thickBot="1">
      <c r="A44" s="294" t="s">
        <v>13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"/>
      <c r="M44" s="2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50.25" customHeight="1" thickBot="1">
      <c r="A45" s="295" t="s">
        <v>10</v>
      </c>
      <c r="B45" s="296"/>
      <c r="C45" s="296"/>
      <c r="D45" s="296"/>
      <c r="E45" s="296"/>
      <c r="F45" s="296"/>
      <c r="G45" s="296"/>
      <c r="H45" s="296"/>
      <c r="I45" s="296"/>
      <c r="J45" s="297"/>
      <c r="K45" s="143" t="s">
        <v>76</v>
      </c>
    </row>
    <row r="46" spans="1:34" ht="14.25" customHeight="1">
      <c r="A46" s="275" t="s">
        <v>14</v>
      </c>
      <c r="B46" s="276"/>
      <c r="C46" s="276"/>
      <c r="D46" s="276"/>
      <c r="E46" s="276"/>
      <c r="F46" s="276"/>
      <c r="G46" s="276"/>
      <c r="H46" s="276"/>
      <c r="I46" s="276"/>
      <c r="J46" s="277"/>
      <c r="K46" s="157">
        <f>SUM(K47:K48)</f>
        <v>130298</v>
      </c>
    </row>
    <row r="47" spans="1:34" ht="14.25" customHeight="1">
      <c r="A47" s="278" t="s">
        <v>18</v>
      </c>
      <c r="B47" s="279"/>
      <c r="C47" s="279"/>
      <c r="D47" s="279"/>
      <c r="E47" s="279"/>
      <c r="F47" s="279"/>
      <c r="G47" s="279"/>
      <c r="H47" s="279"/>
      <c r="I47" s="279"/>
      <c r="J47" s="280"/>
      <c r="K47" s="158">
        <f>SUMIF(J19:J42,"SB",K19:K42)</f>
        <v>122160</v>
      </c>
    </row>
    <row r="48" spans="1:34" ht="14.25" customHeight="1">
      <c r="A48" s="269" t="s">
        <v>19</v>
      </c>
      <c r="B48" s="270"/>
      <c r="C48" s="270"/>
      <c r="D48" s="270"/>
      <c r="E48" s="270"/>
      <c r="F48" s="270"/>
      <c r="G48" s="270"/>
      <c r="H48" s="270"/>
      <c r="I48" s="270"/>
      <c r="J48" s="271"/>
      <c r="K48" s="158">
        <f>SUMIF(J19:J42,"SB(P)",K19:K42)</f>
        <v>8138</v>
      </c>
    </row>
    <row r="49" spans="1:46" ht="14.25" customHeight="1">
      <c r="A49" s="272" t="s">
        <v>15</v>
      </c>
      <c r="B49" s="273"/>
      <c r="C49" s="273"/>
      <c r="D49" s="273"/>
      <c r="E49" s="273"/>
      <c r="F49" s="273"/>
      <c r="G49" s="273"/>
      <c r="H49" s="273"/>
      <c r="I49" s="273"/>
      <c r="J49" s="274"/>
      <c r="K49" s="159">
        <f ca="1">SUM(K50:L52)</f>
        <v>14481</v>
      </c>
    </row>
    <row r="50" spans="1:46" s="4" customFormat="1" ht="14.25" customHeight="1">
      <c r="A50" s="263" t="s">
        <v>20</v>
      </c>
      <c r="B50" s="264"/>
      <c r="C50" s="264"/>
      <c r="D50" s="264"/>
      <c r="E50" s="264"/>
      <c r="F50" s="264"/>
      <c r="G50" s="264"/>
      <c r="H50" s="264"/>
      <c r="I50" s="264"/>
      <c r="J50" s="265"/>
      <c r="K50" s="158">
        <f>SUMIF(J19:J42,"ES",K19:K42)</f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s="4" customFormat="1" ht="14.25" customHeight="1">
      <c r="A51" s="263" t="s">
        <v>56</v>
      </c>
      <c r="B51" s="264"/>
      <c r="C51" s="264"/>
      <c r="D51" s="264"/>
      <c r="E51" s="264"/>
      <c r="F51" s="264"/>
      <c r="G51" s="264"/>
      <c r="H51" s="264"/>
      <c r="I51" s="264"/>
      <c r="J51" s="265"/>
      <c r="K51" s="158">
        <f ca="1">SUMIF(J19:J42,"KVJUD",K23:K42)</f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s="4" customFormat="1" ht="14.25" customHeight="1">
      <c r="A52" s="263" t="s">
        <v>55</v>
      </c>
      <c r="B52" s="264"/>
      <c r="C52" s="264"/>
      <c r="D52" s="264"/>
      <c r="E52" s="264"/>
      <c r="F52" s="264"/>
      <c r="G52" s="264"/>
      <c r="H52" s="264"/>
      <c r="I52" s="264"/>
      <c r="J52" s="265"/>
      <c r="K52" s="158">
        <f>SUMIF(J19:J42,"KT",K19:K42)</f>
        <v>14481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s="4" customFormat="1" ht="17.25" customHeight="1" thickBot="1">
      <c r="A53" s="266" t="s">
        <v>16</v>
      </c>
      <c r="B53" s="267"/>
      <c r="C53" s="267"/>
      <c r="D53" s="267"/>
      <c r="E53" s="267"/>
      <c r="F53" s="267"/>
      <c r="G53" s="267"/>
      <c r="H53" s="267"/>
      <c r="I53" s="267"/>
      <c r="J53" s="268"/>
      <c r="K53" s="160">
        <f ca="1">SUM(K46,K49)</f>
        <v>144779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s="4" customFormat="1">
      <c r="F54" s="16"/>
      <c r="H54" s="5"/>
      <c r="I54" s="5"/>
      <c r="J54" s="6"/>
      <c r="K54" s="12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</sheetData>
  <mergeCells count="85">
    <mergeCell ref="L11:M11"/>
    <mergeCell ref="K12:K14"/>
    <mergeCell ref="K1:M3"/>
    <mergeCell ref="K4:M5"/>
    <mergeCell ref="A8:M8"/>
    <mergeCell ref="A9:M9"/>
    <mergeCell ref="A10:M10"/>
    <mergeCell ref="F12:F14"/>
    <mergeCell ref="L13:L14"/>
    <mergeCell ref="A15:M15"/>
    <mergeCell ref="L12:M12"/>
    <mergeCell ref="G12:G14"/>
    <mergeCell ref="H12:H14"/>
    <mergeCell ref="I12:I14"/>
    <mergeCell ref="J12:J14"/>
    <mergeCell ref="A12:A14"/>
    <mergeCell ref="B12:B14"/>
    <mergeCell ref="C12:C14"/>
    <mergeCell ref="D12:D14"/>
    <mergeCell ref="E12:E14"/>
    <mergeCell ref="L30:M30"/>
    <mergeCell ref="H23:H26"/>
    <mergeCell ref="I23:I26"/>
    <mergeCell ref="L23:L24"/>
    <mergeCell ref="M23:M24"/>
    <mergeCell ref="L25:L26"/>
    <mergeCell ref="H27:H29"/>
    <mergeCell ref="I27:I29"/>
    <mergeCell ref="C30:J30"/>
    <mergeCell ref="F27:F29"/>
    <mergeCell ref="G27:G29"/>
    <mergeCell ref="F23:F26"/>
    <mergeCell ref="G23:G26"/>
    <mergeCell ref="C23:C26"/>
    <mergeCell ref="D23:D26"/>
    <mergeCell ref="E23:E26"/>
    <mergeCell ref="L31:M31"/>
    <mergeCell ref="B32:M32"/>
    <mergeCell ref="C33:M33"/>
    <mergeCell ref="A34:A36"/>
    <mergeCell ref="B34:B36"/>
    <mergeCell ref="C34:C36"/>
    <mergeCell ref="I35:I39"/>
    <mergeCell ref="F37:F39"/>
    <mergeCell ref="H37:H38"/>
    <mergeCell ref="B31:J31"/>
    <mergeCell ref="G35:G39"/>
    <mergeCell ref="F35:F36"/>
    <mergeCell ref="A46:J46"/>
    <mergeCell ref="A47:J47"/>
    <mergeCell ref="E37:E38"/>
    <mergeCell ref="B27:B29"/>
    <mergeCell ref="C27:C29"/>
    <mergeCell ref="D27:D29"/>
    <mergeCell ref="E27:E29"/>
    <mergeCell ref="A27:A29"/>
    <mergeCell ref="A53:J53"/>
    <mergeCell ref="A50:J50"/>
    <mergeCell ref="A51:J51"/>
    <mergeCell ref="A48:J48"/>
    <mergeCell ref="A49:J49"/>
    <mergeCell ref="A52:J52"/>
    <mergeCell ref="L42:M42"/>
    <mergeCell ref="A43:M43"/>
    <mergeCell ref="A44:K44"/>
    <mergeCell ref="A45:J45"/>
    <mergeCell ref="C40:J40"/>
    <mergeCell ref="B41:J41"/>
    <mergeCell ref="L41:M41"/>
    <mergeCell ref="B42:J42"/>
    <mergeCell ref="A23:A26"/>
    <mergeCell ref="A16:M16"/>
    <mergeCell ref="B17:M17"/>
    <mergeCell ref="C18:M18"/>
    <mergeCell ref="A19:A22"/>
    <mergeCell ref="B19:B22"/>
    <mergeCell ref="C19:C22"/>
    <mergeCell ref="D19:D22"/>
    <mergeCell ref="E19:E22"/>
    <mergeCell ref="B23:B26"/>
    <mergeCell ref="F19:F22"/>
    <mergeCell ref="G19:G22"/>
    <mergeCell ref="H19:H22"/>
    <mergeCell ref="I19:I22"/>
    <mergeCell ref="L21:L22"/>
  </mergeCells>
  <printOptions horizontalCentered="1"/>
  <pageMargins left="0.78740157480314965" right="0.19685039370078741" top="0.39370078740157483" bottom="0.39370078740157483" header="0" footer="0"/>
  <pageSetup paperSize="9" scale="8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0"/>
  <sheetViews>
    <sheetView view="pageBreakPreview" topLeftCell="A19" zoomScaleNormal="100" zoomScaleSheetLayoutView="100" workbookViewId="0">
      <selection activeCell="W32" sqref="V32:W32"/>
    </sheetView>
  </sheetViews>
  <sheetFormatPr defaultRowHeight="12.75"/>
  <cols>
    <col min="1" max="4" width="2.7109375" style="4" customWidth="1"/>
    <col min="5" max="5" width="30.42578125" style="4" customWidth="1"/>
    <col min="6" max="6" width="3.140625" style="16" customWidth="1"/>
    <col min="7" max="7" width="3.28515625" style="4" customWidth="1"/>
    <col min="8" max="8" width="3.140625" style="5" customWidth="1"/>
    <col min="9" max="9" width="11.140625" style="5" customWidth="1"/>
    <col min="10" max="10" width="8.7109375" style="6" customWidth="1"/>
    <col min="11" max="12" width="11.5703125" style="4" customWidth="1"/>
    <col min="13" max="13" width="12.28515625" style="4" customWidth="1"/>
    <col min="14" max="16384" width="9.140625" style="3"/>
  </cols>
  <sheetData>
    <row r="1" spans="1:17" ht="18.75" customHeight="1">
      <c r="F1" s="4"/>
      <c r="H1" s="140"/>
      <c r="I1" s="140"/>
      <c r="J1" s="141"/>
      <c r="K1" s="451" t="s">
        <v>86</v>
      </c>
      <c r="L1" s="452"/>
      <c r="M1" s="445"/>
    </row>
    <row r="2" spans="1:17">
      <c r="F2" s="4"/>
      <c r="H2" s="140"/>
      <c r="I2" s="140"/>
      <c r="J2" s="141"/>
      <c r="K2" s="6"/>
      <c r="L2" s="6"/>
      <c r="M2" s="6"/>
    </row>
    <row r="3" spans="1:17">
      <c r="F3" s="4"/>
      <c r="H3" s="140"/>
      <c r="I3" s="140"/>
      <c r="J3" s="141"/>
      <c r="K3" s="6"/>
      <c r="L3" s="6"/>
      <c r="M3" s="6"/>
    </row>
    <row r="4" spans="1:17" ht="15.75">
      <c r="A4" s="376" t="s">
        <v>74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</row>
    <row r="5" spans="1:17" ht="15.75">
      <c r="A5" s="377" t="s">
        <v>42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</row>
    <row r="6" spans="1:17" ht="16.5" customHeight="1">
      <c r="A6" s="378" t="s">
        <v>17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1"/>
      <c r="O6" s="1"/>
      <c r="P6" s="1"/>
    </row>
    <row r="7" spans="1:17" ht="13.5" thickBot="1"/>
    <row r="8" spans="1:17" ht="21.75" customHeight="1">
      <c r="A8" s="380" t="s">
        <v>44</v>
      </c>
      <c r="B8" s="383" t="s">
        <v>0</v>
      </c>
      <c r="C8" s="383" t="s">
        <v>1</v>
      </c>
      <c r="D8" s="383" t="s">
        <v>45</v>
      </c>
      <c r="E8" s="437" t="s">
        <v>12</v>
      </c>
      <c r="F8" s="448" t="s">
        <v>2</v>
      </c>
      <c r="G8" s="383" t="s">
        <v>75</v>
      </c>
      <c r="H8" s="431" t="s">
        <v>3</v>
      </c>
      <c r="I8" s="434" t="s">
        <v>46</v>
      </c>
      <c r="J8" s="373" t="s">
        <v>4</v>
      </c>
      <c r="K8" s="361" t="s">
        <v>76</v>
      </c>
      <c r="L8" s="361" t="s">
        <v>76</v>
      </c>
      <c r="M8" s="361" t="s">
        <v>87</v>
      </c>
    </row>
    <row r="9" spans="1:17" ht="26.25" customHeight="1">
      <c r="A9" s="381"/>
      <c r="B9" s="384"/>
      <c r="C9" s="384"/>
      <c r="D9" s="384"/>
      <c r="E9" s="438"/>
      <c r="F9" s="449"/>
      <c r="G9" s="429"/>
      <c r="H9" s="432"/>
      <c r="I9" s="435"/>
      <c r="J9" s="374"/>
      <c r="K9" s="442"/>
      <c r="L9" s="442"/>
      <c r="M9" s="442"/>
    </row>
    <row r="10" spans="1:17" ht="85.5" customHeight="1" thickBot="1">
      <c r="A10" s="382"/>
      <c r="B10" s="385"/>
      <c r="C10" s="385"/>
      <c r="D10" s="385"/>
      <c r="E10" s="439"/>
      <c r="F10" s="450"/>
      <c r="G10" s="430"/>
      <c r="H10" s="433"/>
      <c r="I10" s="436"/>
      <c r="J10" s="375"/>
      <c r="K10" s="443"/>
      <c r="L10" s="443"/>
      <c r="M10" s="443"/>
    </row>
    <row r="11" spans="1:17" s="12" customFormat="1">
      <c r="A11" s="358" t="s">
        <v>24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60"/>
    </row>
    <row r="12" spans="1:17" s="12" customFormat="1">
      <c r="A12" s="342" t="s">
        <v>69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</row>
    <row r="13" spans="1:17" ht="25.5">
      <c r="A13" s="42" t="s">
        <v>5</v>
      </c>
      <c r="B13" s="345" t="s">
        <v>25</v>
      </c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7"/>
    </row>
    <row r="14" spans="1:17">
      <c r="A14" s="43" t="s">
        <v>5</v>
      </c>
      <c r="B14" s="23" t="s">
        <v>5</v>
      </c>
      <c r="C14" s="348" t="s">
        <v>26</v>
      </c>
      <c r="D14" s="349"/>
      <c r="E14" s="349"/>
      <c r="F14" s="349"/>
      <c r="G14" s="349"/>
      <c r="H14" s="349"/>
      <c r="I14" s="349"/>
      <c r="J14" s="349"/>
      <c r="K14" s="349"/>
      <c r="L14" s="349"/>
      <c r="M14" s="350"/>
    </row>
    <row r="15" spans="1:17">
      <c r="A15" s="311" t="s">
        <v>5</v>
      </c>
      <c r="B15" s="313" t="s">
        <v>5</v>
      </c>
      <c r="C15" s="323" t="s">
        <v>5</v>
      </c>
      <c r="D15" s="323"/>
      <c r="E15" s="351" t="s">
        <v>39</v>
      </c>
      <c r="F15" s="397" t="s">
        <v>37</v>
      </c>
      <c r="G15" s="399" t="s">
        <v>82</v>
      </c>
      <c r="H15" s="284" t="s">
        <v>29</v>
      </c>
      <c r="I15" s="401" t="s">
        <v>50</v>
      </c>
      <c r="J15" s="124" t="s">
        <v>22</v>
      </c>
      <c r="K15" s="210">
        <f>33.6/3.4528*1000</f>
        <v>9731</v>
      </c>
      <c r="L15" s="214">
        <f>33.6/3.4528*1000</f>
        <v>9731</v>
      </c>
      <c r="M15" s="241"/>
      <c r="N15" s="17"/>
      <c r="O15" s="18"/>
      <c r="P15" s="18"/>
      <c r="Q15" s="18"/>
    </row>
    <row r="16" spans="1:17">
      <c r="A16" s="311"/>
      <c r="B16" s="313"/>
      <c r="C16" s="323"/>
      <c r="D16" s="323"/>
      <c r="E16" s="351"/>
      <c r="F16" s="286"/>
      <c r="G16" s="399"/>
      <c r="H16" s="284"/>
      <c r="I16" s="401"/>
      <c r="J16" s="153"/>
      <c r="K16" s="189"/>
      <c r="L16" s="215"/>
      <c r="M16" s="232"/>
      <c r="N16" s="17"/>
      <c r="O16" s="18"/>
      <c r="P16" s="18"/>
      <c r="Q16" s="18"/>
    </row>
    <row r="17" spans="1:18" ht="12.75" customHeight="1">
      <c r="A17" s="311"/>
      <c r="B17" s="313"/>
      <c r="C17" s="323"/>
      <c r="D17" s="323"/>
      <c r="E17" s="351"/>
      <c r="F17" s="286"/>
      <c r="G17" s="399"/>
      <c r="H17" s="284"/>
      <c r="I17" s="401"/>
      <c r="J17" s="11"/>
      <c r="K17" s="211"/>
      <c r="L17" s="120"/>
      <c r="M17" s="233"/>
      <c r="N17" s="17"/>
      <c r="O17" s="18"/>
      <c r="P17" s="18"/>
      <c r="Q17" s="18"/>
    </row>
    <row r="18" spans="1:18" ht="28.5" customHeight="1" thickBot="1">
      <c r="A18" s="320"/>
      <c r="B18" s="321"/>
      <c r="C18" s="324"/>
      <c r="D18" s="324"/>
      <c r="E18" s="352"/>
      <c r="F18" s="398"/>
      <c r="G18" s="400"/>
      <c r="H18" s="356"/>
      <c r="I18" s="402"/>
      <c r="J18" s="230" t="s">
        <v>6</v>
      </c>
      <c r="K18" s="231">
        <f t="shared" ref="K18:L18" si="0">SUM(K15:K17)</f>
        <v>9731</v>
      </c>
      <c r="L18" s="170">
        <f t="shared" si="0"/>
        <v>9731</v>
      </c>
      <c r="M18" s="242"/>
      <c r="N18" s="17"/>
      <c r="O18" s="18"/>
      <c r="P18" s="18"/>
      <c r="Q18" s="18"/>
    </row>
    <row r="19" spans="1:18" ht="12.75" customHeight="1">
      <c r="A19" s="310" t="s">
        <v>5</v>
      </c>
      <c r="B19" s="312" t="s">
        <v>7</v>
      </c>
      <c r="C19" s="322" t="s">
        <v>7</v>
      </c>
      <c r="D19" s="322"/>
      <c r="E19" s="254" t="s">
        <v>70</v>
      </c>
      <c r="F19" s="316" t="s">
        <v>57</v>
      </c>
      <c r="G19" s="424" t="s">
        <v>83</v>
      </c>
      <c r="H19" s="260" t="s">
        <v>29</v>
      </c>
      <c r="I19" s="417" t="s">
        <v>51</v>
      </c>
      <c r="J19" s="126" t="s">
        <v>22</v>
      </c>
      <c r="K19" s="212">
        <f>117.7/3.4528*1000</f>
        <v>34088</v>
      </c>
      <c r="L19" s="216">
        <f>117.7/3.4528*1000</f>
        <v>34088</v>
      </c>
      <c r="M19" s="235"/>
      <c r="O19" s="8"/>
    </row>
    <row r="20" spans="1:18" ht="18" customHeight="1">
      <c r="A20" s="311"/>
      <c r="B20" s="313"/>
      <c r="C20" s="323"/>
      <c r="D20" s="323"/>
      <c r="E20" s="330"/>
      <c r="F20" s="286"/>
      <c r="G20" s="425"/>
      <c r="H20" s="261"/>
      <c r="I20" s="418"/>
      <c r="J20" s="82"/>
      <c r="K20" s="189"/>
      <c r="L20" s="215"/>
      <c r="M20" s="232"/>
      <c r="O20" s="8"/>
    </row>
    <row r="21" spans="1:18" ht="12.75" customHeight="1">
      <c r="A21" s="311"/>
      <c r="B21" s="313"/>
      <c r="C21" s="323"/>
      <c r="D21" s="323"/>
      <c r="E21" s="330"/>
      <c r="F21" s="286"/>
      <c r="G21" s="425"/>
      <c r="H21" s="261"/>
      <c r="I21" s="419"/>
      <c r="J21" s="15"/>
      <c r="K21" s="213"/>
      <c r="L21" s="217"/>
      <c r="M21" s="234"/>
      <c r="O21" s="8"/>
    </row>
    <row r="22" spans="1:18" ht="20.25" customHeight="1" thickBot="1">
      <c r="A22" s="320"/>
      <c r="B22" s="321"/>
      <c r="C22" s="324"/>
      <c r="D22" s="324"/>
      <c r="E22" s="331"/>
      <c r="F22" s="398"/>
      <c r="G22" s="426"/>
      <c r="H22" s="262"/>
      <c r="I22" s="420"/>
      <c r="J22" s="230" t="s">
        <v>6</v>
      </c>
      <c r="K22" s="231">
        <f>SUM(K19:K21)</f>
        <v>34088</v>
      </c>
      <c r="L22" s="170">
        <f>SUM(L19:L21)</f>
        <v>34088</v>
      </c>
      <c r="M22" s="242"/>
      <c r="O22" s="8"/>
      <c r="Q22" s="50"/>
      <c r="R22" s="50"/>
    </row>
    <row r="23" spans="1:18">
      <c r="A23" s="310" t="s">
        <v>5</v>
      </c>
      <c r="B23" s="312" t="s">
        <v>7</v>
      </c>
      <c r="C23" s="322" t="s">
        <v>23</v>
      </c>
      <c r="D23" s="322"/>
      <c r="E23" s="254" t="s">
        <v>30</v>
      </c>
      <c r="F23" s="423" t="s">
        <v>57</v>
      </c>
      <c r="G23" s="424" t="s">
        <v>84</v>
      </c>
      <c r="H23" s="260" t="s">
        <v>29</v>
      </c>
      <c r="I23" s="417" t="s">
        <v>81</v>
      </c>
      <c r="J23" s="237" t="s">
        <v>31</v>
      </c>
      <c r="K23" s="238">
        <f>28.1/3.4528*1000</f>
        <v>8138</v>
      </c>
      <c r="L23" s="239">
        <f>28.1/3.4528*1000</f>
        <v>8138</v>
      </c>
      <c r="M23" s="240"/>
      <c r="O23" s="8"/>
    </row>
    <row r="24" spans="1:18">
      <c r="A24" s="311"/>
      <c r="B24" s="313"/>
      <c r="C24" s="323"/>
      <c r="D24" s="323"/>
      <c r="E24" s="330"/>
      <c r="F24" s="354"/>
      <c r="G24" s="425"/>
      <c r="H24" s="261"/>
      <c r="I24" s="418"/>
      <c r="J24" s="236" t="s">
        <v>22</v>
      </c>
      <c r="K24" s="213"/>
      <c r="L24" s="243">
        <v>11873</v>
      </c>
      <c r="M24" s="244">
        <f>L24-K24</f>
        <v>11873</v>
      </c>
      <c r="O24" s="8"/>
    </row>
    <row r="25" spans="1:18" ht="13.5" thickBot="1">
      <c r="A25" s="320"/>
      <c r="B25" s="321"/>
      <c r="C25" s="324"/>
      <c r="D25" s="324"/>
      <c r="E25" s="331"/>
      <c r="F25" s="355"/>
      <c r="G25" s="426"/>
      <c r="H25" s="262"/>
      <c r="I25" s="420"/>
      <c r="J25" s="230" t="s">
        <v>6</v>
      </c>
      <c r="K25" s="231">
        <f>SUM(K23:K24)</f>
        <v>8138</v>
      </c>
      <c r="L25" s="170">
        <f>SUM(L23:L24)</f>
        <v>20011</v>
      </c>
      <c r="M25" s="245">
        <f>SUM(M23:M24)</f>
        <v>11873</v>
      </c>
      <c r="O25" s="8"/>
      <c r="Q25" s="50"/>
      <c r="R25" s="50"/>
    </row>
    <row r="26" spans="1:18" ht="13.5" thickBot="1">
      <c r="A26" s="45" t="s">
        <v>5</v>
      </c>
      <c r="B26" s="7" t="s">
        <v>7</v>
      </c>
      <c r="C26" s="325" t="s">
        <v>8</v>
      </c>
      <c r="D26" s="325"/>
      <c r="E26" s="325"/>
      <c r="F26" s="325"/>
      <c r="G26" s="325"/>
      <c r="H26" s="325"/>
      <c r="I26" s="325"/>
      <c r="J26" s="326"/>
      <c r="K26" s="206">
        <f>K22+K18+K25</f>
        <v>51957</v>
      </c>
      <c r="L26" s="218">
        <f>L22+L18+L25</f>
        <v>63830</v>
      </c>
      <c r="M26" s="246">
        <f>M22+M18+M25</f>
        <v>11873</v>
      </c>
    </row>
    <row r="27" spans="1:18" ht="13.5" thickBot="1">
      <c r="A27" s="45" t="s">
        <v>5</v>
      </c>
      <c r="B27" s="288" t="s">
        <v>9</v>
      </c>
      <c r="C27" s="289"/>
      <c r="D27" s="289"/>
      <c r="E27" s="289"/>
      <c r="F27" s="289"/>
      <c r="G27" s="289"/>
      <c r="H27" s="289"/>
      <c r="I27" s="289"/>
      <c r="J27" s="290"/>
      <c r="K27" s="207">
        <f>K26</f>
        <v>51957</v>
      </c>
      <c r="L27" s="219">
        <f t="shared" ref="L27:M27" si="1">L26</f>
        <v>63830</v>
      </c>
      <c r="M27" s="247">
        <f t="shared" si="1"/>
        <v>11873</v>
      </c>
    </row>
    <row r="28" spans="1:18" ht="15.75" customHeight="1" thickBot="1">
      <c r="A28" s="46" t="s">
        <v>7</v>
      </c>
      <c r="B28" s="303" t="s">
        <v>27</v>
      </c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5"/>
    </row>
    <row r="29" spans="1:18" ht="13.5" thickBot="1">
      <c r="A29" s="44" t="s">
        <v>7</v>
      </c>
      <c r="B29" s="7" t="s">
        <v>5</v>
      </c>
      <c r="C29" s="306" t="s">
        <v>28</v>
      </c>
      <c r="D29" s="307"/>
      <c r="E29" s="308"/>
      <c r="F29" s="307"/>
      <c r="G29" s="307"/>
      <c r="H29" s="307"/>
      <c r="I29" s="307"/>
      <c r="J29" s="307"/>
      <c r="K29" s="307"/>
      <c r="L29" s="307"/>
      <c r="M29" s="309"/>
    </row>
    <row r="30" spans="1:18" ht="25.5">
      <c r="A30" s="310" t="s">
        <v>7</v>
      </c>
      <c r="B30" s="312" t="s">
        <v>5</v>
      </c>
      <c r="C30" s="314" t="s">
        <v>5</v>
      </c>
      <c r="D30" s="71"/>
      <c r="E30" s="173" t="s">
        <v>65</v>
      </c>
      <c r="F30" s="180"/>
      <c r="G30" s="181"/>
      <c r="H30" s="182"/>
      <c r="I30" s="183"/>
      <c r="J30" s="174"/>
      <c r="K30" s="220"/>
      <c r="L30" s="175"/>
      <c r="M30" s="175"/>
      <c r="N30" s="139"/>
      <c r="O30" s="18"/>
    </row>
    <row r="31" spans="1:18" ht="40.5" customHeight="1">
      <c r="A31" s="311"/>
      <c r="B31" s="313"/>
      <c r="C31" s="408"/>
      <c r="D31" s="205" t="s">
        <v>5</v>
      </c>
      <c r="E31" s="97" t="s">
        <v>36</v>
      </c>
      <c r="F31" s="415" t="s">
        <v>58</v>
      </c>
      <c r="G31" s="412" t="s">
        <v>85</v>
      </c>
      <c r="H31" s="202" t="s">
        <v>29</v>
      </c>
      <c r="I31" s="409" t="s">
        <v>50</v>
      </c>
      <c r="J31" s="177" t="s">
        <v>22</v>
      </c>
      <c r="K31" s="221">
        <f>44.5/3.4528*1000</f>
        <v>12888</v>
      </c>
      <c r="L31" s="178">
        <f>44.5/3.4528*1000</f>
        <v>12888</v>
      </c>
      <c r="M31" s="227"/>
      <c r="N31" s="139"/>
      <c r="O31" s="18"/>
    </row>
    <row r="32" spans="1:18" ht="39" customHeight="1">
      <c r="A32" s="311"/>
      <c r="B32" s="313"/>
      <c r="C32" s="408"/>
      <c r="D32" s="93" t="s">
        <v>7</v>
      </c>
      <c r="E32" s="86" t="s">
        <v>64</v>
      </c>
      <c r="F32" s="416"/>
      <c r="G32" s="413"/>
      <c r="H32" s="204"/>
      <c r="I32" s="410"/>
      <c r="J32" s="144" t="s">
        <v>22</v>
      </c>
      <c r="K32" s="222">
        <f>135/3.4528*1000</f>
        <v>39099</v>
      </c>
      <c r="L32" s="168">
        <f>135/3.4528*1000</f>
        <v>39099</v>
      </c>
      <c r="M32" s="168"/>
      <c r="N32" s="139"/>
      <c r="O32" s="19"/>
    </row>
    <row r="33" spans="1:46" ht="13.5" customHeight="1">
      <c r="A33" s="54"/>
      <c r="B33" s="200"/>
      <c r="C33" s="150"/>
      <c r="D33" s="60" t="s">
        <v>23</v>
      </c>
      <c r="E33" s="351" t="s">
        <v>61</v>
      </c>
      <c r="F33" s="285" t="s">
        <v>68</v>
      </c>
      <c r="G33" s="413"/>
      <c r="H33" s="284" t="s">
        <v>29</v>
      </c>
      <c r="I33" s="410"/>
      <c r="J33" s="94" t="s">
        <v>22</v>
      </c>
      <c r="K33" s="223">
        <f>50/3.4528*1000</f>
        <v>14481</v>
      </c>
      <c r="L33" s="169">
        <f>50/3.4528*1000</f>
        <v>14481</v>
      </c>
      <c r="M33" s="169"/>
      <c r="N33" s="8"/>
    </row>
    <row r="34" spans="1:46" ht="15" customHeight="1">
      <c r="A34" s="54"/>
      <c r="B34" s="200"/>
      <c r="C34" s="150"/>
      <c r="D34" s="60"/>
      <c r="E34" s="351"/>
      <c r="F34" s="286"/>
      <c r="G34" s="413"/>
      <c r="H34" s="284"/>
      <c r="I34" s="410"/>
      <c r="J34" s="95" t="s">
        <v>54</v>
      </c>
      <c r="K34" s="224">
        <f>50/3.4528*1000</f>
        <v>14481</v>
      </c>
      <c r="L34" s="120">
        <f>50/3.4528*1000</f>
        <v>14481</v>
      </c>
      <c r="M34" s="120"/>
      <c r="N34" s="8"/>
    </row>
    <row r="35" spans="1:46" ht="15.75" customHeight="1" thickBot="1">
      <c r="A35" s="199"/>
      <c r="B35" s="201"/>
      <c r="C35" s="66"/>
      <c r="D35" s="151"/>
      <c r="E35" s="61"/>
      <c r="F35" s="287"/>
      <c r="G35" s="414"/>
      <c r="H35" s="203"/>
      <c r="I35" s="411"/>
      <c r="J35" s="152" t="s">
        <v>6</v>
      </c>
      <c r="K35" s="225">
        <f>SUM(K31:K34)</f>
        <v>80949</v>
      </c>
      <c r="L35" s="170">
        <f t="shared" ref="L35" si="2">SUM(L31:L34)</f>
        <v>80949</v>
      </c>
      <c r="M35" s="170"/>
      <c r="N35" s="139"/>
      <c r="O35" s="18"/>
    </row>
    <row r="36" spans="1:46" ht="14.25" customHeight="1" thickBot="1">
      <c r="A36" s="199" t="s">
        <v>7</v>
      </c>
      <c r="B36" s="201" t="s">
        <v>5</v>
      </c>
      <c r="C36" s="298" t="s">
        <v>8</v>
      </c>
      <c r="D36" s="299"/>
      <c r="E36" s="299"/>
      <c r="F36" s="299"/>
      <c r="G36" s="299"/>
      <c r="H36" s="299"/>
      <c r="I36" s="299"/>
      <c r="J36" s="406"/>
      <c r="K36" s="226">
        <f>K35</f>
        <v>80949</v>
      </c>
      <c r="L36" s="228">
        <f>L35</f>
        <v>80949</v>
      </c>
      <c r="M36" s="218"/>
    </row>
    <row r="37" spans="1:46" ht="14.25" customHeight="1" thickBot="1">
      <c r="A37" s="44" t="s">
        <v>7</v>
      </c>
      <c r="B37" s="288" t="s">
        <v>9</v>
      </c>
      <c r="C37" s="289"/>
      <c r="D37" s="289"/>
      <c r="E37" s="289"/>
      <c r="F37" s="289"/>
      <c r="G37" s="289"/>
      <c r="H37" s="289"/>
      <c r="I37" s="289"/>
      <c r="J37" s="290"/>
      <c r="K37" s="207">
        <f>K36</f>
        <v>80949</v>
      </c>
      <c r="L37" s="219">
        <f t="shared" ref="L37" si="3">L36</f>
        <v>80949</v>
      </c>
      <c r="M37" s="219"/>
    </row>
    <row r="38" spans="1:46" ht="15.75" customHeight="1" thickBot="1">
      <c r="A38" s="22" t="s">
        <v>5</v>
      </c>
      <c r="B38" s="281" t="s">
        <v>78</v>
      </c>
      <c r="C38" s="282"/>
      <c r="D38" s="282"/>
      <c r="E38" s="282"/>
      <c r="F38" s="282"/>
      <c r="G38" s="282"/>
      <c r="H38" s="282"/>
      <c r="I38" s="282"/>
      <c r="J38" s="407"/>
      <c r="K38" s="208">
        <f>K37+K27</f>
        <v>132906</v>
      </c>
      <c r="L38" s="229">
        <f>L37+L27</f>
        <v>144779</v>
      </c>
      <c r="M38" s="248">
        <f>M37+M27</f>
        <v>11873</v>
      </c>
    </row>
    <row r="39" spans="1:46" s="10" customFormat="1" ht="14.25" customHeight="1">
      <c r="A39" s="405" t="s">
        <v>89</v>
      </c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46" s="10" customFormat="1" ht="14.25" customHeight="1" thickBot="1">
      <c r="A40" s="294" t="s">
        <v>13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09"/>
      <c r="M40" s="20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46" ht="66" customHeight="1" thickBot="1">
      <c r="A41" s="295" t="s">
        <v>10</v>
      </c>
      <c r="B41" s="296"/>
      <c r="C41" s="296"/>
      <c r="D41" s="296"/>
      <c r="E41" s="296"/>
      <c r="F41" s="296"/>
      <c r="G41" s="296"/>
      <c r="H41" s="296"/>
      <c r="I41" s="296"/>
      <c r="J41" s="297"/>
      <c r="K41" s="143" t="s">
        <v>76</v>
      </c>
      <c r="L41" s="143" t="s">
        <v>76</v>
      </c>
      <c r="M41" s="143" t="s">
        <v>76</v>
      </c>
    </row>
    <row r="42" spans="1:46" ht="14.25" customHeight="1">
      <c r="A42" s="275" t="s">
        <v>14</v>
      </c>
      <c r="B42" s="276"/>
      <c r="C42" s="276"/>
      <c r="D42" s="276"/>
      <c r="E42" s="276"/>
      <c r="F42" s="276"/>
      <c r="G42" s="276"/>
      <c r="H42" s="276"/>
      <c r="I42" s="276"/>
      <c r="J42" s="277"/>
      <c r="K42" s="157">
        <f>SUM(K43:K44)</f>
        <v>118425</v>
      </c>
      <c r="L42" s="157">
        <f>SUM(L43:L44)</f>
        <v>130298</v>
      </c>
      <c r="M42" s="249">
        <f>SUM(M43:M44)</f>
        <v>11873</v>
      </c>
    </row>
    <row r="43" spans="1:46" ht="14.25" customHeight="1">
      <c r="A43" s="278" t="s">
        <v>18</v>
      </c>
      <c r="B43" s="279"/>
      <c r="C43" s="279"/>
      <c r="D43" s="279"/>
      <c r="E43" s="279"/>
      <c r="F43" s="279"/>
      <c r="G43" s="279"/>
      <c r="H43" s="279"/>
      <c r="I43" s="279"/>
      <c r="J43" s="280"/>
      <c r="K43" s="158">
        <f>SUMIF(J15:J38,"SB",K15:K38)</f>
        <v>110287</v>
      </c>
      <c r="L43" s="158">
        <f>SUMIF(J15:J38,"SB",L15:L38)</f>
        <v>122160</v>
      </c>
      <c r="M43" s="250">
        <f>SUMIF(J15:J38,"SB",M15:M38)</f>
        <v>11873</v>
      </c>
    </row>
    <row r="44" spans="1:46" ht="14.25" customHeight="1">
      <c r="A44" s="269" t="s">
        <v>19</v>
      </c>
      <c r="B44" s="270"/>
      <c r="C44" s="270"/>
      <c r="D44" s="270"/>
      <c r="E44" s="270"/>
      <c r="F44" s="270"/>
      <c r="G44" s="270"/>
      <c r="H44" s="270"/>
      <c r="I44" s="270"/>
      <c r="J44" s="271"/>
      <c r="K44" s="158">
        <f>SUMIF(J15:J38,"SB(P)",K15:K38)</f>
        <v>8138</v>
      </c>
      <c r="L44" s="158">
        <f>SUMIF(J15:J38,"SB(P)",L15:L38)</f>
        <v>8138</v>
      </c>
      <c r="M44" s="250">
        <f>SUMIF(K15:K38,"SB(P)",M15:M38)</f>
        <v>0</v>
      </c>
    </row>
    <row r="45" spans="1:46" ht="14.25" customHeight="1">
      <c r="A45" s="272" t="s">
        <v>15</v>
      </c>
      <c r="B45" s="273"/>
      <c r="C45" s="273"/>
      <c r="D45" s="273"/>
      <c r="E45" s="273"/>
      <c r="F45" s="273"/>
      <c r="G45" s="273"/>
      <c r="H45" s="273"/>
      <c r="I45" s="273"/>
      <c r="J45" s="274"/>
      <c r="K45" s="159">
        <f ca="1">SUM(K46:K48)</f>
        <v>14481</v>
      </c>
      <c r="L45" s="159">
        <f ca="1">SUM(L46:M48)</f>
        <v>14481</v>
      </c>
      <c r="M45" s="251">
        <f ca="1">SUM(M46:N48)</f>
        <v>0</v>
      </c>
    </row>
    <row r="46" spans="1:46" s="4" customFormat="1" ht="14.25" customHeight="1">
      <c r="A46" s="263" t="s">
        <v>20</v>
      </c>
      <c r="B46" s="264"/>
      <c r="C46" s="264"/>
      <c r="D46" s="264"/>
      <c r="E46" s="264"/>
      <c r="F46" s="264"/>
      <c r="G46" s="264"/>
      <c r="H46" s="264"/>
      <c r="I46" s="264"/>
      <c r="J46" s="265"/>
      <c r="K46" s="158">
        <f>SUMIF(J15:J38,"ES",K15:K38)</f>
        <v>0</v>
      </c>
      <c r="L46" s="158">
        <f>SUMIF(J15:J38,"ES",L15:L38)</f>
        <v>0</v>
      </c>
      <c r="M46" s="250">
        <f>SUMIF(K15:K38,"ES",M15:M38)</f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s="4" customFormat="1" ht="14.25" customHeight="1">
      <c r="A47" s="263" t="s">
        <v>56</v>
      </c>
      <c r="B47" s="264"/>
      <c r="C47" s="264"/>
      <c r="D47" s="264"/>
      <c r="E47" s="264"/>
      <c r="F47" s="264"/>
      <c r="G47" s="264"/>
      <c r="H47" s="264"/>
      <c r="I47" s="264"/>
      <c r="J47" s="265"/>
      <c r="K47" s="158">
        <f ca="1">SUMIF(J15:J38,"KVJUD",K19:K38)</f>
        <v>0</v>
      </c>
      <c r="L47" s="158">
        <f ca="1">SUMIF(K15:K38,"KVJUD",L19:L38)</f>
        <v>0</v>
      </c>
      <c r="M47" s="250">
        <f ca="1">SUMIF(L15:L38,"KVJUD",M19:M38)</f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s="4" customFormat="1" ht="14.25" customHeight="1">
      <c r="A48" s="263" t="s">
        <v>55</v>
      </c>
      <c r="B48" s="264"/>
      <c r="C48" s="264"/>
      <c r="D48" s="264"/>
      <c r="E48" s="264"/>
      <c r="F48" s="264"/>
      <c r="G48" s="264"/>
      <c r="H48" s="264"/>
      <c r="I48" s="264"/>
      <c r="J48" s="265"/>
      <c r="K48" s="158">
        <f>SUMIF(J15:J38,"KT",K15:K38)</f>
        <v>14481</v>
      </c>
      <c r="L48" s="158">
        <f>SUMIF(J15:J38,"KT",L15:L38)</f>
        <v>14481</v>
      </c>
      <c r="M48" s="250">
        <f>SUMIF(K15:K38,"KT",M15:M38)</f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s="4" customFormat="1" ht="17.25" customHeight="1" thickBot="1">
      <c r="A49" s="266" t="s">
        <v>16</v>
      </c>
      <c r="B49" s="267"/>
      <c r="C49" s="267"/>
      <c r="D49" s="267"/>
      <c r="E49" s="267"/>
      <c r="F49" s="267"/>
      <c r="G49" s="267"/>
      <c r="H49" s="267"/>
      <c r="I49" s="267"/>
      <c r="J49" s="268"/>
      <c r="K49" s="160">
        <f ca="1">SUM(K42,K45)</f>
        <v>132906</v>
      </c>
      <c r="L49" s="160">
        <f ca="1">SUM(L42,L45)</f>
        <v>144779</v>
      </c>
      <c r="M49" s="252">
        <f ca="1">SUM(M42,M45)</f>
        <v>11873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s="4" customFormat="1">
      <c r="F50" s="16"/>
      <c r="H50" s="5"/>
      <c r="I50" s="5"/>
      <c r="J50" s="6"/>
      <c r="K50" s="123"/>
      <c r="L50" s="123"/>
      <c r="M50" s="12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</sheetData>
  <mergeCells count="75">
    <mergeCell ref="A4:M4"/>
    <mergeCell ref="A5:M5"/>
    <mergeCell ref="A6:M6"/>
    <mergeCell ref="K1:M1"/>
    <mergeCell ref="C14:M14"/>
    <mergeCell ref="F8:F10"/>
    <mergeCell ref="G8:G10"/>
    <mergeCell ref="H8:H10"/>
    <mergeCell ref="I8:I10"/>
    <mergeCell ref="J8:J10"/>
    <mergeCell ref="K8:K10"/>
    <mergeCell ref="C8:C10"/>
    <mergeCell ref="D8:D10"/>
    <mergeCell ref="E8:E10"/>
    <mergeCell ref="L8:L10"/>
    <mergeCell ref="M8:M10"/>
    <mergeCell ref="A11:M11"/>
    <mergeCell ref="A12:M12"/>
    <mergeCell ref="B13:M13"/>
    <mergeCell ref="A8:A10"/>
    <mergeCell ref="B8:B10"/>
    <mergeCell ref="G15:G18"/>
    <mergeCell ref="H15:H18"/>
    <mergeCell ref="I15:I18"/>
    <mergeCell ref="A19:A22"/>
    <mergeCell ref="B19:B22"/>
    <mergeCell ref="C19:C22"/>
    <mergeCell ref="D19:D22"/>
    <mergeCell ref="E19:E22"/>
    <mergeCell ref="F19:F22"/>
    <mergeCell ref="A15:A18"/>
    <mergeCell ref="B15:B18"/>
    <mergeCell ref="C15:C18"/>
    <mergeCell ref="D15:D18"/>
    <mergeCell ref="E15:E18"/>
    <mergeCell ref="F15:F18"/>
    <mergeCell ref="G19:G22"/>
    <mergeCell ref="H19:H22"/>
    <mergeCell ref="I19:I22"/>
    <mergeCell ref="B27:J27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C26:J26"/>
    <mergeCell ref="B28:M28"/>
    <mergeCell ref="C29:M29"/>
    <mergeCell ref="A30:A32"/>
    <mergeCell ref="B30:B32"/>
    <mergeCell ref="C30:C32"/>
    <mergeCell ref="F31:F32"/>
    <mergeCell ref="G31:G35"/>
    <mergeCell ref="I31:I35"/>
    <mergeCell ref="E33:E34"/>
    <mergeCell ref="F33:F35"/>
    <mergeCell ref="A44:J44"/>
    <mergeCell ref="H33:H34"/>
    <mergeCell ref="C36:J36"/>
    <mergeCell ref="B37:J37"/>
    <mergeCell ref="B38:J38"/>
    <mergeCell ref="A39:M39"/>
    <mergeCell ref="A40:K40"/>
    <mergeCell ref="A41:J41"/>
    <mergeCell ref="A42:J42"/>
    <mergeCell ref="A43:J43"/>
    <mergeCell ref="A45:J45"/>
    <mergeCell ref="A46:J46"/>
    <mergeCell ref="A47:J47"/>
    <mergeCell ref="A48:J48"/>
    <mergeCell ref="A49:J49"/>
  </mergeCells>
  <pageMargins left="0.7" right="0.7" top="0.75" bottom="0.75" header="0.3" footer="0.3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5</vt:i4>
      </vt:variant>
    </vt:vector>
  </HeadingPairs>
  <TitlesOfParts>
    <vt:vector size="8" baseType="lpstr">
      <vt:lpstr>4 programa</vt:lpstr>
      <vt:lpstr>2015 MVP</vt:lpstr>
      <vt:lpstr>Lyginamasis variantas</vt:lpstr>
      <vt:lpstr>'2015 MVP'!Print_Area</vt:lpstr>
      <vt:lpstr>'4 programa'!Print_Area</vt:lpstr>
      <vt:lpstr>'Lyginamasis variantas'!Print_Area</vt:lpstr>
      <vt:lpstr>'2015 MVP'!Print_Titles</vt:lpstr>
      <vt:lpstr>'4 programa'!Print_Titles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2015-06-12T08:38:17Z</cp:lastPrinted>
  <dcterms:created xsi:type="dcterms:W3CDTF">2007-07-27T10:32:34Z</dcterms:created>
  <dcterms:modified xsi:type="dcterms:W3CDTF">2015-06-17T05:40:24Z</dcterms:modified>
</cp:coreProperties>
</file>