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Šios_darbaknygės" defaultThemeVersion="124226"/>
  <bookViews>
    <workbookView xWindow="0" yWindow="735" windowWidth="15480" windowHeight="11160" tabRatio="752" firstSheet="1" activeTab="1"/>
  </bookViews>
  <sheets>
    <sheet name="Asignavimų valdytojų kodai" sheetId="13" state="hidden" r:id="rId1"/>
    <sheet name="2015 MVP" sheetId="15" r:id="rId2"/>
    <sheet name="Lyginamasis variantas" sheetId="14" r:id="rId3"/>
  </sheets>
  <definedNames>
    <definedName name="_xlnm.Print_Area" localSheetId="1">'2015 MVP'!$A$1:$N$114</definedName>
    <definedName name="_xlnm.Print_Area" localSheetId="2">'Lyginamasis variantas'!$A$1:$N$109</definedName>
    <definedName name="_xlnm.Print_Titles" localSheetId="1">'2015 MVP'!$8:$10</definedName>
    <definedName name="_xlnm.Print_Titles" localSheetId="2">'Lyginamasis variantas'!$7:$9</definedName>
  </definedNames>
  <calcPr calcId="145621" fullPrecision="0"/>
</workbook>
</file>

<file path=xl/calcChain.xml><?xml version="1.0" encoding="utf-8"?>
<calcChain xmlns="http://schemas.openxmlformats.org/spreadsheetml/2006/main">
  <c r="L54" i="15" l="1"/>
  <c r="L63" i="15"/>
  <c r="L91" i="15" s="1"/>
  <c r="L90" i="15"/>
  <c r="N93" i="14"/>
  <c r="N94" i="14" s="1"/>
  <c r="N95" i="14" s="1"/>
  <c r="M48" i="14" l="1"/>
  <c r="N23" i="14"/>
  <c r="N24" i="14" s="1"/>
  <c r="M24" i="14" l="1"/>
  <c r="M22" i="14"/>
  <c r="M20" i="14"/>
  <c r="M105" i="14"/>
  <c r="M94" i="14"/>
  <c r="L94" i="14"/>
  <c r="M92" i="14"/>
  <c r="M74" i="14"/>
  <c r="M75" i="14" s="1"/>
  <c r="M79" i="14"/>
  <c r="M80" i="14" s="1"/>
  <c r="M37" i="14"/>
  <c r="M39" i="14"/>
  <c r="M40" i="14"/>
  <c r="M43" i="14"/>
  <c r="M51" i="14"/>
  <c r="M54" i="14"/>
  <c r="M60" i="14"/>
  <c r="M61" i="14"/>
  <c r="M64" i="14" s="1"/>
  <c r="M65" i="14"/>
  <c r="M67" i="14" s="1"/>
  <c r="M68" i="14"/>
  <c r="M71" i="14" s="1"/>
  <c r="M29" i="14"/>
  <c r="M108" i="14"/>
  <c r="M107" i="14"/>
  <c r="M103" i="14"/>
  <c r="N19" i="14"/>
  <c r="N18" i="14"/>
  <c r="L110" i="15"/>
  <c r="L108" i="15"/>
  <c r="L99" i="15"/>
  <c r="L100" i="15" s="1"/>
  <c r="L97" i="15"/>
  <c r="L83" i="15"/>
  <c r="L85" i="15" s="1"/>
  <c r="L113" i="15"/>
  <c r="L81" i="15"/>
  <c r="L82" i="15" s="1"/>
  <c r="L75" i="15"/>
  <c r="L78" i="15" s="1"/>
  <c r="L72" i="15"/>
  <c r="L74" i="15" s="1"/>
  <c r="L68" i="15"/>
  <c r="L67" i="15"/>
  <c r="L61" i="15"/>
  <c r="L57" i="15"/>
  <c r="L112" i="15"/>
  <c r="L111" i="15" s="1"/>
  <c r="L48" i="15"/>
  <c r="L43" i="15"/>
  <c r="L42" i="15"/>
  <c r="L40" i="15"/>
  <c r="L32" i="15"/>
  <c r="L25" i="15"/>
  <c r="L23" i="15"/>
  <c r="L21" i="15"/>
  <c r="N20" i="14" l="1"/>
  <c r="N30" i="14" s="1"/>
  <c r="M104" i="14"/>
  <c r="M56" i="14"/>
  <c r="L109" i="15"/>
  <c r="L107" i="15"/>
  <c r="L33" i="15"/>
  <c r="M78" i="14"/>
  <c r="M85" i="14" s="1"/>
  <c r="M102" i="14"/>
  <c r="M95" i="14"/>
  <c r="M30" i="14"/>
  <c r="M106" i="14"/>
  <c r="M72" i="14"/>
  <c r="L71" i="15"/>
  <c r="L79" i="15" s="1"/>
  <c r="L106" i="15" l="1"/>
  <c r="L114" i="15" s="1"/>
  <c r="M101" i="14"/>
  <c r="M109" i="14" s="1"/>
  <c r="M86" i="14"/>
  <c r="M96" i="14" s="1"/>
  <c r="L101" i="15"/>
  <c r="L102" i="15" s="1"/>
  <c r="M97" i="14" l="1"/>
  <c r="L39" i="14" l="1"/>
  <c r="L105" i="14"/>
  <c r="N105" i="14" s="1"/>
  <c r="L79" i="14" l="1"/>
  <c r="L80" i="14" s="1"/>
  <c r="L77" i="14"/>
  <c r="N77" i="14" s="1"/>
  <c r="L76" i="14"/>
  <c r="N76" i="14" s="1"/>
  <c r="L74" i="14"/>
  <c r="L68" i="14"/>
  <c r="L71" i="14" s="1"/>
  <c r="L65" i="14"/>
  <c r="L67" i="14" s="1"/>
  <c r="L61" i="14"/>
  <c r="L60" i="14"/>
  <c r="L54" i="14"/>
  <c r="L51" i="14"/>
  <c r="L108" i="14"/>
  <c r="N108" i="14" s="1"/>
  <c r="L48" i="14"/>
  <c r="L43" i="14"/>
  <c r="L40" i="14"/>
  <c r="L37" i="14"/>
  <c r="L103" i="14"/>
  <c r="N103" i="14" s="1"/>
  <c r="L24" i="14"/>
  <c r="L22" i="14"/>
  <c r="N78" i="14" l="1"/>
  <c r="N85" i="14" s="1"/>
  <c r="L102" i="14"/>
  <c r="L107" i="14"/>
  <c r="N48" i="14"/>
  <c r="N56" i="14" s="1"/>
  <c r="L56" i="14"/>
  <c r="L64" i="14"/>
  <c r="L72" i="14" s="1"/>
  <c r="L75" i="14"/>
  <c r="L104" i="14"/>
  <c r="N104" i="14" s="1"/>
  <c r="L92" i="14"/>
  <c r="L95" i="14" s="1"/>
  <c r="L78" i="14"/>
  <c r="L29" i="14"/>
  <c r="L20" i="14"/>
  <c r="N86" i="14" l="1"/>
  <c r="N96" i="14" s="1"/>
  <c r="N97" i="14" s="1"/>
  <c r="L85" i="14"/>
  <c r="L86" i="14" s="1"/>
  <c r="L106" i="14"/>
  <c r="N107" i="14"/>
  <c r="N106" i="14" s="1"/>
  <c r="N102" i="14"/>
  <c r="N101" i="14" s="1"/>
  <c r="N109" i="14" s="1"/>
  <c r="L30" i="14"/>
  <c r="L101" i="14"/>
  <c r="L109" i="14" s="1"/>
  <c r="L96" i="14" l="1"/>
  <c r="L97" i="14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M30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(Klaipėdos kultūros magistrų,  „Padėkos kaukės“, „Garbės piliečio ženklo“, „Albatroso“)</t>
        </r>
      </text>
    </comment>
    <comment ref="E68" authorId="0">
      <text>
        <r>
          <rPr>
            <sz val="9"/>
            <color indexed="81"/>
            <rFont val="Tahoma"/>
            <family val="2"/>
            <charset val="186"/>
          </rPr>
          <t>Viešosios bibliotekos 13 filialų, kurie nėra juridiniai asmenys: Kalnupės, Pempininkų, Vingio, Laukininkų, Miško, Melnragės, Debreceno,</t>
        </r>
        <r>
          <rPr>
            <b/>
            <sz val="9"/>
            <color indexed="81"/>
            <rFont val="Tahoma"/>
            <family val="2"/>
            <charset val="186"/>
          </rPr>
          <t xml:space="preserve"> „Kauno atžalyno“</t>
        </r>
        <r>
          <rPr>
            <sz val="9"/>
            <color indexed="81"/>
            <rFont val="Tahoma"/>
            <family val="2"/>
            <charset val="186"/>
          </rPr>
          <t xml:space="preserve">, Girulių, Šiaulių, „Karlskronos“, „Pelėdžiuko“, „Ruoniuko“ (KMT 2010-07-02 sprendimas Nr. T2-182) 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61" authorId="0">
      <text>
        <r>
          <rPr>
            <sz val="9"/>
            <color indexed="81"/>
            <rFont val="Tahoma"/>
            <family val="2"/>
            <charset val="186"/>
          </rPr>
          <t>Viešosios bibliotekos 13 filialų, kurie nėra juridiniai asmenys: Kalnupės, Pempininkų, Vingio, Laukininkų, Miško, Melnragės, Debreceno,</t>
        </r>
        <r>
          <rPr>
            <b/>
            <sz val="9"/>
            <color indexed="81"/>
            <rFont val="Tahoma"/>
            <family val="2"/>
            <charset val="186"/>
          </rPr>
          <t xml:space="preserve"> „Kauno atžalyno“</t>
        </r>
        <r>
          <rPr>
            <sz val="9"/>
            <color indexed="81"/>
            <rFont val="Tahoma"/>
            <family val="2"/>
            <charset val="186"/>
          </rPr>
          <t xml:space="preserve">, Girulių, Šiaulių, „Karlskronos“, „Pelėdžiuko“, „Ruoniuko“ (KMT 2010-07-02 sprendimas Nr. T2-182) 
</t>
        </r>
      </text>
    </comment>
  </commentList>
</comments>
</file>

<file path=xl/sharedStrings.xml><?xml version="1.0" encoding="utf-8"?>
<sst xmlns="http://schemas.openxmlformats.org/spreadsheetml/2006/main" count="642" uniqueCount="217">
  <si>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</si>
  <si>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</si>
  <si>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</si>
  <si>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</si>
  <si>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</si>
  <si>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</si>
  <si>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</si>
  <si>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</si>
  <si>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</si>
  <si>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</si>
  <si>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</si>
  <si>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</si>
  <si>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</si>
  <si>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</si>
  <si>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</si>
  <si>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Finansavimo šaltiniai</t>
  </si>
  <si>
    <t>LRVB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</si>
  <si>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</si>
  <si>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</si>
  <si>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</si>
  <si>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>Valstybės biudžeto lėšos</t>
    </r>
    <r>
      <rPr>
        <b/>
        <sz val="10"/>
        <rFont val="Times New Roman"/>
        <family val="1"/>
        <charset val="186"/>
      </rPr>
      <t xml:space="preserve"> LRVB</t>
    </r>
  </si>
  <si>
    <t>Pavadinimas</t>
  </si>
  <si>
    <t>SB(SP)</t>
  </si>
  <si>
    <t>ES</t>
  </si>
  <si>
    <t>Strateginis tikslas 03. Užtikrinti gyventojams aukštą švietimo, kultūros, socialinių, sporto ir sveikatos apsaugos paslaugų kokybę ir prieinamumą</t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</si>
  <si>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</si>
  <si>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t>SAVIVALDYBĖS LĖŠOS, IŠ VISO</t>
  </si>
  <si>
    <t>KITOS LĖŠOS, IŠ VISO</t>
  </si>
  <si>
    <t xml:space="preserve">08 Miesto kultūrinio savitumo puoselėjimo bei kultūrinių paslaugų gerinimo programa </t>
  </si>
  <si>
    <t>2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</si>
  <si>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</si>
  <si>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</si>
  <si>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</si>
  <si>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miesto savivaldybės etnokultūros centro veiklos organizavimas</t>
  </si>
  <si>
    <t>Remti kūrybinių organizacijų iniciatyvas ir miesto švenčių organizavimą</t>
  </si>
  <si>
    <t>05</t>
  </si>
  <si>
    <t>Papriemonės kodas</t>
  </si>
  <si>
    <t>1</t>
  </si>
  <si>
    <t>Kultūrinių projektų dalinis finansavimas ir vykdymas</t>
  </si>
  <si>
    <t>Organizuota jaunųjų kūrėjų kūrybos pristatymų, sk.</t>
  </si>
  <si>
    <t>Surengta valstybinių švenčių</t>
  </si>
  <si>
    <t>Surengta paminėtinų datų renginių</t>
  </si>
  <si>
    <t>Lankytojų skaičius, tūkst.</t>
  </si>
  <si>
    <t>4</t>
  </si>
  <si>
    <t>2015-ieji metai</t>
  </si>
  <si>
    <t>Einamieji remonto darbai kultūros įstaigų darbo sąlygoms pagerinti:</t>
  </si>
  <si>
    <t>06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</si>
  <si>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</si>
  <si>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</si>
  <si>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</si>
  <si>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</si>
  <si>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</si>
  <si>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</si>
  <si>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</si>
  <si>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</si>
  <si>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</si>
  <si>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Kultūros įstaigų veiklos organizavimas:</t>
  </si>
  <si>
    <t>Kultūros objektų infrastruktūros modernizavimas:</t>
  </si>
  <si>
    <t>MIESTO KULTŪRINIO SAVITUMO PUOSELĖJIMO BEI KULTŪRINIŲ PASLAUGŲ GERINIMO PROGRAMOS (NR. 08)</t>
  </si>
  <si>
    <t>Meno stipendijų kultūros ir meno kūrėjams mokėjimas</t>
  </si>
  <si>
    <t>Jaunųjų kūrėjų kūrybos pristatymas</t>
  </si>
  <si>
    <t>Jaunimo teatrinės veiklos programų rėmimas</t>
  </si>
  <si>
    <t>Dokumentų išduotis, tūkst.</t>
  </si>
  <si>
    <t>Tarptautinių ir regioninių kultūrinio turizmo kelių vystymas ir sklaida</t>
  </si>
  <si>
    <t>3.2.2.2.</t>
  </si>
  <si>
    <t>3.3.1.1</t>
  </si>
  <si>
    <t>3.3.2.5.</t>
  </si>
  <si>
    <t>3.3.2.7.</t>
  </si>
  <si>
    <t>Užtikrinti kultūros įstaigų veiklą ir atnaujinti viešąsias kultūros erdves</t>
  </si>
  <si>
    <t>3.3.4.1.</t>
  </si>
  <si>
    <t>Iš viso programai:</t>
  </si>
  <si>
    <t>Bendras parodų, projektų ir renginių (edukacinių ir kamerinių) skaičius</t>
  </si>
  <si>
    <t>Bendras parodų, projektų ir renginių skaičius</t>
  </si>
  <si>
    <t>07</t>
  </si>
  <si>
    <t>3.3.2.4</t>
  </si>
  <si>
    <t>BĮ Klaipėdos miesto savivaldybės Mažosios Lietuvos istorijos muziejaus veiklos organizavimas</t>
  </si>
  <si>
    <t>SB(VR)</t>
  </si>
  <si>
    <r>
      <t xml:space="preserve">Vietinės rinkliavos lėšos </t>
    </r>
    <r>
      <rPr>
        <b/>
        <sz val="10"/>
        <rFont val="Times New Roman"/>
        <family val="1"/>
        <charset val="186"/>
      </rPr>
      <t>SB(VR)</t>
    </r>
  </si>
  <si>
    <t>Etnokultūros centro pastato (Bažnyčių g. 4) fasado ir stogo remontas</t>
  </si>
  <si>
    <t>Kultūrinio turizmo maršrutų  (vėtrungių, švyturių, vargonų, karalienės Luizės keliо) formavimas</t>
  </si>
  <si>
    <t xml:space="preserve">Dokumentacijos, reikalingos kultūros infrastruktūros plėtrai, parengimas:          </t>
  </si>
  <si>
    <t>Valstybinių dienų ir miesto švenčių organizavimas</t>
  </si>
  <si>
    <t>Kultūrinių renginių organizavimas</t>
  </si>
  <si>
    <t>Skatinti miesto bendruomenės kultūrinį ir kūrybinį aktyvumą bei gerinti kultūrinių paslaugų prieinamumą ir kokybę</t>
  </si>
  <si>
    <t xml:space="preserve">Organizuota apdovanojimo ceremonijų </t>
  </si>
  <si>
    <t>Vykdytojas (skyrius / asmuo)</t>
  </si>
  <si>
    <t>UKD Kultūros sk.</t>
  </si>
  <si>
    <t>MŪD Socialinės infrastruktūros priežiūros sk.</t>
  </si>
  <si>
    <t>Formuoti miesto kultūrinį tapatumą, integruotą į Baltijos jūros regiono kultūrinę erdvę</t>
  </si>
  <si>
    <t>Reprezentacinių Klaipėdos festivalių dalinis finansavimas</t>
  </si>
  <si>
    <t>BĮ Klaipėdos kultūrų komunikacijų centro veiklos organizavimas, iš jų:</t>
  </si>
  <si>
    <t>Klaipėdos koncertų salės pastato šlaitinio čerpių stogo remontas</t>
  </si>
  <si>
    <t>Produkto kriterijaus</t>
  </si>
  <si>
    <t>Jūrinę kultūrą puoselėjančių renginių dalinis finansavimas</t>
  </si>
  <si>
    <t>Nusipelniusių žmonių pagerbimas ir istorinių įvykių, vietų bei asmenybių atminimo įamžinimas</t>
  </si>
  <si>
    <t>9</t>
  </si>
  <si>
    <t>Pagaminta apdovanojimų, sk.</t>
  </si>
  <si>
    <t>7</t>
  </si>
  <si>
    <t>Surengta spektaklių, koncertų, kitų renginių</t>
  </si>
  <si>
    <t>BĮ Klaipėdos miesto savivaldybės koncertinės įstaigos Klaipėdos koncertų salės veiklos organizavimas, iš jų:</t>
  </si>
  <si>
    <t>EEE projekto „Tarptautinės kūrybinės koprodukcijos šiuolaikinės muzikos festivalis „Permainų muzika“ įgyvendinimas“</t>
  </si>
  <si>
    <t>Surengtų etnokultūrinių renginių sk.</t>
  </si>
  <si>
    <t>BĮ Klaipėdos kultūrų komunikacijų centro fachverkinės architektūros pastato tvarkybos darbai (avarinės būklės likvidavimas, taikomieji tyrimai, projektavimas)</t>
  </si>
  <si>
    <t>Miesto kultūrą pristatančių objektų gamyba (ekspozicinė įranga, ekspozicijos, leidiniai)</t>
  </si>
  <si>
    <t>Išleista leidinių</t>
  </si>
  <si>
    <t>Kūrybinių industrijų Menų inkubatoriaus rezidentų projektų dalinis finansavimas (stipendijos kultūros ir meno kūrėjams)</t>
  </si>
  <si>
    <t>Suorganizuota valstybinių švenčių, atmintinų datų paminėjimų ir miesto švenčių (Sausio 15, Vasario 16-oji, Kovo 11-oji,  Miesto gimtadienis, Kalėdinių ir naujametinių renginių ciklas ir pan.)</t>
  </si>
  <si>
    <t>5</t>
  </si>
  <si>
    <t>IED Projektų skyrius</t>
  </si>
  <si>
    <t>Klaipėdos miesto savivaldybės Mažosios Lietuvos istorijos muziejaus Kalvystės muziejaus Šaltkalvių g. 2, Klaipėda, energetinio efektyvumo didinimas</t>
  </si>
  <si>
    <t>Senjorų veiklai pritaikyta salė, vnt.</t>
  </si>
  <si>
    <t>Organzuota ir įgyvendinta Jūros šventė</t>
  </si>
  <si>
    <t xml:space="preserve">Parengtas techninis projektas, vnt.
</t>
  </si>
  <si>
    <t>Atlikti rekonsrukcijos darbai, užbaigtumas, proc.</t>
  </si>
  <si>
    <t>Klaipėdos miesto savivaldybės viešosios bibliotekos „Kauno atžalynas“ filialo pritaikymas bendruomenės poreikiams</t>
  </si>
  <si>
    <t>Etnokultūros centro pastato (Bažnyčių g. 4) šiluminio mazgo remontas</t>
  </si>
  <si>
    <t>Kultūros, meno, edukacinės veiklos ir leidybos projektų dalinis finansavimas</t>
  </si>
  <si>
    <t xml:space="preserve">Jūros šventės  organizavimas ir įgyvendinimas  </t>
  </si>
  <si>
    <t xml:space="preserve">Dailės palikimo išsaugojimo Klaipėdos m. koncepcijos ir programos parengimas (galerija) </t>
  </si>
  <si>
    <t>Suremontuota šilumino mazgo patalpa</t>
  </si>
  <si>
    <t>Eur</t>
  </si>
  <si>
    <t>Planas</t>
  </si>
  <si>
    <t>Iš dalies finansuota projektų, skaičius</t>
  </si>
  <si>
    <t>Finansuota programų, skaičius</t>
  </si>
  <si>
    <t>Skirta meno stipendijų, skaičius</t>
  </si>
  <si>
    <t>Parengta galimybių studijų, skaičius</t>
  </si>
  <si>
    <t xml:space="preserve">Iš dalies finansuota projektų, skaičius </t>
  </si>
  <si>
    <t>Paremta rezidentų, skaičius</t>
  </si>
  <si>
    <t>Socialinę atskirtį mažinančių kultūros projektų dalinis finansavimas (2015 m. – projektai, skirti Senjorų metams paminėti)</t>
  </si>
  <si>
    <t>Pastato Debreceno g. 48 pritaikymas BĮ Klaipėdos miesto kultūros centro Žvejų rūmų veiklai (senjorų užimtumui)</t>
  </si>
  <si>
    <t>Projekto „Pažink svetimšalį: Gdansko, Kaliningrado ir Klaipėdos gyventojų savitarpio pažinimo skatinimas per šiuolaikinės kultūros ir meno mainus“ įgyvendinimas</t>
  </si>
  <si>
    <t>Fachverkinės architektūros pastatų komplekso (Bažnyčių g. 4 / Daržų g. 10; Aukštoji g. 1 /  Didžioji Vandens g. 2) sutvarkymas</t>
  </si>
  <si>
    <t>Dalyvių  ir lankytojų skaičius etnokultūriniuose renginiuose, tūkst.</t>
  </si>
  <si>
    <t>Surengta edukacinių programų, parodų, renginių, skaičius</t>
  </si>
  <si>
    <t>Pagaminta memorialinių objektų, skaičius</t>
  </si>
  <si>
    <t>Suorganizuotas Žiemos renginių ciklas, skaičius</t>
  </si>
  <si>
    <t>Surengta koncertų ir kitų renginių, skaičius</t>
  </si>
  <si>
    <t>Surengta koncertų, vakaronių, skaičius</t>
  </si>
  <si>
    <t>Surengta parodų, edukacinių renginių, skaičius</t>
  </si>
  <si>
    <t>Virtualių lankytojų skaičius</t>
  </si>
  <si>
    <t>Administruojamų tinklalapių skaičius</t>
  </si>
  <si>
    <t>Įgyvendinta meno parodų, skaičius</t>
  </si>
  <si>
    <t xml:space="preserve"> 2015 M. KLAIPĖDOS MIESTO SAVIVALDYBĖS ADMINISTRACIJOS</t>
  </si>
  <si>
    <t xml:space="preserve"> TIKSLŲ, UŽDAVINIŲ, PRIEMONIŲ, PRIEMONIŲ IŠLAIDŲ IR VERTINIMO KRITERIJŲ SUVESTINĖ</t>
  </si>
  <si>
    <t>2015-ųjų m. asignavimų planas*</t>
  </si>
  <si>
    <t>SB(SP)'</t>
  </si>
  <si>
    <t>SB'</t>
  </si>
  <si>
    <t>Apskaitos kodas</t>
  </si>
  <si>
    <t>08.01.01.01.01</t>
  </si>
  <si>
    <t>08.01.01.01.02</t>
  </si>
  <si>
    <t>08.01.01.01.03</t>
  </si>
  <si>
    <t>08.01.01.01.04</t>
  </si>
  <si>
    <t>08.01.01.01.05</t>
  </si>
  <si>
    <t>08.01.01.02.01</t>
  </si>
  <si>
    <t>08.01.01.03.01</t>
  </si>
  <si>
    <t>08.01.01.04.01</t>
  </si>
  <si>
    <t>08.01.01.04.02</t>
  </si>
  <si>
    <t>08.01.01.04.03</t>
  </si>
  <si>
    <t>08.01.01.04.04</t>
  </si>
  <si>
    <t>08.01.01.04.05</t>
  </si>
  <si>
    <t>08.01.01.04.06</t>
  </si>
  <si>
    <t>08.01.01.04.07</t>
  </si>
  <si>
    <t>08.01.02.02.02</t>
  </si>
  <si>
    <t>08.01.02.02.03</t>
  </si>
  <si>
    <t>08.01.02.02.04</t>
  </si>
  <si>
    <t>08.01.02.02</t>
  </si>
  <si>
    <t>08.01.02.01</t>
  </si>
  <si>
    <t>08.01.02.03.01</t>
  </si>
  <si>
    <t>08.01.02.03.02</t>
  </si>
  <si>
    <t>08.01.02.03.03</t>
  </si>
  <si>
    <t>08.01.02.03</t>
  </si>
  <si>
    <t>08.01.03.01</t>
  </si>
  <si>
    <t>08.01.03.01.01</t>
  </si>
  <si>
    <t>08.01.03.01.02</t>
  </si>
  <si>
    <t>08.01.03.04.01</t>
  </si>
  <si>
    <t xml:space="preserve">08.02010601 </t>
  </si>
  <si>
    <t xml:space="preserve"> 08.02010602 </t>
  </si>
  <si>
    <t xml:space="preserve"> 08.02010606 </t>
  </si>
  <si>
    <t xml:space="preserve">08.02010604 </t>
  </si>
  <si>
    <t xml:space="preserve">08.02010607 </t>
  </si>
  <si>
    <t xml:space="preserve">08.020104 </t>
  </si>
  <si>
    <t xml:space="preserve">08.020105 </t>
  </si>
  <si>
    <t xml:space="preserve">08.020103 </t>
  </si>
  <si>
    <t xml:space="preserve">08.020102 </t>
  </si>
  <si>
    <t xml:space="preserve">08.040101 </t>
  </si>
  <si>
    <t xml:space="preserve">08.020201 </t>
  </si>
  <si>
    <t xml:space="preserve">08.020301 </t>
  </si>
  <si>
    <t xml:space="preserve">08.020401 </t>
  </si>
  <si>
    <t xml:space="preserve">08.030201 </t>
  </si>
  <si>
    <t xml:space="preserve">08.030301 </t>
  </si>
  <si>
    <t xml:space="preserve">08.040201 </t>
  </si>
  <si>
    <t xml:space="preserve">08.040301 </t>
  </si>
  <si>
    <t xml:space="preserve">08.010109 </t>
  </si>
  <si>
    <t xml:space="preserve">08.010108 </t>
  </si>
  <si>
    <t xml:space="preserve">08.010110 </t>
  </si>
  <si>
    <t xml:space="preserve">08.010111 </t>
  </si>
  <si>
    <t xml:space="preserve">08.010112 </t>
  </si>
  <si>
    <t xml:space="preserve">08.010113 </t>
  </si>
  <si>
    <t xml:space="preserve">08.010114 </t>
  </si>
  <si>
    <t xml:space="preserve">08.050101 </t>
  </si>
  <si>
    <t xml:space="preserve">08.050104 </t>
  </si>
  <si>
    <t xml:space="preserve">08.0504 </t>
  </si>
  <si>
    <t xml:space="preserve">Surengta kalendorinių, atmintinų datų, švenčių, sk.                         </t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</si>
  <si>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</si>
  <si>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</si>
  <si>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Skirtumas</t>
  </si>
  <si>
    <t>2015-ųjų m. asignavimų planas</t>
  </si>
  <si>
    <t>Lyginamasis variantas</t>
  </si>
  <si>
    <t xml:space="preserve">Parengta ekspozicijų atnaujinimo ir piliavietės erdvių muziejifikavimo koncepcijų ir programų, sk.            </t>
  </si>
  <si>
    <t>Parengtas techninis projektas, vnt.</t>
  </si>
  <si>
    <t xml:space="preserve">Parengtas investicijų projektas, vnt.
</t>
  </si>
  <si>
    <t>Parengtas investicijų projektas, vnt.</t>
  </si>
  <si>
    <t>Pateikta paraiška</t>
  </si>
  <si>
    <r>
      <rPr>
        <strike/>
        <sz val="10"/>
        <color rgb="FFFF0000"/>
        <rFont val="Times New Roman"/>
        <family val="1"/>
        <charset val="186"/>
      </rPr>
      <t>03</t>
    </r>
    <r>
      <rPr>
        <sz val="10"/>
        <color rgb="FFFF000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02</t>
    </r>
  </si>
  <si>
    <t>Siūlomas keisti 2015-ųjų metų asignavimų planas*</t>
  </si>
  <si>
    <t>* pagal Klaipėdos miesto savivaldybės tarybos 2015-06-11 sprendimą Nr. T2-129</t>
  </si>
  <si>
    <t xml:space="preserve">PATVIRTINTA
Klaipėdos miesto savivaldybės administracijos direktoriaus 2015 m. vasario 27 d.                įsakymu Nr. AD1-533                                (Klaipėdos miesto savivaldybės administracijos direktoriaus 2015 m. birželio 16 d. įsakymo Nr. AD1-1796 redakcija)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</si>
</sst>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strike/>
      <sz val="8"/>
      <name val="Times New Roman"/>
      <family val="1"/>
      <charset val="186"/>
    </font>
    <font>
      <b/>
      <strike/>
      <sz val="9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6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0" borderId="9" xfId="0" applyNumberFormat="1" applyFont="1" applyBorder="1" applyAlignment="1">
      <alignment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2" borderId="14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vertical="top"/>
    </xf>
    <xf numFmtId="49" fontId="4" fillId="3" borderId="13" xfId="0" applyNumberFormat="1" applyFont="1" applyFill="1" applyBorder="1" applyAlignment="1">
      <alignment vertical="top"/>
    </xf>
    <xf numFmtId="49" fontId="4" fillId="3" borderId="13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vertical="top"/>
    </xf>
    <xf numFmtId="49" fontId="4" fillId="2" borderId="15" xfId="0" applyNumberFormat="1" applyFont="1" applyFill="1" applyBorder="1" applyAlignment="1">
      <alignment horizontal="center" vertical="top"/>
    </xf>
    <xf numFmtId="49" fontId="4" fillId="2" borderId="16" xfId="0" applyNumberFormat="1" applyFont="1" applyFill="1" applyBorder="1" applyAlignment="1">
      <alignment horizontal="center" vertical="top"/>
    </xf>
    <xf numFmtId="49" fontId="4" fillId="4" borderId="2" xfId="0" applyNumberFormat="1" applyFont="1" applyFill="1" applyBorder="1" applyAlignment="1">
      <alignment horizontal="center" vertical="top"/>
    </xf>
    <xf numFmtId="49" fontId="4" fillId="3" borderId="17" xfId="0" applyNumberFormat="1" applyFont="1" applyFill="1" applyBorder="1" applyAlignment="1">
      <alignment horizontal="center" vertical="top"/>
    </xf>
    <xf numFmtId="49" fontId="4" fillId="3" borderId="18" xfId="0" applyNumberFormat="1" applyFont="1" applyFill="1" applyBorder="1" applyAlignment="1">
      <alignment horizontal="center" vertical="top"/>
    </xf>
    <xf numFmtId="49" fontId="4" fillId="3" borderId="19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49" fontId="4" fillId="2" borderId="20" xfId="0" applyNumberFormat="1" applyFont="1" applyFill="1" applyBorder="1" applyAlignment="1">
      <alignment vertical="top"/>
    </xf>
    <xf numFmtId="49" fontId="4" fillId="2" borderId="15" xfId="0" applyNumberFormat="1" applyFont="1" applyFill="1" applyBorder="1" applyAlignment="1">
      <alignment vertical="top"/>
    </xf>
    <xf numFmtId="49" fontId="4" fillId="2" borderId="16" xfId="0" applyNumberFormat="1" applyFont="1" applyFill="1" applyBorder="1" applyAlignment="1">
      <alignment vertical="top"/>
    </xf>
    <xf numFmtId="49" fontId="4" fillId="0" borderId="21" xfId="0" applyNumberFormat="1" applyFont="1" applyBorder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5" fillId="0" borderId="9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top" wrapText="1"/>
    </xf>
    <xf numFmtId="164" fontId="3" fillId="5" borderId="0" xfId="0" applyNumberFormat="1" applyFont="1" applyFill="1" applyBorder="1" applyAlignment="1">
      <alignment vertical="top" wrapText="1"/>
    </xf>
    <xf numFmtId="0" fontId="3" fillId="0" borderId="42" xfId="0" applyNumberFormat="1" applyFont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center" vertical="top"/>
    </xf>
    <xf numFmtId="164" fontId="3" fillId="0" borderId="48" xfId="0" applyNumberFormat="1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/>
    </xf>
    <xf numFmtId="0" fontId="3" fillId="0" borderId="37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top"/>
    </xf>
    <xf numFmtId="49" fontId="4" fillId="0" borderId="13" xfId="0" applyNumberFormat="1" applyFont="1" applyFill="1" applyBorder="1" applyAlignment="1">
      <alignment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164" fontId="3" fillId="0" borderId="36" xfId="0" applyNumberFormat="1" applyFont="1" applyFill="1" applyBorder="1" applyAlignment="1">
      <alignment horizontal="left" vertical="top"/>
    </xf>
    <xf numFmtId="0" fontId="3" fillId="0" borderId="35" xfId="0" applyNumberFormat="1" applyFont="1" applyFill="1" applyBorder="1" applyAlignment="1">
      <alignment horizontal="center" vertical="top"/>
    </xf>
    <xf numFmtId="0" fontId="3" fillId="0" borderId="0" xfId="0" applyFont="1" applyBorder="1"/>
    <xf numFmtId="0" fontId="3" fillId="0" borderId="48" xfId="0" applyFont="1" applyBorder="1" applyAlignment="1">
      <alignment horizontal="center" vertical="top"/>
    </xf>
    <xf numFmtId="0" fontId="8" fillId="0" borderId="0" xfId="0" applyFont="1"/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49" fontId="3" fillId="5" borderId="21" xfId="0" applyNumberFormat="1" applyFont="1" applyFill="1" applyBorder="1" applyAlignment="1">
      <alignment horizontal="center" vertical="top"/>
    </xf>
    <xf numFmtId="0" fontId="4" fillId="6" borderId="39" xfId="0" applyFont="1" applyFill="1" applyBorder="1" applyAlignment="1">
      <alignment horizontal="center" vertical="top" wrapText="1"/>
    </xf>
    <xf numFmtId="49" fontId="4" fillId="5" borderId="26" xfId="0" applyNumberFormat="1" applyFont="1" applyFill="1" applyBorder="1" applyAlignment="1">
      <alignment vertical="top"/>
    </xf>
    <xf numFmtId="49" fontId="3" fillId="5" borderId="19" xfId="0" applyNumberFormat="1" applyFont="1" applyFill="1" applyBorder="1" applyAlignment="1">
      <alignment vertical="top"/>
    </xf>
    <xf numFmtId="49" fontId="3" fillId="5" borderId="21" xfId="0" applyNumberFormat="1" applyFont="1" applyFill="1" applyBorder="1" applyAlignment="1">
      <alignment vertical="top"/>
    </xf>
    <xf numFmtId="49" fontId="3" fillId="2" borderId="15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 wrapText="1"/>
    </xf>
    <xf numFmtId="49" fontId="3" fillId="5" borderId="9" xfId="0" applyNumberFormat="1" applyFont="1" applyFill="1" applyBorder="1" applyAlignment="1">
      <alignment vertical="top"/>
    </xf>
    <xf numFmtId="49" fontId="3" fillId="5" borderId="40" xfId="0" applyNumberFormat="1" applyFont="1" applyFill="1" applyBorder="1" applyAlignment="1">
      <alignment vertical="top"/>
    </xf>
    <xf numFmtId="49" fontId="3" fillId="5" borderId="45" xfId="0" applyNumberFormat="1" applyFont="1" applyFill="1" applyBorder="1" applyAlignment="1">
      <alignment vertical="top"/>
    </xf>
    <xf numFmtId="164" fontId="3" fillId="6" borderId="39" xfId="0" applyNumberFormat="1" applyFont="1" applyFill="1" applyBorder="1" applyAlignment="1">
      <alignment vertical="top" wrapText="1"/>
    </xf>
    <xf numFmtId="164" fontId="3" fillId="5" borderId="0" xfId="0" applyNumberFormat="1" applyFont="1" applyFill="1" applyBorder="1" applyAlignment="1">
      <alignment horizontal="center" vertical="top" wrapText="1"/>
    </xf>
    <xf numFmtId="164" fontId="3" fillId="0" borderId="37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9" fontId="4" fillId="3" borderId="5" xfId="0" applyNumberFormat="1" applyFont="1" applyFill="1" applyBorder="1" applyAlignment="1">
      <alignment horizontal="center" vertical="top"/>
    </xf>
    <xf numFmtId="0" fontId="3" fillId="0" borderId="36" xfId="0" applyFont="1" applyBorder="1"/>
    <xf numFmtId="0" fontId="3" fillId="0" borderId="3" xfId="0" applyFont="1" applyBorder="1"/>
    <xf numFmtId="49" fontId="4" fillId="6" borderId="26" xfId="0" applyNumberFormat="1" applyFont="1" applyFill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49" fontId="3" fillId="6" borderId="21" xfId="0" applyNumberFormat="1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49" fontId="3" fillId="6" borderId="4" xfId="0" applyNumberFormat="1" applyFont="1" applyFill="1" applyBorder="1" applyAlignment="1">
      <alignment vertical="top"/>
    </xf>
    <xf numFmtId="49" fontId="3" fillId="6" borderId="32" xfId="0" applyNumberFormat="1" applyFont="1" applyFill="1" applyBorder="1" applyAlignment="1">
      <alignment vertical="top"/>
    </xf>
    <xf numFmtId="0" fontId="5" fillId="6" borderId="59" xfId="0" applyFont="1" applyFill="1" applyBorder="1" applyAlignment="1">
      <alignment horizontal="center" vertical="top"/>
    </xf>
    <xf numFmtId="49" fontId="4" fillId="6" borderId="13" xfId="0" applyNumberFormat="1" applyFont="1" applyFill="1" applyBorder="1" applyAlignment="1">
      <alignment horizontal="center" vertical="top"/>
    </xf>
    <xf numFmtId="0" fontId="9" fillId="0" borderId="22" xfId="0" applyFont="1" applyBorder="1" applyAlignment="1">
      <alignment vertical="top" wrapText="1"/>
    </xf>
    <xf numFmtId="49" fontId="3" fillId="6" borderId="19" xfId="0" applyNumberFormat="1" applyFont="1" applyFill="1" applyBorder="1" applyAlignment="1">
      <alignment vertical="top"/>
    </xf>
    <xf numFmtId="49" fontId="3" fillId="5" borderId="13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36" xfId="0" applyFont="1" applyBorder="1" applyAlignment="1">
      <alignment vertical="top" wrapText="1"/>
    </xf>
    <xf numFmtId="0" fontId="3" fillId="5" borderId="36" xfId="1" applyFont="1" applyFill="1" applyBorder="1" applyAlignment="1">
      <alignment horizontal="center" vertical="top" wrapText="1"/>
    </xf>
    <xf numFmtId="0" fontId="3" fillId="5" borderId="28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top"/>
    </xf>
    <xf numFmtId="0" fontId="3" fillId="5" borderId="34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4" fillId="5" borderId="13" xfId="0" applyNumberFormat="1" applyFont="1" applyFill="1" applyBorder="1" applyAlignment="1">
      <alignment vertical="top"/>
    </xf>
    <xf numFmtId="49" fontId="3" fillId="5" borderId="3" xfId="0" applyNumberFormat="1" applyFont="1" applyFill="1" applyBorder="1" applyAlignment="1">
      <alignment vertical="top"/>
    </xf>
    <xf numFmtId="49" fontId="3" fillId="5" borderId="13" xfId="0" applyNumberFormat="1" applyFont="1" applyFill="1" applyBorder="1" applyAlignment="1">
      <alignment vertical="top"/>
    </xf>
    <xf numFmtId="49" fontId="3" fillId="6" borderId="9" xfId="0" applyNumberFormat="1" applyFont="1" applyFill="1" applyBorder="1" applyAlignment="1">
      <alignment horizontal="center" vertical="top"/>
    </xf>
    <xf numFmtId="0" fontId="5" fillId="6" borderId="45" xfId="0" applyFont="1" applyFill="1" applyBorder="1" applyAlignment="1">
      <alignment horizontal="center" vertical="top"/>
    </xf>
    <xf numFmtId="49" fontId="3" fillId="0" borderId="38" xfId="0" applyNumberFormat="1" applyFont="1" applyFill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/>
    </xf>
    <xf numFmtId="0" fontId="3" fillId="0" borderId="46" xfId="0" applyNumberFormat="1" applyFont="1" applyFill="1" applyBorder="1" applyAlignment="1">
      <alignment horizontal="center" vertical="top" wrapText="1"/>
    </xf>
    <xf numFmtId="164" fontId="3" fillId="0" borderId="61" xfId="0" applyNumberFormat="1" applyFont="1" applyFill="1" applyBorder="1" applyAlignment="1">
      <alignment vertical="top" wrapText="1"/>
    </xf>
    <xf numFmtId="0" fontId="4" fillId="9" borderId="39" xfId="0" applyFont="1" applyFill="1" applyBorder="1" applyAlignment="1">
      <alignment horizontal="left" vertical="top" wrapText="1"/>
    </xf>
    <xf numFmtId="0" fontId="4" fillId="9" borderId="39" xfId="0" applyFont="1" applyFill="1" applyBorder="1" applyAlignment="1">
      <alignment horizontal="center" vertical="top" wrapText="1"/>
    </xf>
    <xf numFmtId="0" fontId="4" fillId="9" borderId="38" xfId="0" applyFont="1" applyFill="1" applyBorder="1" applyAlignment="1">
      <alignment horizontal="center" vertical="top" wrapText="1"/>
    </xf>
    <xf numFmtId="0" fontId="4" fillId="9" borderId="29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52" xfId="0" applyFont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3" fillId="5" borderId="9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/>
    </xf>
    <xf numFmtId="49" fontId="3" fillId="2" borderId="16" xfId="0" applyNumberFormat="1" applyFont="1" applyFill="1" applyBorder="1" applyAlignment="1">
      <alignment horizontal="center" vertical="top"/>
    </xf>
    <xf numFmtId="49" fontId="3" fillId="6" borderId="63" xfId="0" applyNumberFormat="1" applyFont="1" applyFill="1" applyBorder="1" applyAlignment="1">
      <alignment vertical="top"/>
    </xf>
    <xf numFmtId="164" fontId="3" fillId="0" borderId="38" xfId="0" applyNumberFormat="1" applyFont="1" applyFill="1" applyBorder="1" applyAlignment="1">
      <alignment vertical="top" wrapText="1"/>
    </xf>
    <xf numFmtId="49" fontId="3" fillId="5" borderId="23" xfId="0" applyNumberFormat="1" applyFont="1" applyFill="1" applyBorder="1" applyAlignment="1">
      <alignment vertical="top"/>
    </xf>
    <xf numFmtId="0" fontId="3" fillId="5" borderId="29" xfId="0" applyFont="1" applyFill="1" applyBorder="1" applyAlignment="1">
      <alignment horizontal="left" vertical="top" wrapText="1"/>
    </xf>
    <xf numFmtId="0" fontId="3" fillId="5" borderId="33" xfId="0" applyFont="1" applyFill="1" applyBorder="1" applyAlignment="1">
      <alignment horizontal="center" vertical="top"/>
    </xf>
    <xf numFmtId="0" fontId="3" fillId="5" borderId="36" xfId="0" applyFont="1" applyFill="1" applyBorder="1" applyAlignment="1">
      <alignment horizontal="left" vertical="top" wrapText="1"/>
    </xf>
    <xf numFmtId="0" fontId="3" fillId="5" borderId="48" xfId="0" applyFont="1" applyFill="1" applyBorder="1" applyAlignment="1">
      <alignment horizontal="left" vertical="top" wrapText="1" shrinkToFit="1"/>
    </xf>
    <xf numFmtId="0" fontId="3" fillId="8" borderId="27" xfId="0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left" vertical="top" wrapText="1"/>
    </xf>
    <xf numFmtId="0" fontId="3" fillId="5" borderId="48" xfId="0" applyFont="1" applyFill="1" applyBorder="1" applyAlignment="1">
      <alignment horizontal="left" vertical="top" wrapText="1"/>
    </xf>
    <xf numFmtId="0" fontId="3" fillId="5" borderId="39" xfId="0" applyFont="1" applyFill="1" applyBorder="1" applyAlignment="1">
      <alignment horizontal="left" vertical="top" wrapText="1"/>
    </xf>
    <xf numFmtId="0" fontId="3" fillId="5" borderId="27" xfId="0" applyFont="1" applyFill="1" applyBorder="1" applyAlignment="1">
      <alignment horizontal="left" vertical="top" wrapText="1"/>
    </xf>
    <xf numFmtId="0" fontId="3" fillId="5" borderId="49" xfId="0" applyFont="1" applyFill="1" applyBorder="1" applyAlignment="1">
      <alignment horizontal="left" vertical="top" wrapText="1"/>
    </xf>
    <xf numFmtId="0" fontId="3" fillId="5" borderId="58" xfId="0" applyFont="1" applyFill="1" applyBorder="1" applyAlignment="1">
      <alignment horizontal="left" vertical="top" wrapText="1"/>
    </xf>
    <xf numFmtId="49" fontId="3" fillId="5" borderId="59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49" fontId="3" fillId="0" borderId="28" xfId="0" applyNumberFormat="1" applyFont="1" applyBorder="1" applyAlignment="1">
      <alignment vertical="top" wrapText="1"/>
    </xf>
    <xf numFmtId="164" fontId="3" fillId="0" borderId="0" xfId="0" applyNumberFormat="1" applyFont="1"/>
    <xf numFmtId="0" fontId="3" fillId="0" borderId="5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9" borderId="57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49" fontId="3" fillId="8" borderId="3" xfId="0" applyNumberFormat="1" applyFont="1" applyFill="1" applyBorder="1" applyAlignment="1">
      <alignment vertical="top"/>
    </xf>
    <xf numFmtId="0" fontId="3" fillId="8" borderId="3" xfId="0" applyFont="1" applyFill="1" applyBorder="1" applyAlignment="1">
      <alignment vertical="top" wrapText="1"/>
    </xf>
    <xf numFmtId="49" fontId="3" fillId="0" borderId="61" xfId="0" applyNumberFormat="1" applyFont="1" applyBorder="1" applyAlignment="1">
      <alignment vertical="top" wrapText="1"/>
    </xf>
    <xf numFmtId="49" fontId="4" fillId="0" borderId="45" xfId="0" applyNumberFormat="1" applyFont="1" applyBorder="1" applyAlignment="1">
      <alignment vertical="top"/>
    </xf>
    <xf numFmtId="0" fontId="3" fillId="0" borderId="28" xfId="0" applyNumberFormat="1" applyFont="1" applyBorder="1" applyAlignment="1">
      <alignment vertical="top" wrapText="1"/>
    </xf>
    <xf numFmtId="49" fontId="3" fillId="2" borderId="12" xfId="0" applyNumberFormat="1" applyFont="1" applyFill="1" applyBorder="1" applyAlignment="1">
      <alignment horizontal="center" vertical="top"/>
    </xf>
    <xf numFmtId="0" fontId="3" fillId="8" borderId="38" xfId="0" applyFont="1" applyFill="1" applyBorder="1" applyAlignment="1">
      <alignment horizontal="center" vertical="top" wrapText="1"/>
    </xf>
    <xf numFmtId="0" fontId="3" fillId="0" borderId="21" xfId="0" applyFont="1" applyBorder="1"/>
    <xf numFmtId="164" fontId="3" fillId="0" borderId="11" xfId="0" applyNumberFormat="1" applyFont="1" applyFill="1" applyBorder="1" applyAlignment="1">
      <alignment horizontal="left" vertical="top"/>
    </xf>
    <xf numFmtId="164" fontId="3" fillId="0" borderId="12" xfId="0" applyNumberFormat="1" applyFont="1" applyFill="1" applyBorder="1" applyAlignment="1">
      <alignment horizontal="left" vertical="top"/>
    </xf>
    <xf numFmtId="164" fontId="3" fillId="0" borderId="12" xfId="0" applyNumberFormat="1" applyFont="1" applyFill="1" applyBorder="1" applyAlignment="1">
      <alignment vertical="top" wrapText="1"/>
    </xf>
    <xf numFmtId="164" fontId="3" fillId="6" borderId="57" xfId="0" applyNumberFormat="1" applyFont="1" applyFill="1" applyBorder="1" applyAlignment="1">
      <alignment vertical="top" wrapText="1"/>
    </xf>
    <xf numFmtId="0" fontId="3" fillId="0" borderId="33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vertical="top" wrapText="1"/>
    </xf>
    <xf numFmtId="0" fontId="3" fillId="8" borderId="38" xfId="0" applyFont="1" applyFill="1" applyBorder="1" applyAlignment="1">
      <alignment vertical="top" wrapText="1"/>
    </xf>
    <xf numFmtId="0" fontId="3" fillId="6" borderId="3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40" xfId="0" applyFont="1" applyBorder="1"/>
    <xf numFmtId="0" fontId="3" fillId="8" borderId="9" xfId="0" applyFont="1" applyFill="1" applyBorder="1" applyAlignment="1">
      <alignment vertical="top" wrapText="1"/>
    </xf>
    <xf numFmtId="0" fontId="3" fillId="8" borderId="40" xfId="0" applyFont="1" applyFill="1" applyBorder="1" applyAlignment="1">
      <alignment vertical="top" wrapText="1"/>
    </xf>
    <xf numFmtId="0" fontId="3" fillId="0" borderId="43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164" fontId="3" fillId="0" borderId="58" xfId="0" applyNumberFormat="1" applyFont="1" applyFill="1" applyBorder="1" applyAlignment="1">
      <alignment horizontal="left" vertical="top" wrapText="1"/>
    </xf>
    <xf numFmtId="49" fontId="4" fillId="3" borderId="45" xfId="0" applyNumberFormat="1" applyFont="1" applyFill="1" applyBorder="1" applyAlignment="1">
      <alignment vertical="top"/>
    </xf>
    <xf numFmtId="0" fontId="3" fillId="0" borderId="6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textRotation="90" wrapText="1"/>
    </xf>
    <xf numFmtId="0" fontId="3" fillId="0" borderId="9" xfId="0" applyFont="1" applyFill="1" applyBorder="1" applyAlignment="1">
      <alignment vertical="center" textRotation="90" wrapText="1"/>
    </xf>
    <xf numFmtId="0" fontId="3" fillId="8" borderId="3" xfId="0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vertical="center" textRotation="90" wrapText="1"/>
    </xf>
    <xf numFmtId="49" fontId="3" fillId="0" borderId="9" xfId="0" applyNumberFormat="1" applyFont="1" applyFill="1" applyBorder="1" applyAlignment="1">
      <alignment vertical="center" textRotation="90" wrapText="1"/>
    </xf>
    <xf numFmtId="49" fontId="3" fillId="0" borderId="3" xfId="0" applyNumberFormat="1" applyFont="1" applyFill="1" applyBorder="1" applyAlignment="1">
      <alignment vertical="center" textRotation="90" wrapText="1"/>
    </xf>
    <xf numFmtId="0" fontId="3" fillId="5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3" fontId="3" fillId="0" borderId="0" xfId="0" applyNumberFormat="1" applyFont="1"/>
    <xf numFmtId="3" fontId="3" fillId="0" borderId="0" xfId="0" applyNumberFormat="1" applyFont="1" applyAlignment="1">
      <alignment horizontal="center" vertical="top"/>
    </xf>
    <xf numFmtId="3" fontId="3" fillId="0" borderId="28" xfId="0" applyNumberFormat="1" applyFont="1" applyBorder="1" applyAlignment="1">
      <alignment horizontal="center" vertical="top"/>
    </xf>
    <xf numFmtId="3" fontId="4" fillId="9" borderId="57" xfId="0" applyNumberFormat="1" applyFont="1" applyFill="1" applyBorder="1" applyAlignment="1">
      <alignment horizontal="center" vertical="top" wrapText="1"/>
    </xf>
    <xf numFmtId="3" fontId="4" fillId="9" borderId="39" xfId="0" applyNumberFormat="1" applyFont="1" applyFill="1" applyBorder="1" applyAlignment="1">
      <alignment horizontal="center" vertical="top"/>
    </xf>
    <xf numFmtId="3" fontId="3" fillId="5" borderId="28" xfId="0" applyNumberFormat="1" applyFont="1" applyFill="1" applyBorder="1" applyAlignment="1">
      <alignment horizontal="center" vertical="top" wrapText="1"/>
    </xf>
    <xf numFmtId="3" fontId="4" fillId="9" borderId="39" xfId="0" applyNumberFormat="1" applyFont="1" applyFill="1" applyBorder="1" applyAlignment="1">
      <alignment horizontal="center" vertical="top" wrapText="1"/>
    </xf>
    <xf numFmtId="3" fontId="4" fillId="3" borderId="7" xfId="0" applyNumberFormat="1" applyFont="1" applyFill="1" applyBorder="1" applyAlignment="1">
      <alignment horizontal="center" vertical="top"/>
    </xf>
    <xf numFmtId="3" fontId="4" fillId="3" borderId="6" xfId="0" applyNumberFormat="1" applyFont="1" applyFill="1" applyBorder="1" applyAlignment="1">
      <alignment horizontal="center" vertical="top"/>
    </xf>
    <xf numFmtId="3" fontId="3" fillId="5" borderId="48" xfId="0" applyNumberFormat="1" applyFont="1" applyFill="1" applyBorder="1" applyAlignment="1">
      <alignment horizontal="center" vertical="top" wrapText="1"/>
    </xf>
    <xf numFmtId="3" fontId="3" fillId="8" borderId="38" xfId="0" applyNumberFormat="1" applyFont="1" applyFill="1" applyBorder="1" applyAlignment="1">
      <alignment horizontal="center" vertical="top"/>
    </xf>
    <xf numFmtId="3" fontId="3" fillId="8" borderId="28" xfId="0" applyNumberFormat="1" applyFont="1" applyFill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/>
    </xf>
    <xf numFmtId="3" fontId="4" fillId="4" borderId="6" xfId="0" applyNumberFormat="1" applyFont="1" applyFill="1" applyBorder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/>
    </xf>
    <xf numFmtId="3" fontId="3" fillId="0" borderId="29" xfId="0" applyNumberFormat="1" applyFont="1" applyBorder="1" applyAlignment="1">
      <alignment horizontal="center" vertical="top" wrapText="1"/>
    </xf>
    <xf numFmtId="3" fontId="4" fillId="4" borderId="29" xfId="0" applyNumberFormat="1" applyFont="1" applyFill="1" applyBorder="1" applyAlignment="1">
      <alignment horizontal="center" vertical="top"/>
    </xf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center"/>
    </xf>
    <xf numFmtId="3" fontId="3" fillId="0" borderId="12" xfId="0" applyNumberFormat="1" applyFont="1" applyFill="1" applyBorder="1" applyAlignment="1">
      <alignment horizontal="center" vertical="top"/>
    </xf>
    <xf numFmtId="3" fontId="3" fillId="5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90"/>
    </xf>
    <xf numFmtId="0" fontId="3" fillId="0" borderId="33" xfId="0" applyNumberFormat="1" applyFont="1" applyFill="1" applyBorder="1" applyAlignment="1">
      <alignment horizontal="center" vertical="top" wrapText="1"/>
    </xf>
    <xf numFmtId="0" fontId="3" fillId="0" borderId="29" xfId="0" applyNumberFormat="1" applyFont="1" applyFill="1" applyBorder="1" applyAlignment="1">
      <alignment horizontal="center" vertical="top" wrapText="1"/>
    </xf>
    <xf numFmtId="0" fontId="3" fillId="0" borderId="38" xfId="0" applyNumberFormat="1" applyFont="1" applyFill="1" applyBorder="1" applyAlignment="1">
      <alignment horizontal="center" vertical="top" wrapText="1"/>
    </xf>
    <xf numFmtId="0" fontId="3" fillId="0" borderId="37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/>
    </xf>
    <xf numFmtId="49" fontId="3" fillId="0" borderId="48" xfId="0" applyNumberFormat="1" applyFont="1" applyFill="1" applyBorder="1" applyAlignment="1">
      <alignment horizontal="center" vertical="top"/>
    </xf>
    <xf numFmtId="1" fontId="3" fillId="0" borderId="36" xfId="0" applyNumberFormat="1" applyFont="1" applyFill="1" applyBorder="1" applyAlignment="1">
      <alignment horizontal="center" vertical="top"/>
    </xf>
    <xf numFmtId="0" fontId="10" fillId="5" borderId="39" xfId="0" applyFont="1" applyFill="1" applyBorder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29" xfId="0" applyFont="1" applyFill="1" applyBorder="1" applyAlignment="1">
      <alignment horizontal="center" vertical="top"/>
    </xf>
    <xf numFmtId="0" fontId="3" fillId="5" borderId="48" xfId="0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top"/>
    </xf>
    <xf numFmtId="0" fontId="3" fillId="5" borderId="39" xfId="0" applyFont="1" applyFill="1" applyBorder="1" applyAlignment="1">
      <alignment horizontal="center" vertical="top"/>
    </xf>
    <xf numFmtId="0" fontId="3" fillId="5" borderId="61" xfId="0" applyFont="1" applyFill="1" applyBorder="1" applyAlignment="1">
      <alignment horizontal="center" vertical="top"/>
    </xf>
    <xf numFmtId="0" fontId="3" fillId="0" borderId="36" xfId="0" applyNumberFormat="1" applyFont="1" applyFill="1" applyBorder="1" applyAlignment="1">
      <alignment horizontal="center" vertical="top"/>
    </xf>
    <xf numFmtId="0" fontId="3" fillId="5" borderId="28" xfId="0" applyNumberFormat="1" applyFont="1" applyFill="1" applyBorder="1" applyAlignment="1">
      <alignment horizontal="center" vertical="top"/>
    </xf>
    <xf numFmtId="0" fontId="3" fillId="0" borderId="28" xfId="0" applyNumberFormat="1" applyFont="1" applyFill="1" applyBorder="1" applyAlignment="1">
      <alignment horizontal="center" vertical="top"/>
    </xf>
    <xf numFmtId="0" fontId="10" fillId="0" borderId="38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3" fillId="6" borderId="39" xfId="0" applyNumberFormat="1" applyFont="1" applyFill="1" applyBorder="1" applyAlignment="1">
      <alignment horizontal="center" vertical="top"/>
    </xf>
    <xf numFmtId="0" fontId="3" fillId="0" borderId="5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5" borderId="22" xfId="0" applyFont="1" applyFill="1" applyBorder="1" applyAlignment="1">
      <alignment horizontal="left" vertical="top" wrapText="1"/>
    </xf>
    <xf numFmtId="0" fontId="3" fillId="5" borderId="6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center" vertical="top"/>
    </xf>
    <xf numFmtId="0" fontId="12" fillId="0" borderId="28" xfId="0" applyFont="1" applyBorder="1" applyAlignment="1">
      <alignment vertical="top"/>
    </xf>
    <xf numFmtId="49" fontId="10" fillId="6" borderId="4" xfId="0" applyNumberFormat="1" applyFont="1" applyFill="1" applyBorder="1" applyAlignment="1">
      <alignment vertical="top"/>
    </xf>
    <xf numFmtId="0" fontId="10" fillId="0" borderId="0" xfId="0" applyFont="1"/>
    <xf numFmtId="49" fontId="14" fillId="0" borderId="52" xfId="0" applyNumberFormat="1" applyFont="1" applyBorder="1" applyAlignment="1">
      <alignment vertical="top" textRotation="90" wrapText="1"/>
    </xf>
    <xf numFmtId="49" fontId="3" fillId="5" borderId="25" xfId="0" applyNumberFormat="1" applyFont="1" applyFill="1" applyBorder="1" applyAlignment="1">
      <alignment vertical="top"/>
    </xf>
    <xf numFmtId="49" fontId="3" fillId="0" borderId="23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center" vertical="top" textRotation="90" wrapText="1"/>
    </xf>
    <xf numFmtId="49" fontId="14" fillId="6" borderId="4" xfId="0" applyNumberFormat="1" applyFont="1" applyFill="1" applyBorder="1" applyAlignment="1">
      <alignment vertical="top" textRotation="90" wrapText="1"/>
    </xf>
    <xf numFmtId="0" fontId="14" fillId="0" borderId="0" xfId="0" applyFont="1" applyAlignment="1">
      <alignment textRotation="90" wrapText="1"/>
    </xf>
    <xf numFmtId="0" fontId="3" fillId="0" borderId="50" xfId="0" applyNumberFormat="1" applyFont="1" applyFill="1" applyBorder="1" applyAlignment="1">
      <alignment horizontal="center" vertical="top" wrapText="1"/>
    </xf>
    <xf numFmtId="3" fontId="3" fillId="8" borderId="38" xfId="0" applyNumberFormat="1" applyFont="1" applyFill="1" applyBorder="1" applyAlignment="1">
      <alignment horizontal="center" vertical="top" wrapText="1"/>
    </xf>
    <xf numFmtId="3" fontId="3" fillId="8" borderId="28" xfId="0" applyNumberFormat="1" applyFont="1" applyFill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58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3" fillId="5" borderId="36" xfId="1" applyNumberFormat="1" applyFont="1" applyFill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top"/>
    </xf>
    <xf numFmtId="3" fontId="3" fillId="0" borderId="38" xfId="0" applyNumberFormat="1" applyFont="1" applyFill="1" applyBorder="1" applyAlignment="1">
      <alignment horizontal="center" vertical="top"/>
    </xf>
    <xf numFmtId="3" fontId="3" fillId="8" borderId="29" xfId="0" applyNumberFormat="1" applyFont="1" applyFill="1" applyBorder="1" applyAlignment="1">
      <alignment horizontal="center" vertical="top"/>
    </xf>
    <xf numFmtId="3" fontId="3" fillId="0" borderId="36" xfId="0" applyNumberFormat="1" applyFont="1" applyBorder="1" applyAlignment="1">
      <alignment horizontal="center" vertical="top"/>
    </xf>
    <xf numFmtId="3" fontId="4" fillId="9" borderId="38" xfId="0" applyNumberFormat="1" applyFont="1" applyFill="1" applyBorder="1" applyAlignment="1">
      <alignment horizontal="center" vertical="top" wrapText="1"/>
    </xf>
    <xf numFmtId="3" fontId="4" fillId="6" borderId="39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/>
    </xf>
    <xf numFmtId="3" fontId="4" fillId="9" borderId="2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center"/>
    </xf>
    <xf numFmtId="3" fontId="4" fillId="3" borderId="61" xfId="0" applyNumberFormat="1" applyFont="1" applyFill="1" applyBorder="1" applyAlignment="1">
      <alignment horizontal="center" vertical="top"/>
    </xf>
    <xf numFmtId="3" fontId="4" fillId="2" borderId="6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3" fillId="0" borderId="12" xfId="0" applyNumberFormat="1" applyFont="1" applyBorder="1"/>
    <xf numFmtId="3" fontId="2" fillId="0" borderId="0" xfId="0" applyNumberFormat="1" applyFont="1"/>
    <xf numFmtId="49" fontId="3" fillId="5" borderId="45" xfId="0" applyNumberFormat="1" applyFont="1" applyFill="1" applyBorder="1" applyAlignment="1">
      <alignment horizontal="center" vertical="top"/>
    </xf>
    <xf numFmtId="0" fontId="2" fillId="5" borderId="45" xfId="0" applyFont="1" applyFill="1" applyBorder="1" applyAlignment="1">
      <alignment horizontal="left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0" fontId="3" fillId="5" borderId="61" xfId="0" applyFont="1" applyFill="1" applyBorder="1" applyAlignment="1">
      <alignment horizontal="center" vertical="top" wrapText="1"/>
    </xf>
    <xf numFmtId="3" fontId="3" fillId="5" borderId="61" xfId="0" applyNumberFormat="1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3" fontId="3" fillId="0" borderId="48" xfId="0" applyNumberFormat="1" applyFont="1" applyFill="1" applyBorder="1" applyAlignment="1">
      <alignment horizontal="center" vertical="top" wrapText="1"/>
    </xf>
    <xf numFmtId="0" fontId="2" fillId="8" borderId="63" xfId="0" applyFont="1" applyFill="1" applyBorder="1" applyAlignment="1">
      <alignment horizontal="left" vertical="top" wrapText="1"/>
    </xf>
    <xf numFmtId="0" fontId="3" fillId="0" borderId="28" xfId="0" applyFont="1" applyBorder="1"/>
    <xf numFmtId="3" fontId="4" fillId="0" borderId="0" xfId="0" applyNumberFormat="1" applyFont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/>
    </xf>
    <xf numFmtId="3" fontId="3" fillId="0" borderId="37" xfId="0" applyNumberFormat="1" applyFont="1" applyBorder="1" applyAlignment="1">
      <alignment horizontal="center" vertical="top"/>
    </xf>
    <xf numFmtId="49" fontId="14" fillId="0" borderId="34" xfId="0" applyNumberFormat="1" applyFont="1" applyBorder="1" applyAlignment="1">
      <alignment vertical="top" textRotation="90" wrapText="1"/>
    </xf>
    <xf numFmtId="49" fontId="12" fillId="0" borderId="34" xfId="0" applyNumberFormat="1" applyFont="1" applyBorder="1" applyAlignment="1">
      <alignment vertical="top" textRotation="90" wrapText="1"/>
    </xf>
    <xf numFmtId="49" fontId="12" fillId="0" borderId="46" xfId="0" applyNumberFormat="1" applyFont="1" applyBorder="1" applyAlignment="1">
      <alignment vertical="top" textRotation="90" wrapText="1"/>
    </xf>
    <xf numFmtId="49" fontId="12" fillId="0" borderId="35" xfId="0" applyNumberFormat="1" applyFont="1" applyBorder="1" applyAlignment="1">
      <alignment horizontal="center" vertical="top" wrapText="1"/>
    </xf>
    <xf numFmtId="49" fontId="12" fillId="0" borderId="34" xfId="0" applyNumberFormat="1" applyFont="1" applyBorder="1" applyAlignment="1">
      <alignment horizontal="center" vertical="top" wrapText="1"/>
    </xf>
    <xf numFmtId="49" fontId="12" fillId="0" borderId="34" xfId="0" applyNumberFormat="1" applyFont="1" applyBorder="1" applyAlignment="1">
      <alignment vertical="top" wrapText="1"/>
    </xf>
    <xf numFmtId="49" fontId="12" fillId="0" borderId="46" xfId="0" applyNumberFormat="1" applyFont="1" applyBorder="1" applyAlignment="1">
      <alignment vertical="top" wrapText="1"/>
    </xf>
    <xf numFmtId="49" fontId="14" fillId="0" borderId="25" xfId="0" applyNumberFormat="1" applyFont="1" applyBorder="1" applyAlignment="1">
      <alignment vertical="top" textRotation="90" wrapText="1"/>
    </xf>
    <xf numFmtId="49" fontId="14" fillId="0" borderId="26" xfId="0" applyNumberFormat="1" applyFont="1" applyBorder="1" applyAlignment="1">
      <alignment vertical="top" textRotation="90" wrapText="1"/>
    </xf>
    <xf numFmtId="49" fontId="14" fillId="0" borderId="59" xfId="0" applyNumberFormat="1" applyFont="1" applyBorder="1" applyAlignment="1">
      <alignment vertical="top" textRotation="90" wrapText="1"/>
    </xf>
    <xf numFmtId="49" fontId="14" fillId="0" borderId="23" xfId="0" applyNumberFormat="1" applyFont="1" applyBorder="1" applyAlignment="1">
      <alignment vertical="top" textRotation="90" wrapText="1"/>
    </xf>
    <xf numFmtId="49" fontId="14" fillId="0" borderId="9" xfId="0" applyNumberFormat="1" applyFont="1" applyBorder="1" applyAlignment="1">
      <alignment vertical="top" textRotation="90" wrapText="1"/>
    </xf>
    <xf numFmtId="49" fontId="14" fillId="0" borderId="13" xfId="0" applyNumberFormat="1" applyFont="1" applyBorder="1" applyAlignment="1">
      <alignment vertical="top" textRotation="90" wrapText="1"/>
    </xf>
    <xf numFmtId="49" fontId="14" fillId="0" borderId="45" xfId="0" applyNumberFormat="1" applyFont="1" applyBorder="1" applyAlignment="1">
      <alignment vertical="top" textRotation="90" wrapText="1"/>
    </xf>
    <xf numFmtId="49" fontId="14" fillId="0" borderId="21" xfId="0" applyNumberFormat="1" applyFont="1" applyBorder="1" applyAlignment="1">
      <alignment vertical="top" textRotation="90" wrapText="1"/>
    </xf>
    <xf numFmtId="0" fontId="12" fillId="0" borderId="35" xfId="0" applyNumberFormat="1" applyFont="1" applyBorder="1" applyAlignment="1">
      <alignment horizontal="center" vertical="top"/>
    </xf>
    <xf numFmtId="0" fontId="12" fillId="0" borderId="34" xfId="0" applyNumberFormat="1" applyFont="1" applyBorder="1" applyAlignment="1">
      <alignment vertical="top"/>
    </xf>
    <xf numFmtId="49" fontId="12" fillId="0" borderId="34" xfId="0" applyNumberFormat="1" applyFont="1" applyBorder="1" applyAlignment="1">
      <alignment vertical="top"/>
    </xf>
    <xf numFmtId="49" fontId="12" fillId="0" borderId="50" xfId="0" applyNumberFormat="1" applyFont="1" applyBorder="1" applyAlignment="1">
      <alignment vertical="top"/>
    </xf>
    <xf numFmtId="0" fontId="12" fillId="0" borderId="35" xfId="0" applyFont="1" applyBorder="1" applyAlignment="1">
      <alignment horizontal="center" vertical="top"/>
    </xf>
    <xf numFmtId="0" fontId="12" fillId="0" borderId="34" xfId="0" applyFont="1" applyBorder="1" applyAlignment="1">
      <alignment vertical="top"/>
    </xf>
    <xf numFmtId="0" fontId="12" fillId="0" borderId="34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top"/>
    </xf>
    <xf numFmtId="49" fontId="3" fillId="8" borderId="9" xfId="0" applyNumberFormat="1" applyFont="1" applyFill="1" applyBorder="1" applyAlignment="1">
      <alignment vertical="top"/>
    </xf>
    <xf numFmtId="49" fontId="3" fillId="8" borderId="9" xfId="0" applyNumberFormat="1" applyFont="1" applyFill="1" applyBorder="1" applyAlignment="1">
      <alignment vertical="center" textRotation="90" wrapText="1"/>
    </xf>
    <xf numFmtId="49" fontId="14" fillId="0" borderId="53" xfId="0" applyNumberFormat="1" applyFont="1" applyBorder="1" applyAlignment="1">
      <alignment vertical="top" textRotation="90" wrapText="1"/>
    </xf>
    <xf numFmtId="49" fontId="12" fillId="8" borderId="34" xfId="0" applyNumberFormat="1" applyFont="1" applyFill="1" applyBorder="1" applyAlignment="1">
      <alignment vertical="top" wrapText="1"/>
    </xf>
    <xf numFmtId="0" fontId="12" fillId="0" borderId="52" xfId="0" applyNumberFormat="1" applyFont="1" applyBorder="1" applyAlignment="1">
      <alignment vertical="top"/>
    </xf>
    <xf numFmtId="0" fontId="12" fillId="0" borderId="52" xfId="0" applyFont="1" applyBorder="1" applyAlignment="1">
      <alignment horizontal="center" vertical="top"/>
    </xf>
    <xf numFmtId="49" fontId="3" fillId="5" borderId="59" xfId="0" applyNumberFormat="1" applyFont="1" applyFill="1" applyBorder="1" applyAlignment="1">
      <alignment vertical="top"/>
    </xf>
    <xf numFmtId="49" fontId="3" fillId="0" borderId="45" xfId="0" applyNumberFormat="1" applyFont="1" applyFill="1" applyBorder="1" applyAlignment="1">
      <alignment vertical="top" wrapText="1"/>
    </xf>
    <xf numFmtId="49" fontId="3" fillId="0" borderId="48" xfId="0" applyNumberFormat="1" applyFont="1" applyFill="1" applyBorder="1" applyAlignment="1">
      <alignment horizontal="center" vertical="top" wrapText="1"/>
    </xf>
    <xf numFmtId="3" fontId="3" fillId="8" borderId="49" xfId="0" applyNumberFormat="1" applyFont="1" applyFill="1" applyBorder="1" applyAlignment="1">
      <alignment horizontal="center" vertical="top" wrapText="1"/>
    </xf>
    <xf numFmtId="0" fontId="3" fillId="5" borderId="48" xfId="0" applyFont="1" applyFill="1" applyBorder="1" applyAlignment="1">
      <alignment vertical="top" wrapText="1"/>
    </xf>
    <xf numFmtId="49" fontId="4" fillId="5" borderId="44" xfId="0" applyNumberFormat="1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center" vertical="top" wrapText="1"/>
    </xf>
    <xf numFmtId="49" fontId="14" fillId="0" borderId="64" xfId="0" applyNumberFormat="1" applyFont="1" applyBorder="1" applyAlignment="1">
      <alignment horizontal="center" vertical="top" textRotation="90" wrapText="1"/>
    </xf>
    <xf numFmtId="49" fontId="14" fillId="0" borderId="44" xfId="0" applyNumberFormat="1" applyFont="1" applyBorder="1" applyAlignment="1">
      <alignment horizontal="center" vertical="top" textRotation="90" wrapText="1"/>
    </xf>
    <xf numFmtId="0" fontId="3" fillId="0" borderId="43" xfId="0" applyFont="1" applyBorder="1"/>
    <xf numFmtId="3" fontId="3" fillId="0" borderId="37" xfId="0" applyNumberFormat="1" applyFont="1" applyBorder="1" applyAlignment="1">
      <alignment horizontal="center"/>
    </xf>
    <xf numFmtId="164" fontId="3" fillId="0" borderId="31" xfId="0" applyNumberFormat="1" applyFont="1" applyFill="1" applyBorder="1" applyAlignment="1">
      <alignment horizontal="left" vertical="top"/>
    </xf>
    <xf numFmtId="0" fontId="3" fillId="0" borderId="37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3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top" wrapText="1"/>
    </xf>
    <xf numFmtId="0" fontId="3" fillId="5" borderId="38" xfId="0" applyFont="1" applyFill="1" applyBorder="1" applyAlignment="1">
      <alignment horizontal="left" vertical="top" wrapText="1"/>
    </xf>
    <xf numFmtId="0" fontId="3" fillId="5" borderId="38" xfId="0" applyFont="1" applyFill="1" applyBorder="1" applyAlignment="1">
      <alignment horizontal="center" vertical="top"/>
    </xf>
    <xf numFmtId="0" fontId="3" fillId="5" borderId="28" xfId="0" applyFont="1" applyFill="1" applyBorder="1" applyAlignment="1">
      <alignment horizontal="center" vertical="top"/>
    </xf>
    <xf numFmtId="0" fontId="3" fillId="8" borderId="48" xfId="0" applyFont="1" applyFill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3" fillId="5" borderId="48" xfId="0" applyFont="1" applyFill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/>
    </xf>
    <xf numFmtId="0" fontId="3" fillId="5" borderId="38" xfId="0" applyFont="1" applyFill="1" applyBorder="1" applyAlignment="1">
      <alignment horizontal="center" vertical="top" wrapText="1"/>
    </xf>
    <xf numFmtId="3" fontId="3" fillId="5" borderId="38" xfId="0" applyNumberFormat="1" applyFont="1" applyFill="1" applyBorder="1" applyAlignment="1">
      <alignment horizontal="center" vertical="top" wrapText="1"/>
    </xf>
    <xf numFmtId="3" fontId="3" fillId="5" borderId="39" xfId="0" applyNumberFormat="1" applyFont="1" applyFill="1" applyBorder="1" applyAlignment="1">
      <alignment horizontal="center" vertical="top" wrapText="1"/>
    </xf>
    <xf numFmtId="0" fontId="10" fillId="5" borderId="39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0" fontId="3" fillId="0" borderId="60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35" xfId="0" applyNumberFormat="1" applyFont="1" applyBorder="1" applyAlignment="1">
      <alignment horizontal="center" vertical="top"/>
    </xf>
    <xf numFmtId="0" fontId="3" fillId="8" borderId="3" xfId="0" applyFont="1" applyFill="1" applyBorder="1" applyAlignment="1">
      <alignment horizontal="left" vertical="top" wrapText="1"/>
    </xf>
    <xf numFmtId="0" fontId="3" fillId="8" borderId="40" xfId="0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14" fillId="0" borderId="26" xfId="0" applyNumberFormat="1" applyFont="1" applyBorder="1" applyAlignment="1">
      <alignment horizontal="center" vertical="top" textRotation="90" wrapText="1"/>
    </xf>
    <xf numFmtId="49" fontId="12" fillId="0" borderId="35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8" borderId="38" xfId="0" applyFont="1" applyFill="1" applyBorder="1" applyAlignment="1">
      <alignment horizontal="center" vertical="top"/>
    </xf>
    <xf numFmtId="0" fontId="3" fillId="8" borderId="28" xfId="0" applyFont="1" applyFill="1" applyBorder="1" applyAlignment="1">
      <alignment horizontal="center" vertical="top"/>
    </xf>
    <xf numFmtId="49" fontId="12" fillId="0" borderId="34" xfId="0" applyNumberFormat="1" applyFont="1" applyBorder="1" applyAlignment="1">
      <alignment horizontal="center" vertical="top"/>
    </xf>
    <xf numFmtId="49" fontId="14" fillId="0" borderId="13" xfId="0" applyNumberFormat="1" applyFont="1" applyBorder="1" applyAlignment="1">
      <alignment horizontal="center" vertical="top" textRotation="90" wrapText="1"/>
    </xf>
    <xf numFmtId="0" fontId="3" fillId="0" borderId="48" xfId="0" applyFont="1" applyFill="1" applyBorder="1" applyAlignment="1">
      <alignment horizontal="left" vertical="top" wrapText="1"/>
    </xf>
    <xf numFmtId="49" fontId="14" fillId="8" borderId="45" xfId="0" applyNumberFormat="1" applyFont="1" applyFill="1" applyBorder="1" applyAlignment="1">
      <alignment horizontal="center" vertical="top" textRotation="90" wrapText="1"/>
    </xf>
    <xf numFmtId="3" fontId="4" fillId="9" borderId="14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4" fillId="9" borderId="28" xfId="0" applyNumberFormat="1" applyFont="1" applyFill="1" applyBorder="1" applyAlignment="1">
      <alignment horizontal="center" vertical="top" wrapText="1"/>
    </xf>
    <xf numFmtId="3" fontId="4" fillId="9" borderId="48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/>
    </xf>
    <xf numFmtId="3" fontId="4" fillId="9" borderId="61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horizontal="center" vertical="top" wrapText="1"/>
    </xf>
    <xf numFmtId="3" fontId="3" fillId="0" borderId="38" xfId="0" applyNumberFormat="1" applyFont="1" applyFill="1" applyBorder="1" applyAlignment="1">
      <alignment horizontal="center" vertical="top" wrapText="1"/>
    </xf>
    <xf numFmtId="3" fontId="3" fillId="0" borderId="42" xfId="0" applyNumberFormat="1" applyFont="1" applyBorder="1" applyAlignment="1">
      <alignment horizontal="center"/>
    </xf>
    <xf numFmtId="3" fontId="3" fillId="8" borderId="39" xfId="0" applyNumberFormat="1" applyFont="1" applyFill="1" applyBorder="1" applyAlignment="1">
      <alignment horizontal="center" vertical="top"/>
    </xf>
    <xf numFmtId="3" fontId="4" fillId="4" borderId="27" xfId="0" applyNumberFormat="1" applyFont="1" applyFill="1" applyBorder="1" applyAlignment="1">
      <alignment horizontal="center" vertical="top"/>
    </xf>
    <xf numFmtId="3" fontId="3" fillId="0" borderId="27" xfId="0" applyNumberFormat="1" applyFont="1" applyBorder="1" applyAlignment="1">
      <alignment horizontal="center" vertical="top"/>
    </xf>
    <xf numFmtId="3" fontId="3" fillId="0" borderId="27" xfId="0" applyNumberFormat="1" applyFont="1" applyBorder="1" applyAlignment="1">
      <alignment horizontal="center" vertical="top" wrapText="1"/>
    </xf>
    <xf numFmtId="3" fontId="4" fillId="9" borderId="57" xfId="0" applyNumberFormat="1" applyFont="1" applyFill="1" applyBorder="1" applyAlignment="1">
      <alignment horizontal="center" vertical="top"/>
    </xf>
    <xf numFmtId="3" fontId="4" fillId="4" borderId="67" xfId="0" applyNumberFormat="1" applyFont="1" applyFill="1" applyBorder="1" applyAlignment="1">
      <alignment horizontal="center" vertical="top"/>
    </xf>
    <xf numFmtId="3" fontId="3" fillId="0" borderId="67" xfId="0" applyNumberFormat="1" applyFont="1" applyBorder="1" applyAlignment="1">
      <alignment horizontal="center" vertical="top"/>
    </xf>
    <xf numFmtId="3" fontId="4" fillId="9" borderId="68" xfId="0" applyNumberFormat="1" applyFont="1" applyFill="1" applyBorder="1" applyAlignment="1">
      <alignment horizontal="center" vertical="top"/>
    </xf>
    <xf numFmtId="3" fontId="3" fillId="0" borderId="66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49" fontId="12" fillId="0" borderId="52" xfId="0" applyNumberFormat="1" applyFont="1" applyBorder="1" applyAlignment="1">
      <alignment horizontal="center" vertical="top" wrapText="1"/>
    </xf>
    <xf numFmtId="49" fontId="14" fillId="0" borderId="19" xfId="0" applyNumberFormat="1" applyFont="1" applyBorder="1" applyAlignment="1">
      <alignment horizontal="center" vertical="top" textRotation="90" wrapText="1"/>
    </xf>
    <xf numFmtId="49" fontId="14" fillId="0" borderId="40" xfId="0" applyNumberFormat="1" applyFont="1" applyBorder="1" applyAlignment="1">
      <alignment horizontal="center" vertical="top" textRotation="90" wrapText="1"/>
    </xf>
    <xf numFmtId="49" fontId="14" fillId="0" borderId="9" xfId="0" applyNumberFormat="1" applyFont="1" applyBorder="1" applyAlignment="1">
      <alignment horizontal="center" vertical="top" textRotation="90" wrapText="1"/>
    </xf>
    <xf numFmtId="49" fontId="14" fillId="0" borderId="3" xfId="0" applyNumberFormat="1" applyFont="1" applyBorder="1" applyAlignment="1">
      <alignment horizontal="center" vertical="top" textRotation="90" wrapText="1"/>
    </xf>
    <xf numFmtId="49" fontId="14" fillId="0" borderId="26" xfId="0" applyNumberFormat="1" applyFont="1" applyBorder="1" applyAlignment="1">
      <alignment horizontal="center" vertical="top" textRotation="90" wrapText="1"/>
    </xf>
    <xf numFmtId="49" fontId="14" fillId="0" borderId="13" xfId="0" applyNumberFormat="1" applyFont="1" applyBorder="1" applyAlignment="1">
      <alignment horizontal="center" vertical="top" textRotation="90" wrapText="1"/>
    </xf>
    <xf numFmtId="0" fontId="3" fillId="0" borderId="36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8" borderId="38" xfId="0" applyFont="1" applyFill="1" applyBorder="1" applyAlignment="1">
      <alignment horizontal="center" vertical="top"/>
    </xf>
    <xf numFmtId="0" fontId="3" fillId="5" borderId="28" xfId="0" applyFont="1" applyFill="1" applyBorder="1" applyAlignment="1">
      <alignment horizontal="left" vertical="top" wrapText="1" shrinkToFit="1"/>
    </xf>
    <xf numFmtId="0" fontId="3" fillId="0" borderId="3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vertical="top"/>
    </xf>
    <xf numFmtId="49" fontId="4" fillId="0" borderId="3" xfId="0" applyNumberFormat="1" applyFont="1" applyBorder="1" applyAlignment="1">
      <alignment vertical="top"/>
    </xf>
    <xf numFmtId="0" fontId="12" fillId="0" borderId="6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3" fontId="3" fillId="0" borderId="61" xfId="0" applyNumberFormat="1" applyFont="1" applyBorder="1" applyAlignment="1">
      <alignment horizontal="center" vertical="top"/>
    </xf>
    <xf numFmtId="49" fontId="3" fillId="5" borderId="19" xfId="0" applyNumberFormat="1" applyFont="1" applyFill="1" applyBorder="1" applyAlignment="1">
      <alignment horizontal="center" vertical="top"/>
    </xf>
    <xf numFmtId="0" fontId="12" fillId="0" borderId="62" xfId="0" applyNumberFormat="1" applyFont="1" applyBorder="1" applyAlignment="1">
      <alignment vertical="top"/>
    </xf>
    <xf numFmtId="0" fontId="3" fillId="0" borderId="61" xfId="0" applyNumberFormat="1" applyFont="1" applyBorder="1" applyAlignment="1">
      <alignment vertical="top" wrapText="1"/>
    </xf>
    <xf numFmtId="0" fontId="3" fillId="0" borderId="61" xfId="0" applyFont="1" applyBorder="1" applyAlignment="1">
      <alignment horizontal="center" vertical="top"/>
    </xf>
    <xf numFmtId="0" fontId="3" fillId="5" borderId="61" xfId="0" applyFont="1" applyFill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center" vertical="top" textRotation="90" wrapText="1"/>
    </xf>
    <xf numFmtId="49" fontId="14" fillId="0" borderId="9" xfId="0" applyNumberFormat="1" applyFont="1" applyBorder="1" applyAlignment="1">
      <alignment horizontal="center" vertical="top" textRotation="90" wrapText="1"/>
    </xf>
    <xf numFmtId="49" fontId="14" fillId="0" borderId="26" xfId="0" applyNumberFormat="1" applyFont="1" applyBorder="1" applyAlignment="1">
      <alignment horizontal="center" vertical="top" textRotation="90" wrapText="1"/>
    </xf>
    <xf numFmtId="49" fontId="14" fillId="0" borderId="13" xfId="0" applyNumberFormat="1" applyFont="1" applyBorder="1" applyAlignment="1">
      <alignment horizontal="center" vertical="top" textRotation="90" wrapText="1"/>
    </xf>
    <xf numFmtId="49" fontId="12" fillId="0" borderId="35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 textRotation="90" wrapText="1"/>
    </xf>
    <xf numFmtId="49" fontId="14" fillId="0" borderId="59" xfId="0" applyNumberFormat="1" applyFont="1" applyBorder="1" applyAlignment="1">
      <alignment horizontal="center" vertical="top" textRotation="90" wrapText="1"/>
    </xf>
    <xf numFmtId="49" fontId="14" fillId="0" borderId="45" xfId="0" applyNumberFormat="1" applyFont="1" applyBorder="1" applyAlignment="1">
      <alignment horizontal="center" vertical="top" textRotation="90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3" fillId="5" borderId="40" xfId="0" applyFont="1" applyFill="1" applyBorder="1" applyAlignment="1">
      <alignment horizontal="left" vertical="top" wrapText="1"/>
    </xf>
    <xf numFmtId="164" fontId="3" fillId="0" borderId="38" xfId="0" applyNumberFormat="1" applyFont="1" applyFill="1" applyBorder="1" applyAlignment="1">
      <alignment horizontal="left" vertical="top" wrapText="1"/>
    </xf>
    <xf numFmtId="0" fontId="3" fillId="8" borderId="4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textRotation="90" wrapText="1"/>
    </xf>
    <xf numFmtId="49" fontId="12" fillId="0" borderId="34" xfId="0" applyNumberFormat="1" applyFont="1" applyBorder="1" applyAlignment="1">
      <alignment horizontal="center" vertical="top"/>
    </xf>
    <xf numFmtId="49" fontId="14" fillId="8" borderId="9" xfId="0" applyNumberFormat="1" applyFont="1" applyFill="1" applyBorder="1" applyAlignment="1">
      <alignment horizontal="center" vertical="top" textRotation="90" wrapText="1"/>
    </xf>
    <xf numFmtId="49" fontId="14" fillId="8" borderId="45" xfId="0" applyNumberFormat="1" applyFont="1" applyFill="1" applyBorder="1" applyAlignment="1">
      <alignment horizontal="center" vertical="top" textRotation="90" wrapText="1"/>
    </xf>
    <xf numFmtId="49" fontId="14" fillId="0" borderId="40" xfId="0" applyNumberFormat="1" applyFont="1" applyBorder="1" applyAlignment="1">
      <alignment horizontal="center" vertical="top" textRotation="90" wrapText="1"/>
    </xf>
    <xf numFmtId="0" fontId="3" fillId="0" borderId="3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left" vertical="top" wrapText="1"/>
    </xf>
    <xf numFmtId="0" fontId="3" fillId="8" borderId="38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3" fontId="3" fillId="0" borderId="48" xfId="0" applyNumberFormat="1" applyFont="1" applyFill="1" applyBorder="1" applyAlignment="1">
      <alignment horizontal="center" vertical="top"/>
    </xf>
    <xf numFmtId="3" fontId="15" fillId="0" borderId="11" xfId="0" applyNumberFormat="1" applyFont="1" applyFill="1" applyBorder="1" applyAlignment="1">
      <alignment horizontal="center" vertical="top"/>
    </xf>
    <xf numFmtId="3" fontId="15" fillId="0" borderId="36" xfId="0" applyNumberFormat="1" applyFont="1" applyFill="1" applyBorder="1" applyAlignment="1">
      <alignment horizontal="center" vertical="top"/>
    </xf>
    <xf numFmtId="3" fontId="15" fillId="0" borderId="38" xfId="0" applyNumberFormat="1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0" fontId="10" fillId="0" borderId="38" xfId="0" applyNumberFormat="1" applyFont="1" applyFill="1" applyBorder="1" applyAlignment="1">
      <alignment horizontal="center" vertical="top"/>
    </xf>
    <xf numFmtId="0" fontId="10" fillId="0" borderId="48" xfId="0" applyNumberFormat="1" applyFont="1" applyFill="1" applyBorder="1" applyAlignment="1">
      <alignment horizontal="center" vertical="top"/>
    </xf>
    <xf numFmtId="0" fontId="19" fillId="0" borderId="28" xfId="0" applyFont="1" applyBorder="1" applyAlignment="1">
      <alignment vertical="top" wrapText="1"/>
    </xf>
    <xf numFmtId="49" fontId="19" fillId="6" borderId="53" xfId="0" applyNumberFormat="1" applyFont="1" applyFill="1" applyBorder="1" applyAlignment="1">
      <alignment horizontal="center" vertical="top"/>
    </xf>
    <xf numFmtId="3" fontId="15" fillId="0" borderId="29" xfId="0" applyNumberFormat="1" applyFont="1" applyBorder="1" applyAlignment="1">
      <alignment horizontal="center" vertical="top"/>
    </xf>
    <xf numFmtId="3" fontId="15" fillId="0" borderId="48" xfId="0" applyNumberFormat="1" applyFont="1" applyBorder="1" applyAlignment="1">
      <alignment horizontal="center" vertical="top"/>
    </xf>
    <xf numFmtId="49" fontId="3" fillId="5" borderId="53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 wrapText="1"/>
    </xf>
    <xf numFmtId="3" fontId="3" fillId="8" borderId="27" xfId="0" applyNumberFormat="1" applyFont="1" applyFill="1" applyBorder="1" applyAlignment="1">
      <alignment horizontal="center" vertical="top" wrapText="1"/>
    </xf>
    <xf numFmtId="3" fontId="3" fillId="8" borderId="29" xfId="0" applyNumberFormat="1" applyFont="1" applyFill="1" applyBorder="1" applyAlignment="1">
      <alignment horizontal="center" vertical="top" wrapText="1"/>
    </xf>
    <xf numFmtId="0" fontId="3" fillId="5" borderId="39" xfId="0" applyFont="1" applyFill="1" applyBorder="1" applyAlignment="1">
      <alignment horizontal="center" vertical="top" wrapText="1"/>
    </xf>
    <xf numFmtId="49" fontId="15" fillId="6" borderId="40" xfId="0" applyNumberFormat="1" applyFont="1" applyFill="1" applyBorder="1" applyAlignment="1">
      <alignment horizontal="center" vertical="top" wrapText="1"/>
    </xf>
    <xf numFmtId="49" fontId="3" fillId="2" borderId="49" xfId="0" applyNumberFormat="1" applyFont="1" applyFill="1" applyBorder="1" applyAlignment="1">
      <alignment horizontal="center" vertical="top"/>
    </xf>
    <xf numFmtId="49" fontId="4" fillId="3" borderId="45" xfId="0" applyNumberFormat="1" applyFont="1" applyFill="1" applyBorder="1" applyAlignment="1">
      <alignment horizontal="center" vertical="top"/>
    </xf>
    <xf numFmtId="0" fontId="5" fillId="0" borderId="45" xfId="0" applyFont="1" applyBorder="1" applyAlignment="1">
      <alignment vertical="top"/>
    </xf>
    <xf numFmtId="49" fontId="3" fillId="6" borderId="59" xfId="0" applyNumberFormat="1" applyFont="1" applyFill="1" applyBorder="1" applyAlignment="1">
      <alignment horizontal="center" vertical="top"/>
    </xf>
    <xf numFmtId="0" fontId="3" fillId="0" borderId="59" xfId="0" applyFont="1" applyBorder="1"/>
    <xf numFmtId="49" fontId="12" fillId="0" borderId="50" xfId="0" applyNumberFormat="1" applyFont="1" applyBorder="1" applyAlignment="1">
      <alignment horizontal="center" vertical="top"/>
    </xf>
    <xf numFmtId="49" fontId="4" fillId="2" borderId="49" xfId="0" applyNumberFormat="1" applyFont="1" applyFill="1" applyBorder="1" applyAlignment="1">
      <alignment vertical="top"/>
    </xf>
    <xf numFmtId="49" fontId="3" fillId="8" borderId="45" xfId="0" applyNumberFormat="1" applyFont="1" applyFill="1" applyBorder="1" applyAlignment="1">
      <alignment vertical="top"/>
    </xf>
    <xf numFmtId="0" fontId="3" fillId="8" borderId="45" xfId="0" applyFont="1" applyFill="1" applyBorder="1" applyAlignment="1">
      <alignment vertical="top" wrapText="1"/>
    </xf>
    <xf numFmtId="49" fontId="3" fillId="8" borderId="45" xfId="0" applyNumberFormat="1" applyFont="1" applyFill="1" applyBorder="1" applyAlignment="1">
      <alignment vertical="center" textRotation="90" wrapText="1"/>
    </xf>
    <xf numFmtId="49" fontId="12" fillId="8" borderId="50" xfId="0" applyNumberFormat="1" applyFont="1" applyFill="1" applyBorder="1" applyAlignment="1">
      <alignment vertical="top" wrapText="1"/>
    </xf>
    <xf numFmtId="0" fontId="3" fillId="8" borderId="29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left" vertical="top" wrapText="1"/>
    </xf>
    <xf numFmtId="49" fontId="3" fillId="5" borderId="4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 wrapText="1"/>
    </xf>
    <xf numFmtId="0" fontId="2" fillId="5" borderId="28" xfId="0" applyFont="1" applyFill="1" applyBorder="1" applyAlignment="1">
      <alignment horizontal="center" vertical="top"/>
    </xf>
    <xf numFmtId="0" fontId="2" fillId="8" borderId="55" xfId="0" applyFont="1" applyFill="1" applyBorder="1" applyAlignment="1">
      <alignment horizontal="left" vertical="top" wrapText="1"/>
    </xf>
    <xf numFmtId="0" fontId="2" fillId="8" borderId="38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wrapText="1"/>
    </xf>
    <xf numFmtId="0" fontId="10" fillId="8" borderId="29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49" fontId="4" fillId="7" borderId="43" xfId="0" applyNumberFormat="1" applyFont="1" applyFill="1" applyBorder="1" applyAlignment="1">
      <alignment horizontal="left" vertical="top" wrapText="1"/>
    </xf>
    <xf numFmtId="49" fontId="4" fillId="7" borderId="31" xfId="0" applyNumberFormat="1" applyFont="1" applyFill="1" applyBorder="1" applyAlignment="1">
      <alignment horizontal="left" vertical="top" wrapText="1"/>
    </xf>
    <xf numFmtId="49" fontId="4" fillId="7" borderId="42" xfId="0" applyNumberFormat="1" applyFont="1" applyFill="1" applyBorder="1" applyAlignment="1">
      <alignment horizontal="left" vertical="top" wrapText="1"/>
    </xf>
    <xf numFmtId="0" fontId="4" fillId="4" borderId="58" xfId="0" applyFont="1" applyFill="1" applyBorder="1" applyAlignment="1">
      <alignment horizontal="left" vertical="top" wrapText="1"/>
    </xf>
    <xf numFmtId="0" fontId="4" fillId="4" borderId="55" xfId="0" applyFont="1" applyFill="1" applyBorder="1" applyAlignment="1">
      <alignment horizontal="left" vertical="top" wrapText="1"/>
    </xf>
    <xf numFmtId="0" fontId="4" fillId="4" borderId="33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4" fillId="2" borderId="65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 wrapText="1"/>
    </xf>
    <xf numFmtId="0" fontId="4" fillId="3" borderId="62" xfId="0" applyFont="1" applyFill="1" applyBorder="1" applyAlignment="1">
      <alignment horizontal="left" vertical="top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10" fillId="0" borderId="35" xfId="0" applyNumberFormat="1" applyFont="1" applyBorder="1" applyAlignment="1">
      <alignment horizontal="center" vertical="center" textRotation="90" wrapText="1"/>
    </xf>
    <xf numFmtId="0" fontId="10" fillId="0" borderId="34" xfId="0" applyNumberFormat="1" applyFont="1" applyBorder="1" applyAlignment="1">
      <alignment horizontal="center" vertical="center" textRotation="90" wrapText="1"/>
    </xf>
    <xf numFmtId="0" fontId="10" fillId="0" borderId="46" xfId="0" applyNumberFormat="1" applyFont="1" applyBorder="1" applyAlignment="1">
      <alignment horizontal="center" vertical="center" textRotation="90" wrapText="1"/>
    </xf>
    <xf numFmtId="0" fontId="2" fillId="0" borderId="36" xfId="0" applyNumberFormat="1" applyFont="1" applyBorder="1" applyAlignment="1">
      <alignment horizontal="center" vertical="center" textRotation="90" wrapText="1"/>
    </xf>
    <xf numFmtId="0" fontId="2" fillId="0" borderId="28" xfId="0" applyNumberFormat="1" applyFont="1" applyBorder="1" applyAlignment="1">
      <alignment horizontal="center" vertical="center" textRotation="90" wrapText="1"/>
    </xf>
    <xf numFmtId="0" fontId="2" fillId="0" borderId="61" xfId="0" applyNumberFormat="1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3" fontId="3" fillId="0" borderId="36" xfId="0" applyNumberFormat="1" applyFont="1" applyBorder="1" applyAlignment="1">
      <alignment horizontal="center" vertical="center" textRotation="90" wrapText="1"/>
    </xf>
    <xf numFmtId="3" fontId="3" fillId="0" borderId="28" xfId="0" applyNumberFormat="1" applyFont="1" applyBorder="1" applyAlignment="1">
      <alignment horizontal="center" vertical="center" textRotation="90" wrapText="1"/>
    </xf>
    <xf numFmtId="3" fontId="3" fillId="0" borderId="61" xfId="0" applyNumberFormat="1" applyFont="1" applyBorder="1" applyAlignment="1">
      <alignment horizontal="center" vertical="center" textRotation="90" wrapText="1"/>
    </xf>
    <xf numFmtId="49" fontId="3" fillId="0" borderId="36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61" xfId="0" applyNumberFormat="1" applyFont="1" applyBorder="1" applyAlignment="1">
      <alignment horizontal="center" vertical="top" wrapText="1"/>
    </xf>
    <xf numFmtId="0" fontId="3" fillId="8" borderId="40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49" fontId="14" fillId="0" borderId="53" xfId="0" applyNumberFormat="1" applyFont="1" applyBorder="1" applyAlignment="1">
      <alignment horizontal="center" vertical="top" textRotation="90" wrapText="1"/>
    </xf>
    <xf numFmtId="49" fontId="14" fillId="0" borderId="19" xfId="0" applyNumberFormat="1" applyFont="1" applyBorder="1" applyAlignment="1">
      <alignment horizontal="center" vertical="top" textRotation="90" wrapText="1"/>
    </xf>
    <xf numFmtId="49" fontId="14" fillId="0" borderId="9" xfId="0" applyNumberFormat="1" applyFont="1" applyBorder="1" applyAlignment="1">
      <alignment horizontal="center" vertical="top" textRotation="90" wrapText="1"/>
    </xf>
    <xf numFmtId="49" fontId="14" fillId="0" borderId="3" xfId="0" applyNumberFormat="1" applyFont="1" applyBorder="1" applyAlignment="1">
      <alignment horizontal="center" vertical="top" textRotation="90" wrapText="1"/>
    </xf>
    <xf numFmtId="164" fontId="3" fillId="0" borderId="38" xfId="0" applyNumberFormat="1" applyFont="1" applyFill="1" applyBorder="1" applyAlignment="1">
      <alignment horizontal="left" vertical="top" wrapText="1"/>
    </xf>
    <xf numFmtId="164" fontId="3" fillId="0" borderId="61" xfId="0" applyNumberFormat="1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49" fontId="14" fillId="0" borderId="13" xfId="0" applyNumberFormat="1" applyFont="1" applyBorder="1" applyAlignment="1">
      <alignment horizontal="center" vertical="top" textRotation="90" wrapText="1"/>
    </xf>
    <xf numFmtId="49" fontId="12" fillId="0" borderId="35" xfId="0" applyNumberFormat="1" applyFont="1" applyBorder="1" applyAlignment="1">
      <alignment horizontal="center" vertical="top"/>
    </xf>
    <xf numFmtId="49" fontId="12" fillId="0" borderId="46" xfId="0" applyNumberFormat="1" applyFont="1" applyBorder="1" applyAlignment="1">
      <alignment horizontal="center" vertical="top"/>
    </xf>
    <xf numFmtId="49" fontId="4" fillId="3" borderId="19" xfId="0" applyNumberFormat="1" applyFont="1" applyFill="1" applyBorder="1" applyAlignment="1">
      <alignment horizontal="right" vertical="top"/>
    </xf>
    <xf numFmtId="49" fontId="4" fillId="3" borderId="63" xfId="0" applyNumberFormat="1" applyFont="1" applyFill="1" applyBorder="1" applyAlignment="1">
      <alignment horizontal="right" vertical="top"/>
    </xf>
    <xf numFmtId="49" fontId="4" fillId="3" borderId="7" xfId="0" applyNumberFormat="1" applyFont="1" applyFill="1" applyBorder="1" applyAlignment="1">
      <alignment horizontal="right" vertical="top"/>
    </xf>
    <xf numFmtId="49" fontId="4" fillId="3" borderId="65" xfId="0" applyNumberFormat="1" applyFont="1" applyFill="1" applyBorder="1" applyAlignment="1">
      <alignment horizontal="right" vertical="top"/>
    </xf>
    <xf numFmtId="164" fontId="4" fillId="3" borderId="8" xfId="0" applyNumberFormat="1" applyFont="1" applyFill="1" applyBorder="1" applyAlignment="1">
      <alignment horizontal="center" vertical="top" wrapText="1"/>
    </xf>
    <xf numFmtId="164" fontId="4" fillId="3" borderId="65" xfId="0" applyNumberFormat="1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65" xfId="0" applyFont="1" applyFill="1" applyBorder="1" applyAlignment="1">
      <alignment horizontal="left" vertical="top" wrapText="1"/>
    </xf>
    <xf numFmtId="0" fontId="3" fillId="0" borderId="36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center" vertical="top" textRotation="90" wrapText="1"/>
    </xf>
    <xf numFmtId="49" fontId="14" fillId="0" borderId="59" xfId="0" applyNumberFormat="1" applyFont="1" applyBorder="1" applyAlignment="1">
      <alignment horizontal="center" vertical="top" textRotation="90" wrapText="1"/>
    </xf>
    <xf numFmtId="49" fontId="14" fillId="0" borderId="40" xfId="0" applyNumberFormat="1" applyFont="1" applyBorder="1" applyAlignment="1">
      <alignment horizontal="center" vertical="top" textRotation="90" wrapText="1"/>
    </xf>
    <xf numFmtId="49" fontId="14" fillId="0" borderId="45" xfId="0" applyNumberFormat="1" applyFont="1" applyBorder="1" applyAlignment="1">
      <alignment horizontal="center" vertical="top" textRotation="90" wrapText="1"/>
    </xf>
    <xf numFmtId="0" fontId="3" fillId="0" borderId="36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35" xfId="0" applyNumberFormat="1" applyFont="1" applyBorder="1" applyAlignment="1">
      <alignment horizontal="center" vertical="top"/>
    </xf>
    <xf numFmtId="0" fontId="3" fillId="0" borderId="46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8" borderId="38" xfId="0" applyFont="1" applyFill="1" applyBorder="1" applyAlignment="1">
      <alignment horizontal="center" vertical="top"/>
    </xf>
    <xf numFmtId="0" fontId="3" fillId="8" borderId="28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5" borderId="38" xfId="0" applyFont="1" applyFill="1" applyBorder="1" applyAlignment="1">
      <alignment horizontal="left" vertical="top" wrapText="1" shrinkToFit="1"/>
    </xf>
    <xf numFmtId="0" fontId="3" fillId="5" borderId="28" xfId="0" applyFont="1" applyFill="1" applyBorder="1" applyAlignment="1">
      <alignment horizontal="left" vertical="top" wrapText="1" shrinkToFit="1"/>
    </xf>
    <xf numFmtId="0" fontId="3" fillId="5" borderId="4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45" xfId="0" applyFont="1" applyFill="1" applyBorder="1" applyAlignment="1">
      <alignment horizontal="left" vertical="top" wrapText="1"/>
    </xf>
    <xf numFmtId="49" fontId="14" fillId="10" borderId="53" xfId="0" applyNumberFormat="1" applyFont="1" applyFill="1" applyBorder="1" applyAlignment="1">
      <alignment horizontal="center" vertical="top" textRotation="90" wrapText="1"/>
    </xf>
    <xf numFmtId="49" fontId="14" fillId="10" borderId="21" xfId="0" applyNumberFormat="1" applyFont="1" applyFill="1" applyBorder="1" applyAlignment="1">
      <alignment horizontal="center" vertical="top" textRotation="90" wrapText="1"/>
    </xf>
    <xf numFmtId="49" fontId="14" fillId="10" borderId="59" xfId="0" applyNumberFormat="1" applyFont="1" applyFill="1" applyBorder="1" applyAlignment="1">
      <alignment horizontal="center" vertical="top" textRotation="90" wrapText="1"/>
    </xf>
    <xf numFmtId="0" fontId="3" fillId="8" borderId="45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49" fontId="14" fillId="8" borderId="40" xfId="0" applyNumberFormat="1" applyFont="1" applyFill="1" applyBorder="1" applyAlignment="1">
      <alignment horizontal="center" vertical="top" textRotation="90" wrapText="1"/>
    </xf>
    <xf numFmtId="49" fontId="14" fillId="8" borderId="9" xfId="0" applyNumberFormat="1" applyFont="1" applyFill="1" applyBorder="1" applyAlignment="1">
      <alignment horizontal="center" vertical="top" textRotation="90" wrapText="1"/>
    </xf>
    <xf numFmtId="0" fontId="3" fillId="8" borderId="38" xfId="0" applyFont="1" applyFill="1" applyBorder="1" applyAlignment="1">
      <alignment horizontal="left" vertical="top" wrapText="1"/>
    </xf>
    <xf numFmtId="0" fontId="3" fillId="8" borderId="48" xfId="0" applyFont="1" applyFill="1" applyBorder="1" applyAlignment="1">
      <alignment horizontal="left" vertical="top" wrapText="1"/>
    </xf>
    <xf numFmtId="49" fontId="3" fillId="0" borderId="38" xfId="0" applyNumberFormat="1" applyFont="1" applyBorder="1" applyAlignment="1">
      <alignment horizontal="center" vertical="top" wrapText="1"/>
    </xf>
    <xf numFmtId="0" fontId="3" fillId="8" borderId="28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4" fillId="8" borderId="45" xfId="0" applyNumberFormat="1" applyFont="1" applyFill="1" applyBorder="1" applyAlignment="1">
      <alignment horizontal="center" vertical="top" textRotation="90" wrapText="1"/>
    </xf>
    <xf numFmtId="49" fontId="10" fillId="0" borderId="34" xfId="0" applyNumberFormat="1" applyFont="1" applyBorder="1" applyAlignment="1">
      <alignment horizontal="center" vertical="top"/>
    </xf>
    <xf numFmtId="0" fontId="3" fillId="0" borderId="38" xfId="0" applyNumberFormat="1" applyFont="1" applyFill="1" applyBorder="1" applyAlignment="1">
      <alignment horizontal="center" vertical="top"/>
    </xf>
    <xf numFmtId="0" fontId="3" fillId="0" borderId="48" xfId="0" applyNumberFormat="1" applyFont="1" applyFill="1" applyBorder="1" applyAlignment="1">
      <alignment horizontal="center" vertical="top"/>
    </xf>
    <xf numFmtId="49" fontId="3" fillId="6" borderId="4" xfId="0" applyNumberFormat="1" applyFont="1" applyFill="1" applyBorder="1" applyAlignment="1">
      <alignment horizontal="center" vertical="top"/>
    </xf>
    <xf numFmtId="49" fontId="3" fillId="6" borderId="32" xfId="0" applyNumberFormat="1" applyFont="1" applyFill="1" applyBorder="1" applyAlignment="1">
      <alignment horizontal="center" vertical="top"/>
    </xf>
    <xf numFmtId="0" fontId="3" fillId="0" borderId="3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64" fontId="3" fillId="0" borderId="48" xfId="0" applyNumberFormat="1" applyFont="1" applyFill="1" applyBorder="1" applyAlignment="1">
      <alignment horizontal="left" vertical="top" wrapText="1"/>
    </xf>
    <xf numFmtId="164" fontId="3" fillId="0" borderId="28" xfId="0" applyNumberFormat="1" applyFont="1" applyFill="1" applyBorder="1" applyAlignment="1">
      <alignment horizontal="left" vertical="top" wrapText="1"/>
    </xf>
    <xf numFmtId="49" fontId="4" fillId="3" borderId="10" xfId="0" applyNumberFormat="1" applyFont="1" applyFill="1" applyBorder="1" applyAlignment="1">
      <alignment horizontal="right" vertical="top"/>
    </xf>
    <xf numFmtId="49" fontId="12" fillId="0" borderId="34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4" fillId="4" borderId="27" xfId="0" applyFont="1" applyFill="1" applyBorder="1" applyAlignment="1">
      <alignment horizontal="left" vertical="top"/>
    </xf>
    <xf numFmtId="0" fontId="4" fillId="4" borderId="24" xfId="0" applyFont="1" applyFill="1" applyBorder="1" applyAlignment="1">
      <alignment horizontal="left" vertical="top"/>
    </xf>
    <xf numFmtId="0" fontId="4" fillId="4" borderId="30" xfId="0" applyFont="1" applyFill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4" fillId="9" borderId="57" xfId="0" applyFont="1" applyFill="1" applyBorder="1" applyAlignment="1">
      <alignment horizontal="right" vertical="top"/>
    </xf>
    <xf numFmtId="0" fontId="4" fillId="9" borderId="4" xfId="0" applyFont="1" applyFill="1" applyBorder="1" applyAlignment="1">
      <alignment horizontal="right" vertical="top"/>
    </xf>
    <xf numFmtId="0" fontId="4" fillId="9" borderId="32" xfId="0" applyFont="1" applyFill="1" applyBorder="1" applyAlignment="1">
      <alignment horizontal="right" vertical="top"/>
    </xf>
    <xf numFmtId="0" fontId="3" fillId="5" borderId="0" xfId="0" applyNumberFormat="1" applyFont="1" applyFill="1" applyBorder="1" applyAlignment="1">
      <alignment horizontal="left" vertical="top" wrapText="1"/>
    </xf>
    <xf numFmtId="49" fontId="4" fillId="0" borderId="63" xfId="0" applyNumberFormat="1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61" xfId="0" applyNumberFormat="1" applyFont="1" applyBorder="1" applyAlignment="1">
      <alignment horizontal="center"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right" vertical="top"/>
    </xf>
    <xf numFmtId="49" fontId="4" fillId="2" borderId="7" xfId="0" applyNumberFormat="1" applyFont="1" applyFill="1" applyBorder="1" applyAlignment="1">
      <alignment horizontal="right" vertical="top"/>
    </xf>
    <xf numFmtId="49" fontId="4" fillId="2" borderId="65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center" vertical="top" wrapText="1"/>
    </xf>
    <xf numFmtId="164" fontId="4" fillId="2" borderId="65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right" vertical="top"/>
    </xf>
    <xf numFmtId="0" fontId="4" fillId="4" borderId="7" xfId="0" applyFont="1" applyFill="1" applyBorder="1" applyAlignment="1">
      <alignment horizontal="right" vertical="top"/>
    </xf>
    <xf numFmtId="0" fontId="4" fillId="4" borderId="65" xfId="0" applyFont="1" applyFill="1" applyBorder="1" applyAlignment="1">
      <alignment horizontal="right" vertical="top"/>
    </xf>
    <xf numFmtId="164" fontId="4" fillId="4" borderId="7" xfId="0" applyNumberFormat="1" applyFont="1" applyFill="1" applyBorder="1" applyAlignment="1">
      <alignment horizontal="center" vertical="top" wrapText="1"/>
    </xf>
    <xf numFmtId="164" fontId="4" fillId="4" borderId="65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2" fillId="8" borderId="40" xfId="0" applyFont="1" applyFill="1" applyBorder="1" applyAlignment="1">
      <alignment horizontal="left" vertical="top" wrapText="1"/>
    </xf>
    <xf numFmtId="0" fontId="2" fillId="8" borderId="9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top" textRotation="90" wrapText="1"/>
    </xf>
    <xf numFmtId="0" fontId="3" fillId="0" borderId="9" xfId="0" applyFont="1" applyFill="1" applyBorder="1" applyAlignment="1">
      <alignment horizontal="center" vertical="top" textRotation="90" wrapText="1"/>
    </xf>
    <xf numFmtId="0" fontId="3" fillId="0" borderId="3" xfId="0" applyFont="1" applyFill="1" applyBorder="1" applyAlignment="1">
      <alignment horizontal="center" vertical="top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49" fontId="14" fillId="0" borderId="26" xfId="0" applyNumberFormat="1" applyFont="1" applyBorder="1" applyAlignment="1">
      <alignment horizontal="center" vertical="top" textRotation="90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6" fillId="8" borderId="40" xfId="0" applyFont="1" applyFill="1" applyBorder="1" applyAlignment="1">
      <alignment horizontal="left" vertical="top" wrapText="1"/>
    </xf>
    <xf numFmtId="0" fontId="16" fillId="8" borderId="9" xfId="0" applyFont="1" applyFill="1" applyBorder="1" applyAlignment="1">
      <alignment horizontal="left" vertical="top" wrapText="1"/>
    </xf>
    <xf numFmtId="0" fontId="16" fillId="8" borderId="45" xfId="0" applyFont="1" applyFill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center" vertical="top" textRotation="90" wrapText="1"/>
    </xf>
    <xf numFmtId="49" fontId="17" fillId="0" borderId="9" xfId="0" applyNumberFormat="1" applyFont="1" applyBorder="1" applyAlignment="1">
      <alignment horizontal="center" vertical="top" textRotation="90" wrapText="1"/>
    </xf>
    <xf numFmtId="49" fontId="17" fillId="0" borderId="45" xfId="0" applyNumberFormat="1" applyFont="1" applyBorder="1" applyAlignment="1">
      <alignment horizontal="center" vertical="top" textRotation="90" wrapText="1"/>
    </xf>
    <xf numFmtId="49" fontId="18" fillId="0" borderId="34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top" wrapText="1"/>
    </xf>
    <xf numFmtId="0" fontId="15" fillId="0" borderId="4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righ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4" sqref="B4"/>
    </sheetView>
  </sheetViews>
  <sheetFormatPr defaultColWidth="9.140625" defaultRowHeight="15.75" x14ac:dyDescent="0.25"/>
  <cols>
    <col min="1" max="1" width="22.7109375" style="58" customWidth="1"/>
    <col min="2" max="2" width="60.7109375" style="58" customWidth="1"/>
    <col min="3" max="16384" width="9.140625" style="58"/>
  </cols>
  <sheetData>
    <row r="1" spans="1:2" x14ac:dyDescent="0.25">
      <c r="A1" s="473" t="s">
        <v>47</v>
      </c>
      <c r="B1" s="473"/>
    </row>
    <row r="2" spans="1:2" ht="31.5" x14ac:dyDescent="0.25">
      <c r="A2" s="59" t="s">
        <v>4</v>
      </c>
      <c r="B2" s="60" t="s">
        <v>48</v>
      </c>
    </row>
    <row r="3" spans="1:2" x14ac:dyDescent="0.25">
      <c r="A3" s="59">
        <v>1</v>
      </c>
      <c r="B3" s="60" t="s">
        <v>49</v>
      </c>
    </row>
    <row r="4" spans="1:2" x14ac:dyDescent="0.25">
      <c r="A4" s="59">
        <v>2</v>
      </c>
      <c r="B4" s="60" t="s">
        <v>50</v>
      </c>
    </row>
    <row r="5" spans="1:2" x14ac:dyDescent="0.25">
      <c r="A5" s="59">
        <v>3</v>
      </c>
      <c r="B5" s="60" t="s">
        <v>51</v>
      </c>
    </row>
    <row r="6" spans="1:2" x14ac:dyDescent="0.25">
      <c r="A6" s="59">
        <v>4</v>
      </c>
      <c r="B6" s="60" t="s">
        <v>52</v>
      </c>
    </row>
    <row r="7" spans="1:2" x14ac:dyDescent="0.25">
      <c r="A7" s="59">
        <v>5</v>
      </c>
      <c r="B7" s="60" t="s">
        <v>53</v>
      </c>
    </row>
    <row r="8" spans="1:2" x14ac:dyDescent="0.25">
      <c r="A8" s="59">
        <v>6</v>
      </c>
      <c r="B8" s="60" t="s">
        <v>54</v>
      </c>
    </row>
    <row r="9" spans="1:2" ht="15.75" customHeight="1" x14ac:dyDescent="0.25"/>
    <row r="10" spans="1:2" ht="15.75" customHeight="1" x14ac:dyDescent="0.25">
      <c r="A10" s="474" t="s">
        <v>55</v>
      </c>
      <c r="B10" s="474"/>
    </row>
  </sheetData>
  <mergeCells count="2">
    <mergeCell ref="A1:B1"/>
    <mergeCell ref="A10:B10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1"/>
  <sheetViews>
    <sheetView tabSelected="1" zoomScaleNormal="100" zoomScaleSheetLayoutView="100" workbookViewId="0">
      <selection activeCell="P7" sqref="P7"/>
    </sheetView>
  </sheetViews>
  <sheetFormatPr defaultColWidth="9.140625" defaultRowHeight="12.75" x14ac:dyDescent="0.2"/>
  <cols>
    <col min="1" max="1" width="2.28515625" style="2" customWidth="1"/>
    <col min="2" max="2" width="2.42578125" style="2" customWidth="1"/>
    <col min="3" max="4" width="2.5703125" style="2" customWidth="1"/>
    <col min="5" max="5" width="31.140625" style="2" customWidth="1"/>
    <col min="6" max="6" width="3.5703125" style="356" customWidth="1"/>
    <col min="7" max="7" width="3.140625" style="242" hidden="1" customWidth="1"/>
    <col min="8" max="8" width="3.140625" style="242" customWidth="1"/>
    <col min="9" max="9" width="2.7109375" style="235" customWidth="1"/>
    <col min="10" max="10" width="10.140625" style="30" customWidth="1"/>
    <col min="11" max="11" width="7.28515625" style="356" customWidth="1"/>
    <col min="12" max="12" width="9.85546875" style="184" customWidth="1"/>
    <col min="13" max="13" width="22.85546875" style="37" customWidth="1"/>
    <col min="14" max="14" width="5.140625" style="30" customWidth="1"/>
    <col min="15" max="15" width="9.140625" style="183"/>
    <col min="16" max="16384" width="9.140625" style="1"/>
  </cols>
  <sheetData>
    <row r="1" spans="1:17" s="2" customFormat="1" ht="15" customHeight="1" x14ac:dyDescent="0.2">
      <c r="A1" s="206"/>
      <c r="B1" s="206"/>
      <c r="C1" s="206"/>
      <c r="D1" s="206"/>
      <c r="E1" s="206"/>
      <c r="F1" s="206"/>
      <c r="G1" s="242"/>
      <c r="H1" s="242"/>
      <c r="I1" s="234"/>
      <c r="J1" s="206"/>
      <c r="L1" s="475" t="s">
        <v>216</v>
      </c>
      <c r="M1" s="475"/>
      <c r="N1" s="475"/>
      <c r="O1" s="201"/>
    </row>
    <row r="2" spans="1:17" s="2" customFormat="1" ht="15" x14ac:dyDescent="0.2">
      <c r="A2" s="206"/>
      <c r="B2" s="206"/>
      <c r="C2" s="206"/>
      <c r="D2" s="206"/>
      <c r="E2" s="206"/>
      <c r="F2" s="206"/>
      <c r="G2" s="242"/>
      <c r="H2" s="242"/>
      <c r="I2" s="234"/>
      <c r="J2" s="206"/>
      <c r="L2" s="475"/>
      <c r="M2" s="475"/>
      <c r="N2" s="475"/>
      <c r="O2" s="201"/>
    </row>
    <row r="3" spans="1:17" s="2" customFormat="1" ht="72.75" customHeight="1" x14ac:dyDescent="0.2">
      <c r="A3" s="206"/>
      <c r="B3" s="206"/>
      <c r="C3" s="206"/>
      <c r="D3" s="206"/>
      <c r="E3" s="206"/>
      <c r="F3" s="206"/>
      <c r="G3" s="242"/>
      <c r="H3" s="242"/>
      <c r="I3" s="234"/>
      <c r="J3" s="206"/>
      <c r="L3" s="475"/>
      <c r="M3" s="475"/>
      <c r="N3" s="475"/>
      <c r="O3" s="201"/>
    </row>
    <row r="4" spans="1:17" s="5" customFormat="1" x14ac:dyDescent="0.2">
      <c r="A4" s="476" t="s">
        <v>142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268"/>
    </row>
    <row r="5" spans="1:17" s="5" customFormat="1" ht="12.75" customHeight="1" x14ac:dyDescent="0.2">
      <c r="A5" s="477" t="s">
        <v>58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268"/>
    </row>
    <row r="6" spans="1:17" s="5" customFormat="1" ht="12.75" customHeight="1" x14ac:dyDescent="0.2">
      <c r="A6" s="479" t="s">
        <v>143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268"/>
    </row>
    <row r="7" spans="1:17" s="5" customFormat="1" ht="17.25" customHeight="1" thickBot="1" x14ac:dyDescent="0.25">
      <c r="A7" s="3"/>
      <c r="B7" s="3"/>
      <c r="C7" s="3"/>
      <c r="D7" s="3"/>
      <c r="E7" s="3"/>
      <c r="F7" s="329"/>
      <c r="G7" s="242"/>
      <c r="H7" s="242"/>
      <c r="I7" s="235"/>
      <c r="J7" s="31"/>
      <c r="K7" s="356"/>
      <c r="L7" s="282"/>
      <c r="M7" s="35"/>
      <c r="N7" s="267" t="s">
        <v>120</v>
      </c>
      <c r="O7" s="268"/>
    </row>
    <row r="8" spans="1:17" s="5" customFormat="1" ht="18" customHeight="1" thickBot="1" x14ac:dyDescent="0.25">
      <c r="A8" s="480" t="s">
        <v>0</v>
      </c>
      <c r="B8" s="483" t="s">
        <v>1</v>
      </c>
      <c r="C8" s="483" t="s">
        <v>2</v>
      </c>
      <c r="D8" s="486" t="s">
        <v>36</v>
      </c>
      <c r="E8" s="489" t="s">
        <v>21</v>
      </c>
      <c r="F8" s="492" t="s">
        <v>3</v>
      </c>
      <c r="G8" s="509" t="s">
        <v>147</v>
      </c>
      <c r="H8" s="512" t="s">
        <v>147</v>
      </c>
      <c r="I8" s="515" t="s">
        <v>4</v>
      </c>
      <c r="J8" s="518" t="s">
        <v>85</v>
      </c>
      <c r="K8" s="521" t="s">
        <v>5</v>
      </c>
      <c r="L8" s="524" t="s">
        <v>144</v>
      </c>
      <c r="M8" s="495" t="s">
        <v>92</v>
      </c>
      <c r="N8" s="496"/>
      <c r="O8" s="268"/>
    </row>
    <row r="9" spans="1:17" s="5" customFormat="1" ht="12.75" customHeight="1" x14ac:dyDescent="0.2">
      <c r="A9" s="481"/>
      <c r="B9" s="484"/>
      <c r="C9" s="484"/>
      <c r="D9" s="487"/>
      <c r="E9" s="490"/>
      <c r="F9" s="493"/>
      <c r="G9" s="510"/>
      <c r="H9" s="513"/>
      <c r="I9" s="516"/>
      <c r="J9" s="519"/>
      <c r="K9" s="522"/>
      <c r="L9" s="525"/>
      <c r="M9" s="497" t="s">
        <v>21</v>
      </c>
      <c r="N9" s="208" t="s">
        <v>121</v>
      </c>
      <c r="O9" s="268"/>
    </row>
    <row r="10" spans="1:17" s="5" customFormat="1" ht="95.25" customHeight="1" thickBot="1" x14ac:dyDescent="0.25">
      <c r="A10" s="482"/>
      <c r="B10" s="485"/>
      <c r="C10" s="485"/>
      <c r="D10" s="488"/>
      <c r="E10" s="491"/>
      <c r="F10" s="494"/>
      <c r="G10" s="511"/>
      <c r="H10" s="514"/>
      <c r="I10" s="517"/>
      <c r="J10" s="520"/>
      <c r="K10" s="523"/>
      <c r="L10" s="526"/>
      <c r="M10" s="498"/>
      <c r="N10" s="209" t="s">
        <v>44</v>
      </c>
      <c r="O10" s="268"/>
    </row>
    <row r="11" spans="1:17" x14ac:dyDescent="0.2">
      <c r="A11" s="499" t="s">
        <v>24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1"/>
    </row>
    <row r="12" spans="1:17" ht="13.5" thickBot="1" x14ac:dyDescent="0.25">
      <c r="A12" s="502" t="s">
        <v>28</v>
      </c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4"/>
    </row>
    <row r="13" spans="1:17" ht="13.5" thickBot="1" x14ac:dyDescent="0.25">
      <c r="A13" s="6" t="s">
        <v>6</v>
      </c>
      <c r="B13" s="505" t="s">
        <v>83</v>
      </c>
      <c r="C13" s="505"/>
      <c r="D13" s="505"/>
      <c r="E13" s="505"/>
      <c r="F13" s="505"/>
      <c r="G13" s="505"/>
      <c r="H13" s="505"/>
      <c r="I13" s="505"/>
      <c r="J13" s="505"/>
      <c r="K13" s="505"/>
      <c r="L13" s="505"/>
      <c r="M13" s="505"/>
      <c r="N13" s="506"/>
    </row>
    <row r="14" spans="1:17" ht="13.5" thickBot="1" x14ac:dyDescent="0.25">
      <c r="A14" s="6" t="s">
        <v>6</v>
      </c>
      <c r="B14" s="7" t="s">
        <v>6</v>
      </c>
      <c r="C14" s="507" t="s">
        <v>34</v>
      </c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8"/>
    </row>
    <row r="15" spans="1:17" ht="25.5" customHeight="1" x14ac:dyDescent="0.2">
      <c r="A15" s="12" t="s">
        <v>6</v>
      </c>
      <c r="B15" s="15" t="s">
        <v>6</v>
      </c>
      <c r="C15" s="11" t="s">
        <v>6</v>
      </c>
      <c r="D15" s="63"/>
      <c r="E15" s="74" t="s">
        <v>38</v>
      </c>
      <c r="F15" s="173"/>
      <c r="G15" s="357"/>
      <c r="H15" s="364"/>
      <c r="I15" s="358" t="s">
        <v>29</v>
      </c>
      <c r="J15" s="527" t="s">
        <v>86</v>
      </c>
      <c r="K15" s="53"/>
      <c r="L15" s="248"/>
      <c r="M15" s="46"/>
      <c r="N15" s="42"/>
      <c r="P15" s="183"/>
      <c r="Q15" s="183"/>
    </row>
    <row r="16" spans="1:17" ht="51" customHeight="1" x14ac:dyDescent="0.2">
      <c r="A16" s="14"/>
      <c r="B16" s="17"/>
      <c r="C16" s="9"/>
      <c r="D16" s="65" t="s">
        <v>6</v>
      </c>
      <c r="E16" s="96" t="s">
        <v>89</v>
      </c>
      <c r="F16" s="174"/>
      <c r="G16" s="293" t="s">
        <v>148</v>
      </c>
      <c r="H16" s="296" t="s">
        <v>175</v>
      </c>
      <c r="I16" s="287"/>
      <c r="J16" s="528"/>
      <c r="K16" s="90" t="s">
        <v>9</v>
      </c>
      <c r="L16" s="249">
        <v>66613</v>
      </c>
      <c r="M16" s="44" t="s">
        <v>122</v>
      </c>
      <c r="N16" s="245">
        <v>6</v>
      </c>
    </row>
    <row r="17" spans="1:21" ht="54.75" customHeight="1" x14ac:dyDescent="0.2">
      <c r="A17" s="14"/>
      <c r="B17" s="17"/>
      <c r="C17" s="9"/>
      <c r="D17" s="125" t="s">
        <v>7</v>
      </c>
      <c r="E17" s="97" t="s">
        <v>60</v>
      </c>
      <c r="F17" s="174"/>
      <c r="G17" s="293" t="s">
        <v>149</v>
      </c>
      <c r="H17" s="297" t="s">
        <v>176</v>
      </c>
      <c r="I17" s="287"/>
      <c r="J17" s="528"/>
      <c r="K17" s="90" t="s">
        <v>9</v>
      </c>
      <c r="L17" s="249">
        <v>2896</v>
      </c>
      <c r="M17" s="124" t="s">
        <v>39</v>
      </c>
      <c r="N17" s="210">
        <v>2</v>
      </c>
      <c r="P17" s="56"/>
    </row>
    <row r="18" spans="1:21" ht="55.5" customHeight="1" x14ac:dyDescent="0.2">
      <c r="A18" s="14"/>
      <c r="B18" s="17"/>
      <c r="C18" s="9"/>
      <c r="D18" s="65" t="s">
        <v>8</v>
      </c>
      <c r="E18" s="167" t="s">
        <v>128</v>
      </c>
      <c r="F18" s="174"/>
      <c r="G18" s="293" t="s">
        <v>150</v>
      </c>
      <c r="H18" s="296" t="s">
        <v>177</v>
      </c>
      <c r="I18" s="287"/>
      <c r="J18" s="528"/>
      <c r="K18" s="90" t="s">
        <v>9</v>
      </c>
      <c r="L18" s="249">
        <v>11585</v>
      </c>
      <c r="M18" s="124" t="s">
        <v>122</v>
      </c>
      <c r="N18" s="210">
        <v>10</v>
      </c>
      <c r="P18" s="56"/>
    </row>
    <row r="19" spans="1:21" ht="54.75" customHeight="1" x14ac:dyDescent="0.2">
      <c r="A19" s="14"/>
      <c r="B19" s="17"/>
      <c r="C19" s="9"/>
      <c r="D19" s="125" t="s">
        <v>10</v>
      </c>
      <c r="E19" s="354" t="s">
        <v>116</v>
      </c>
      <c r="F19" s="174"/>
      <c r="G19" s="293" t="s">
        <v>151</v>
      </c>
      <c r="H19" s="296" t="s">
        <v>178</v>
      </c>
      <c r="I19" s="287"/>
      <c r="J19" s="528"/>
      <c r="K19" s="91" t="s">
        <v>9</v>
      </c>
      <c r="L19" s="203">
        <v>92679</v>
      </c>
      <c r="M19" s="124" t="s">
        <v>122</v>
      </c>
      <c r="N19" s="211">
        <v>40</v>
      </c>
      <c r="P19" s="56"/>
    </row>
    <row r="20" spans="1:21" ht="36.75" customHeight="1" x14ac:dyDescent="0.2">
      <c r="A20" s="14"/>
      <c r="B20" s="17"/>
      <c r="C20" s="9"/>
      <c r="D20" s="69" t="s">
        <v>35</v>
      </c>
      <c r="E20" s="530" t="s">
        <v>93</v>
      </c>
      <c r="F20" s="174"/>
      <c r="G20" s="532" t="s">
        <v>152</v>
      </c>
      <c r="H20" s="534" t="s">
        <v>179</v>
      </c>
      <c r="I20" s="287"/>
      <c r="J20" s="528"/>
      <c r="K20" s="90" t="s">
        <v>9</v>
      </c>
      <c r="L20" s="249">
        <v>28962</v>
      </c>
      <c r="M20" s="536" t="s">
        <v>122</v>
      </c>
      <c r="N20" s="212">
        <v>2</v>
      </c>
      <c r="P20" s="56"/>
    </row>
    <row r="21" spans="1:21" ht="16.5" customHeight="1" thickBot="1" x14ac:dyDescent="0.25">
      <c r="A21" s="14"/>
      <c r="B21" s="17"/>
      <c r="C21" s="9"/>
      <c r="D21" s="64"/>
      <c r="E21" s="531"/>
      <c r="F21" s="175"/>
      <c r="G21" s="533"/>
      <c r="H21" s="535"/>
      <c r="I21" s="288"/>
      <c r="J21" s="529"/>
      <c r="K21" s="110" t="s">
        <v>13</v>
      </c>
      <c r="L21" s="186">
        <f>SUM(L16:L20)</f>
        <v>202735</v>
      </c>
      <c r="M21" s="537"/>
      <c r="N21" s="108"/>
      <c r="P21" s="56"/>
    </row>
    <row r="22" spans="1:21" ht="33" customHeight="1" x14ac:dyDescent="0.2">
      <c r="A22" s="12" t="s">
        <v>6</v>
      </c>
      <c r="B22" s="15" t="s">
        <v>6</v>
      </c>
      <c r="C22" s="11" t="s">
        <v>7</v>
      </c>
      <c r="D22" s="101"/>
      <c r="E22" s="538" t="s">
        <v>61</v>
      </c>
      <c r="F22" s="539"/>
      <c r="G22" s="532" t="s">
        <v>153</v>
      </c>
      <c r="H22" s="541" t="s">
        <v>180</v>
      </c>
      <c r="I22" s="542" t="s">
        <v>29</v>
      </c>
      <c r="J22" s="527" t="s">
        <v>86</v>
      </c>
      <c r="K22" s="45" t="s">
        <v>9</v>
      </c>
      <c r="L22" s="250">
        <v>144810</v>
      </c>
      <c r="M22" s="92" t="s">
        <v>123</v>
      </c>
      <c r="N22" s="352">
        <v>4</v>
      </c>
    </row>
    <row r="23" spans="1:21" ht="13.5" thickBot="1" x14ac:dyDescent="0.25">
      <c r="A23" s="14"/>
      <c r="B23" s="17"/>
      <c r="C23" s="9"/>
      <c r="D23" s="102"/>
      <c r="E23" s="531"/>
      <c r="F23" s="540"/>
      <c r="G23" s="533"/>
      <c r="H23" s="535"/>
      <c r="I23" s="543"/>
      <c r="J23" s="529"/>
      <c r="K23" s="110" t="s">
        <v>13</v>
      </c>
      <c r="L23" s="186">
        <f>L22</f>
        <v>144810</v>
      </c>
      <c r="M23" s="109"/>
      <c r="N23" s="108"/>
      <c r="P23" s="56"/>
    </row>
    <row r="24" spans="1:21" ht="34.5" customHeight="1" x14ac:dyDescent="0.2">
      <c r="A24" s="12" t="s">
        <v>6</v>
      </c>
      <c r="B24" s="15" t="s">
        <v>6</v>
      </c>
      <c r="C24" s="11" t="s">
        <v>8</v>
      </c>
      <c r="D24" s="101"/>
      <c r="E24" s="567" t="s">
        <v>59</v>
      </c>
      <c r="F24" s="539"/>
      <c r="G24" s="532" t="s">
        <v>154</v>
      </c>
      <c r="H24" s="541" t="s">
        <v>181</v>
      </c>
      <c r="I24" s="542" t="s">
        <v>29</v>
      </c>
      <c r="J24" s="527" t="s">
        <v>86</v>
      </c>
      <c r="K24" s="45" t="s">
        <v>9</v>
      </c>
      <c r="L24" s="250">
        <v>9037</v>
      </c>
      <c r="M24" s="562" t="s">
        <v>124</v>
      </c>
      <c r="N24" s="564">
        <v>6</v>
      </c>
    </row>
    <row r="25" spans="1:21" ht="13.5" thickBot="1" x14ac:dyDescent="0.25">
      <c r="A25" s="14"/>
      <c r="B25" s="17"/>
      <c r="C25" s="9"/>
      <c r="D25" s="102"/>
      <c r="E25" s="568"/>
      <c r="F25" s="540"/>
      <c r="G25" s="533"/>
      <c r="H25" s="535"/>
      <c r="I25" s="543"/>
      <c r="J25" s="529"/>
      <c r="K25" s="110" t="s">
        <v>13</v>
      </c>
      <c r="L25" s="186">
        <f>L24</f>
        <v>9037</v>
      </c>
      <c r="M25" s="563"/>
      <c r="N25" s="565"/>
    </row>
    <row r="26" spans="1:21" ht="16.5" customHeight="1" x14ac:dyDescent="0.2">
      <c r="A26" s="26" t="s">
        <v>6</v>
      </c>
      <c r="B26" s="15" t="s">
        <v>6</v>
      </c>
      <c r="C26" s="11" t="s">
        <v>10</v>
      </c>
      <c r="D26" s="103"/>
      <c r="E26" s="48" t="s">
        <v>82</v>
      </c>
      <c r="F26" s="176"/>
      <c r="G26" s="294"/>
      <c r="H26" s="298"/>
      <c r="I26" s="289" t="s">
        <v>29</v>
      </c>
      <c r="J26" s="527" t="s">
        <v>86</v>
      </c>
      <c r="K26" s="49"/>
      <c r="L26" s="251"/>
      <c r="M26" s="73"/>
      <c r="N26" s="213"/>
    </row>
    <row r="27" spans="1:21" ht="46.5" customHeight="1" x14ac:dyDescent="0.2">
      <c r="A27" s="27"/>
      <c r="B27" s="17"/>
      <c r="C27" s="9"/>
      <c r="D27" s="240" t="s">
        <v>6</v>
      </c>
      <c r="E27" s="241" t="s">
        <v>117</v>
      </c>
      <c r="F27" s="177"/>
      <c r="G27" s="293" t="s">
        <v>155</v>
      </c>
      <c r="H27" s="296" t="s">
        <v>182</v>
      </c>
      <c r="I27" s="290"/>
      <c r="J27" s="528"/>
      <c r="K27" s="106" t="s">
        <v>76</v>
      </c>
      <c r="L27" s="252">
        <v>134413</v>
      </c>
      <c r="M27" s="420" t="s">
        <v>111</v>
      </c>
      <c r="N27" s="127">
        <v>1</v>
      </c>
      <c r="Q27" s="56"/>
    </row>
    <row r="28" spans="1:21" ht="104.25" customHeight="1" x14ac:dyDescent="0.2">
      <c r="A28" s="458"/>
      <c r="B28" s="171"/>
      <c r="C28" s="149"/>
      <c r="D28" s="459" t="s">
        <v>7</v>
      </c>
      <c r="E28" s="460" t="s">
        <v>81</v>
      </c>
      <c r="F28" s="461"/>
      <c r="G28" s="293" t="s">
        <v>156</v>
      </c>
      <c r="H28" s="299" t="s">
        <v>183</v>
      </c>
      <c r="I28" s="462"/>
      <c r="J28" s="566"/>
      <c r="K28" s="463" t="s">
        <v>9</v>
      </c>
      <c r="L28" s="257">
        <v>94126</v>
      </c>
      <c r="M28" s="126" t="s">
        <v>106</v>
      </c>
      <c r="N28" s="464">
        <v>10</v>
      </c>
    </row>
    <row r="29" spans="1:21" ht="30.75" customHeight="1" x14ac:dyDescent="0.2">
      <c r="A29" s="27"/>
      <c r="B29" s="17"/>
      <c r="C29" s="9"/>
      <c r="D29" s="315"/>
      <c r="E29" s="316"/>
      <c r="F29" s="177"/>
      <c r="G29" s="295"/>
      <c r="H29" s="299"/>
      <c r="I29" s="387"/>
      <c r="J29" s="139"/>
      <c r="K29" s="317"/>
      <c r="L29" s="318"/>
      <c r="M29" s="319" t="s">
        <v>135</v>
      </c>
      <c r="N29" s="215" t="s">
        <v>37</v>
      </c>
    </row>
    <row r="30" spans="1:21" ht="28.5" customHeight="1" x14ac:dyDescent="0.2">
      <c r="A30" s="27"/>
      <c r="B30" s="117"/>
      <c r="C30" s="9"/>
      <c r="D30" s="61" t="s">
        <v>8</v>
      </c>
      <c r="E30" s="557" t="s">
        <v>94</v>
      </c>
      <c r="F30" s="177"/>
      <c r="G30" s="558" t="s">
        <v>157</v>
      </c>
      <c r="H30" s="534" t="s">
        <v>184</v>
      </c>
      <c r="I30" s="291"/>
      <c r="J30" s="139"/>
      <c r="K30" s="51" t="s">
        <v>9</v>
      </c>
      <c r="L30" s="274">
        <v>26935</v>
      </c>
      <c r="M30" s="365" t="s">
        <v>84</v>
      </c>
      <c r="N30" s="215" t="s">
        <v>43</v>
      </c>
    </row>
    <row r="31" spans="1:21" ht="28.5" customHeight="1" x14ac:dyDescent="0.2">
      <c r="A31" s="27"/>
      <c r="B31" s="117"/>
      <c r="C31" s="9"/>
      <c r="D31" s="61"/>
      <c r="E31" s="557"/>
      <c r="F31" s="177"/>
      <c r="G31" s="558"/>
      <c r="H31" s="534"/>
      <c r="I31" s="291"/>
      <c r="J31" s="139"/>
      <c r="K31" s="51"/>
      <c r="L31" s="253"/>
      <c r="M31" s="365" t="s">
        <v>134</v>
      </c>
      <c r="N31" s="215" t="s">
        <v>95</v>
      </c>
      <c r="U31" s="56"/>
    </row>
    <row r="32" spans="1:21" ht="18" customHeight="1" thickBot="1" x14ac:dyDescent="0.25">
      <c r="A32" s="28"/>
      <c r="B32" s="7"/>
      <c r="C32" s="25"/>
      <c r="D32" s="146"/>
      <c r="E32" s="147"/>
      <c r="F32" s="178"/>
      <c r="G32" s="533"/>
      <c r="H32" s="535"/>
      <c r="I32" s="292"/>
      <c r="J32" s="148"/>
      <c r="K32" s="111" t="s">
        <v>13</v>
      </c>
      <c r="L32" s="186">
        <f>SUM(L27:L31)</f>
        <v>255474</v>
      </c>
      <c r="M32" s="159" t="s">
        <v>96</v>
      </c>
      <c r="N32" s="214" t="s">
        <v>97</v>
      </c>
      <c r="P32" s="56"/>
    </row>
    <row r="33" spans="1:20" ht="13.5" thickBot="1" x14ac:dyDescent="0.25">
      <c r="A33" s="13" t="s">
        <v>6</v>
      </c>
      <c r="B33" s="23" t="s">
        <v>6</v>
      </c>
      <c r="C33" s="544" t="s">
        <v>12</v>
      </c>
      <c r="D33" s="545"/>
      <c r="E33" s="545"/>
      <c r="F33" s="545"/>
      <c r="G33" s="545"/>
      <c r="H33" s="545"/>
      <c r="I33" s="546"/>
      <c r="J33" s="546"/>
      <c r="K33" s="547"/>
      <c r="L33" s="190">
        <f>L32+L25+L23+L21</f>
        <v>612056</v>
      </c>
      <c r="M33" s="548"/>
      <c r="N33" s="549"/>
    </row>
    <row r="34" spans="1:20" ht="13.5" thickBot="1" x14ac:dyDescent="0.25">
      <c r="A34" s="10" t="s">
        <v>6</v>
      </c>
      <c r="B34" s="16" t="s">
        <v>7</v>
      </c>
      <c r="C34" s="550" t="s">
        <v>68</v>
      </c>
      <c r="D34" s="551"/>
      <c r="E34" s="551"/>
      <c r="F34" s="551"/>
      <c r="G34" s="551"/>
      <c r="H34" s="551"/>
      <c r="I34" s="551"/>
      <c r="J34" s="551"/>
      <c r="K34" s="552"/>
      <c r="L34" s="552"/>
      <c r="M34" s="552"/>
      <c r="N34" s="553"/>
    </row>
    <row r="35" spans="1:20" ht="30" customHeight="1" x14ac:dyDescent="0.2">
      <c r="A35" s="10" t="s">
        <v>6</v>
      </c>
      <c r="B35" s="16" t="s">
        <v>7</v>
      </c>
      <c r="C35" s="11" t="s">
        <v>6</v>
      </c>
      <c r="D35" s="63"/>
      <c r="E35" s="334" t="s">
        <v>56</v>
      </c>
      <c r="F35" s="179"/>
      <c r="G35" s="392" t="s">
        <v>166</v>
      </c>
      <c r="H35" s="393"/>
      <c r="I35" s="301">
        <v>2</v>
      </c>
      <c r="J35" s="554" t="s">
        <v>86</v>
      </c>
      <c r="K35" s="93"/>
      <c r="L35" s="254"/>
      <c r="M35" s="114"/>
      <c r="N35" s="216"/>
    </row>
    <row r="36" spans="1:20" ht="29.25" customHeight="1" x14ac:dyDescent="0.2">
      <c r="A36" s="116"/>
      <c r="B36" s="117"/>
      <c r="C36" s="9"/>
      <c r="D36" s="69" t="s">
        <v>6</v>
      </c>
      <c r="E36" s="556" t="s">
        <v>30</v>
      </c>
      <c r="F36" s="67"/>
      <c r="G36" s="532" t="s">
        <v>155</v>
      </c>
      <c r="H36" s="560" t="s">
        <v>185</v>
      </c>
      <c r="I36" s="302"/>
      <c r="J36" s="555"/>
      <c r="K36" s="52" t="s">
        <v>9</v>
      </c>
      <c r="L36" s="198">
        <v>410739</v>
      </c>
      <c r="M36" s="335" t="s">
        <v>40</v>
      </c>
      <c r="N36" s="336">
        <v>24</v>
      </c>
      <c r="P36" s="183"/>
      <c r="Q36" s="140"/>
      <c r="R36" s="140"/>
    </row>
    <row r="37" spans="1:20" ht="29.25" customHeight="1" x14ac:dyDescent="0.2">
      <c r="A37" s="116"/>
      <c r="B37" s="117"/>
      <c r="C37" s="9"/>
      <c r="D37" s="68"/>
      <c r="E37" s="557"/>
      <c r="F37" s="67"/>
      <c r="G37" s="558"/>
      <c r="H37" s="534"/>
      <c r="I37" s="302"/>
      <c r="J37" s="555"/>
      <c r="K37" s="50" t="s">
        <v>22</v>
      </c>
      <c r="L37" s="255">
        <v>102235</v>
      </c>
      <c r="M37" s="335" t="s">
        <v>41</v>
      </c>
      <c r="N37" s="336">
        <v>5</v>
      </c>
      <c r="O37" s="269"/>
      <c r="Q37" s="56"/>
    </row>
    <row r="38" spans="1:20" ht="28.5" customHeight="1" thickBot="1" x14ac:dyDescent="0.25">
      <c r="A38" s="116"/>
      <c r="B38" s="117"/>
      <c r="C38" s="24"/>
      <c r="D38" s="68"/>
      <c r="E38" s="557"/>
      <c r="F38" s="67"/>
      <c r="G38" s="559"/>
      <c r="H38" s="561"/>
      <c r="I38" s="302"/>
      <c r="J38" s="555"/>
      <c r="K38" s="347" t="s">
        <v>203</v>
      </c>
      <c r="L38" s="346">
        <v>18248</v>
      </c>
      <c r="M38" s="335" t="s">
        <v>98</v>
      </c>
      <c r="N38" s="217">
        <v>310</v>
      </c>
    </row>
    <row r="39" spans="1:20" ht="19.5" customHeight="1" x14ac:dyDescent="0.2">
      <c r="A39" s="27"/>
      <c r="B39" s="17"/>
      <c r="C39" s="9"/>
      <c r="D39" s="69" t="s">
        <v>7</v>
      </c>
      <c r="E39" s="556" t="s">
        <v>99</v>
      </c>
      <c r="F39" s="67"/>
      <c r="G39" s="532" t="s">
        <v>156</v>
      </c>
      <c r="H39" s="560" t="s">
        <v>186</v>
      </c>
      <c r="I39" s="302"/>
      <c r="J39" s="150"/>
      <c r="K39" s="98" t="s">
        <v>9</v>
      </c>
      <c r="L39" s="283">
        <v>688716</v>
      </c>
      <c r="M39" s="128" t="s">
        <v>42</v>
      </c>
      <c r="N39" s="218">
        <v>76.5</v>
      </c>
    </row>
    <row r="40" spans="1:20" ht="19.5" customHeight="1" x14ac:dyDescent="0.2">
      <c r="A40" s="27"/>
      <c r="B40" s="17"/>
      <c r="C40" s="9"/>
      <c r="D40" s="65"/>
      <c r="E40" s="557"/>
      <c r="F40" s="67"/>
      <c r="G40" s="558"/>
      <c r="H40" s="534"/>
      <c r="I40" s="302"/>
      <c r="J40" s="150"/>
      <c r="K40" s="95" t="s">
        <v>22</v>
      </c>
      <c r="L40" s="256">
        <f>680.5/3.4528*1000</f>
        <v>197086</v>
      </c>
      <c r="M40" s="574" t="s">
        <v>136</v>
      </c>
      <c r="N40" s="336">
        <v>362</v>
      </c>
    </row>
    <row r="41" spans="1:20" ht="19.5" customHeight="1" x14ac:dyDescent="0.2">
      <c r="A41" s="27"/>
      <c r="B41" s="17"/>
      <c r="C41" s="9"/>
      <c r="D41" s="65"/>
      <c r="E41" s="557"/>
      <c r="F41" s="67"/>
      <c r="G41" s="558"/>
      <c r="H41" s="534"/>
      <c r="I41" s="302"/>
      <c r="J41" s="150"/>
      <c r="K41" s="348" t="s">
        <v>203</v>
      </c>
      <c r="L41" s="256">
        <v>65319</v>
      </c>
      <c r="M41" s="575"/>
      <c r="N41" s="337"/>
    </row>
    <row r="42" spans="1:20" ht="33.75" customHeight="1" x14ac:dyDescent="0.2">
      <c r="A42" s="27"/>
      <c r="B42" s="17"/>
      <c r="C42" s="9"/>
      <c r="D42" s="65"/>
      <c r="E42" s="557" t="s">
        <v>100</v>
      </c>
      <c r="F42" s="67"/>
      <c r="G42" s="558"/>
      <c r="H42" s="390"/>
      <c r="I42" s="302"/>
      <c r="J42" s="150"/>
      <c r="K42" s="130" t="s">
        <v>146</v>
      </c>
      <c r="L42" s="257">
        <f>50/3.4528*1000</f>
        <v>14481</v>
      </c>
      <c r="M42" s="397"/>
      <c r="N42" s="337"/>
    </row>
    <row r="43" spans="1:20" ht="22.5" customHeight="1" thickBot="1" x14ac:dyDescent="0.25">
      <c r="A43" s="27"/>
      <c r="B43" s="17"/>
      <c r="C43" s="9"/>
      <c r="D43" s="65"/>
      <c r="E43" s="571"/>
      <c r="F43" s="67"/>
      <c r="G43" s="558"/>
      <c r="H43" s="390"/>
      <c r="I43" s="302"/>
      <c r="J43" s="150"/>
      <c r="K43" s="338" t="s">
        <v>145</v>
      </c>
      <c r="L43" s="247">
        <f>27.7/3.4528*1000</f>
        <v>8022</v>
      </c>
      <c r="M43" s="129"/>
      <c r="N43" s="220"/>
      <c r="P43" s="183"/>
      <c r="Q43" s="56"/>
    </row>
    <row r="44" spans="1:20" ht="30.75" customHeight="1" x14ac:dyDescent="0.2">
      <c r="A44" s="27"/>
      <c r="B44" s="17"/>
      <c r="C44" s="9"/>
      <c r="D44" s="69" t="s">
        <v>8</v>
      </c>
      <c r="E44" s="576" t="s">
        <v>31</v>
      </c>
      <c r="F44" s="67"/>
      <c r="G44" s="532" t="s">
        <v>157</v>
      </c>
      <c r="H44" s="560" t="s">
        <v>187</v>
      </c>
      <c r="I44" s="302"/>
      <c r="J44" s="150"/>
      <c r="K44" s="45" t="s">
        <v>9</v>
      </c>
      <c r="L44" s="284">
        <v>56244</v>
      </c>
      <c r="M44" s="131" t="s">
        <v>202</v>
      </c>
      <c r="N44" s="221">
        <v>25</v>
      </c>
    </row>
    <row r="45" spans="1:20" ht="31.5" customHeight="1" x14ac:dyDescent="0.2">
      <c r="A45" s="27"/>
      <c r="B45" s="17"/>
      <c r="C45" s="9"/>
      <c r="D45" s="68"/>
      <c r="E45" s="577"/>
      <c r="F45" s="67"/>
      <c r="G45" s="558"/>
      <c r="H45" s="534"/>
      <c r="I45" s="302"/>
      <c r="J45" s="150"/>
      <c r="K45" s="94"/>
      <c r="L45" s="188"/>
      <c r="M45" s="132" t="s">
        <v>137</v>
      </c>
      <c r="N45" s="220">
        <v>16</v>
      </c>
    </row>
    <row r="46" spans="1:20" ht="30.75" customHeight="1" thickBot="1" x14ac:dyDescent="0.25">
      <c r="A46" s="27"/>
      <c r="B46" s="17"/>
      <c r="C46" s="9"/>
      <c r="D46" s="70"/>
      <c r="E46" s="578"/>
      <c r="F46" s="67"/>
      <c r="G46" s="558"/>
      <c r="H46" s="561"/>
      <c r="I46" s="302"/>
      <c r="J46" s="150"/>
      <c r="K46" s="275"/>
      <c r="L46" s="276"/>
      <c r="M46" s="133" t="s">
        <v>138</v>
      </c>
      <c r="N46" s="222">
        <v>11</v>
      </c>
    </row>
    <row r="47" spans="1:20" ht="20.25" customHeight="1" x14ac:dyDescent="0.2">
      <c r="A47" s="116"/>
      <c r="B47" s="117"/>
      <c r="C47" s="29"/>
      <c r="D47" s="65" t="s">
        <v>10</v>
      </c>
      <c r="E47" s="556" t="s">
        <v>32</v>
      </c>
      <c r="F47" s="67"/>
      <c r="G47" s="532" t="s">
        <v>158</v>
      </c>
      <c r="H47" s="534" t="s">
        <v>188</v>
      </c>
      <c r="I47" s="302"/>
      <c r="J47" s="150"/>
      <c r="K47" s="168" t="s">
        <v>9</v>
      </c>
      <c r="L47" s="285">
        <v>670529</v>
      </c>
      <c r="M47" s="131" t="s">
        <v>42</v>
      </c>
      <c r="N47" s="221">
        <v>400</v>
      </c>
    </row>
    <row r="48" spans="1:20" ht="20.25" customHeight="1" x14ac:dyDescent="0.2">
      <c r="A48" s="116"/>
      <c r="B48" s="117"/>
      <c r="C48" s="29"/>
      <c r="D48" s="68"/>
      <c r="E48" s="557"/>
      <c r="F48" s="67"/>
      <c r="G48" s="558"/>
      <c r="H48" s="534"/>
      <c r="I48" s="302"/>
      <c r="J48" s="150"/>
      <c r="K48" s="141" t="s">
        <v>22</v>
      </c>
      <c r="L48" s="255">
        <f>38/3.4528*1000</f>
        <v>11006</v>
      </c>
      <c r="M48" s="126" t="s">
        <v>62</v>
      </c>
      <c r="N48" s="219">
        <v>700</v>
      </c>
      <c r="T48" s="56"/>
    </row>
    <row r="49" spans="1:21" ht="20.25" customHeight="1" x14ac:dyDescent="0.2">
      <c r="A49" s="116"/>
      <c r="B49" s="117"/>
      <c r="C49" s="9"/>
      <c r="D49" s="70"/>
      <c r="E49" s="571"/>
      <c r="F49" s="67"/>
      <c r="G49" s="559"/>
      <c r="H49" s="534"/>
      <c r="I49" s="302"/>
      <c r="J49" s="150"/>
      <c r="K49" s="343" t="s">
        <v>203</v>
      </c>
      <c r="L49" s="198">
        <v>296</v>
      </c>
      <c r="M49" s="126" t="s">
        <v>139</v>
      </c>
      <c r="N49" s="219">
        <v>290</v>
      </c>
      <c r="Q49" s="56"/>
    </row>
    <row r="50" spans="1:21" ht="43.5" x14ac:dyDescent="0.2">
      <c r="A50" s="14"/>
      <c r="B50" s="17"/>
      <c r="C50" s="9"/>
      <c r="D50" s="68" t="s">
        <v>35</v>
      </c>
      <c r="E50" s="97" t="s">
        <v>90</v>
      </c>
      <c r="F50" s="67"/>
      <c r="G50" s="532" t="s">
        <v>159</v>
      </c>
      <c r="H50" s="389" t="s">
        <v>189</v>
      </c>
      <c r="I50" s="302"/>
      <c r="J50" s="150"/>
      <c r="K50" s="169" t="s">
        <v>9</v>
      </c>
      <c r="L50" s="195">
        <v>262396</v>
      </c>
      <c r="M50" s="135" t="s">
        <v>71</v>
      </c>
      <c r="N50" s="220">
        <v>167</v>
      </c>
      <c r="Q50" s="56"/>
      <c r="T50" s="56"/>
    </row>
    <row r="51" spans="1:21" ht="26.25" customHeight="1" x14ac:dyDescent="0.2">
      <c r="A51" s="14"/>
      <c r="B51" s="17"/>
      <c r="C51" s="9"/>
      <c r="D51" s="68"/>
      <c r="E51" s="67"/>
      <c r="F51" s="67"/>
      <c r="G51" s="558"/>
      <c r="H51" s="390"/>
      <c r="I51" s="302"/>
      <c r="J51" s="150"/>
      <c r="K51" s="142" t="s">
        <v>22</v>
      </c>
      <c r="L51" s="185">
        <v>2897</v>
      </c>
      <c r="M51" s="135" t="s">
        <v>140</v>
      </c>
      <c r="N51" s="220">
        <v>3</v>
      </c>
      <c r="O51" s="270"/>
    </row>
    <row r="52" spans="1:21" ht="15.75" customHeight="1" x14ac:dyDescent="0.2">
      <c r="A52" s="14"/>
      <c r="B52" s="17"/>
      <c r="C52" s="9"/>
      <c r="D52" s="68"/>
      <c r="E52" s="67"/>
      <c r="F52" s="67"/>
      <c r="G52" s="558"/>
      <c r="H52" s="390"/>
      <c r="I52" s="302"/>
      <c r="J52" s="150"/>
      <c r="K52" s="141" t="s">
        <v>203</v>
      </c>
      <c r="L52" s="255">
        <v>2100</v>
      </c>
      <c r="M52" s="134" t="s">
        <v>42</v>
      </c>
      <c r="N52" s="219">
        <v>14</v>
      </c>
      <c r="R52" s="56"/>
    </row>
    <row r="53" spans="1:21" ht="26.25" customHeight="1" x14ac:dyDescent="0.2">
      <c r="A53" s="14"/>
      <c r="B53" s="17"/>
      <c r="C53" s="9"/>
      <c r="D53" s="68"/>
      <c r="E53" s="395"/>
      <c r="F53" s="67"/>
      <c r="G53" s="300"/>
      <c r="H53" s="297"/>
      <c r="I53" s="302"/>
      <c r="J53" s="150"/>
      <c r="K53" s="142"/>
      <c r="L53" s="185"/>
      <c r="M53" s="136" t="s">
        <v>141</v>
      </c>
      <c r="N53" s="336">
        <v>30</v>
      </c>
      <c r="R53" s="56"/>
      <c r="S53" s="56"/>
    </row>
    <row r="54" spans="1:21" ht="40.5" customHeight="1" x14ac:dyDescent="0.2">
      <c r="A54" s="14"/>
      <c r="B54" s="17"/>
      <c r="C54" s="9"/>
      <c r="D54" s="68"/>
      <c r="E54" s="557" t="s">
        <v>130</v>
      </c>
      <c r="F54" s="67"/>
      <c r="G54" s="300"/>
      <c r="H54" s="297"/>
      <c r="I54" s="302"/>
      <c r="J54" s="150"/>
      <c r="K54" s="141" t="s">
        <v>23</v>
      </c>
      <c r="L54" s="255">
        <f>304.1/3.4528*1000+50000</f>
        <v>138073</v>
      </c>
      <c r="M54" s="136" t="s">
        <v>72</v>
      </c>
      <c r="N54" s="396">
        <v>3</v>
      </c>
      <c r="P54" s="56"/>
      <c r="S54" s="56"/>
    </row>
    <row r="55" spans="1:21" ht="27.75" customHeight="1" x14ac:dyDescent="0.2">
      <c r="A55" s="14"/>
      <c r="B55" s="17"/>
      <c r="C55" s="9"/>
      <c r="D55" s="70"/>
      <c r="E55" s="571"/>
      <c r="F55" s="138"/>
      <c r="G55" s="295"/>
      <c r="H55" s="299"/>
      <c r="I55" s="313"/>
      <c r="J55" s="150"/>
      <c r="K55" s="350"/>
      <c r="L55" s="195"/>
      <c r="M55" s="135"/>
      <c r="N55" s="220"/>
      <c r="Q55" s="140"/>
      <c r="R55" s="56"/>
      <c r="T55" s="56"/>
      <c r="U55" s="56"/>
    </row>
    <row r="56" spans="1:21" ht="57.75" customHeight="1" thickBot="1" x14ac:dyDescent="0.25">
      <c r="A56" s="28"/>
      <c r="B56" s="399"/>
      <c r="C56" s="400"/>
      <c r="D56" s="404" t="s">
        <v>46</v>
      </c>
      <c r="E56" s="180" t="s">
        <v>75</v>
      </c>
      <c r="F56" s="398" t="s">
        <v>66</v>
      </c>
      <c r="G56" s="388" t="s">
        <v>160</v>
      </c>
      <c r="H56" s="391" t="s">
        <v>190</v>
      </c>
      <c r="I56" s="405"/>
      <c r="J56" s="406"/>
      <c r="K56" s="407" t="s">
        <v>9</v>
      </c>
      <c r="L56" s="403">
        <v>359592</v>
      </c>
      <c r="M56" s="408" t="s">
        <v>208</v>
      </c>
      <c r="N56" s="223">
        <v>2</v>
      </c>
      <c r="R56" s="56"/>
      <c r="T56" s="56"/>
    </row>
    <row r="57" spans="1:21" ht="14.25" customHeight="1" x14ac:dyDescent="0.2">
      <c r="A57" s="27"/>
      <c r="B57" s="17"/>
      <c r="C57" s="9"/>
      <c r="D57" s="61"/>
      <c r="E57" s="67"/>
      <c r="F57" s="572" t="s">
        <v>67</v>
      </c>
      <c r="G57" s="300"/>
      <c r="H57" s="297"/>
      <c r="I57" s="302"/>
      <c r="J57" s="150"/>
      <c r="K57" s="47" t="s">
        <v>22</v>
      </c>
      <c r="L57" s="185">
        <f>75.5/3.4528*1000</f>
        <v>21866</v>
      </c>
      <c r="M57" s="132" t="s">
        <v>42</v>
      </c>
      <c r="N57" s="220">
        <v>27</v>
      </c>
      <c r="P57" s="56"/>
      <c r="T57" s="56"/>
    </row>
    <row r="58" spans="1:21" ht="16.5" customHeight="1" x14ac:dyDescent="0.2">
      <c r="A58" s="27"/>
      <c r="B58" s="17"/>
      <c r="C58" s="9"/>
      <c r="D58" s="61"/>
      <c r="E58" s="67"/>
      <c r="F58" s="572"/>
      <c r="G58" s="300"/>
      <c r="H58" s="297"/>
      <c r="I58" s="302"/>
      <c r="J58" s="150"/>
      <c r="K58" s="344" t="s">
        <v>203</v>
      </c>
      <c r="L58" s="345">
        <v>4226</v>
      </c>
      <c r="M58" s="586" t="s">
        <v>133</v>
      </c>
      <c r="N58" s="336">
        <v>61</v>
      </c>
      <c r="S58" s="56"/>
    </row>
    <row r="59" spans="1:21" ht="24" customHeight="1" x14ac:dyDescent="0.2">
      <c r="A59" s="27"/>
      <c r="B59" s="17"/>
      <c r="C59" s="9"/>
      <c r="D59" s="137"/>
      <c r="E59" s="138"/>
      <c r="F59" s="573"/>
      <c r="G59" s="295"/>
      <c r="H59" s="299"/>
      <c r="I59" s="302"/>
      <c r="J59" s="150"/>
      <c r="K59" s="342"/>
      <c r="L59" s="192"/>
      <c r="M59" s="587"/>
      <c r="N59" s="220"/>
      <c r="O59" s="269"/>
    </row>
    <row r="60" spans="1:21" ht="15.75" customHeight="1" x14ac:dyDescent="0.2">
      <c r="A60" s="27"/>
      <c r="B60" s="17"/>
      <c r="C60" s="9"/>
      <c r="D60" s="119" t="s">
        <v>73</v>
      </c>
      <c r="E60" s="556" t="s">
        <v>33</v>
      </c>
      <c r="F60" s="67"/>
      <c r="G60" s="558" t="s">
        <v>161</v>
      </c>
      <c r="H60" s="534" t="s">
        <v>191</v>
      </c>
      <c r="I60" s="313"/>
      <c r="J60" s="150"/>
      <c r="K60" s="57" t="s">
        <v>9</v>
      </c>
      <c r="L60" s="195">
        <v>201112</v>
      </c>
      <c r="M60" s="586" t="s">
        <v>132</v>
      </c>
      <c r="N60" s="569">
        <v>15</v>
      </c>
    </row>
    <row r="61" spans="1:21" ht="15.75" customHeight="1" x14ac:dyDescent="0.2">
      <c r="A61" s="27"/>
      <c r="B61" s="17"/>
      <c r="C61" s="9"/>
      <c r="D61" s="119"/>
      <c r="E61" s="557"/>
      <c r="F61" s="67"/>
      <c r="G61" s="558"/>
      <c r="H61" s="534"/>
      <c r="I61" s="302"/>
      <c r="J61" s="150"/>
      <c r="K61" s="50" t="s">
        <v>22</v>
      </c>
      <c r="L61" s="255">
        <f>25/3.4528*1000</f>
        <v>7241</v>
      </c>
      <c r="M61" s="589"/>
      <c r="N61" s="570"/>
    </row>
    <row r="62" spans="1:21" ht="15.75" customHeight="1" x14ac:dyDescent="0.2">
      <c r="A62" s="14"/>
      <c r="B62" s="17"/>
      <c r="C62" s="349"/>
      <c r="D62" s="119"/>
      <c r="E62" s="593"/>
      <c r="F62" s="67"/>
      <c r="G62" s="558"/>
      <c r="H62" s="534"/>
      <c r="I62" s="302"/>
      <c r="J62" s="150"/>
      <c r="K62" s="50" t="s">
        <v>203</v>
      </c>
      <c r="L62" s="255">
        <v>698</v>
      </c>
      <c r="M62" s="587"/>
      <c r="N62" s="362"/>
      <c r="S62" s="56"/>
    </row>
    <row r="63" spans="1:21" ht="29.25" customHeight="1" thickBot="1" x14ac:dyDescent="0.25">
      <c r="A63" s="116"/>
      <c r="B63" s="117"/>
      <c r="C63" s="118"/>
      <c r="D63" s="207"/>
      <c r="E63" s="353"/>
      <c r="F63" s="180"/>
      <c r="G63" s="533"/>
      <c r="H63" s="535"/>
      <c r="I63" s="302"/>
      <c r="J63" s="150"/>
      <c r="K63" s="111" t="s">
        <v>13</v>
      </c>
      <c r="L63" s="189">
        <f>SUM(L36:L62)-L42-L43</f>
        <v>3220619</v>
      </c>
      <c r="M63" s="160" t="s">
        <v>101</v>
      </c>
      <c r="N63" s="361">
        <v>190</v>
      </c>
    </row>
    <row r="64" spans="1:21" ht="29.25" customHeight="1" x14ac:dyDescent="0.2">
      <c r="A64" s="10" t="s">
        <v>6</v>
      </c>
      <c r="B64" s="16" t="s">
        <v>7</v>
      </c>
      <c r="C64" s="11" t="s">
        <v>7</v>
      </c>
      <c r="D64" s="78"/>
      <c r="E64" s="120" t="s">
        <v>57</v>
      </c>
      <c r="F64" s="181"/>
      <c r="G64" s="357" t="s">
        <v>165</v>
      </c>
      <c r="H64" s="364"/>
      <c r="I64" s="358"/>
      <c r="J64" s="121"/>
      <c r="K64" s="53"/>
      <c r="L64" s="258"/>
      <c r="M64" s="154"/>
      <c r="N64" s="224"/>
      <c r="P64" s="183"/>
    </row>
    <row r="65" spans="1:21" ht="31.5" customHeight="1" x14ac:dyDescent="0.2">
      <c r="A65" s="116"/>
      <c r="B65" s="117"/>
      <c r="C65" s="9"/>
      <c r="D65" s="80" t="s">
        <v>6</v>
      </c>
      <c r="E65" s="351" t="s">
        <v>80</v>
      </c>
      <c r="F65" s="572" t="s">
        <v>74</v>
      </c>
      <c r="G65" s="579" t="s">
        <v>163</v>
      </c>
      <c r="H65" s="585" t="s">
        <v>193</v>
      </c>
      <c r="I65" s="363" t="s">
        <v>29</v>
      </c>
      <c r="J65" s="355" t="s">
        <v>86</v>
      </c>
      <c r="K65" s="47"/>
      <c r="L65" s="185"/>
      <c r="M65" s="155"/>
      <c r="N65" s="225"/>
      <c r="P65" s="56"/>
    </row>
    <row r="66" spans="1:21" ht="30.75" customHeight="1" x14ac:dyDescent="0.2">
      <c r="A66" s="116"/>
      <c r="B66" s="117"/>
      <c r="C66" s="9"/>
      <c r="D66" s="104"/>
      <c r="E66" s="530" t="s">
        <v>118</v>
      </c>
      <c r="F66" s="572"/>
      <c r="G66" s="580"/>
      <c r="H66" s="585"/>
      <c r="I66" s="303"/>
      <c r="J66" s="355"/>
      <c r="K66" s="52" t="s">
        <v>9</v>
      </c>
      <c r="L66" s="198">
        <v>5792</v>
      </c>
      <c r="M66" s="170" t="s">
        <v>125</v>
      </c>
      <c r="N66" s="336">
        <v>1</v>
      </c>
    </row>
    <row r="67" spans="1:21" x14ac:dyDescent="0.2">
      <c r="A67" s="66"/>
      <c r="B67" s="21"/>
      <c r="C67" s="32"/>
      <c r="D67" s="105"/>
      <c r="E67" s="582"/>
      <c r="F67" s="56"/>
      <c r="G67" s="581"/>
      <c r="H67" s="366"/>
      <c r="I67" s="304"/>
      <c r="J67" s="360"/>
      <c r="K67" s="112" t="s">
        <v>13</v>
      </c>
      <c r="L67" s="259">
        <f>SUM(L66:L66)</f>
        <v>5792</v>
      </c>
      <c r="M67" s="156"/>
      <c r="N67" s="226"/>
      <c r="P67" s="56"/>
    </row>
    <row r="68" spans="1:21" ht="13.5" customHeight="1" x14ac:dyDescent="0.2">
      <c r="A68" s="151"/>
      <c r="B68" s="117"/>
      <c r="C68" s="32"/>
      <c r="D68" s="80" t="s">
        <v>7</v>
      </c>
      <c r="E68" s="530" t="s">
        <v>114</v>
      </c>
      <c r="F68" s="165"/>
      <c r="G68" s="532" t="s">
        <v>162</v>
      </c>
      <c r="H68" s="584" t="s">
        <v>192</v>
      </c>
      <c r="I68" s="339" t="s">
        <v>107</v>
      </c>
      <c r="J68" s="588" t="s">
        <v>108</v>
      </c>
      <c r="K68" s="152" t="s">
        <v>9</v>
      </c>
      <c r="L68" s="246">
        <f>36.3/3.4528*1000</f>
        <v>10513</v>
      </c>
      <c r="M68" s="590" t="s">
        <v>210</v>
      </c>
      <c r="N68" s="227">
        <v>1</v>
      </c>
      <c r="P68" s="269"/>
      <c r="S68" s="56"/>
    </row>
    <row r="69" spans="1:21" ht="13.5" customHeight="1" x14ac:dyDescent="0.2">
      <c r="A69" s="151"/>
      <c r="B69" s="117"/>
      <c r="C69" s="32"/>
      <c r="D69" s="80"/>
      <c r="E69" s="583"/>
      <c r="F69" s="56"/>
      <c r="G69" s="558"/>
      <c r="H69" s="585"/>
      <c r="I69" s="439"/>
      <c r="J69" s="528"/>
      <c r="K69" s="277"/>
      <c r="L69" s="194"/>
      <c r="M69" s="591"/>
      <c r="N69" s="471"/>
      <c r="P69" s="269"/>
      <c r="S69" s="56"/>
    </row>
    <row r="70" spans="1:21" ht="13.5" customHeight="1" x14ac:dyDescent="0.2">
      <c r="A70" s="151"/>
      <c r="B70" s="117"/>
      <c r="C70" s="32"/>
      <c r="D70" s="80"/>
      <c r="E70" s="583"/>
      <c r="F70" s="56"/>
      <c r="G70" s="558"/>
      <c r="H70" s="585"/>
      <c r="I70" s="363"/>
      <c r="J70" s="528"/>
      <c r="K70" s="277"/>
      <c r="L70" s="194"/>
      <c r="M70" s="590" t="s">
        <v>209</v>
      </c>
      <c r="N70" s="440"/>
      <c r="P70" s="56"/>
    </row>
    <row r="71" spans="1:21" x14ac:dyDescent="0.2">
      <c r="A71" s="151"/>
      <c r="B71" s="117"/>
      <c r="C71" s="32"/>
      <c r="D71" s="80"/>
      <c r="E71" s="582"/>
      <c r="F71" s="153"/>
      <c r="G71" s="558"/>
      <c r="H71" s="585"/>
      <c r="I71" s="363"/>
      <c r="J71" s="528"/>
      <c r="K71" s="112" t="s">
        <v>13</v>
      </c>
      <c r="L71" s="259">
        <f>SUM(L68:L70)</f>
        <v>10513</v>
      </c>
      <c r="M71" s="592"/>
      <c r="N71" s="441"/>
      <c r="P71" s="56"/>
      <c r="S71" s="56"/>
    </row>
    <row r="72" spans="1:21" ht="25.5" customHeight="1" x14ac:dyDescent="0.2">
      <c r="A72" s="116"/>
      <c r="B72" s="117"/>
      <c r="C72" s="9"/>
      <c r="D72" s="79" t="s">
        <v>8</v>
      </c>
      <c r="E72" s="530" t="s">
        <v>131</v>
      </c>
      <c r="F72" s="572"/>
      <c r="G72" s="579" t="s">
        <v>163</v>
      </c>
      <c r="H72" s="584" t="s">
        <v>194</v>
      </c>
      <c r="I72" s="595"/>
      <c r="J72" s="528"/>
      <c r="K72" s="50" t="s">
        <v>9</v>
      </c>
      <c r="L72" s="255">
        <f>15/3.4528*1000</f>
        <v>4344</v>
      </c>
      <c r="M72" s="159" t="s">
        <v>211</v>
      </c>
      <c r="N72" s="472">
        <v>1</v>
      </c>
      <c r="P72" s="56"/>
    </row>
    <row r="73" spans="1:21" ht="12.75" customHeight="1" x14ac:dyDescent="0.2">
      <c r="A73" s="116"/>
      <c r="B73" s="117"/>
      <c r="C73" s="9"/>
      <c r="D73" s="80"/>
      <c r="E73" s="583"/>
      <c r="F73" s="572"/>
      <c r="G73" s="580"/>
      <c r="H73" s="585"/>
      <c r="I73" s="595"/>
      <c r="J73" s="528"/>
      <c r="K73" s="47"/>
      <c r="L73" s="185"/>
      <c r="M73" s="590" t="s">
        <v>212</v>
      </c>
      <c r="N73" s="337">
        <v>1</v>
      </c>
      <c r="P73" s="56"/>
    </row>
    <row r="74" spans="1:21" ht="16.5" customHeight="1" x14ac:dyDescent="0.2">
      <c r="A74" s="18"/>
      <c r="B74" s="21"/>
      <c r="C74" s="32"/>
      <c r="D74" s="81"/>
      <c r="E74" s="583"/>
      <c r="F74" s="572"/>
      <c r="G74" s="581"/>
      <c r="H74" s="594"/>
      <c r="I74" s="595"/>
      <c r="J74" s="528"/>
      <c r="K74" s="112" t="s">
        <v>13</v>
      </c>
      <c r="L74" s="259">
        <f>SUM(L72:L73)</f>
        <v>4344</v>
      </c>
      <c r="M74" s="592"/>
      <c r="N74" s="228"/>
      <c r="P74" s="56"/>
      <c r="U74" s="56"/>
    </row>
    <row r="75" spans="1:21" ht="17.25" customHeight="1" x14ac:dyDescent="0.2">
      <c r="A75" s="116"/>
      <c r="B75" s="117"/>
      <c r="C75" s="9"/>
      <c r="D75" s="79" t="s">
        <v>10</v>
      </c>
      <c r="E75" s="530" t="s">
        <v>109</v>
      </c>
      <c r="F75" s="572"/>
      <c r="G75" s="532" t="s">
        <v>164</v>
      </c>
      <c r="H75" s="534" t="s">
        <v>195</v>
      </c>
      <c r="I75" s="595"/>
      <c r="J75" s="528"/>
      <c r="K75" s="50" t="s">
        <v>9</v>
      </c>
      <c r="L75" s="255">
        <f>31/3.4528*1000</f>
        <v>8978</v>
      </c>
      <c r="M75" s="590" t="s">
        <v>112</v>
      </c>
      <c r="N75" s="227"/>
      <c r="P75" s="56"/>
    </row>
    <row r="76" spans="1:21" ht="17.25" customHeight="1" x14ac:dyDescent="0.2">
      <c r="A76" s="116"/>
      <c r="B76" s="117"/>
      <c r="C76" s="9"/>
      <c r="D76" s="80"/>
      <c r="E76" s="583"/>
      <c r="F76" s="572"/>
      <c r="G76" s="558"/>
      <c r="H76" s="534"/>
      <c r="I76" s="595"/>
      <c r="J76" s="528"/>
      <c r="K76" s="47"/>
      <c r="L76" s="185"/>
      <c r="M76" s="591"/>
      <c r="N76" s="337"/>
      <c r="O76" s="269"/>
    </row>
    <row r="77" spans="1:21" ht="17.25" customHeight="1" x14ac:dyDescent="0.2">
      <c r="A77" s="18"/>
      <c r="B77" s="21"/>
      <c r="C77" s="32"/>
      <c r="D77" s="81"/>
      <c r="E77" s="583"/>
      <c r="F77" s="572"/>
      <c r="G77" s="558"/>
      <c r="H77" s="534"/>
      <c r="I77" s="595"/>
      <c r="J77" s="528"/>
      <c r="K77" s="278"/>
      <c r="L77" s="279"/>
      <c r="M77" s="590" t="s">
        <v>113</v>
      </c>
      <c r="N77" s="336"/>
    </row>
    <row r="78" spans="1:21" ht="14.25" customHeight="1" x14ac:dyDescent="0.2">
      <c r="A78" s="18"/>
      <c r="B78" s="21"/>
      <c r="C78" s="32"/>
      <c r="D78" s="81"/>
      <c r="E78" s="583"/>
      <c r="F78" s="573"/>
      <c r="G78" s="559"/>
      <c r="H78" s="561"/>
      <c r="I78" s="595"/>
      <c r="J78" s="566"/>
      <c r="K78" s="112" t="s">
        <v>13</v>
      </c>
      <c r="L78" s="259">
        <f>SUM(L75:L77)</f>
        <v>8978</v>
      </c>
      <c r="M78" s="592"/>
      <c r="N78" s="228"/>
      <c r="P78" s="56"/>
    </row>
    <row r="79" spans="1:21" ht="13.5" thickBot="1" x14ac:dyDescent="0.25">
      <c r="A79" s="122"/>
      <c r="B79" s="22"/>
      <c r="C79" s="33"/>
      <c r="D79" s="123"/>
      <c r="E79" s="82"/>
      <c r="F79" s="598"/>
      <c r="G79" s="598"/>
      <c r="H79" s="598"/>
      <c r="I79" s="598"/>
      <c r="J79" s="599"/>
      <c r="K79" s="62" t="s">
        <v>13</v>
      </c>
      <c r="L79" s="260">
        <f>L78+L74+L71+L67</f>
        <v>29627</v>
      </c>
      <c r="M79" s="157"/>
      <c r="N79" s="229"/>
    </row>
    <row r="80" spans="1:21" ht="33" customHeight="1" x14ac:dyDescent="0.2">
      <c r="A80" s="10" t="s">
        <v>6</v>
      </c>
      <c r="B80" s="16" t="s">
        <v>7</v>
      </c>
      <c r="C80" s="11" t="s">
        <v>8</v>
      </c>
      <c r="D80" s="85"/>
      <c r="E80" s="86" t="s">
        <v>45</v>
      </c>
      <c r="F80" s="182"/>
      <c r="G80" s="357" t="s">
        <v>170</v>
      </c>
      <c r="H80" s="364"/>
      <c r="I80" s="340">
        <v>6</v>
      </c>
      <c r="J80" s="600" t="s">
        <v>87</v>
      </c>
      <c r="K80" s="76"/>
      <c r="L80" s="261"/>
      <c r="M80" s="54"/>
      <c r="N80" s="55"/>
      <c r="P80" s="183"/>
    </row>
    <row r="81" spans="1:20" ht="31.5" customHeight="1" x14ac:dyDescent="0.2">
      <c r="A81" s="116"/>
      <c r="B81" s="117"/>
      <c r="C81" s="9"/>
      <c r="D81" s="79" t="s">
        <v>6</v>
      </c>
      <c r="E81" s="530" t="s">
        <v>115</v>
      </c>
      <c r="F81" s="67"/>
      <c r="G81" s="532" t="s">
        <v>167</v>
      </c>
      <c r="H81" s="560" t="s">
        <v>196</v>
      </c>
      <c r="I81" s="306"/>
      <c r="J81" s="601"/>
      <c r="K81" s="50" t="s">
        <v>9</v>
      </c>
      <c r="L81" s="255">
        <f>20/3.4528*1000</f>
        <v>5792</v>
      </c>
      <c r="M81" s="536" t="s">
        <v>119</v>
      </c>
      <c r="N81" s="596">
        <v>1</v>
      </c>
    </row>
    <row r="82" spans="1:20" x14ac:dyDescent="0.2">
      <c r="A82" s="116"/>
      <c r="B82" s="117"/>
      <c r="C82" s="32"/>
      <c r="D82" s="81"/>
      <c r="E82" s="582"/>
      <c r="F82" s="67"/>
      <c r="G82" s="559"/>
      <c r="H82" s="561"/>
      <c r="I82" s="306"/>
      <c r="J82" s="601"/>
      <c r="K82" s="113" t="s">
        <v>13</v>
      </c>
      <c r="L82" s="262">
        <f>L81</f>
        <v>5792</v>
      </c>
      <c r="M82" s="602"/>
      <c r="N82" s="597"/>
      <c r="P82" s="56"/>
    </row>
    <row r="83" spans="1:20" ht="18" customHeight="1" x14ac:dyDescent="0.2">
      <c r="A83" s="116"/>
      <c r="B83" s="117"/>
      <c r="C83" s="9"/>
      <c r="D83" s="79" t="s">
        <v>7</v>
      </c>
      <c r="E83" s="530" t="s">
        <v>129</v>
      </c>
      <c r="F83" s="572"/>
      <c r="G83" s="532" t="s">
        <v>169</v>
      </c>
      <c r="H83" s="534" t="s">
        <v>198</v>
      </c>
      <c r="I83" s="605"/>
      <c r="J83" s="144"/>
      <c r="K83" s="50" t="s">
        <v>9</v>
      </c>
      <c r="L83" s="255">
        <f>350/3.4528*1000</f>
        <v>101367</v>
      </c>
      <c r="M83" s="536" t="s">
        <v>110</v>
      </c>
      <c r="N83" s="127">
        <v>1</v>
      </c>
      <c r="P83" s="56"/>
    </row>
    <row r="84" spans="1:20" ht="12" customHeight="1" x14ac:dyDescent="0.2">
      <c r="A84" s="116"/>
      <c r="B84" s="117"/>
      <c r="C84" s="9"/>
      <c r="D84" s="80"/>
      <c r="E84" s="583"/>
      <c r="F84" s="572"/>
      <c r="G84" s="558"/>
      <c r="H84" s="534"/>
      <c r="I84" s="605"/>
      <c r="J84" s="144"/>
      <c r="K84" s="115"/>
      <c r="L84" s="185"/>
      <c r="M84" s="603"/>
      <c r="N84" s="99"/>
      <c r="T84" s="56"/>
    </row>
    <row r="85" spans="1:20" ht="18" customHeight="1" x14ac:dyDescent="0.2">
      <c r="A85" s="18"/>
      <c r="B85" s="21"/>
      <c r="C85" s="32"/>
      <c r="D85" s="341"/>
      <c r="E85" s="582"/>
      <c r="F85" s="572"/>
      <c r="G85" s="559"/>
      <c r="H85" s="534"/>
      <c r="I85" s="605"/>
      <c r="J85" s="144"/>
      <c r="K85" s="113" t="s">
        <v>13</v>
      </c>
      <c r="L85" s="262">
        <f>SUM(L83:L84)</f>
        <v>101367</v>
      </c>
      <c r="M85" s="602"/>
      <c r="N85" s="230"/>
      <c r="P85" s="56"/>
    </row>
    <row r="86" spans="1:20" ht="17.25" hidden="1" customHeight="1" x14ac:dyDescent="0.2">
      <c r="A86" s="116"/>
      <c r="B86" s="117"/>
      <c r="C86" s="9"/>
      <c r="D86" s="80" t="s">
        <v>35</v>
      </c>
      <c r="E86" s="577" t="s">
        <v>91</v>
      </c>
      <c r="F86" s="67"/>
      <c r="G86" s="239"/>
      <c r="H86" s="286"/>
      <c r="I86" s="236"/>
      <c r="J86" s="144"/>
      <c r="K86" s="47" t="s">
        <v>9</v>
      </c>
      <c r="L86" s="185"/>
      <c r="M86" s="603"/>
      <c r="N86" s="43"/>
    </row>
    <row r="87" spans="1:20" hidden="1" x14ac:dyDescent="0.2">
      <c r="A87" s="116"/>
      <c r="B87" s="117"/>
      <c r="C87" s="32"/>
      <c r="D87" s="81"/>
      <c r="E87" s="578"/>
      <c r="F87" s="67"/>
      <c r="G87" s="239"/>
      <c r="H87" s="286"/>
      <c r="I87" s="236"/>
      <c r="J87" s="144"/>
      <c r="K87" s="113" t="s">
        <v>13</v>
      </c>
      <c r="L87" s="262"/>
      <c r="M87" s="602"/>
      <c r="N87" s="43"/>
    </row>
    <row r="88" spans="1:20" ht="27" hidden="1" customHeight="1" x14ac:dyDescent="0.2">
      <c r="A88" s="116"/>
      <c r="B88" s="117"/>
      <c r="C88" s="9"/>
      <c r="D88" s="79" t="s">
        <v>46</v>
      </c>
      <c r="E88" s="576" t="s">
        <v>78</v>
      </c>
      <c r="F88" s="67"/>
      <c r="G88" s="239"/>
      <c r="H88" s="286"/>
      <c r="I88" s="236"/>
      <c r="J88" s="144"/>
      <c r="K88" s="50" t="s">
        <v>9</v>
      </c>
      <c r="L88" s="255"/>
      <c r="M88" s="536"/>
      <c r="N88" s="158"/>
    </row>
    <row r="89" spans="1:20" ht="14.25" hidden="1" customHeight="1" x14ac:dyDescent="0.2">
      <c r="A89" s="116"/>
      <c r="B89" s="117"/>
      <c r="C89" s="32"/>
      <c r="D89" s="81"/>
      <c r="E89" s="577"/>
      <c r="F89" s="67"/>
      <c r="G89" s="239"/>
      <c r="H89" s="286"/>
      <c r="I89" s="236"/>
      <c r="J89" s="145"/>
      <c r="K89" s="113" t="s">
        <v>13</v>
      </c>
      <c r="L89" s="262"/>
      <c r="M89" s="602"/>
      <c r="N89" s="43"/>
    </row>
    <row r="90" spans="1:20" ht="13.5" thickBot="1" x14ac:dyDescent="0.25">
      <c r="A90" s="13"/>
      <c r="B90" s="7"/>
      <c r="C90" s="33"/>
      <c r="D90" s="87"/>
      <c r="E90" s="82"/>
      <c r="F90" s="82"/>
      <c r="G90" s="243"/>
      <c r="H90" s="243"/>
      <c r="I90" s="237"/>
      <c r="J90" s="83"/>
      <c r="K90" s="62" t="s">
        <v>13</v>
      </c>
      <c r="L90" s="260">
        <f>L85+L82</f>
        <v>107159</v>
      </c>
      <c r="M90" s="71"/>
      <c r="N90" s="161"/>
    </row>
    <row r="91" spans="1:20" ht="13.5" thickBot="1" x14ac:dyDescent="0.25">
      <c r="A91" s="19" t="s">
        <v>6</v>
      </c>
      <c r="B91" s="22" t="s">
        <v>7</v>
      </c>
      <c r="C91" s="604" t="s">
        <v>12</v>
      </c>
      <c r="D91" s="546"/>
      <c r="E91" s="546"/>
      <c r="F91" s="546"/>
      <c r="G91" s="546"/>
      <c r="H91" s="546"/>
      <c r="I91" s="546"/>
      <c r="J91" s="546"/>
      <c r="K91" s="547"/>
      <c r="L91" s="191">
        <f>L90+L79+L63</f>
        <v>3357405</v>
      </c>
      <c r="M91" s="548"/>
      <c r="N91" s="549"/>
    </row>
    <row r="92" spans="1:20" ht="13.5" customHeight="1" thickBot="1" x14ac:dyDescent="0.25">
      <c r="A92" s="8" t="s">
        <v>6</v>
      </c>
      <c r="B92" s="75" t="s">
        <v>8</v>
      </c>
      <c r="C92" s="636" t="s">
        <v>88</v>
      </c>
      <c r="D92" s="552"/>
      <c r="E92" s="552"/>
      <c r="F92" s="552"/>
      <c r="G92" s="552"/>
      <c r="H92" s="552"/>
      <c r="I92" s="552"/>
      <c r="J92" s="552"/>
      <c r="K92" s="552"/>
      <c r="L92" s="552"/>
      <c r="M92" s="552"/>
      <c r="N92" s="553"/>
      <c r="T92" s="56"/>
    </row>
    <row r="93" spans="1:20" ht="31.5" customHeight="1" x14ac:dyDescent="0.2">
      <c r="A93" s="10" t="s">
        <v>6</v>
      </c>
      <c r="B93" s="16" t="s">
        <v>8</v>
      </c>
      <c r="C93" s="11" t="s">
        <v>6</v>
      </c>
      <c r="D93" s="320"/>
      <c r="E93" s="321" t="s">
        <v>63</v>
      </c>
      <c r="F93" s="322"/>
      <c r="G93" s="323" t="s">
        <v>171</v>
      </c>
      <c r="H93" s="324"/>
      <c r="I93" s="401">
        <v>2</v>
      </c>
      <c r="J93" s="394" t="s">
        <v>86</v>
      </c>
      <c r="K93" s="325"/>
      <c r="L93" s="326"/>
      <c r="M93" s="327"/>
      <c r="N93" s="328"/>
    </row>
    <row r="94" spans="1:20" ht="48" customHeight="1" x14ac:dyDescent="0.2">
      <c r="A94" s="116"/>
      <c r="B94" s="117"/>
      <c r="C94" s="9"/>
      <c r="D94" s="119" t="s">
        <v>6</v>
      </c>
      <c r="E94" s="465" t="s">
        <v>79</v>
      </c>
      <c r="F94" s="422" t="s">
        <v>64</v>
      </c>
      <c r="G94" s="409" t="s">
        <v>172</v>
      </c>
      <c r="H94" s="410" t="s">
        <v>199</v>
      </c>
      <c r="I94" s="314"/>
      <c r="J94" s="428"/>
      <c r="K94" s="142" t="s">
        <v>9</v>
      </c>
      <c r="L94" s="185">
        <v>2896</v>
      </c>
      <c r="M94" s="467" t="s">
        <v>126</v>
      </c>
      <c r="N94" s="468">
        <v>1</v>
      </c>
      <c r="O94" s="269"/>
      <c r="Q94" s="56"/>
    </row>
    <row r="95" spans="1:20" ht="19.5" customHeight="1" x14ac:dyDescent="0.2">
      <c r="A95" s="116"/>
      <c r="B95" s="117"/>
      <c r="C95" s="9"/>
      <c r="D95" s="466" t="s">
        <v>7</v>
      </c>
      <c r="E95" s="637" t="s">
        <v>103</v>
      </c>
      <c r="F95" s="640" t="s">
        <v>65</v>
      </c>
      <c r="G95" s="532" t="s">
        <v>173</v>
      </c>
      <c r="H95" s="560" t="s">
        <v>200</v>
      </c>
      <c r="I95" s="307"/>
      <c r="J95" s="359"/>
      <c r="K95" s="141" t="s">
        <v>9</v>
      </c>
      <c r="L95" s="255">
        <v>14481</v>
      </c>
      <c r="M95" s="469" t="s">
        <v>104</v>
      </c>
      <c r="N95" s="470">
        <v>1</v>
      </c>
    </row>
    <row r="96" spans="1:20" ht="12" customHeight="1" x14ac:dyDescent="0.2">
      <c r="A96" s="116"/>
      <c r="B96" s="117"/>
      <c r="C96" s="9"/>
      <c r="D96" s="153"/>
      <c r="E96" s="638"/>
      <c r="F96" s="641"/>
      <c r="G96" s="558"/>
      <c r="H96" s="534"/>
      <c r="I96" s="307"/>
      <c r="J96" s="359"/>
      <c r="K96" s="56"/>
      <c r="L96" s="263"/>
      <c r="M96" s="56"/>
      <c r="N96" s="281"/>
      <c r="P96" s="56"/>
    </row>
    <row r="97" spans="1:15" ht="16.5" customHeight="1" thickBot="1" x14ac:dyDescent="0.25">
      <c r="A97" s="13"/>
      <c r="B97" s="7"/>
      <c r="C97" s="33"/>
      <c r="D97" s="207"/>
      <c r="E97" s="639"/>
      <c r="F97" s="642"/>
      <c r="G97" s="533"/>
      <c r="H97" s="535"/>
      <c r="I97" s="308"/>
      <c r="J97" s="172"/>
      <c r="K97" s="143" t="s">
        <v>13</v>
      </c>
      <c r="L97" s="189">
        <f>SUM(L94:L96)</f>
        <v>17377</v>
      </c>
      <c r="M97" s="280"/>
      <c r="N97" s="231"/>
    </row>
    <row r="98" spans="1:15" ht="39.75" customHeight="1" x14ac:dyDescent="0.2">
      <c r="A98" s="10" t="s">
        <v>6</v>
      </c>
      <c r="B98" s="16" t="s">
        <v>8</v>
      </c>
      <c r="C98" s="11" t="s">
        <v>10</v>
      </c>
      <c r="D98" s="88"/>
      <c r="E98" s="567" t="s">
        <v>105</v>
      </c>
      <c r="F98" s="643" t="s">
        <v>69</v>
      </c>
      <c r="G98" s="645" t="s">
        <v>174</v>
      </c>
      <c r="H98" s="541" t="s">
        <v>201</v>
      </c>
      <c r="I98" s="542" t="s">
        <v>29</v>
      </c>
      <c r="J98" s="623" t="s">
        <v>86</v>
      </c>
      <c r="K98" s="89" t="s">
        <v>9</v>
      </c>
      <c r="L98" s="195">
        <v>11584</v>
      </c>
      <c r="M98" s="232" t="s">
        <v>127</v>
      </c>
      <c r="N98" s="218">
        <v>4</v>
      </c>
      <c r="O98" s="271"/>
    </row>
    <row r="99" spans="1:15" ht="17.25" customHeight="1" thickBot="1" x14ac:dyDescent="0.25">
      <c r="A99" s="13"/>
      <c r="B99" s="7"/>
      <c r="C99" s="33"/>
      <c r="D99" s="77"/>
      <c r="E99" s="568"/>
      <c r="F99" s="644"/>
      <c r="G99" s="533"/>
      <c r="H99" s="535"/>
      <c r="I99" s="543"/>
      <c r="J99" s="624"/>
      <c r="K99" s="111" t="s">
        <v>13</v>
      </c>
      <c r="L99" s="189">
        <f>L98</f>
        <v>11584</v>
      </c>
      <c r="M99" s="233"/>
      <c r="N99" s="223"/>
      <c r="O99" s="271"/>
    </row>
    <row r="100" spans="1:15" ht="14.25" customHeight="1" thickBot="1" x14ac:dyDescent="0.25">
      <c r="A100" s="19" t="s">
        <v>6</v>
      </c>
      <c r="B100" s="22" t="s">
        <v>8</v>
      </c>
      <c r="C100" s="604" t="s">
        <v>12</v>
      </c>
      <c r="D100" s="546"/>
      <c r="E100" s="546"/>
      <c r="F100" s="546"/>
      <c r="G100" s="546"/>
      <c r="H100" s="546"/>
      <c r="I100" s="546"/>
      <c r="J100" s="546"/>
      <c r="K100" s="547"/>
      <c r="L100" s="264">
        <f>L99+L97</f>
        <v>28961</v>
      </c>
      <c r="M100" s="625"/>
      <c r="N100" s="549"/>
    </row>
    <row r="101" spans="1:15" ht="14.25" customHeight="1" thickBot="1" x14ac:dyDescent="0.25">
      <c r="A101" s="6" t="s">
        <v>6</v>
      </c>
      <c r="B101" s="626" t="s">
        <v>14</v>
      </c>
      <c r="C101" s="627"/>
      <c r="D101" s="627"/>
      <c r="E101" s="627"/>
      <c r="F101" s="627"/>
      <c r="G101" s="627"/>
      <c r="H101" s="627"/>
      <c r="I101" s="627"/>
      <c r="J101" s="627"/>
      <c r="K101" s="628"/>
      <c r="L101" s="265">
        <f>L100+L91+L33</f>
        <v>3998422</v>
      </c>
      <c r="M101" s="629"/>
      <c r="N101" s="630"/>
    </row>
    <row r="102" spans="1:15" ht="14.25" customHeight="1" thickBot="1" x14ac:dyDescent="0.25">
      <c r="A102" s="20" t="s">
        <v>11</v>
      </c>
      <c r="B102" s="631" t="s">
        <v>70</v>
      </c>
      <c r="C102" s="632"/>
      <c r="D102" s="632"/>
      <c r="E102" s="632"/>
      <c r="F102" s="632"/>
      <c r="G102" s="632"/>
      <c r="H102" s="632"/>
      <c r="I102" s="632"/>
      <c r="J102" s="632"/>
      <c r="K102" s="633"/>
      <c r="L102" s="196">
        <f>L101</f>
        <v>3998422</v>
      </c>
      <c r="M102" s="634"/>
      <c r="N102" s="635"/>
    </row>
    <row r="103" spans="1:15" ht="18.75" customHeight="1" x14ac:dyDescent="0.2">
      <c r="A103" s="618" t="s">
        <v>215</v>
      </c>
      <c r="B103" s="618"/>
      <c r="C103" s="618"/>
      <c r="D103" s="618"/>
      <c r="E103" s="618"/>
      <c r="F103" s="618"/>
      <c r="G103" s="618"/>
      <c r="H103" s="618"/>
      <c r="I103" s="618"/>
      <c r="J103" s="618"/>
      <c r="K103" s="618"/>
      <c r="L103" s="618"/>
      <c r="M103" s="618"/>
      <c r="N103" s="618"/>
    </row>
    <row r="104" spans="1:15" ht="15.75" customHeight="1" thickBot="1" x14ac:dyDescent="0.25">
      <c r="A104" s="619" t="s">
        <v>17</v>
      </c>
      <c r="B104" s="619"/>
      <c r="C104" s="619"/>
      <c r="D104" s="619"/>
      <c r="E104" s="619"/>
      <c r="F104" s="619"/>
      <c r="G104" s="619"/>
      <c r="H104" s="619"/>
      <c r="I104" s="619"/>
      <c r="J104" s="619"/>
      <c r="K104" s="619"/>
      <c r="L104" s="266"/>
      <c r="M104" s="100"/>
      <c r="N104" s="162"/>
    </row>
    <row r="105" spans="1:15" ht="43.5" customHeight="1" x14ac:dyDescent="0.2">
      <c r="A105" s="620" t="s">
        <v>15</v>
      </c>
      <c r="B105" s="621"/>
      <c r="C105" s="621"/>
      <c r="D105" s="621"/>
      <c r="E105" s="621"/>
      <c r="F105" s="621"/>
      <c r="G105" s="621"/>
      <c r="H105" s="621"/>
      <c r="I105" s="621"/>
      <c r="J105" s="621"/>
      <c r="K105" s="622"/>
      <c r="L105" s="197" t="s">
        <v>144</v>
      </c>
      <c r="M105" s="39"/>
      <c r="N105" s="333"/>
    </row>
    <row r="106" spans="1:15" x14ac:dyDescent="0.2">
      <c r="A106" s="609" t="s">
        <v>26</v>
      </c>
      <c r="B106" s="610"/>
      <c r="C106" s="610"/>
      <c r="D106" s="610"/>
      <c r="E106" s="610"/>
      <c r="F106" s="610"/>
      <c r="G106" s="610"/>
      <c r="H106" s="610"/>
      <c r="I106" s="610"/>
      <c r="J106" s="610"/>
      <c r="K106" s="611"/>
      <c r="L106" s="200">
        <f>SUM(L107:L110)</f>
        <v>3860349</v>
      </c>
      <c r="M106" s="40"/>
      <c r="N106" s="331"/>
    </row>
    <row r="107" spans="1:15" x14ac:dyDescent="0.2">
      <c r="A107" s="612" t="s">
        <v>18</v>
      </c>
      <c r="B107" s="613"/>
      <c r="C107" s="613"/>
      <c r="D107" s="613"/>
      <c r="E107" s="613"/>
      <c r="F107" s="613"/>
      <c r="G107" s="613"/>
      <c r="H107" s="613"/>
      <c r="I107" s="613"/>
      <c r="J107" s="613"/>
      <c r="K107" s="614"/>
      <c r="L107" s="198">
        <f>SUMIF(K16:K98,"sb",L16:L98)</f>
        <v>3292718</v>
      </c>
      <c r="M107" s="204"/>
      <c r="N107" s="332"/>
    </row>
    <row r="108" spans="1:15" x14ac:dyDescent="0.2">
      <c r="A108" s="612" t="s">
        <v>77</v>
      </c>
      <c r="B108" s="613"/>
      <c r="C108" s="613"/>
      <c r="D108" s="613"/>
      <c r="E108" s="613"/>
      <c r="F108" s="613"/>
      <c r="G108" s="613"/>
      <c r="H108" s="613"/>
      <c r="I108" s="613"/>
      <c r="J108" s="613"/>
      <c r="K108" s="614"/>
      <c r="L108" s="198">
        <f>SUMIF(K16:K98,"sb(vr)",L16:L98)</f>
        <v>134413</v>
      </c>
      <c r="M108" s="140"/>
      <c r="N108" s="332"/>
    </row>
    <row r="109" spans="1:15" ht="12.75" customHeight="1" x14ac:dyDescent="0.2">
      <c r="A109" s="606" t="s">
        <v>25</v>
      </c>
      <c r="B109" s="607"/>
      <c r="C109" s="607"/>
      <c r="D109" s="607"/>
      <c r="E109" s="607"/>
      <c r="F109" s="607"/>
      <c r="G109" s="607"/>
      <c r="H109" s="607"/>
      <c r="I109" s="607"/>
      <c r="J109" s="607"/>
      <c r="K109" s="608"/>
      <c r="L109" s="199">
        <f>SUMIF(K16:K98,"sb(sp)",L16:L98)</f>
        <v>342331</v>
      </c>
      <c r="M109" s="205"/>
      <c r="N109" s="332"/>
    </row>
    <row r="110" spans="1:15" ht="12.75" customHeight="1" x14ac:dyDescent="0.2">
      <c r="A110" s="606" t="s">
        <v>204</v>
      </c>
      <c r="B110" s="607"/>
      <c r="C110" s="607"/>
      <c r="D110" s="607"/>
      <c r="E110" s="607"/>
      <c r="F110" s="607"/>
      <c r="G110" s="607"/>
      <c r="H110" s="607"/>
      <c r="I110" s="607"/>
      <c r="J110" s="607"/>
      <c r="K110" s="608"/>
      <c r="L110" s="199">
        <f>SUMIF(K16:K98,"SB(SPL)",L16:L98)</f>
        <v>90887</v>
      </c>
      <c r="M110" s="205"/>
      <c r="N110" s="332"/>
    </row>
    <row r="111" spans="1:15" ht="13.5" customHeight="1" x14ac:dyDescent="0.2">
      <c r="A111" s="609" t="s">
        <v>27</v>
      </c>
      <c r="B111" s="610"/>
      <c r="C111" s="610"/>
      <c r="D111" s="610"/>
      <c r="E111" s="610"/>
      <c r="F111" s="610"/>
      <c r="G111" s="610"/>
      <c r="H111" s="610"/>
      <c r="I111" s="610"/>
      <c r="J111" s="610"/>
      <c r="K111" s="611"/>
      <c r="L111" s="200">
        <f>SUM(L112:L113)</f>
        <v>138073</v>
      </c>
      <c r="M111" s="40"/>
      <c r="N111" s="331"/>
    </row>
    <row r="112" spans="1:15" x14ac:dyDescent="0.2">
      <c r="A112" s="612" t="s">
        <v>19</v>
      </c>
      <c r="B112" s="613"/>
      <c r="C112" s="613"/>
      <c r="D112" s="613"/>
      <c r="E112" s="613"/>
      <c r="F112" s="613"/>
      <c r="G112" s="613"/>
      <c r="H112" s="613"/>
      <c r="I112" s="613"/>
      <c r="J112" s="613"/>
      <c r="K112" s="614"/>
      <c r="L112" s="198">
        <f>SUMIF(K16:K98,"es",L16:L98)</f>
        <v>138073</v>
      </c>
      <c r="M112" s="72"/>
      <c r="N112" s="332"/>
    </row>
    <row r="113" spans="1:14" x14ac:dyDescent="0.2">
      <c r="A113" s="612" t="s">
        <v>20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4"/>
      <c r="L113" s="198">
        <f>SUMIF(K16:K98,"lrvb",L16:L98)</f>
        <v>0</v>
      </c>
      <c r="M113" s="72"/>
      <c r="N113" s="332"/>
    </row>
    <row r="114" spans="1:14" ht="13.5" thickBot="1" x14ac:dyDescent="0.25">
      <c r="A114" s="615" t="s">
        <v>13</v>
      </c>
      <c r="B114" s="616"/>
      <c r="C114" s="616"/>
      <c r="D114" s="616"/>
      <c r="E114" s="616"/>
      <c r="F114" s="616"/>
      <c r="G114" s="616"/>
      <c r="H114" s="616"/>
      <c r="I114" s="616"/>
      <c r="J114" s="616"/>
      <c r="K114" s="617"/>
      <c r="L114" s="187">
        <f>L111+L106</f>
        <v>3998422</v>
      </c>
      <c r="M114" s="40"/>
      <c r="N114" s="331"/>
    </row>
    <row r="115" spans="1:14" x14ac:dyDescent="0.2">
      <c r="A115" s="34"/>
      <c r="B115" s="34"/>
      <c r="C115" s="34"/>
      <c r="D115" s="34"/>
      <c r="E115" s="34"/>
      <c r="M115" s="41"/>
      <c r="N115" s="332"/>
    </row>
    <row r="116" spans="1:14" x14ac:dyDescent="0.2">
      <c r="N116" s="330"/>
    </row>
    <row r="117" spans="1:14" x14ac:dyDescent="0.2">
      <c r="M117" s="4"/>
      <c r="N117" s="163"/>
    </row>
    <row r="118" spans="1:14" x14ac:dyDescent="0.2">
      <c r="A118" s="1"/>
      <c r="B118" s="1"/>
      <c r="C118" s="1"/>
      <c r="D118" s="1"/>
      <c r="E118" s="1"/>
      <c r="F118" s="1"/>
      <c r="G118" s="244"/>
      <c r="H118" s="244"/>
      <c r="I118" s="238"/>
      <c r="J118" s="1"/>
      <c r="K118" s="1"/>
      <c r="L118" s="202"/>
      <c r="M118" s="38"/>
      <c r="N118" s="164"/>
    </row>
    <row r="119" spans="1:14" x14ac:dyDescent="0.2">
      <c r="A119" s="1"/>
      <c r="B119" s="1"/>
      <c r="C119" s="1"/>
      <c r="D119" s="1"/>
      <c r="E119" s="1"/>
      <c r="F119" s="1"/>
      <c r="G119" s="244"/>
      <c r="H119" s="244"/>
      <c r="I119" s="238"/>
      <c r="J119" s="1"/>
      <c r="K119" s="1"/>
      <c r="L119" s="202"/>
      <c r="M119" s="36"/>
      <c r="N119" s="164"/>
    </row>
    <row r="120" spans="1:14" x14ac:dyDescent="0.2">
      <c r="A120" s="1"/>
      <c r="B120" s="1"/>
      <c r="C120" s="1"/>
      <c r="D120" s="1"/>
      <c r="E120" s="1"/>
      <c r="F120" s="1"/>
      <c r="G120" s="244"/>
      <c r="H120" s="244"/>
      <c r="I120" s="238"/>
      <c r="J120" s="1"/>
      <c r="K120" s="1"/>
      <c r="L120" s="202"/>
      <c r="M120" s="36"/>
      <c r="N120" s="164"/>
    </row>
    <row r="121" spans="1:14" x14ac:dyDescent="0.2">
      <c r="A121" s="1"/>
      <c r="B121" s="1"/>
      <c r="C121" s="1"/>
      <c r="D121" s="1"/>
      <c r="E121" s="1"/>
      <c r="F121" s="1"/>
      <c r="G121" s="244"/>
      <c r="H121" s="244"/>
      <c r="I121" s="238"/>
      <c r="J121" s="1"/>
      <c r="K121" s="1"/>
      <c r="L121" s="202"/>
      <c r="M121" s="36"/>
      <c r="N121" s="164"/>
    </row>
  </sheetData>
  <mergeCells count="145">
    <mergeCell ref="J98:J99"/>
    <mergeCell ref="C100:K100"/>
    <mergeCell ref="M100:N100"/>
    <mergeCell ref="B101:K101"/>
    <mergeCell ref="M101:N101"/>
    <mergeCell ref="B102:K102"/>
    <mergeCell ref="M102:N102"/>
    <mergeCell ref="C92:N92"/>
    <mergeCell ref="E95:E97"/>
    <mergeCell ref="F95:F97"/>
    <mergeCell ref="G95:G97"/>
    <mergeCell ref="H95:H97"/>
    <mergeCell ref="E98:E99"/>
    <mergeCell ref="F98:F99"/>
    <mergeCell ref="G98:G99"/>
    <mergeCell ref="H98:H99"/>
    <mergeCell ref="I98:I99"/>
    <mergeCell ref="A109:K109"/>
    <mergeCell ref="A110:K110"/>
    <mergeCell ref="A111:K111"/>
    <mergeCell ref="A112:K112"/>
    <mergeCell ref="A113:K113"/>
    <mergeCell ref="A114:K114"/>
    <mergeCell ref="A103:N103"/>
    <mergeCell ref="A104:K104"/>
    <mergeCell ref="A105:K105"/>
    <mergeCell ref="A106:K106"/>
    <mergeCell ref="A107:K107"/>
    <mergeCell ref="A108:K108"/>
    <mergeCell ref="E86:E87"/>
    <mergeCell ref="M86:M87"/>
    <mergeCell ref="E88:E89"/>
    <mergeCell ref="M88:M89"/>
    <mergeCell ref="C91:K91"/>
    <mergeCell ref="M91:N91"/>
    <mergeCell ref="E83:E85"/>
    <mergeCell ref="F83:F85"/>
    <mergeCell ref="G83:G85"/>
    <mergeCell ref="H83:H85"/>
    <mergeCell ref="I83:I85"/>
    <mergeCell ref="M83:M85"/>
    <mergeCell ref="E72:E74"/>
    <mergeCell ref="F72:F74"/>
    <mergeCell ref="G72:G74"/>
    <mergeCell ref="H72:H74"/>
    <mergeCell ref="I72:I74"/>
    <mergeCell ref="J72:J74"/>
    <mergeCell ref="N81:N82"/>
    <mergeCell ref="M75:M76"/>
    <mergeCell ref="M77:M78"/>
    <mergeCell ref="F79:J79"/>
    <mergeCell ref="J80:J82"/>
    <mergeCell ref="E81:E82"/>
    <mergeCell ref="G81:G82"/>
    <mergeCell ref="H81:H82"/>
    <mergeCell ref="M81:M82"/>
    <mergeCell ref="E75:E78"/>
    <mergeCell ref="F75:F78"/>
    <mergeCell ref="J75:J78"/>
    <mergeCell ref="M73:M74"/>
    <mergeCell ref="G75:G78"/>
    <mergeCell ref="H75:H78"/>
    <mergeCell ref="I75:I78"/>
    <mergeCell ref="F65:F66"/>
    <mergeCell ref="G65:G67"/>
    <mergeCell ref="E66:E67"/>
    <mergeCell ref="E68:E71"/>
    <mergeCell ref="G68:G71"/>
    <mergeCell ref="H68:H71"/>
    <mergeCell ref="M58:M59"/>
    <mergeCell ref="G60:G63"/>
    <mergeCell ref="H60:H63"/>
    <mergeCell ref="J68:J71"/>
    <mergeCell ref="M60:M62"/>
    <mergeCell ref="H65:H66"/>
    <mergeCell ref="M68:M69"/>
    <mergeCell ref="M70:M71"/>
    <mergeCell ref="E60:E62"/>
    <mergeCell ref="N60:N61"/>
    <mergeCell ref="E47:E49"/>
    <mergeCell ref="G47:G49"/>
    <mergeCell ref="H47:H49"/>
    <mergeCell ref="G50:G52"/>
    <mergeCell ref="E54:E55"/>
    <mergeCell ref="F57:F59"/>
    <mergeCell ref="E39:E41"/>
    <mergeCell ref="G39:G43"/>
    <mergeCell ref="M40:M41"/>
    <mergeCell ref="E42:E43"/>
    <mergeCell ref="E44:E46"/>
    <mergeCell ref="G44:G46"/>
    <mergeCell ref="H44:H46"/>
    <mergeCell ref="H39:H41"/>
    <mergeCell ref="C33:K33"/>
    <mergeCell ref="M33:N33"/>
    <mergeCell ref="C34:N34"/>
    <mergeCell ref="J35:J38"/>
    <mergeCell ref="E36:E38"/>
    <mergeCell ref="G36:G38"/>
    <mergeCell ref="H36:H38"/>
    <mergeCell ref="M24:M25"/>
    <mergeCell ref="N24:N25"/>
    <mergeCell ref="J26:J28"/>
    <mergeCell ref="E30:E31"/>
    <mergeCell ref="G30:G32"/>
    <mergeCell ref="H30:H32"/>
    <mergeCell ref="E24:E25"/>
    <mergeCell ref="F24:F25"/>
    <mergeCell ref="G24:G25"/>
    <mergeCell ref="H24:H25"/>
    <mergeCell ref="I24:I25"/>
    <mergeCell ref="J24:J25"/>
    <mergeCell ref="J15:J21"/>
    <mergeCell ref="E20:E21"/>
    <mergeCell ref="G20:G21"/>
    <mergeCell ref="H20:H21"/>
    <mergeCell ref="M20:M21"/>
    <mergeCell ref="E22:E23"/>
    <mergeCell ref="F22:F23"/>
    <mergeCell ref="G22:G23"/>
    <mergeCell ref="H22:H23"/>
    <mergeCell ref="I22:I23"/>
    <mergeCell ref="J22:J23"/>
    <mergeCell ref="A11:N11"/>
    <mergeCell ref="A12:N12"/>
    <mergeCell ref="B13:N13"/>
    <mergeCell ref="C14:N14"/>
    <mergeCell ref="G8:G10"/>
    <mergeCell ref="H8:H10"/>
    <mergeCell ref="I8:I10"/>
    <mergeCell ref="J8:J10"/>
    <mergeCell ref="K8:K10"/>
    <mergeCell ref="L8:L10"/>
    <mergeCell ref="L1:N3"/>
    <mergeCell ref="A4:N4"/>
    <mergeCell ref="A5:N5"/>
    <mergeCell ref="A6:N6"/>
    <mergeCell ref="A8:A10"/>
    <mergeCell ref="B8:B10"/>
    <mergeCell ref="C8:C10"/>
    <mergeCell ref="D8:D10"/>
    <mergeCell ref="E8:E10"/>
    <mergeCell ref="F8:F10"/>
    <mergeCell ref="M8:N8"/>
    <mergeCell ref="M9:M10"/>
  </mergeCells>
  <printOptions horizontalCentered="1"/>
  <pageMargins left="0.78740157480314965" right="0" top="0.39370078740157483" bottom="0.39370078740157483" header="0.31496062992125984" footer="0.31496062992125984"/>
  <pageSetup paperSize="9" scale="90" fitToHeight="0" orientation="portrait" r:id="rId1"/>
  <rowBreaks count="3" manualBreakCount="3">
    <brk id="28" max="13" man="1"/>
    <brk id="56" max="13" man="1"/>
    <brk id="97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6"/>
  <sheetViews>
    <sheetView zoomScaleNormal="100" zoomScaleSheetLayoutView="100" workbookViewId="0">
      <selection activeCell="X11" sqref="W11:X11"/>
    </sheetView>
  </sheetViews>
  <sheetFormatPr defaultColWidth="9.140625" defaultRowHeight="12.75" x14ac:dyDescent="0.2"/>
  <cols>
    <col min="1" max="1" width="2.28515625" style="2" customWidth="1"/>
    <col min="2" max="2" width="2.42578125" style="2" customWidth="1"/>
    <col min="3" max="3" width="2.5703125" style="2" customWidth="1"/>
    <col min="4" max="4" width="2.7109375" style="2" customWidth="1"/>
    <col min="5" max="5" width="31.140625" style="2" customWidth="1"/>
    <col min="6" max="6" width="3.5703125" style="434" customWidth="1"/>
    <col min="7" max="7" width="3.140625" style="242" hidden="1" customWidth="1"/>
    <col min="8" max="8" width="3.140625" style="242" customWidth="1"/>
    <col min="9" max="9" width="2.7109375" style="235" customWidth="1"/>
    <col min="10" max="10" width="10.140625" style="30" customWidth="1"/>
    <col min="11" max="11" width="7.28515625" style="434" customWidth="1"/>
    <col min="12" max="14" width="11.85546875" style="184" customWidth="1"/>
    <col min="15" max="15" width="9.140625" style="183"/>
    <col min="16" max="16384" width="9.140625" style="1"/>
  </cols>
  <sheetData>
    <row r="1" spans="1:17" s="2" customFormat="1" ht="15" customHeight="1" x14ac:dyDescent="0.2">
      <c r="A1" s="206"/>
      <c r="B1" s="206"/>
      <c r="C1" s="206"/>
      <c r="D1" s="206"/>
      <c r="E1" s="206"/>
      <c r="F1" s="206"/>
      <c r="G1" s="242"/>
      <c r="H1" s="242"/>
      <c r="I1" s="234"/>
      <c r="J1" s="206"/>
      <c r="L1" s="661" t="s">
        <v>207</v>
      </c>
      <c r="M1" s="661"/>
      <c r="N1" s="661"/>
      <c r="O1" s="201"/>
    </row>
    <row r="2" spans="1:17" s="2" customFormat="1" ht="15" x14ac:dyDescent="0.2">
      <c r="A2" s="206"/>
      <c r="B2" s="206"/>
      <c r="C2" s="206"/>
      <c r="D2" s="206"/>
      <c r="E2" s="206"/>
      <c r="F2" s="206"/>
      <c r="G2" s="242"/>
      <c r="H2" s="242"/>
      <c r="I2" s="234"/>
      <c r="J2" s="206"/>
      <c r="L2" s="661"/>
      <c r="M2" s="661"/>
      <c r="N2" s="661"/>
      <c r="O2" s="201"/>
    </row>
    <row r="3" spans="1:17" s="5" customFormat="1" x14ac:dyDescent="0.2">
      <c r="A3" s="476" t="s">
        <v>142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268"/>
    </row>
    <row r="4" spans="1:17" s="5" customFormat="1" ht="12.75" customHeight="1" x14ac:dyDescent="0.2">
      <c r="A4" s="477" t="s">
        <v>58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268"/>
    </row>
    <row r="5" spans="1:17" s="5" customFormat="1" ht="12.75" customHeight="1" x14ac:dyDescent="0.2">
      <c r="A5" s="479" t="s">
        <v>143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268"/>
    </row>
    <row r="6" spans="1:17" s="5" customFormat="1" ht="17.25" customHeight="1" thickBot="1" x14ac:dyDescent="0.25">
      <c r="A6" s="3"/>
      <c r="B6" s="3"/>
      <c r="C6" s="3"/>
      <c r="D6" s="3"/>
      <c r="E6" s="3"/>
      <c r="F6" s="329"/>
      <c r="G6" s="242"/>
      <c r="H6" s="242"/>
      <c r="I6" s="235"/>
      <c r="J6" s="31"/>
      <c r="K6" s="434"/>
      <c r="L6" s="282"/>
      <c r="M6" s="282"/>
      <c r="N6" s="282"/>
      <c r="O6" s="268"/>
    </row>
    <row r="7" spans="1:17" s="5" customFormat="1" ht="18" customHeight="1" x14ac:dyDescent="0.2">
      <c r="A7" s="480" t="s">
        <v>0</v>
      </c>
      <c r="B7" s="483" t="s">
        <v>1</v>
      </c>
      <c r="C7" s="483" t="s">
        <v>2</v>
      </c>
      <c r="D7" s="486" t="s">
        <v>36</v>
      </c>
      <c r="E7" s="489" t="s">
        <v>21</v>
      </c>
      <c r="F7" s="492" t="s">
        <v>3</v>
      </c>
      <c r="G7" s="509" t="s">
        <v>147</v>
      </c>
      <c r="H7" s="512" t="s">
        <v>147</v>
      </c>
      <c r="I7" s="515" t="s">
        <v>4</v>
      </c>
      <c r="J7" s="518" t="s">
        <v>85</v>
      </c>
      <c r="K7" s="521" t="s">
        <v>5</v>
      </c>
      <c r="L7" s="524" t="s">
        <v>206</v>
      </c>
      <c r="M7" s="524" t="s">
        <v>214</v>
      </c>
      <c r="N7" s="524" t="s">
        <v>205</v>
      </c>
      <c r="O7" s="268"/>
    </row>
    <row r="8" spans="1:17" s="5" customFormat="1" ht="12.75" customHeight="1" x14ac:dyDescent="0.2">
      <c r="A8" s="481"/>
      <c r="B8" s="484"/>
      <c r="C8" s="484"/>
      <c r="D8" s="487"/>
      <c r="E8" s="490"/>
      <c r="F8" s="493"/>
      <c r="G8" s="510"/>
      <c r="H8" s="513"/>
      <c r="I8" s="516"/>
      <c r="J8" s="519"/>
      <c r="K8" s="522"/>
      <c r="L8" s="525"/>
      <c r="M8" s="525"/>
      <c r="N8" s="525"/>
      <c r="O8" s="268"/>
    </row>
    <row r="9" spans="1:17" s="5" customFormat="1" ht="95.25" customHeight="1" thickBot="1" x14ac:dyDescent="0.25">
      <c r="A9" s="482"/>
      <c r="B9" s="485"/>
      <c r="C9" s="485"/>
      <c r="D9" s="488"/>
      <c r="E9" s="491"/>
      <c r="F9" s="494"/>
      <c r="G9" s="511"/>
      <c r="H9" s="514"/>
      <c r="I9" s="517"/>
      <c r="J9" s="520"/>
      <c r="K9" s="523"/>
      <c r="L9" s="526"/>
      <c r="M9" s="526"/>
      <c r="N9" s="526"/>
      <c r="O9" s="268"/>
    </row>
    <row r="10" spans="1:17" x14ac:dyDescent="0.2">
      <c r="A10" s="499" t="s">
        <v>24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1"/>
    </row>
    <row r="11" spans="1:17" ht="13.5" thickBot="1" x14ac:dyDescent="0.25">
      <c r="A11" s="502" t="s">
        <v>28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  <c r="N11" s="504"/>
    </row>
    <row r="12" spans="1:17" ht="13.5" thickBot="1" x14ac:dyDescent="0.25">
      <c r="A12" s="6" t="s">
        <v>6</v>
      </c>
      <c r="B12" s="505" t="s">
        <v>83</v>
      </c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6"/>
    </row>
    <row r="13" spans="1:17" ht="13.5" thickBot="1" x14ac:dyDescent="0.25">
      <c r="A13" s="6" t="s">
        <v>6</v>
      </c>
      <c r="B13" s="7" t="s">
        <v>6</v>
      </c>
      <c r="C13" s="507" t="s">
        <v>34</v>
      </c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8"/>
    </row>
    <row r="14" spans="1:17" ht="25.5" customHeight="1" x14ac:dyDescent="0.2">
      <c r="A14" s="12" t="s">
        <v>6</v>
      </c>
      <c r="B14" s="15" t="s">
        <v>6</v>
      </c>
      <c r="C14" s="11" t="s">
        <v>6</v>
      </c>
      <c r="D14" s="63"/>
      <c r="E14" s="74" t="s">
        <v>38</v>
      </c>
      <c r="F14" s="173"/>
      <c r="G14" s="411"/>
      <c r="H14" s="412"/>
      <c r="I14" s="413" t="s">
        <v>29</v>
      </c>
      <c r="J14" s="527" t="s">
        <v>86</v>
      </c>
      <c r="K14" s="53"/>
      <c r="L14" s="248"/>
      <c r="M14" s="248"/>
      <c r="N14" s="258"/>
      <c r="P14" s="183"/>
      <c r="Q14" s="183"/>
    </row>
    <row r="15" spans="1:17" ht="51" customHeight="1" x14ac:dyDescent="0.2">
      <c r="A15" s="14"/>
      <c r="B15" s="17"/>
      <c r="C15" s="9"/>
      <c r="D15" s="65" t="s">
        <v>6</v>
      </c>
      <c r="E15" s="96" t="s">
        <v>89</v>
      </c>
      <c r="F15" s="174"/>
      <c r="G15" s="293" t="s">
        <v>148</v>
      </c>
      <c r="H15" s="296" t="s">
        <v>175</v>
      </c>
      <c r="I15" s="287"/>
      <c r="J15" s="528"/>
      <c r="K15" s="90" t="s">
        <v>9</v>
      </c>
      <c r="L15" s="249">
        <v>66613</v>
      </c>
      <c r="M15" s="249">
        <v>66613</v>
      </c>
      <c r="N15" s="371"/>
    </row>
    <row r="16" spans="1:17" ht="54.75" customHeight="1" x14ac:dyDescent="0.2">
      <c r="A16" s="14"/>
      <c r="B16" s="17"/>
      <c r="C16" s="9"/>
      <c r="D16" s="125" t="s">
        <v>7</v>
      </c>
      <c r="E16" s="97" t="s">
        <v>60</v>
      </c>
      <c r="F16" s="174"/>
      <c r="G16" s="293" t="s">
        <v>149</v>
      </c>
      <c r="H16" s="297" t="s">
        <v>176</v>
      </c>
      <c r="I16" s="287"/>
      <c r="J16" s="528"/>
      <c r="K16" s="90" t="s">
        <v>9</v>
      </c>
      <c r="L16" s="249">
        <v>2896</v>
      </c>
      <c r="M16" s="249">
        <v>2896</v>
      </c>
      <c r="N16" s="256"/>
      <c r="P16" s="56"/>
    </row>
    <row r="17" spans="1:17" ht="55.5" customHeight="1" x14ac:dyDescent="0.2">
      <c r="A17" s="14"/>
      <c r="B17" s="17"/>
      <c r="C17" s="9"/>
      <c r="D17" s="65" t="s">
        <v>8</v>
      </c>
      <c r="E17" s="167" t="s">
        <v>128</v>
      </c>
      <c r="F17" s="174"/>
      <c r="G17" s="293" t="s">
        <v>150</v>
      </c>
      <c r="H17" s="296" t="s">
        <v>177</v>
      </c>
      <c r="I17" s="287"/>
      <c r="J17" s="528"/>
      <c r="K17" s="90" t="s">
        <v>9</v>
      </c>
      <c r="L17" s="249">
        <v>11585</v>
      </c>
      <c r="M17" s="249">
        <v>11585</v>
      </c>
      <c r="N17" s="256"/>
      <c r="P17" s="56"/>
    </row>
    <row r="18" spans="1:17" ht="54.75" customHeight="1" x14ac:dyDescent="0.2">
      <c r="A18" s="14"/>
      <c r="B18" s="17"/>
      <c r="C18" s="9"/>
      <c r="D18" s="125" t="s">
        <v>10</v>
      </c>
      <c r="E18" s="421" t="s">
        <v>116</v>
      </c>
      <c r="F18" s="174"/>
      <c r="G18" s="293" t="s">
        <v>151</v>
      </c>
      <c r="H18" s="296" t="s">
        <v>178</v>
      </c>
      <c r="I18" s="287"/>
      <c r="J18" s="528"/>
      <c r="K18" s="91" t="s">
        <v>9</v>
      </c>
      <c r="L18" s="203">
        <v>92679</v>
      </c>
      <c r="M18" s="203">
        <v>92679</v>
      </c>
      <c r="N18" s="371">
        <f>M18-L18</f>
        <v>0</v>
      </c>
      <c r="P18" s="56"/>
    </row>
    <row r="19" spans="1:17" ht="36.75" customHeight="1" x14ac:dyDescent="0.2">
      <c r="A19" s="14"/>
      <c r="B19" s="17"/>
      <c r="C19" s="9"/>
      <c r="D19" s="69" t="s">
        <v>35</v>
      </c>
      <c r="E19" s="530" t="s">
        <v>93</v>
      </c>
      <c r="F19" s="174"/>
      <c r="G19" s="532" t="s">
        <v>152</v>
      </c>
      <c r="H19" s="534" t="s">
        <v>179</v>
      </c>
      <c r="I19" s="287"/>
      <c r="J19" s="528"/>
      <c r="K19" s="90" t="s">
        <v>9</v>
      </c>
      <c r="L19" s="249">
        <v>28962</v>
      </c>
      <c r="M19" s="249">
        <v>28962</v>
      </c>
      <c r="N19" s="435">
        <f>M19-L19</f>
        <v>0</v>
      </c>
      <c r="P19" s="56"/>
    </row>
    <row r="20" spans="1:17" ht="16.5" customHeight="1" thickBot="1" x14ac:dyDescent="0.25">
      <c r="A20" s="14"/>
      <c r="B20" s="17"/>
      <c r="C20" s="9"/>
      <c r="D20" s="64"/>
      <c r="E20" s="531"/>
      <c r="F20" s="175"/>
      <c r="G20" s="533"/>
      <c r="H20" s="535"/>
      <c r="I20" s="288"/>
      <c r="J20" s="529"/>
      <c r="K20" s="110" t="s">
        <v>13</v>
      </c>
      <c r="L20" s="186">
        <f>SUM(L15:L19)</f>
        <v>202735</v>
      </c>
      <c r="M20" s="367">
        <f>SUM(M15:M19)</f>
        <v>202735</v>
      </c>
      <c r="N20" s="372">
        <f>SUM(N18:N19)</f>
        <v>0</v>
      </c>
      <c r="P20" s="56"/>
    </row>
    <row r="21" spans="1:17" ht="33" customHeight="1" x14ac:dyDescent="0.2">
      <c r="A21" s="12" t="s">
        <v>6</v>
      </c>
      <c r="B21" s="15" t="s">
        <v>6</v>
      </c>
      <c r="C21" s="11" t="s">
        <v>7</v>
      </c>
      <c r="D21" s="101"/>
      <c r="E21" s="538" t="s">
        <v>61</v>
      </c>
      <c r="F21" s="539"/>
      <c r="G21" s="532" t="s">
        <v>153</v>
      </c>
      <c r="H21" s="541" t="s">
        <v>180</v>
      </c>
      <c r="I21" s="542" t="s">
        <v>29</v>
      </c>
      <c r="J21" s="527" t="s">
        <v>86</v>
      </c>
      <c r="K21" s="45" t="s">
        <v>9</v>
      </c>
      <c r="L21" s="250">
        <v>144810</v>
      </c>
      <c r="M21" s="250">
        <v>144810</v>
      </c>
      <c r="N21" s="284"/>
    </row>
    <row r="22" spans="1:17" ht="13.5" thickBot="1" x14ac:dyDescent="0.25">
      <c r="A22" s="14"/>
      <c r="B22" s="17"/>
      <c r="C22" s="9"/>
      <c r="D22" s="102"/>
      <c r="E22" s="531"/>
      <c r="F22" s="540"/>
      <c r="G22" s="533"/>
      <c r="H22" s="535"/>
      <c r="I22" s="543"/>
      <c r="J22" s="529"/>
      <c r="K22" s="110" t="s">
        <v>13</v>
      </c>
      <c r="L22" s="186">
        <f>L21</f>
        <v>144810</v>
      </c>
      <c r="M22" s="186">
        <f>M21</f>
        <v>144810</v>
      </c>
      <c r="N22" s="189"/>
      <c r="P22" s="56"/>
    </row>
    <row r="23" spans="1:17" ht="34.5" customHeight="1" x14ac:dyDescent="0.2">
      <c r="A23" s="12" t="s">
        <v>6</v>
      </c>
      <c r="B23" s="15" t="s">
        <v>6</v>
      </c>
      <c r="C23" s="11" t="s">
        <v>8</v>
      </c>
      <c r="D23" s="101"/>
      <c r="E23" s="646" t="s">
        <v>59</v>
      </c>
      <c r="F23" s="539"/>
      <c r="G23" s="532" t="s">
        <v>154</v>
      </c>
      <c r="H23" s="541" t="s">
        <v>181</v>
      </c>
      <c r="I23" s="542" t="s">
        <v>29</v>
      </c>
      <c r="J23" s="527" t="s">
        <v>86</v>
      </c>
      <c r="K23" s="45" t="s">
        <v>9</v>
      </c>
      <c r="L23" s="436">
        <v>9036</v>
      </c>
      <c r="M23" s="436">
        <v>9037</v>
      </c>
      <c r="N23" s="437">
        <f>M23-L23</f>
        <v>1</v>
      </c>
    </row>
    <row r="24" spans="1:17" ht="13.5" thickBot="1" x14ac:dyDescent="0.25">
      <c r="A24" s="14"/>
      <c r="B24" s="17"/>
      <c r="C24" s="9"/>
      <c r="D24" s="102"/>
      <c r="E24" s="647"/>
      <c r="F24" s="540"/>
      <c r="G24" s="533"/>
      <c r="H24" s="535"/>
      <c r="I24" s="543"/>
      <c r="J24" s="529"/>
      <c r="K24" s="110" t="s">
        <v>13</v>
      </c>
      <c r="L24" s="186">
        <f>L23</f>
        <v>9036</v>
      </c>
      <c r="M24" s="186">
        <f>M23</f>
        <v>9037</v>
      </c>
      <c r="N24" s="189">
        <f>N23</f>
        <v>1</v>
      </c>
    </row>
    <row r="25" spans="1:17" ht="16.5" customHeight="1" x14ac:dyDescent="0.2">
      <c r="A25" s="26" t="s">
        <v>6</v>
      </c>
      <c r="B25" s="15" t="s">
        <v>6</v>
      </c>
      <c r="C25" s="11" t="s">
        <v>10</v>
      </c>
      <c r="D25" s="103"/>
      <c r="E25" s="48" t="s">
        <v>82</v>
      </c>
      <c r="F25" s="176"/>
      <c r="G25" s="294"/>
      <c r="H25" s="298"/>
      <c r="I25" s="289" t="s">
        <v>29</v>
      </c>
      <c r="J25" s="527" t="s">
        <v>86</v>
      </c>
      <c r="K25" s="49"/>
      <c r="L25" s="251"/>
      <c r="M25" s="251"/>
      <c r="N25" s="373"/>
    </row>
    <row r="26" spans="1:17" ht="46.5" customHeight="1" x14ac:dyDescent="0.2">
      <c r="A26" s="27"/>
      <c r="B26" s="17"/>
      <c r="C26" s="9"/>
      <c r="D26" s="240" t="s">
        <v>6</v>
      </c>
      <c r="E26" s="241" t="s">
        <v>117</v>
      </c>
      <c r="F26" s="177"/>
      <c r="G26" s="293" t="s">
        <v>155</v>
      </c>
      <c r="H26" s="296" t="s">
        <v>182</v>
      </c>
      <c r="I26" s="290"/>
      <c r="J26" s="528"/>
      <c r="K26" s="106" t="s">
        <v>76</v>
      </c>
      <c r="L26" s="252">
        <v>134413</v>
      </c>
      <c r="M26" s="252">
        <v>134413</v>
      </c>
      <c r="N26" s="374"/>
      <c r="Q26" s="56"/>
    </row>
    <row r="27" spans="1:17" ht="45.75" customHeight="1" x14ac:dyDescent="0.2">
      <c r="A27" s="14"/>
      <c r="B27" s="17"/>
      <c r="C27" s="9"/>
      <c r="D27" s="309" t="s">
        <v>7</v>
      </c>
      <c r="E27" s="166" t="s">
        <v>81</v>
      </c>
      <c r="F27" s="310"/>
      <c r="G27" s="311" t="s">
        <v>156</v>
      </c>
      <c r="H27" s="297" t="s">
        <v>183</v>
      </c>
      <c r="I27" s="312"/>
      <c r="J27" s="528"/>
      <c r="K27" s="431" t="s">
        <v>9</v>
      </c>
      <c r="L27" s="193">
        <v>94126</v>
      </c>
      <c r="M27" s="193">
        <v>94126</v>
      </c>
      <c r="N27" s="193"/>
    </row>
    <row r="28" spans="1:17" ht="28.5" customHeight="1" x14ac:dyDescent="0.2">
      <c r="A28" s="27"/>
      <c r="B28" s="117"/>
      <c r="C28" s="9"/>
      <c r="D28" s="446" t="s">
        <v>8</v>
      </c>
      <c r="E28" s="432" t="s">
        <v>94</v>
      </c>
      <c r="F28" s="177"/>
      <c r="G28" s="558" t="s">
        <v>157</v>
      </c>
      <c r="H28" s="534" t="s">
        <v>184</v>
      </c>
      <c r="I28" s="291"/>
      <c r="J28" s="139"/>
      <c r="K28" s="447" t="s">
        <v>9</v>
      </c>
      <c r="L28" s="448">
        <v>26935</v>
      </c>
      <c r="M28" s="448">
        <v>26935</v>
      </c>
      <c r="N28" s="449"/>
    </row>
    <row r="29" spans="1:17" ht="18" customHeight="1" thickBot="1" x14ac:dyDescent="0.25">
      <c r="A29" s="28"/>
      <c r="B29" s="7"/>
      <c r="C29" s="25"/>
      <c r="D29" s="146"/>
      <c r="E29" s="147"/>
      <c r="F29" s="178"/>
      <c r="G29" s="533"/>
      <c r="H29" s="535"/>
      <c r="I29" s="292"/>
      <c r="J29" s="148"/>
      <c r="K29" s="111" t="s">
        <v>13</v>
      </c>
      <c r="L29" s="186">
        <f>SUM(L26:L28)</f>
        <v>255474</v>
      </c>
      <c r="M29" s="186">
        <f>SUM(M26:M28)</f>
        <v>255474</v>
      </c>
      <c r="N29" s="259"/>
      <c r="P29" s="56"/>
    </row>
    <row r="30" spans="1:17" ht="13.5" thickBot="1" x14ac:dyDescent="0.25">
      <c r="A30" s="13" t="s">
        <v>6</v>
      </c>
      <c r="B30" s="23" t="s">
        <v>6</v>
      </c>
      <c r="C30" s="544" t="s">
        <v>12</v>
      </c>
      <c r="D30" s="545"/>
      <c r="E30" s="545"/>
      <c r="F30" s="545"/>
      <c r="G30" s="545"/>
      <c r="H30" s="545"/>
      <c r="I30" s="546"/>
      <c r="J30" s="546"/>
      <c r="K30" s="547"/>
      <c r="L30" s="190">
        <f>L29+L24+L22+L20</f>
        <v>612055</v>
      </c>
      <c r="M30" s="191">
        <f>M29+M24+M22+M20</f>
        <v>612056</v>
      </c>
      <c r="N30" s="191">
        <f>N29+N24+N22+N20</f>
        <v>1</v>
      </c>
    </row>
    <row r="31" spans="1:17" ht="13.5" thickBot="1" x14ac:dyDescent="0.25">
      <c r="A31" s="10" t="s">
        <v>6</v>
      </c>
      <c r="B31" s="16" t="s">
        <v>7</v>
      </c>
      <c r="C31" s="550" t="s">
        <v>68</v>
      </c>
      <c r="D31" s="551"/>
      <c r="E31" s="551"/>
      <c r="F31" s="551"/>
      <c r="G31" s="551"/>
      <c r="H31" s="551"/>
      <c r="I31" s="551"/>
      <c r="J31" s="551"/>
      <c r="K31" s="552"/>
      <c r="L31" s="552"/>
      <c r="M31" s="552"/>
      <c r="N31" s="553"/>
    </row>
    <row r="32" spans="1:17" ht="30" customHeight="1" x14ac:dyDescent="0.2">
      <c r="A32" s="10" t="s">
        <v>6</v>
      </c>
      <c r="B32" s="16" t="s">
        <v>7</v>
      </c>
      <c r="C32" s="11" t="s">
        <v>6</v>
      </c>
      <c r="D32" s="63"/>
      <c r="E32" s="334" t="s">
        <v>56</v>
      </c>
      <c r="F32" s="179"/>
      <c r="G32" s="411" t="s">
        <v>166</v>
      </c>
      <c r="H32" s="412"/>
      <c r="I32" s="301">
        <v>2</v>
      </c>
      <c r="J32" s="554" t="s">
        <v>86</v>
      </c>
      <c r="K32" s="93"/>
      <c r="L32" s="254"/>
      <c r="M32" s="254"/>
      <c r="N32" s="254"/>
    </row>
    <row r="33" spans="1:20" ht="16.5" customHeight="1" x14ac:dyDescent="0.2">
      <c r="A33" s="116"/>
      <c r="B33" s="117"/>
      <c r="C33" s="9"/>
      <c r="D33" s="69" t="s">
        <v>6</v>
      </c>
      <c r="E33" s="556" t="s">
        <v>30</v>
      </c>
      <c r="F33" s="67"/>
      <c r="G33" s="532" t="s">
        <v>155</v>
      </c>
      <c r="H33" s="560" t="s">
        <v>185</v>
      </c>
      <c r="I33" s="302"/>
      <c r="J33" s="555"/>
      <c r="K33" s="52" t="s">
        <v>9</v>
      </c>
      <c r="L33" s="198">
        <v>410739</v>
      </c>
      <c r="M33" s="198">
        <v>410739</v>
      </c>
      <c r="N33" s="255"/>
      <c r="P33" s="183"/>
      <c r="Q33" s="140"/>
      <c r="R33" s="140"/>
    </row>
    <row r="34" spans="1:20" ht="16.5" customHeight="1" x14ac:dyDescent="0.2">
      <c r="A34" s="116"/>
      <c r="B34" s="117"/>
      <c r="C34" s="9"/>
      <c r="D34" s="68"/>
      <c r="E34" s="557"/>
      <c r="F34" s="67"/>
      <c r="G34" s="558"/>
      <c r="H34" s="534"/>
      <c r="I34" s="302"/>
      <c r="J34" s="555"/>
      <c r="K34" s="50" t="s">
        <v>22</v>
      </c>
      <c r="L34" s="255">
        <v>102235</v>
      </c>
      <c r="M34" s="255">
        <v>102235</v>
      </c>
      <c r="N34" s="255"/>
      <c r="O34" s="269"/>
      <c r="Q34" s="56"/>
    </row>
    <row r="35" spans="1:20" ht="16.5" customHeight="1" thickBot="1" x14ac:dyDescent="0.25">
      <c r="A35" s="116"/>
      <c r="B35" s="117"/>
      <c r="C35" s="24"/>
      <c r="D35" s="68"/>
      <c r="E35" s="557"/>
      <c r="F35" s="67"/>
      <c r="G35" s="559"/>
      <c r="H35" s="561"/>
      <c r="I35" s="302"/>
      <c r="J35" s="555"/>
      <c r="K35" s="347" t="s">
        <v>203</v>
      </c>
      <c r="L35" s="346">
        <v>18248</v>
      </c>
      <c r="M35" s="346">
        <v>18248</v>
      </c>
      <c r="N35" s="345"/>
    </row>
    <row r="36" spans="1:20" ht="19.5" customHeight="1" x14ac:dyDescent="0.2">
      <c r="A36" s="27"/>
      <c r="B36" s="17"/>
      <c r="C36" s="9"/>
      <c r="D36" s="69" t="s">
        <v>7</v>
      </c>
      <c r="E36" s="556" t="s">
        <v>99</v>
      </c>
      <c r="F36" s="67"/>
      <c r="G36" s="532" t="s">
        <v>156</v>
      </c>
      <c r="H36" s="560" t="s">
        <v>186</v>
      </c>
      <c r="I36" s="302"/>
      <c r="J36" s="150"/>
      <c r="K36" s="98" t="s">
        <v>9</v>
      </c>
      <c r="L36" s="283">
        <v>688716</v>
      </c>
      <c r="M36" s="283">
        <v>688716</v>
      </c>
      <c r="N36" s="284"/>
    </row>
    <row r="37" spans="1:20" ht="19.5" customHeight="1" x14ac:dyDescent="0.2">
      <c r="A37" s="27"/>
      <c r="B37" s="17"/>
      <c r="C37" s="9"/>
      <c r="D37" s="65"/>
      <c r="E37" s="557"/>
      <c r="F37" s="67"/>
      <c r="G37" s="558"/>
      <c r="H37" s="534"/>
      <c r="I37" s="302"/>
      <c r="J37" s="150"/>
      <c r="K37" s="95" t="s">
        <v>22</v>
      </c>
      <c r="L37" s="256">
        <f>680.5/3.4528*1000</f>
        <v>197086</v>
      </c>
      <c r="M37" s="256">
        <f>680.5/3.4528*1000</f>
        <v>197086</v>
      </c>
      <c r="N37" s="256"/>
    </row>
    <row r="38" spans="1:20" ht="19.5" customHeight="1" x14ac:dyDescent="0.2">
      <c r="A38" s="27"/>
      <c r="B38" s="17"/>
      <c r="C38" s="9"/>
      <c r="D38" s="65"/>
      <c r="E38" s="557"/>
      <c r="F38" s="67"/>
      <c r="G38" s="558"/>
      <c r="H38" s="534"/>
      <c r="I38" s="302"/>
      <c r="J38" s="150"/>
      <c r="K38" s="348" t="s">
        <v>203</v>
      </c>
      <c r="L38" s="256">
        <v>65319</v>
      </c>
      <c r="M38" s="256">
        <v>65319</v>
      </c>
      <c r="N38" s="371"/>
    </row>
    <row r="39" spans="1:20" ht="33.75" customHeight="1" x14ac:dyDescent="0.2">
      <c r="A39" s="27"/>
      <c r="B39" s="17"/>
      <c r="C39" s="9"/>
      <c r="D39" s="65"/>
      <c r="E39" s="557" t="s">
        <v>100</v>
      </c>
      <c r="F39" s="67"/>
      <c r="G39" s="558"/>
      <c r="H39" s="410"/>
      <c r="I39" s="302"/>
      <c r="J39" s="150"/>
      <c r="K39" s="130" t="s">
        <v>146</v>
      </c>
      <c r="L39" s="257">
        <f>50/3.4528*1000</f>
        <v>14481</v>
      </c>
      <c r="M39" s="257">
        <f>50/3.4528*1000</f>
        <v>14481</v>
      </c>
      <c r="N39" s="247"/>
    </row>
    <row r="40" spans="1:20" ht="22.5" customHeight="1" thickBot="1" x14ac:dyDescent="0.25">
      <c r="A40" s="27"/>
      <c r="B40" s="17"/>
      <c r="C40" s="9"/>
      <c r="D40" s="65"/>
      <c r="E40" s="571"/>
      <c r="F40" s="67"/>
      <c r="G40" s="558"/>
      <c r="H40" s="410"/>
      <c r="I40" s="302"/>
      <c r="J40" s="150"/>
      <c r="K40" s="338" t="s">
        <v>145</v>
      </c>
      <c r="L40" s="247">
        <f>27.7/3.4528*1000</f>
        <v>8022</v>
      </c>
      <c r="M40" s="247">
        <f>27.7/3.4528*1000</f>
        <v>8022</v>
      </c>
      <c r="N40" s="376"/>
      <c r="P40" s="183"/>
      <c r="Q40" s="56"/>
    </row>
    <row r="41" spans="1:20" ht="43.5" customHeight="1" thickBot="1" x14ac:dyDescent="0.25">
      <c r="A41" s="27"/>
      <c r="B41" s="17"/>
      <c r="C41" s="9"/>
      <c r="D41" s="69" t="s">
        <v>8</v>
      </c>
      <c r="E41" s="419" t="s">
        <v>31</v>
      </c>
      <c r="F41" s="67"/>
      <c r="G41" s="414" t="s">
        <v>157</v>
      </c>
      <c r="H41" s="426" t="s">
        <v>187</v>
      </c>
      <c r="I41" s="302"/>
      <c r="J41" s="150"/>
      <c r="K41" s="45" t="s">
        <v>9</v>
      </c>
      <c r="L41" s="284">
        <v>56244</v>
      </c>
      <c r="M41" s="284">
        <v>56244</v>
      </c>
      <c r="N41" s="284"/>
    </row>
    <row r="42" spans="1:20" ht="20.25" customHeight="1" x14ac:dyDescent="0.2">
      <c r="A42" s="116"/>
      <c r="B42" s="117"/>
      <c r="C42" s="29"/>
      <c r="D42" s="69" t="s">
        <v>10</v>
      </c>
      <c r="E42" s="556" t="s">
        <v>32</v>
      </c>
      <c r="F42" s="67"/>
      <c r="G42" s="532" t="s">
        <v>158</v>
      </c>
      <c r="H42" s="560" t="s">
        <v>188</v>
      </c>
      <c r="I42" s="302"/>
      <c r="J42" s="150"/>
      <c r="K42" s="168" t="s">
        <v>9</v>
      </c>
      <c r="L42" s="285">
        <v>670529</v>
      </c>
      <c r="M42" s="285">
        <v>670529</v>
      </c>
      <c r="N42" s="285"/>
    </row>
    <row r="43" spans="1:20" ht="20.25" customHeight="1" x14ac:dyDescent="0.2">
      <c r="A43" s="116"/>
      <c r="B43" s="117"/>
      <c r="C43" s="29"/>
      <c r="D43" s="68"/>
      <c r="E43" s="557"/>
      <c r="F43" s="67"/>
      <c r="G43" s="558"/>
      <c r="H43" s="534"/>
      <c r="I43" s="302"/>
      <c r="J43" s="150"/>
      <c r="K43" s="141" t="s">
        <v>22</v>
      </c>
      <c r="L43" s="255">
        <f>38/3.4528*1000</f>
        <v>11006</v>
      </c>
      <c r="M43" s="255">
        <f>38/3.4528*1000</f>
        <v>11006</v>
      </c>
      <c r="N43" s="255"/>
      <c r="T43" s="56"/>
    </row>
    <row r="44" spans="1:20" ht="20.25" customHeight="1" thickBot="1" x14ac:dyDescent="0.25">
      <c r="A44" s="116"/>
      <c r="B44" s="117"/>
      <c r="C44" s="9"/>
      <c r="D44" s="70"/>
      <c r="E44" s="571"/>
      <c r="F44" s="67"/>
      <c r="G44" s="559"/>
      <c r="H44" s="561"/>
      <c r="I44" s="302"/>
      <c r="J44" s="150"/>
      <c r="K44" s="141" t="s">
        <v>203</v>
      </c>
      <c r="L44" s="255">
        <v>296</v>
      </c>
      <c r="M44" s="255">
        <v>296</v>
      </c>
      <c r="N44" s="255"/>
      <c r="Q44" s="56"/>
    </row>
    <row r="45" spans="1:20" ht="43.5" x14ac:dyDescent="0.2">
      <c r="A45" s="14"/>
      <c r="B45" s="17"/>
      <c r="C45" s="9"/>
      <c r="D45" s="68" t="s">
        <v>35</v>
      </c>
      <c r="E45" s="97" t="s">
        <v>90</v>
      </c>
      <c r="F45" s="67"/>
      <c r="G45" s="532" t="s">
        <v>159</v>
      </c>
      <c r="H45" s="426" t="s">
        <v>189</v>
      </c>
      <c r="I45" s="302"/>
      <c r="J45" s="150"/>
      <c r="K45" s="168" t="s">
        <v>9</v>
      </c>
      <c r="L45" s="285">
        <v>262396</v>
      </c>
      <c r="M45" s="285">
        <v>262396</v>
      </c>
      <c r="N45" s="285"/>
      <c r="Q45" s="56"/>
      <c r="T45" s="56"/>
    </row>
    <row r="46" spans="1:20" ht="26.25" customHeight="1" x14ac:dyDescent="0.2">
      <c r="A46" s="14"/>
      <c r="B46" s="17"/>
      <c r="C46" s="9"/>
      <c r="D46" s="68"/>
      <c r="E46" s="67"/>
      <c r="F46" s="67"/>
      <c r="G46" s="558"/>
      <c r="H46" s="410"/>
      <c r="I46" s="302"/>
      <c r="J46" s="150"/>
      <c r="K46" s="142" t="s">
        <v>22</v>
      </c>
      <c r="L46" s="185">
        <v>2897</v>
      </c>
      <c r="M46" s="185">
        <v>2897</v>
      </c>
      <c r="N46" s="185"/>
      <c r="O46" s="269"/>
    </row>
    <row r="47" spans="1:20" ht="15.75" customHeight="1" x14ac:dyDescent="0.2">
      <c r="A47" s="14"/>
      <c r="B47" s="17"/>
      <c r="C47" s="9"/>
      <c r="D47" s="68"/>
      <c r="E47" s="67"/>
      <c r="F47" s="67"/>
      <c r="G47" s="558"/>
      <c r="H47" s="410"/>
      <c r="I47" s="302"/>
      <c r="J47" s="150"/>
      <c r="K47" s="141" t="s">
        <v>203</v>
      </c>
      <c r="L47" s="255">
        <v>2100</v>
      </c>
      <c r="M47" s="255">
        <v>2100</v>
      </c>
      <c r="N47" s="255"/>
      <c r="R47" s="56"/>
    </row>
    <row r="48" spans="1:20" ht="35.25" customHeight="1" x14ac:dyDescent="0.2">
      <c r="A48" s="14"/>
      <c r="B48" s="17"/>
      <c r="C48" s="9"/>
      <c r="D48" s="68"/>
      <c r="E48" s="658" t="s">
        <v>130</v>
      </c>
      <c r="F48" s="67"/>
      <c r="G48" s="300"/>
      <c r="H48" s="297"/>
      <c r="I48" s="302"/>
      <c r="J48" s="150"/>
      <c r="K48" s="141" t="s">
        <v>23</v>
      </c>
      <c r="L48" s="438">
        <f>304.1/3.4528*1000</f>
        <v>88073</v>
      </c>
      <c r="M48" s="438">
        <f>304.1/3.4528*1000+50000</f>
        <v>138073</v>
      </c>
      <c r="N48" s="438">
        <f>M48-L48</f>
        <v>50000</v>
      </c>
      <c r="P48" s="56"/>
      <c r="S48" s="56"/>
    </row>
    <row r="49" spans="1:21" ht="35.25" customHeight="1" thickBot="1" x14ac:dyDescent="0.25">
      <c r="A49" s="14"/>
      <c r="B49" s="17"/>
      <c r="C49" s="9"/>
      <c r="D49" s="70"/>
      <c r="E49" s="659"/>
      <c r="F49" s="138"/>
      <c r="G49" s="295"/>
      <c r="H49" s="299"/>
      <c r="I49" s="313"/>
      <c r="J49" s="150"/>
      <c r="K49" s="402"/>
      <c r="L49" s="403"/>
      <c r="M49" s="403"/>
      <c r="N49" s="403"/>
      <c r="Q49" s="140"/>
      <c r="R49" s="56"/>
      <c r="T49" s="56"/>
      <c r="U49" s="56"/>
    </row>
    <row r="50" spans="1:21" ht="48" customHeight="1" x14ac:dyDescent="0.2">
      <c r="A50" s="27"/>
      <c r="B50" s="17"/>
      <c r="C50" s="9"/>
      <c r="D50" s="446" t="s">
        <v>46</v>
      </c>
      <c r="E50" s="97" t="s">
        <v>75</v>
      </c>
      <c r="F50" s="429" t="s">
        <v>66</v>
      </c>
      <c r="G50" s="415" t="s">
        <v>160</v>
      </c>
      <c r="H50" s="410" t="s">
        <v>190</v>
      </c>
      <c r="I50" s="313"/>
      <c r="J50" s="150"/>
      <c r="K50" s="89" t="s">
        <v>9</v>
      </c>
      <c r="L50" s="285">
        <v>359592</v>
      </c>
      <c r="M50" s="285">
        <v>359592</v>
      </c>
      <c r="N50" s="285"/>
      <c r="T50" s="56"/>
    </row>
    <row r="51" spans="1:21" ht="17.25" customHeight="1" x14ac:dyDescent="0.2">
      <c r="A51" s="27"/>
      <c r="B51" s="17"/>
      <c r="C51" s="9"/>
      <c r="D51" s="61"/>
      <c r="E51" s="67"/>
      <c r="F51" s="660" t="s">
        <v>67</v>
      </c>
      <c r="G51" s="300"/>
      <c r="H51" s="297"/>
      <c r="I51" s="302"/>
      <c r="J51" s="150"/>
      <c r="K51" s="50" t="s">
        <v>22</v>
      </c>
      <c r="L51" s="255">
        <f>75.5/3.4528*1000</f>
        <v>21866</v>
      </c>
      <c r="M51" s="255">
        <f>75.5/3.4528*1000</f>
        <v>21866</v>
      </c>
      <c r="N51" s="185"/>
      <c r="P51" s="56"/>
      <c r="T51" s="56"/>
    </row>
    <row r="52" spans="1:21" ht="17.25" customHeight="1" thickBot="1" x14ac:dyDescent="0.25">
      <c r="A52" s="27"/>
      <c r="B52" s="17"/>
      <c r="C52" s="9"/>
      <c r="D52" s="137"/>
      <c r="E52" s="138"/>
      <c r="F52" s="573"/>
      <c r="G52" s="300"/>
      <c r="H52" s="297"/>
      <c r="I52" s="302"/>
      <c r="J52" s="150"/>
      <c r="K52" s="450" t="s">
        <v>203</v>
      </c>
      <c r="L52" s="346">
        <v>4226</v>
      </c>
      <c r="M52" s="346">
        <v>4226</v>
      </c>
      <c r="N52" s="346"/>
      <c r="S52" s="56"/>
    </row>
    <row r="53" spans="1:21" ht="17.25" customHeight="1" x14ac:dyDescent="0.2">
      <c r="A53" s="27"/>
      <c r="B53" s="17"/>
      <c r="C53" s="9"/>
      <c r="D53" s="119" t="s">
        <v>73</v>
      </c>
      <c r="E53" s="556" t="s">
        <v>33</v>
      </c>
      <c r="F53" s="67"/>
      <c r="G53" s="558" t="s">
        <v>161</v>
      </c>
      <c r="H53" s="534" t="s">
        <v>191</v>
      </c>
      <c r="I53" s="313"/>
      <c r="J53" s="150"/>
      <c r="K53" s="57" t="s">
        <v>9</v>
      </c>
      <c r="L53" s="195">
        <v>201112</v>
      </c>
      <c r="M53" s="195">
        <v>201112</v>
      </c>
      <c r="N53" s="185"/>
    </row>
    <row r="54" spans="1:21" ht="17.25" customHeight="1" x14ac:dyDescent="0.2">
      <c r="A54" s="27"/>
      <c r="B54" s="17"/>
      <c r="C54" s="9"/>
      <c r="D54" s="119"/>
      <c r="E54" s="557"/>
      <c r="F54" s="67"/>
      <c r="G54" s="558"/>
      <c r="H54" s="534"/>
      <c r="I54" s="302"/>
      <c r="J54" s="150"/>
      <c r="K54" s="50" t="s">
        <v>22</v>
      </c>
      <c r="L54" s="255">
        <f>25/3.4528*1000</f>
        <v>7241</v>
      </c>
      <c r="M54" s="255">
        <f>25/3.4528*1000</f>
        <v>7241</v>
      </c>
      <c r="N54" s="198"/>
    </row>
    <row r="55" spans="1:21" ht="17.25" customHeight="1" x14ac:dyDescent="0.2">
      <c r="A55" s="14"/>
      <c r="B55" s="17"/>
      <c r="C55" s="349"/>
      <c r="D55" s="119"/>
      <c r="E55" s="557"/>
      <c r="F55" s="67"/>
      <c r="G55" s="558"/>
      <c r="H55" s="534"/>
      <c r="I55" s="302"/>
      <c r="J55" s="150"/>
      <c r="K55" s="50" t="s">
        <v>203</v>
      </c>
      <c r="L55" s="255">
        <v>698</v>
      </c>
      <c r="M55" s="255">
        <v>698</v>
      </c>
      <c r="N55" s="185"/>
      <c r="S55" s="56"/>
    </row>
    <row r="56" spans="1:21" ht="13.5" thickBot="1" x14ac:dyDescent="0.25">
      <c r="A56" s="116"/>
      <c r="B56" s="117"/>
      <c r="C56" s="118"/>
      <c r="D56" s="207"/>
      <c r="E56" s="433"/>
      <c r="F56" s="180"/>
      <c r="G56" s="533"/>
      <c r="H56" s="535"/>
      <c r="I56" s="302"/>
      <c r="J56" s="150"/>
      <c r="K56" s="111" t="s">
        <v>13</v>
      </c>
      <c r="L56" s="189">
        <f>SUM(L33:L55)-L39-L40</f>
        <v>3170619</v>
      </c>
      <c r="M56" s="189">
        <f>SUM(M33:M55)-M39-M40</f>
        <v>3220619</v>
      </c>
      <c r="N56" s="259">
        <f>SUM(N32:N55)</f>
        <v>50000</v>
      </c>
    </row>
    <row r="57" spans="1:21" ht="29.25" customHeight="1" x14ac:dyDescent="0.2">
      <c r="A57" s="10" t="s">
        <v>6</v>
      </c>
      <c r="B57" s="16" t="s">
        <v>7</v>
      </c>
      <c r="C57" s="11" t="s">
        <v>7</v>
      </c>
      <c r="D57" s="78"/>
      <c r="E57" s="120" t="s">
        <v>57</v>
      </c>
      <c r="F57" s="181"/>
      <c r="G57" s="411" t="s">
        <v>165</v>
      </c>
      <c r="H57" s="412"/>
      <c r="I57" s="413"/>
      <c r="J57" s="121"/>
      <c r="K57" s="53"/>
      <c r="L57" s="258"/>
      <c r="M57" s="258"/>
      <c r="N57" s="258"/>
      <c r="P57" s="183"/>
    </row>
    <row r="58" spans="1:21" ht="30" customHeight="1" x14ac:dyDescent="0.2">
      <c r="A58" s="116"/>
      <c r="B58" s="117"/>
      <c r="C58" s="9"/>
      <c r="D58" s="80" t="s">
        <v>6</v>
      </c>
      <c r="E58" s="430" t="s">
        <v>80</v>
      </c>
      <c r="F58" s="572" t="s">
        <v>74</v>
      </c>
      <c r="G58" s="579" t="s">
        <v>163</v>
      </c>
      <c r="H58" s="424" t="s">
        <v>193</v>
      </c>
      <c r="I58" s="423" t="s">
        <v>29</v>
      </c>
      <c r="J58" s="417" t="s">
        <v>86</v>
      </c>
      <c r="K58" s="47"/>
      <c r="L58" s="185"/>
      <c r="M58" s="185"/>
      <c r="N58" s="185"/>
      <c r="P58" s="56"/>
    </row>
    <row r="59" spans="1:21" ht="30.75" customHeight="1" x14ac:dyDescent="0.2">
      <c r="A59" s="116"/>
      <c r="B59" s="117"/>
      <c r="C59" s="9"/>
      <c r="D59" s="104"/>
      <c r="E59" s="530" t="s">
        <v>118</v>
      </c>
      <c r="F59" s="572"/>
      <c r="G59" s="580"/>
      <c r="H59" s="424"/>
      <c r="I59" s="303"/>
      <c r="J59" s="417"/>
      <c r="K59" s="52" t="s">
        <v>9</v>
      </c>
      <c r="L59" s="198">
        <v>5792</v>
      </c>
      <c r="M59" s="198">
        <v>5792</v>
      </c>
      <c r="N59" s="255"/>
    </row>
    <row r="60" spans="1:21" x14ac:dyDescent="0.2">
      <c r="A60" s="66"/>
      <c r="B60" s="21"/>
      <c r="C60" s="32"/>
      <c r="D60" s="105"/>
      <c r="E60" s="582"/>
      <c r="F60" s="56"/>
      <c r="G60" s="581"/>
      <c r="H60" s="425"/>
      <c r="I60" s="304"/>
      <c r="J60" s="418"/>
      <c r="K60" s="112" t="s">
        <v>13</v>
      </c>
      <c r="L60" s="259">
        <f>SUM(L59:L59)</f>
        <v>5792</v>
      </c>
      <c r="M60" s="259">
        <f>SUM(M59:M59)</f>
        <v>5792</v>
      </c>
      <c r="N60" s="262"/>
      <c r="P60" s="56"/>
    </row>
    <row r="61" spans="1:21" ht="13.5" customHeight="1" x14ac:dyDescent="0.2">
      <c r="A61" s="151"/>
      <c r="B61" s="117"/>
      <c r="C61" s="32"/>
      <c r="D61" s="80" t="s">
        <v>7</v>
      </c>
      <c r="E61" s="530" t="s">
        <v>114</v>
      </c>
      <c r="F61" s="165"/>
      <c r="G61" s="532" t="s">
        <v>162</v>
      </c>
      <c r="H61" s="584" t="s">
        <v>192</v>
      </c>
      <c r="I61" s="339" t="s">
        <v>107</v>
      </c>
      <c r="J61" s="588" t="s">
        <v>108</v>
      </c>
      <c r="K61" s="152" t="s">
        <v>9</v>
      </c>
      <c r="L61" s="246">
        <f>36.3/3.4528*1000</f>
        <v>10513</v>
      </c>
      <c r="M61" s="246">
        <f>36.3/3.4528*1000</f>
        <v>10513</v>
      </c>
      <c r="N61" s="246"/>
      <c r="P61" s="269"/>
      <c r="S61" s="56"/>
    </row>
    <row r="62" spans="1:21" ht="13.5" customHeight="1" x14ac:dyDescent="0.2">
      <c r="A62" s="151"/>
      <c r="B62" s="117"/>
      <c r="C62" s="32"/>
      <c r="D62" s="80"/>
      <c r="E62" s="583"/>
      <c r="F62" s="56"/>
      <c r="G62" s="558"/>
      <c r="H62" s="585"/>
      <c r="I62" s="423"/>
      <c r="J62" s="528"/>
      <c r="K62" s="277"/>
      <c r="L62" s="194"/>
      <c r="M62" s="194"/>
      <c r="N62" s="194"/>
      <c r="P62" s="56"/>
    </row>
    <row r="63" spans="1:21" ht="13.5" customHeight="1" x14ac:dyDescent="0.2">
      <c r="A63" s="151"/>
      <c r="B63" s="117"/>
      <c r="C63" s="32"/>
      <c r="D63" s="80"/>
      <c r="E63" s="583"/>
      <c r="F63" s="56"/>
      <c r="G63" s="558"/>
      <c r="H63" s="585"/>
      <c r="I63" s="423"/>
      <c r="J63" s="528"/>
      <c r="K63" s="277"/>
      <c r="L63" s="194"/>
      <c r="M63" s="194"/>
      <c r="N63" s="194"/>
      <c r="P63" s="56"/>
    </row>
    <row r="64" spans="1:21" x14ac:dyDescent="0.2">
      <c r="A64" s="452"/>
      <c r="B64" s="453"/>
      <c r="C64" s="454"/>
      <c r="D64" s="455"/>
      <c r="E64" s="582"/>
      <c r="F64" s="456"/>
      <c r="G64" s="559"/>
      <c r="H64" s="594"/>
      <c r="I64" s="457"/>
      <c r="J64" s="566"/>
      <c r="K64" s="113" t="s">
        <v>13</v>
      </c>
      <c r="L64" s="262">
        <f>SUM(L61:L63)</f>
        <v>10513</v>
      </c>
      <c r="M64" s="262">
        <f>SUM(M61:M63)</f>
        <v>10513</v>
      </c>
      <c r="N64" s="262"/>
      <c r="P64" s="56"/>
      <c r="S64" s="56"/>
    </row>
    <row r="65" spans="1:21" ht="25.5" customHeight="1" x14ac:dyDescent="0.2">
      <c r="A65" s="116"/>
      <c r="B65" s="117"/>
      <c r="C65" s="9"/>
      <c r="D65" s="80" t="s">
        <v>8</v>
      </c>
      <c r="E65" s="583" t="s">
        <v>131</v>
      </c>
      <c r="F65" s="572"/>
      <c r="G65" s="580" t="s">
        <v>163</v>
      </c>
      <c r="H65" s="585" t="s">
        <v>194</v>
      </c>
      <c r="I65" s="595"/>
      <c r="J65" s="528"/>
      <c r="K65" s="47" t="s">
        <v>9</v>
      </c>
      <c r="L65" s="185">
        <f>15/3.4528*1000</f>
        <v>4344</v>
      </c>
      <c r="M65" s="185">
        <f>15/3.4528*1000</f>
        <v>4344</v>
      </c>
      <c r="N65" s="185"/>
      <c r="P65" s="56"/>
    </row>
    <row r="66" spans="1:21" ht="12.75" customHeight="1" x14ac:dyDescent="0.2">
      <c r="A66" s="116"/>
      <c r="B66" s="117"/>
      <c r="C66" s="9"/>
      <c r="D66" s="80"/>
      <c r="E66" s="583"/>
      <c r="F66" s="572"/>
      <c r="G66" s="580"/>
      <c r="H66" s="585"/>
      <c r="I66" s="595"/>
      <c r="J66" s="528"/>
      <c r="K66" s="47"/>
      <c r="L66" s="185"/>
      <c r="M66" s="185"/>
      <c r="N66" s="185"/>
      <c r="P66" s="56"/>
    </row>
    <row r="67" spans="1:21" ht="16.5" customHeight="1" x14ac:dyDescent="0.2">
      <c r="A67" s="18"/>
      <c r="B67" s="21"/>
      <c r="C67" s="32"/>
      <c r="D67" s="81"/>
      <c r="E67" s="583"/>
      <c r="F67" s="572"/>
      <c r="G67" s="581"/>
      <c r="H67" s="594"/>
      <c r="I67" s="595"/>
      <c r="J67" s="528"/>
      <c r="K67" s="112" t="s">
        <v>13</v>
      </c>
      <c r="L67" s="259">
        <f>SUM(L65:L66)</f>
        <v>4344</v>
      </c>
      <c r="M67" s="259">
        <f>SUM(M65:M66)</f>
        <v>4344</v>
      </c>
      <c r="N67" s="262"/>
      <c r="P67" s="56"/>
      <c r="U67" s="56"/>
    </row>
    <row r="68" spans="1:21" ht="17.25" customHeight="1" x14ac:dyDescent="0.2">
      <c r="A68" s="116"/>
      <c r="B68" s="117"/>
      <c r="C68" s="9"/>
      <c r="D68" s="79" t="s">
        <v>10</v>
      </c>
      <c r="E68" s="530" t="s">
        <v>109</v>
      </c>
      <c r="F68" s="572"/>
      <c r="G68" s="532" t="s">
        <v>164</v>
      </c>
      <c r="H68" s="534" t="s">
        <v>195</v>
      </c>
      <c r="I68" s="595"/>
      <c r="J68" s="528"/>
      <c r="K68" s="50" t="s">
        <v>9</v>
      </c>
      <c r="L68" s="255">
        <f>31/3.4528*1000</f>
        <v>8978</v>
      </c>
      <c r="M68" s="255">
        <f>31/3.4528*1000</f>
        <v>8978</v>
      </c>
      <c r="N68" s="255"/>
      <c r="P68" s="56"/>
    </row>
    <row r="69" spans="1:21" ht="17.25" customHeight="1" x14ac:dyDescent="0.2">
      <c r="A69" s="116"/>
      <c r="B69" s="117"/>
      <c r="C69" s="9"/>
      <c r="D69" s="80"/>
      <c r="E69" s="583"/>
      <c r="F69" s="572"/>
      <c r="G69" s="558"/>
      <c r="H69" s="534"/>
      <c r="I69" s="595"/>
      <c r="J69" s="528"/>
      <c r="K69" s="47"/>
      <c r="L69" s="185"/>
      <c r="M69" s="185"/>
      <c r="N69" s="185"/>
      <c r="O69" s="269"/>
    </row>
    <row r="70" spans="1:21" ht="17.25" customHeight="1" x14ac:dyDescent="0.2">
      <c r="A70" s="18"/>
      <c r="B70" s="21"/>
      <c r="C70" s="32"/>
      <c r="D70" s="81"/>
      <c r="E70" s="583"/>
      <c r="F70" s="572"/>
      <c r="G70" s="558"/>
      <c r="H70" s="534"/>
      <c r="I70" s="595"/>
      <c r="J70" s="528"/>
      <c r="K70" s="278"/>
      <c r="L70" s="279"/>
      <c r="M70" s="279"/>
      <c r="N70" s="368"/>
    </row>
    <row r="71" spans="1:21" ht="14.25" customHeight="1" x14ac:dyDescent="0.2">
      <c r="A71" s="18"/>
      <c r="B71" s="21"/>
      <c r="C71" s="32"/>
      <c r="D71" s="81"/>
      <c r="E71" s="583"/>
      <c r="F71" s="573"/>
      <c r="G71" s="559"/>
      <c r="H71" s="561"/>
      <c r="I71" s="595"/>
      <c r="J71" s="566"/>
      <c r="K71" s="112" t="s">
        <v>13</v>
      </c>
      <c r="L71" s="259">
        <f>SUM(L68:L70)</f>
        <v>8978</v>
      </c>
      <c r="M71" s="259">
        <f>SUM(M68:M70)</f>
        <v>8978</v>
      </c>
      <c r="N71" s="262"/>
      <c r="P71" s="56"/>
    </row>
    <row r="72" spans="1:21" ht="13.5" thickBot="1" x14ac:dyDescent="0.25">
      <c r="A72" s="122"/>
      <c r="B72" s="22"/>
      <c r="C72" s="33"/>
      <c r="D72" s="123"/>
      <c r="E72" s="82"/>
      <c r="F72" s="598"/>
      <c r="G72" s="598"/>
      <c r="H72" s="598"/>
      <c r="I72" s="598"/>
      <c r="J72" s="599"/>
      <c r="K72" s="62" t="s">
        <v>13</v>
      </c>
      <c r="L72" s="260">
        <f>L71+L67+L64+L60</f>
        <v>29627</v>
      </c>
      <c r="M72" s="260">
        <f>M71+M67+M64+M60</f>
        <v>29627</v>
      </c>
      <c r="N72" s="260"/>
    </row>
    <row r="73" spans="1:21" ht="32.25" customHeight="1" x14ac:dyDescent="0.2">
      <c r="A73" s="10" t="s">
        <v>6</v>
      </c>
      <c r="B73" s="16" t="s">
        <v>7</v>
      </c>
      <c r="C73" s="11" t="s">
        <v>8</v>
      </c>
      <c r="D73" s="85"/>
      <c r="E73" s="86" t="s">
        <v>45</v>
      </c>
      <c r="F73" s="182"/>
      <c r="G73" s="411" t="s">
        <v>170</v>
      </c>
      <c r="H73" s="412"/>
      <c r="I73" s="340">
        <v>6</v>
      </c>
      <c r="J73" s="600" t="s">
        <v>87</v>
      </c>
      <c r="K73" s="76"/>
      <c r="L73" s="261"/>
      <c r="M73" s="261"/>
      <c r="N73" s="261"/>
      <c r="P73" s="183"/>
    </row>
    <row r="74" spans="1:21" ht="31.5" customHeight="1" x14ac:dyDescent="0.2">
      <c r="A74" s="116"/>
      <c r="B74" s="117"/>
      <c r="C74" s="9"/>
      <c r="D74" s="79" t="s">
        <v>6</v>
      </c>
      <c r="E74" s="530" t="s">
        <v>115</v>
      </c>
      <c r="F74" s="67"/>
      <c r="G74" s="532" t="s">
        <v>167</v>
      </c>
      <c r="H74" s="560" t="s">
        <v>196</v>
      </c>
      <c r="I74" s="306"/>
      <c r="J74" s="601"/>
      <c r="K74" s="50" t="s">
        <v>9</v>
      </c>
      <c r="L74" s="255">
        <f>20/3.4528*1000</f>
        <v>5792</v>
      </c>
      <c r="M74" s="255">
        <f>20/3.4528*1000</f>
        <v>5792</v>
      </c>
      <c r="N74" s="255"/>
    </row>
    <row r="75" spans="1:21" x14ac:dyDescent="0.2">
      <c r="A75" s="116"/>
      <c r="B75" s="117"/>
      <c r="C75" s="32"/>
      <c r="D75" s="81"/>
      <c r="E75" s="582"/>
      <c r="F75" s="67"/>
      <c r="G75" s="559"/>
      <c r="H75" s="561"/>
      <c r="I75" s="306"/>
      <c r="J75" s="601"/>
      <c r="K75" s="113" t="s">
        <v>13</v>
      </c>
      <c r="L75" s="262">
        <f>L74</f>
        <v>5792</v>
      </c>
      <c r="M75" s="262">
        <f>M74</f>
        <v>5792</v>
      </c>
      <c r="N75" s="262"/>
      <c r="P75" s="56"/>
    </row>
    <row r="76" spans="1:21" ht="22.5" customHeight="1" x14ac:dyDescent="0.2">
      <c r="A76" s="116"/>
      <c r="B76" s="117"/>
      <c r="C76" s="9"/>
      <c r="D76" s="443" t="s">
        <v>7</v>
      </c>
      <c r="E76" s="648" t="s">
        <v>102</v>
      </c>
      <c r="F76" s="572"/>
      <c r="G76" s="532" t="s">
        <v>168</v>
      </c>
      <c r="H76" s="651" t="s">
        <v>197</v>
      </c>
      <c r="I76" s="654"/>
      <c r="J76" s="442"/>
      <c r="K76" s="52" t="s">
        <v>9</v>
      </c>
      <c r="L76" s="198">
        <f>123.7/3.4528*1000</f>
        <v>35826</v>
      </c>
      <c r="M76" s="444">
        <v>0</v>
      </c>
      <c r="N76" s="438">
        <f>M76-L76</f>
        <v>-35826</v>
      </c>
      <c r="P76" s="56"/>
    </row>
    <row r="77" spans="1:21" ht="22.5" customHeight="1" x14ac:dyDescent="0.2">
      <c r="A77" s="116"/>
      <c r="B77" s="117"/>
      <c r="C77" s="9"/>
      <c r="D77" s="80"/>
      <c r="E77" s="649"/>
      <c r="F77" s="572"/>
      <c r="G77" s="558"/>
      <c r="H77" s="652"/>
      <c r="I77" s="654"/>
      <c r="J77" s="442"/>
      <c r="K77" s="107" t="s">
        <v>16</v>
      </c>
      <c r="L77" s="255">
        <f>163.1/3.4528*1000</f>
        <v>47237</v>
      </c>
      <c r="M77" s="438">
        <v>0</v>
      </c>
      <c r="N77" s="438">
        <f>M77-L77</f>
        <v>-47237</v>
      </c>
      <c r="R77" s="56"/>
    </row>
    <row r="78" spans="1:21" ht="21" customHeight="1" x14ac:dyDescent="0.2">
      <c r="A78" s="18"/>
      <c r="B78" s="21"/>
      <c r="C78" s="32"/>
      <c r="D78" s="84"/>
      <c r="E78" s="650"/>
      <c r="F78" s="572"/>
      <c r="G78" s="559"/>
      <c r="H78" s="653"/>
      <c r="I78" s="654"/>
      <c r="J78" s="442"/>
      <c r="K78" s="113" t="s">
        <v>13</v>
      </c>
      <c r="L78" s="262">
        <f>SUM(L76:L77)</f>
        <v>83063</v>
      </c>
      <c r="M78" s="262">
        <f>SUM(M76:M77)</f>
        <v>0</v>
      </c>
      <c r="N78" s="262">
        <f>SUM(N76:N77)</f>
        <v>-83063</v>
      </c>
      <c r="P78" s="56"/>
    </row>
    <row r="79" spans="1:21" ht="27.75" customHeight="1" x14ac:dyDescent="0.2">
      <c r="A79" s="116"/>
      <c r="B79" s="117"/>
      <c r="C79" s="9"/>
      <c r="D79" s="451" t="s">
        <v>213</v>
      </c>
      <c r="E79" s="530" t="s">
        <v>129</v>
      </c>
      <c r="F79" s="572"/>
      <c r="G79" s="532" t="s">
        <v>169</v>
      </c>
      <c r="H79" s="534" t="s">
        <v>198</v>
      </c>
      <c r="I79" s="605"/>
      <c r="J79" s="144"/>
      <c r="K79" s="50" t="s">
        <v>9</v>
      </c>
      <c r="L79" s="255">
        <f>350/3.4528*1000</f>
        <v>101367</v>
      </c>
      <c r="M79" s="255">
        <f>350/3.4528*1000</f>
        <v>101367</v>
      </c>
      <c r="N79" s="255"/>
      <c r="P79" s="56"/>
    </row>
    <row r="80" spans="1:21" ht="18" customHeight="1" x14ac:dyDescent="0.2">
      <c r="A80" s="18"/>
      <c r="B80" s="21"/>
      <c r="C80" s="32"/>
      <c r="D80" s="341"/>
      <c r="E80" s="582"/>
      <c r="F80" s="572"/>
      <c r="G80" s="559"/>
      <c r="H80" s="534"/>
      <c r="I80" s="605"/>
      <c r="J80" s="144"/>
      <c r="K80" s="113" t="s">
        <v>13</v>
      </c>
      <c r="L80" s="262">
        <f>SUM(L79:L79)</f>
        <v>101367</v>
      </c>
      <c r="M80" s="262">
        <f>SUM(M79:M79)</f>
        <v>101367</v>
      </c>
      <c r="N80" s="262"/>
      <c r="P80" s="56"/>
    </row>
    <row r="81" spans="1:16" ht="17.25" hidden="1" customHeight="1" x14ac:dyDescent="0.2">
      <c r="A81" s="116"/>
      <c r="B81" s="117"/>
      <c r="C81" s="9"/>
      <c r="D81" s="80" t="s">
        <v>35</v>
      </c>
      <c r="E81" s="577" t="s">
        <v>91</v>
      </c>
      <c r="F81" s="67"/>
      <c r="G81" s="239"/>
      <c r="H81" s="286"/>
      <c r="I81" s="236"/>
      <c r="J81" s="144"/>
      <c r="K81" s="47" t="s">
        <v>9</v>
      </c>
      <c r="L81" s="185"/>
      <c r="M81" s="185"/>
      <c r="N81" s="185"/>
    </row>
    <row r="82" spans="1:16" ht="12.75" hidden="1" customHeight="1" x14ac:dyDescent="0.2">
      <c r="A82" s="116"/>
      <c r="B82" s="117"/>
      <c r="C82" s="32"/>
      <c r="D82" s="81"/>
      <c r="E82" s="578"/>
      <c r="F82" s="67"/>
      <c r="G82" s="239"/>
      <c r="H82" s="286"/>
      <c r="I82" s="236"/>
      <c r="J82" s="144"/>
      <c r="K82" s="113" t="s">
        <v>13</v>
      </c>
      <c r="L82" s="262"/>
      <c r="M82" s="262"/>
      <c r="N82" s="370"/>
    </row>
    <row r="83" spans="1:16" ht="27" hidden="1" customHeight="1" x14ac:dyDescent="0.2">
      <c r="A83" s="116"/>
      <c r="B83" s="117"/>
      <c r="C83" s="9"/>
      <c r="D83" s="79" t="s">
        <v>46</v>
      </c>
      <c r="E83" s="576" t="s">
        <v>78</v>
      </c>
      <c r="F83" s="67"/>
      <c r="G83" s="239"/>
      <c r="H83" s="286"/>
      <c r="I83" s="236"/>
      <c r="J83" s="144"/>
      <c r="K83" s="50" t="s">
        <v>9</v>
      </c>
      <c r="L83" s="255"/>
      <c r="M83" s="255"/>
      <c r="N83" s="255"/>
    </row>
    <row r="84" spans="1:16" ht="14.25" hidden="1" customHeight="1" x14ac:dyDescent="0.2">
      <c r="A84" s="116"/>
      <c r="B84" s="117"/>
      <c r="C84" s="32"/>
      <c r="D84" s="81"/>
      <c r="E84" s="577"/>
      <c r="F84" s="67"/>
      <c r="G84" s="239"/>
      <c r="H84" s="286"/>
      <c r="I84" s="236"/>
      <c r="J84" s="145"/>
      <c r="K84" s="113" t="s">
        <v>13</v>
      </c>
      <c r="L84" s="262"/>
      <c r="M84" s="262"/>
      <c r="N84" s="370"/>
    </row>
    <row r="85" spans="1:16" ht="13.5" thickBot="1" x14ac:dyDescent="0.25">
      <c r="A85" s="13"/>
      <c r="B85" s="7"/>
      <c r="C85" s="33"/>
      <c r="D85" s="87"/>
      <c r="E85" s="82"/>
      <c r="F85" s="82"/>
      <c r="G85" s="243"/>
      <c r="H85" s="243"/>
      <c r="I85" s="237"/>
      <c r="J85" s="83"/>
      <c r="K85" s="62" t="s">
        <v>13</v>
      </c>
      <c r="L85" s="260">
        <f>L84+L82+L80+L78+L75</f>
        <v>190222</v>
      </c>
      <c r="M85" s="260">
        <f>M84+M82+M80+M78+M75</f>
        <v>107159</v>
      </c>
      <c r="N85" s="260">
        <f>N80+N78+N75</f>
        <v>-83063</v>
      </c>
    </row>
    <row r="86" spans="1:16" ht="13.5" thickBot="1" x14ac:dyDescent="0.25">
      <c r="A86" s="19" t="s">
        <v>6</v>
      </c>
      <c r="B86" s="22" t="s">
        <v>7</v>
      </c>
      <c r="C86" s="604" t="s">
        <v>12</v>
      </c>
      <c r="D86" s="546"/>
      <c r="E86" s="546"/>
      <c r="F86" s="546"/>
      <c r="G86" s="546"/>
      <c r="H86" s="546"/>
      <c r="I86" s="546"/>
      <c r="J86" s="546"/>
      <c r="K86" s="547"/>
      <c r="L86" s="191">
        <f>L85+L72+L56</f>
        <v>3390468</v>
      </c>
      <c r="M86" s="191">
        <f>M85+M72+M56</f>
        <v>3357405</v>
      </c>
      <c r="N86" s="191">
        <f>N85+N72+N56</f>
        <v>-33063</v>
      </c>
    </row>
    <row r="87" spans="1:16" ht="13.5" customHeight="1" thickBot="1" x14ac:dyDescent="0.25">
      <c r="A87" s="8" t="s">
        <v>6</v>
      </c>
      <c r="B87" s="75" t="s">
        <v>8</v>
      </c>
      <c r="C87" s="636" t="s">
        <v>88</v>
      </c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3"/>
    </row>
    <row r="88" spans="1:16" ht="29.25" customHeight="1" x14ac:dyDescent="0.2">
      <c r="A88" s="10" t="s">
        <v>6</v>
      </c>
      <c r="B88" s="16" t="s">
        <v>8</v>
      </c>
      <c r="C88" s="11" t="s">
        <v>6</v>
      </c>
      <c r="D88" s="320"/>
      <c r="E88" s="321" t="s">
        <v>63</v>
      </c>
      <c r="F88" s="322"/>
      <c r="G88" s="323" t="s">
        <v>171</v>
      </c>
      <c r="H88" s="324"/>
      <c r="I88" s="305">
        <v>2</v>
      </c>
      <c r="J88" s="427" t="s">
        <v>86</v>
      </c>
      <c r="K88" s="325"/>
      <c r="L88" s="326"/>
      <c r="M88" s="326"/>
      <c r="N88" s="375"/>
    </row>
    <row r="89" spans="1:16" ht="46.5" customHeight="1" x14ac:dyDescent="0.2">
      <c r="A89" s="116"/>
      <c r="B89" s="117"/>
      <c r="C89" s="9"/>
      <c r="D89" s="272" t="s">
        <v>6</v>
      </c>
      <c r="E89" s="273" t="s">
        <v>79</v>
      </c>
      <c r="F89" s="429" t="s">
        <v>64</v>
      </c>
      <c r="G89" s="415" t="s">
        <v>172</v>
      </c>
      <c r="H89" s="416" t="s">
        <v>199</v>
      </c>
      <c r="I89" s="314"/>
      <c r="J89" s="428"/>
      <c r="K89" s="169" t="s">
        <v>9</v>
      </c>
      <c r="L89" s="195">
        <v>2896</v>
      </c>
      <c r="M89" s="195">
        <v>2896</v>
      </c>
      <c r="N89" s="195"/>
      <c r="O89" s="269"/>
    </row>
    <row r="90" spans="1:16" ht="19.5" customHeight="1" x14ac:dyDescent="0.2">
      <c r="A90" s="116"/>
      <c r="B90" s="117"/>
      <c r="C90" s="9"/>
      <c r="D90" s="119" t="s">
        <v>7</v>
      </c>
      <c r="E90" s="637" t="s">
        <v>103</v>
      </c>
      <c r="F90" s="641" t="s">
        <v>65</v>
      </c>
      <c r="G90" s="558" t="s">
        <v>173</v>
      </c>
      <c r="H90" s="560" t="s">
        <v>200</v>
      </c>
      <c r="I90" s="307"/>
      <c r="J90" s="428"/>
      <c r="K90" s="142" t="s">
        <v>9</v>
      </c>
      <c r="L90" s="185">
        <v>14481</v>
      </c>
      <c r="M90" s="185">
        <v>14481</v>
      </c>
      <c r="N90" s="185"/>
    </row>
    <row r="91" spans="1:16" ht="12" customHeight="1" x14ac:dyDescent="0.2">
      <c r="A91" s="116"/>
      <c r="B91" s="117"/>
      <c r="C91" s="9"/>
      <c r="D91" s="56"/>
      <c r="E91" s="638"/>
      <c r="F91" s="641"/>
      <c r="G91" s="558"/>
      <c r="H91" s="534"/>
      <c r="I91" s="307"/>
      <c r="J91" s="428"/>
      <c r="K91" s="56"/>
      <c r="L91" s="263"/>
      <c r="M91" s="263"/>
      <c r="N91" s="263"/>
      <c r="P91" s="56"/>
    </row>
    <row r="92" spans="1:16" ht="16.5" customHeight="1" thickBot="1" x14ac:dyDescent="0.25">
      <c r="A92" s="13"/>
      <c r="B92" s="7"/>
      <c r="C92" s="33"/>
      <c r="D92" s="207"/>
      <c r="E92" s="639"/>
      <c r="F92" s="642"/>
      <c r="G92" s="533"/>
      <c r="H92" s="535"/>
      <c r="I92" s="308"/>
      <c r="J92" s="172"/>
      <c r="K92" s="143" t="s">
        <v>13</v>
      </c>
      <c r="L92" s="189">
        <f>SUM(L89:L91)</f>
        <v>17377</v>
      </c>
      <c r="M92" s="189">
        <f>SUM(M89:M91)</f>
        <v>17377</v>
      </c>
      <c r="N92" s="189"/>
    </row>
    <row r="93" spans="1:16" ht="39.75" customHeight="1" x14ac:dyDescent="0.2">
      <c r="A93" s="10" t="s">
        <v>6</v>
      </c>
      <c r="B93" s="16" t="s">
        <v>8</v>
      </c>
      <c r="C93" s="11" t="s">
        <v>10</v>
      </c>
      <c r="D93" s="88"/>
      <c r="E93" s="567" t="s">
        <v>105</v>
      </c>
      <c r="F93" s="643" t="s">
        <v>69</v>
      </c>
      <c r="G93" s="645" t="s">
        <v>174</v>
      </c>
      <c r="H93" s="541" t="s">
        <v>201</v>
      </c>
      <c r="I93" s="542" t="s">
        <v>29</v>
      </c>
      <c r="J93" s="623" t="s">
        <v>86</v>
      </c>
      <c r="K93" s="89" t="s">
        <v>9</v>
      </c>
      <c r="L93" s="445">
        <v>11585</v>
      </c>
      <c r="M93" s="445">
        <v>11584</v>
      </c>
      <c r="N93" s="445">
        <f>M93-L93</f>
        <v>-1</v>
      </c>
      <c r="O93" s="271"/>
    </row>
    <row r="94" spans="1:16" ht="13.5" thickBot="1" x14ac:dyDescent="0.25">
      <c r="A94" s="13"/>
      <c r="B94" s="7"/>
      <c r="C94" s="33"/>
      <c r="D94" s="77"/>
      <c r="E94" s="568"/>
      <c r="F94" s="644"/>
      <c r="G94" s="533"/>
      <c r="H94" s="535"/>
      <c r="I94" s="543"/>
      <c r="J94" s="624"/>
      <c r="K94" s="111" t="s">
        <v>13</v>
      </c>
      <c r="L94" s="189">
        <f>L93</f>
        <v>11585</v>
      </c>
      <c r="M94" s="189">
        <f>M93</f>
        <v>11584</v>
      </c>
      <c r="N94" s="369">
        <f>N93</f>
        <v>-1</v>
      </c>
      <c r="O94" s="271"/>
    </row>
    <row r="95" spans="1:16" ht="14.25" customHeight="1" thickBot="1" x14ac:dyDescent="0.25">
      <c r="A95" s="19" t="s">
        <v>6</v>
      </c>
      <c r="B95" s="22" t="s">
        <v>8</v>
      </c>
      <c r="C95" s="604" t="s">
        <v>12</v>
      </c>
      <c r="D95" s="546"/>
      <c r="E95" s="546"/>
      <c r="F95" s="546"/>
      <c r="G95" s="546"/>
      <c r="H95" s="546"/>
      <c r="I95" s="546"/>
      <c r="J95" s="546"/>
      <c r="K95" s="547"/>
      <c r="L95" s="264">
        <f>L94+L92</f>
        <v>28962</v>
      </c>
      <c r="M95" s="264">
        <f>M94+M92</f>
        <v>28961</v>
      </c>
      <c r="N95" s="191">
        <f>N94+N92</f>
        <v>-1</v>
      </c>
    </row>
    <row r="96" spans="1:16" ht="14.25" customHeight="1" thickBot="1" x14ac:dyDescent="0.25">
      <c r="A96" s="6" t="s">
        <v>6</v>
      </c>
      <c r="B96" s="626" t="s">
        <v>14</v>
      </c>
      <c r="C96" s="627"/>
      <c r="D96" s="627"/>
      <c r="E96" s="627"/>
      <c r="F96" s="627"/>
      <c r="G96" s="627"/>
      <c r="H96" s="627"/>
      <c r="I96" s="627"/>
      <c r="J96" s="627"/>
      <c r="K96" s="628"/>
      <c r="L96" s="265">
        <f>L95+L86+L30</f>
        <v>4031485</v>
      </c>
      <c r="M96" s="265">
        <f>M95+M86+M30</f>
        <v>3998422</v>
      </c>
      <c r="N96" s="265">
        <f>N95+N86+N30</f>
        <v>-33063</v>
      </c>
    </row>
    <row r="97" spans="1:14" ht="14.25" customHeight="1" thickBot="1" x14ac:dyDescent="0.25">
      <c r="A97" s="20" t="s">
        <v>11</v>
      </c>
      <c r="B97" s="631" t="s">
        <v>70</v>
      </c>
      <c r="C97" s="632"/>
      <c r="D97" s="632"/>
      <c r="E97" s="632"/>
      <c r="F97" s="632"/>
      <c r="G97" s="632"/>
      <c r="H97" s="632"/>
      <c r="I97" s="632"/>
      <c r="J97" s="632"/>
      <c r="K97" s="633"/>
      <c r="L97" s="196">
        <f>L96</f>
        <v>4031485</v>
      </c>
      <c r="M97" s="196">
        <f>M96</f>
        <v>3998422</v>
      </c>
      <c r="N97" s="196">
        <f t="shared" ref="N97" si="0">N96</f>
        <v>-33063</v>
      </c>
    </row>
    <row r="98" spans="1:14" ht="18.75" customHeight="1" x14ac:dyDescent="0.2">
      <c r="A98" s="618" t="s">
        <v>215</v>
      </c>
      <c r="B98" s="618"/>
      <c r="C98" s="618"/>
      <c r="D98" s="618"/>
      <c r="E98" s="618"/>
      <c r="F98" s="618"/>
      <c r="G98" s="618"/>
      <c r="H98" s="618"/>
      <c r="I98" s="618"/>
      <c r="J98" s="618"/>
      <c r="K98" s="618"/>
      <c r="L98" s="618"/>
      <c r="M98" s="618"/>
      <c r="N98" s="618"/>
    </row>
    <row r="99" spans="1:14" ht="15.75" customHeight="1" thickBot="1" x14ac:dyDescent="0.25">
      <c r="A99" s="619" t="s">
        <v>17</v>
      </c>
      <c r="B99" s="619"/>
      <c r="C99" s="619"/>
      <c r="D99" s="619"/>
      <c r="E99" s="619"/>
      <c r="F99" s="619"/>
      <c r="G99" s="619"/>
      <c r="H99" s="619"/>
      <c r="I99" s="619"/>
      <c r="J99" s="619"/>
      <c r="K99" s="619"/>
      <c r="L99" s="619"/>
      <c r="M99" s="619"/>
      <c r="N99" s="619"/>
    </row>
    <row r="100" spans="1:14" ht="66" customHeight="1" x14ac:dyDescent="0.2">
      <c r="A100" s="655" t="s">
        <v>15</v>
      </c>
      <c r="B100" s="656"/>
      <c r="C100" s="656"/>
      <c r="D100" s="656"/>
      <c r="E100" s="656"/>
      <c r="F100" s="656"/>
      <c r="G100" s="656"/>
      <c r="H100" s="656"/>
      <c r="I100" s="656"/>
      <c r="J100" s="656"/>
      <c r="K100" s="657"/>
      <c r="L100" s="385" t="s">
        <v>206</v>
      </c>
      <c r="M100" s="386" t="s">
        <v>214</v>
      </c>
      <c r="N100" s="384" t="s">
        <v>205</v>
      </c>
    </row>
    <row r="101" spans="1:14" x14ac:dyDescent="0.2">
      <c r="A101" s="609" t="s">
        <v>26</v>
      </c>
      <c r="B101" s="610"/>
      <c r="C101" s="610"/>
      <c r="D101" s="610"/>
      <c r="E101" s="610"/>
      <c r="F101" s="610"/>
      <c r="G101" s="610"/>
      <c r="H101" s="610"/>
      <c r="I101" s="610"/>
      <c r="J101" s="610"/>
      <c r="K101" s="611"/>
      <c r="L101" s="377">
        <f>SUM(L102:L105)</f>
        <v>3896175</v>
      </c>
      <c r="M101" s="377">
        <f>SUM(M102:M105)</f>
        <v>3860349</v>
      </c>
      <c r="N101" s="381">
        <f>SUM(N102:N105)</f>
        <v>-35826</v>
      </c>
    </row>
    <row r="102" spans="1:14" x14ac:dyDescent="0.2">
      <c r="A102" s="612" t="s">
        <v>18</v>
      </c>
      <c r="B102" s="613"/>
      <c r="C102" s="613"/>
      <c r="D102" s="613"/>
      <c r="E102" s="613"/>
      <c r="F102" s="613"/>
      <c r="G102" s="613"/>
      <c r="H102" s="613"/>
      <c r="I102" s="613"/>
      <c r="J102" s="613"/>
      <c r="K102" s="614"/>
      <c r="L102" s="378">
        <f>SUMIF(K15:K93,"sb",L15:L93)</f>
        <v>3328544</v>
      </c>
      <c r="M102" s="378">
        <f>SUMIF(K15:K93,"sb",M15:M93)</f>
        <v>3292718</v>
      </c>
      <c r="N102" s="382">
        <f>M102-L102</f>
        <v>-35826</v>
      </c>
    </row>
    <row r="103" spans="1:14" x14ac:dyDescent="0.2">
      <c r="A103" s="612" t="s">
        <v>77</v>
      </c>
      <c r="B103" s="613"/>
      <c r="C103" s="613"/>
      <c r="D103" s="613"/>
      <c r="E103" s="613"/>
      <c r="F103" s="613"/>
      <c r="G103" s="613"/>
      <c r="H103" s="613"/>
      <c r="I103" s="613"/>
      <c r="J103" s="613"/>
      <c r="K103" s="614"/>
      <c r="L103" s="378">
        <f>SUMIF(K15:K93,"sb(vr)",L15:L93)</f>
        <v>134413</v>
      </c>
      <c r="M103" s="378">
        <f>SUMIF(K15:K93,"sb(vr)",M15:M93)</f>
        <v>134413</v>
      </c>
      <c r="N103" s="382">
        <f t="shared" ref="N103:N105" si="1">M103-L103</f>
        <v>0</v>
      </c>
    </row>
    <row r="104" spans="1:14" ht="12.75" customHeight="1" x14ac:dyDescent="0.2">
      <c r="A104" s="606" t="s">
        <v>25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8"/>
      <c r="L104" s="379">
        <f>SUMIF(K15:K93,"sb(sp)",L15:L93)</f>
        <v>342331</v>
      </c>
      <c r="M104" s="379">
        <f>SUMIF(K15:K93,"sb(sp)",M15:M93)</f>
        <v>342331</v>
      </c>
      <c r="N104" s="382">
        <f t="shared" si="1"/>
        <v>0</v>
      </c>
    </row>
    <row r="105" spans="1:14" ht="12.75" customHeight="1" x14ac:dyDescent="0.2">
      <c r="A105" s="606" t="s">
        <v>204</v>
      </c>
      <c r="B105" s="607"/>
      <c r="C105" s="607"/>
      <c r="D105" s="607"/>
      <c r="E105" s="607"/>
      <c r="F105" s="607"/>
      <c r="G105" s="607"/>
      <c r="H105" s="607"/>
      <c r="I105" s="607"/>
      <c r="J105" s="607"/>
      <c r="K105" s="608"/>
      <c r="L105" s="379">
        <f>SUMIF(K15:K93,"SB(SPL)",L15:L93)</f>
        <v>90887</v>
      </c>
      <c r="M105" s="379">
        <f>SUMIF(K15:K93,"SB(SPL)",M15:M93)</f>
        <v>90887</v>
      </c>
      <c r="N105" s="382">
        <f t="shared" si="1"/>
        <v>0</v>
      </c>
    </row>
    <row r="106" spans="1:14" ht="13.5" customHeight="1" x14ac:dyDescent="0.2">
      <c r="A106" s="609" t="s">
        <v>27</v>
      </c>
      <c r="B106" s="610"/>
      <c r="C106" s="610"/>
      <c r="D106" s="610"/>
      <c r="E106" s="610"/>
      <c r="F106" s="610"/>
      <c r="G106" s="610"/>
      <c r="H106" s="610"/>
      <c r="I106" s="610"/>
      <c r="J106" s="610"/>
      <c r="K106" s="611"/>
      <c r="L106" s="377">
        <f>SUM(L107:L108)</f>
        <v>135310</v>
      </c>
      <c r="M106" s="377">
        <f>SUM(M107:M108)</f>
        <v>138073</v>
      </c>
      <c r="N106" s="381">
        <f>N107+N108</f>
        <v>2763</v>
      </c>
    </row>
    <row r="107" spans="1:14" x14ac:dyDescent="0.2">
      <c r="A107" s="612" t="s">
        <v>19</v>
      </c>
      <c r="B107" s="613"/>
      <c r="C107" s="613"/>
      <c r="D107" s="613"/>
      <c r="E107" s="613"/>
      <c r="F107" s="613"/>
      <c r="G107" s="613"/>
      <c r="H107" s="613"/>
      <c r="I107" s="613"/>
      <c r="J107" s="613"/>
      <c r="K107" s="614"/>
      <c r="L107" s="378">
        <f>SUMIF(K15:K93,"es",L15:L93)</f>
        <v>88073</v>
      </c>
      <c r="M107" s="378">
        <f>SUMIF(K15:K93,"es",M15:M93)</f>
        <v>138073</v>
      </c>
      <c r="N107" s="382">
        <f>M107-L107</f>
        <v>50000</v>
      </c>
    </row>
    <row r="108" spans="1:14" x14ac:dyDescent="0.2">
      <c r="A108" s="612" t="s">
        <v>20</v>
      </c>
      <c r="B108" s="613"/>
      <c r="C108" s="613"/>
      <c r="D108" s="613"/>
      <c r="E108" s="613"/>
      <c r="F108" s="613"/>
      <c r="G108" s="613"/>
      <c r="H108" s="613"/>
      <c r="I108" s="613"/>
      <c r="J108" s="613"/>
      <c r="K108" s="614"/>
      <c r="L108" s="378">
        <f>SUMIF(K15:K93,"lrvb",L15:L93)</f>
        <v>47237</v>
      </c>
      <c r="M108" s="378">
        <f>SUMIF(K15:K93,"lrvb",M15:M93)</f>
        <v>0</v>
      </c>
      <c r="N108" s="382">
        <f>M108-L108</f>
        <v>-47237</v>
      </c>
    </row>
    <row r="109" spans="1:14" ht="13.5" thickBot="1" x14ac:dyDescent="0.25">
      <c r="A109" s="615" t="s">
        <v>13</v>
      </c>
      <c r="B109" s="616"/>
      <c r="C109" s="616"/>
      <c r="D109" s="616"/>
      <c r="E109" s="616"/>
      <c r="F109" s="616"/>
      <c r="G109" s="616"/>
      <c r="H109" s="616"/>
      <c r="I109" s="616"/>
      <c r="J109" s="616"/>
      <c r="K109" s="617"/>
      <c r="L109" s="380">
        <f>L106+L101</f>
        <v>4031485</v>
      </c>
      <c r="M109" s="380">
        <f>M106+M101</f>
        <v>3998422</v>
      </c>
      <c r="N109" s="383">
        <f>N106+N101</f>
        <v>-33063</v>
      </c>
    </row>
    <row r="110" spans="1:14" x14ac:dyDescent="0.2">
      <c r="A110" s="34"/>
      <c r="B110" s="34"/>
      <c r="C110" s="34"/>
      <c r="D110" s="34"/>
      <c r="E110" s="34"/>
    </row>
    <row r="113" spans="1:14" x14ac:dyDescent="0.2">
      <c r="A113" s="1"/>
      <c r="B113" s="1"/>
      <c r="C113" s="1"/>
      <c r="D113" s="1"/>
      <c r="E113" s="1"/>
      <c r="F113" s="1"/>
      <c r="G113" s="244"/>
      <c r="H113" s="244"/>
      <c r="I113" s="238"/>
      <c r="J113" s="1"/>
      <c r="K113" s="1"/>
      <c r="L113" s="202"/>
      <c r="M113" s="202"/>
      <c r="N113" s="202"/>
    </row>
    <row r="114" spans="1:14" x14ac:dyDescent="0.2">
      <c r="A114" s="1"/>
      <c r="B114" s="1"/>
      <c r="C114" s="1"/>
      <c r="D114" s="1"/>
      <c r="E114" s="1"/>
      <c r="F114" s="1"/>
      <c r="G114" s="244"/>
      <c r="H114" s="244"/>
      <c r="I114" s="238"/>
      <c r="J114" s="1"/>
      <c r="K114" s="1"/>
      <c r="L114" s="202"/>
      <c r="M114" s="202"/>
      <c r="N114" s="202"/>
    </row>
    <row r="115" spans="1:14" x14ac:dyDescent="0.2">
      <c r="A115" s="1"/>
      <c r="B115" s="1"/>
      <c r="C115" s="1"/>
      <c r="D115" s="1"/>
      <c r="E115" s="1"/>
      <c r="F115" s="1"/>
      <c r="G115" s="244"/>
      <c r="H115" s="244"/>
      <c r="I115" s="238"/>
      <c r="J115" s="1"/>
      <c r="K115" s="1"/>
      <c r="L115" s="202"/>
      <c r="M115" s="202"/>
      <c r="N115" s="202"/>
    </row>
    <row r="116" spans="1:14" x14ac:dyDescent="0.2">
      <c r="A116" s="1"/>
      <c r="B116" s="1"/>
      <c r="C116" s="1"/>
      <c r="D116" s="1"/>
      <c r="E116" s="1"/>
      <c r="F116" s="1"/>
      <c r="G116" s="244"/>
      <c r="H116" s="244"/>
      <c r="I116" s="238"/>
      <c r="J116" s="1"/>
      <c r="K116" s="1"/>
      <c r="L116" s="202"/>
      <c r="M116" s="202"/>
      <c r="N116" s="202"/>
    </row>
  </sheetData>
  <mergeCells count="123">
    <mergeCell ref="A99:N99"/>
    <mergeCell ref="E53:E55"/>
    <mergeCell ref="L1:N2"/>
    <mergeCell ref="A5:N5"/>
    <mergeCell ref="G53:G56"/>
    <mergeCell ref="G61:G64"/>
    <mergeCell ref="G65:G67"/>
    <mergeCell ref="G68:G71"/>
    <mergeCell ref="G74:G75"/>
    <mergeCell ref="G90:G92"/>
    <mergeCell ref="G58:G60"/>
    <mergeCell ref="G28:G29"/>
    <mergeCell ref="G33:G35"/>
    <mergeCell ref="G36:G40"/>
    <mergeCell ref="G42:G44"/>
    <mergeCell ref="G45:G47"/>
    <mergeCell ref="C30:K30"/>
    <mergeCell ref="E83:E84"/>
    <mergeCell ref="E39:E40"/>
    <mergeCell ref="F65:F67"/>
    <mergeCell ref="E21:E22"/>
    <mergeCell ref="A7:A9"/>
    <mergeCell ref="H53:H56"/>
    <mergeCell ref="B7:B9"/>
    <mergeCell ref="C7:C9"/>
    <mergeCell ref="D7:D9"/>
    <mergeCell ref="E7:E9"/>
    <mergeCell ref="F7:F9"/>
    <mergeCell ref="E19:E20"/>
    <mergeCell ref="A11:N11"/>
    <mergeCell ref="B12:N12"/>
    <mergeCell ref="C13:N13"/>
    <mergeCell ref="J14:J20"/>
    <mergeCell ref="G19:G20"/>
    <mergeCell ref="A10:N10"/>
    <mergeCell ref="G7:G9"/>
    <mergeCell ref="I7:I9"/>
    <mergeCell ref="J7:J9"/>
    <mergeCell ref="K7:K9"/>
    <mergeCell ref="L7:L9"/>
    <mergeCell ref="N7:N9"/>
    <mergeCell ref="H7:H9"/>
    <mergeCell ref="H19:H20"/>
    <mergeCell ref="M7:M9"/>
    <mergeCell ref="A3:N3"/>
    <mergeCell ref="A4:N4"/>
    <mergeCell ref="A109:K109"/>
    <mergeCell ref="A108:K108"/>
    <mergeCell ref="A107:K107"/>
    <mergeCell ref="A106:K106"/>
    <mergeCell ref="A104:K104"/>
    <mergeCell ref="E93:E94"/>
    <mergeCell ref="F93:F94"/>
    <mergeCell ref="G93:G94"/>
    <mergeCell ref="I93:I94"/>
    <mergeCell ref="A102:K102"/>
    <mergeCell ref="B96:K96"/>
    <mergeCell ref="A103:K103"/>
    <mergeCell ref="A100:K100"/>
    <mergeCell ref="B97:K97"/>
    <mergeCell ref="A101:K101"/>
    <mergeCell ref="A98:N98"/>
    <mergeCell ref="C95:K95"/>
    <mergeCell ref="A105:K105"/>
    <mergeCell ref="E59:E60"/>
    <mergeCell ref="E48:E49"/>
    <mergeCell ref="F51:F52"/>
    <mergeCell ref="F90:F92"/>
    <mergeCell ref="G79:G80"/>
    <mergeCell ref="I79:I80"/>
    <mergeCell ref="C86:K86"/>
    <mergeCell ref="C87:N87"/>
    <mergeCell ref="E90:E92"/>
    <mergeCell ref="H79:H80"/>
    <mergeCell ref="H90:H92"/>
    <mergeCell ref="H93:H94"/>
    <mergeCell ref="E81:E82"/>
    <mergeCell ref="E79:E80"/>
    <mergeCell ref="F79:F80"/>
    <mergeCell ref="J93:J94"/>
    <mergeCell ref="G76:G78"/>
    <mergeCell ref="F58:F59"/>
    <mergeCell ref="E65:E67"/>
    <mergeCell ref="J65:J67"/>
    <mergeCell ref="E61:E64"/>
    <mergeCell ref="J61:J64"/>
    <mergeCell ref="E76:E78"/>
    <mergeCell ref="F76:F78"/>
    <mergeCell ref="H61:H64"/>
    <mergeCell ref="H65:H67"/>
    <mergeCell ref="H68:H71"/>
    <mergeCell ref="H74:H75"/>
    <mergeCell ref="H76:H78"/>
    <mergeCell ref="I76:I78"/>
    <mergeCell ref="J73:J75"/>
    <mergeCell ref="E68:E71"/>
    <mergeCell ref="E42:E44"/>
    <mergeCell ref="F72:J72"/>
    <mergeCell ref="E74:E75"/>
    <mergeCell ref="I65:I67"/>
    <mergeCell ref="F68:F71"/>
    <mergeCell ref="I68:I71"/>
    <mergeCell ref="J68:J71"/>
    <mergeCell ref="E36:E38"/>
    <mergeCell ref="H42:H44"/>
    <mergeCell ref="H36:H38"/>
    <mergeCell ref="H21:H22"/>
    <mergeCell ref="H23:H24"/>
    <mergeCell ref="H28:H29"/>
    <mergeCell ref="H33:H35"/>
    <mergeCell ref="C31:N31"/>
    <mergeCell ref="E33:E35"/>
    <mergeCell ref="J32:J35"/>
    <mergeCell ref="F21:F22"/>
    <mergeCell ref="G21:G22"/>
    <mergeCell ref="I21:I22"/>
    <mergeCell ref="J21:J22"/>
    <mergeCell ref="E23:E24"/>
    <mergeCell ref="F23:F24"/>
    <mergeCell ref="G23:G24"/>
    <mergeCell ref="I23:I24"/>
    <mergeCell ref="J23:J24"/>
    <mergeCell ref="J25:J27"/>
  </mergeCells>
  <printOptions horizontalCentered="1"/>
  <pageMargins left="0.78740157480314965" right="0" top="0.39370078740157483" bottom="0.39370078740157483" header="0.31496062992125984" footer="0.31496062992125984"/>
  <pageSetup paperSize="9" scale="90" fitToHeight="0" orientation="portrait" r:id="rId1"/>
  <rowBreaks count="3" manualBreakCount="3">
    <brk id="30" max="13" man="1"/>
    <brk id="64" max="13" man="1"/>
    <brk id="98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Asignavimų valdytojų kodai</vt:lpstr>
      <vt:lpstr>2015 MVP</vt:lpstr>
      <vt:lpstr>Lyginamasis variantas</vt:lpstr>
      <vt:lpstr>'2015 MVP'!Print_Area</vt:lpstr>
      <vt:lpstr>'Lyginamasis variantas'!Print_Area</vt:lpstr>
      <vt:lpstr>'2015 MVP'!Print_Titles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Audra Cepiene</cp:lastModifiedBy>
  <cp:lastPrinted>2015-05-22T12:34:54Z</cp:lastPrinted>
  <dcterms:created xsi:type="dcterms:W3CDTF">2004-04-19T12:01:47Z</dcterms:created>
  <dcterms:modified xsi:type="dcterms:W3CDTF">2015-06-17T05:41:02Z</dcterms:modified>
</cp:coreProperties>
</file>