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0" windowWidth="19320" windowHeight="11160" firstSheet="1" activeTab="1"/>
  </bookViews>
  <sheets>
    <sheet name="Asignavimu valdytoju kodai" sheetId="2" state="hidden" r:id="rId1"/>
    <sheet name="2015 MVP" sheetId="9" r:id="rId2"/>
    <sheet name="Lyginamasis " sheetId="8" r:id="rId3"/>
  </sheets>
  <definedNames>
    <definedName name="_xlnm.Print_Area" localSheetId="1">'2015 MVP'!$A$1:$L$106</definedName>
    <definedName name="_xlnm.Print_Area" localSheetId="2">'Lyginamasis '!$A$1:$N$101</definedName>
    <definedName name="_xlnm.Print_Titles" localSheetId="1">'2015 MVP'!$7:$9</definedName>
    <definedName name="_xlnm.Print_Titles" localSheetId="2">'Lyginamasis '!$6:$8</definedName>
  </definedNames>
  <calcPr calcId="145621" fullPrecision="0"/>
</workbook>
</file>

<file path=xl/calcChain.xml><?xml version="1.0" encoding="utf-8"?>
<calcChain xmlns="http://schemas.openxmlformats.org/spreadsheetml/2006/main">
  <c r="L100" i="8" l="1"/>
  <c r="L99" i="8"/>
  <c r="L60" i="8"/>
  <c r="L59" i="8"/>
  <c r="J55" i="8" l="1"/>
  <c r="J52" i="8"/>
  <c r="J56" i="8" s="1"/>
  <c r="J51" i="8"/>
  <c r="L98" i="8" l="1"/>
  <c r="K97" i="8" l="1"/>
  <c r="K96" i="8"/>
  <c r="K95" i="8"/>
  <c r="K94" i="8"/>
  <c r="J56" i="9"/>
  <c r="J52" i="9"/>
  <c r="J59" i="9"/>
  <c r="K99" i="8"/>
  <c r="K55" i="8"/>
  <c r="K51" i="8"/>
  <c r="K61" i="8" l="1"/>
  <c r="K84" i="8"/>
  <c r="K85" i="8" s="1"/>
  <c r="K83" i="8"/>
  <c r="K79" i="8"/>
  <c r="K77" i="8"/>
  <c r="K70" i="8"/>
  <c r="K71" i="8" s="1"/>
  <c r="K69" i="8"/>
  <c r="K62" i="8"/>
  <c r="K65" i="8" s="1"/>
  <c r="K52" i="8"/>
  <c r="K48" i="8"/>
  <c r="K100" i="8" s="1"/>
  <c r="K98" i="8" s="1"/>
  <c r="K47" i="8"/>
  <c r="K43" i="8"/>
  <c r="K41" i="8"/>
  <c r="K31" i="8"/>
  <c r="K29" i="8"/>
  <c r="K27" i="8"/>
  <c r="K25" i="8"/>
  <c r="K23" i="8"/>
  <c r="K17" i="8"/>
  <c r="K18" i="8" s="1"/>
  <c r="K15" i="8"/>
  <c r="K16" i="8" s="1"/>
  <c r="K13" i="8"/>
  <c r="J102" i="9"/>
  <c r="J101" i="9"/>
  <c r="J100" i="9"/>
  <c r="J99" i="9"/>
  <c r="J89" i="9"/>
  <c r="J90" i="9" s="1"/>
  <c r="J88" i="9"/>
  <c r="J84" i="9"/>
  <c r="J82" i="9"/>
  <c r="J75" i="9"/>
  <c r="J76" i="9" s="1"/>
  <c r="J74" i="9"/>
  <c r="J67" i="9"/>
  <c r="J70" i="9" s="1"/>
  <c r="J66" i="9"/>
  <c r="J53" i="9"/>
  <c r="J49" i="9"/>
  <c r="J105" i="9" s="1"/>
  <c r="J48" i="9"/>
  <c r="J44" i="9"/>
  <c r="J42" i="9"/>
  <c r="J32" i="9"/>
  <c r="J30" i="9"/>
  <c r="J28" i="9"/>
  <c r="J26" i="9"/>
  <c r="J24" i="9"/>
  <c r="J18" i="9"/>
  <c r="J19" i="9" s="1"/>
  <c r="J16" i="9"/>
  <c r="J17" i="9" s="1"/>
  <c r="J14" i="9"/>
  <c r="K93" i="8" l="1"/>
  <c r="K92" i="8" s="1"/>
  <c r="K101" i="8" s="1"/>
  <c r="K86" i="8"/>
  <c r="J91" i="9"/>
  <c r="K50" i="8"/>
  <c r="K56" i="8" s="1"/>
  <c r="K80" i="8" s="1"/>
  <c r="J36" i="9"/>
  <c r="J45" i="9" s="1"/>
  <c r="J98" i="9"/>
  <c r="J97" i="9" s="1"/>
  <c r="J51" i="9"/>
  <c r="K14" i="8"/>
  <c r="K19" i="8" s="1"/>
  <c r="K35" i="8"/>
  <c r="K44" i="8" s="1"/>
  <c r="J15" i="9"/>
  <c r="J20" i="9" s="1"/>
  <c r="J104" i="9"/>
  <c r="J103" i="9" s="1"/>
  <c r="K87" i="8" l="1"/>
  <c r="K88" i="8" s="1"/>
  <c r="J61" i="9"/>
  <c r="J85" i="9" s="1"/>
  <c r="J92" i="9" s="1"/>
  <c r="J93" i="9" s="1"/>
  <c r="J106" i="9"/>
  <c r="J59" i="8"/>
  <c r="J95" i="8"/>
  <c r="J61" i="8" l="1"/>
  <c r="L61" i="8"/>
  <c r="J79" i="8"/>
  <c r="J77" i="8"/>
  <c r="J41" i="8"/>
  <c r="J27" i="8" l="1"/>
  <c r="J25" i="8"/>
  <c r="J96" i="8" l="1"/>
  <c r="J84" i="8"/>
  <c r="J85" i="8" s="1"/>
  <c r="J70" i="8"/>
  <c r="J71" i="8" s="1"/>
  <c r="J69" i="8"/>
  <c r="J62" i="8"/>
  <c r="J65" i="8" s="1"/>
  <c r="J97" i="8"/>
  <c r="L97" i="8" s="1"/>
  <c r="L92" i="8" s="1"/>
  <c r="L101" i="8" s="1"/>
  <c r="J48" i="8"/>
  <c r="J100" i="8" s="1"/>
  <c r="J47" i="8"/>
  <c r="J43" i="8"/>
  <c r="J31" i="8"/>
  <c r="J29" i="8"/>
  <c r="J23" i="8"/>
  <c r="J17" i="8"/>
  <c r="J18" i="8" s="1"/>
  <c r="J15" i="8"/>
  <c r="J16" i="8" s="1"/>
  <c r="J13" i="8"/>
  <c r="J83" i="8"/>
  <c r="J35" i="8" l="1"/>
  <c r="L80" i="8"/>
  <c r="L87" i="8" s="1"/>
  <c r="L88" i="8" s="1"/>
  <c r="J86" i="8"/>
  <c r="J44" i="8"/>
  <c r="J50" i="8"/>
  <c r="J93" i="8"/>
  <c r="J94" i="8"/>
  <c r="J14" i="8"/>
  <c r="J19" i="8" s="1"/>
  <c r="J99" i="8"/>
  <c r="J98" i="8" s="1"/>
  <c r="J80" i="8" l="1"/>
  <c r="J87" i="8" s="1"/>
  <c r="J88" i="8" s="1"/>
  <c r="J92" i="8"/>
  <c r="J101" i="8" s="1"/>
</calcChain>
</file>

<file path=xl/comments1.xml><?xml version="1.0" encoding="utf-8"?>
<comments xmlns="http://schemas.openxmlformats.org/spreadsheetml/2006/main">
  <authors>
    <author>Sniega</author>
    <author>Snieguole Kacerauskaite</author>
  </authors>
  <commentList>
    <comment ref="E14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D75" authorId="1">
      <text>
        <r>
          <rPr>
            <sz val="9"/>
            <color indexed="81"/>
            <rFont val="Tahoma"/>
            <family val="2"/>
            <charset val="186"/>
          </rPr>
          <t>priemonė įtraukta pagal  2014 m. spalio 31 d. SPG protokolą Nr. STR3-25</t>
        </r>
      </text>
    </comment>
  </commentList>
</comments>
</file>

<file path=xl/comments2.xml><?xml version="1.0" encoding="utf-8"?>
<comments xmlns="http://schemas.openxmlformats.org/spreadsheetml/2006/main">
  <authors>
    <author>Sniega</author>
    <author>Snieguole Kacerauskaite</author>
  </authors>
  <commentList>
    <comment ref="E13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D70" authorId="1">
      <text>
        <r>
          <rPr>
            <sz val="9"/>
            <color indexed="81"/>
            <rFont val="Tahoma"/>
            <family val="2"/>
            <charset val="186"/>
          </rPr>
          <t>priemonė įtraukta pagal  2014 m. spalio 31 d. SPG protokolą Nr. STR3-25</t>
        </r>
      </text>
    </comment>
  </commentList>
</comments>
</file>

<file path=xl/sharedStrings.xml><?xml version="1.0" encoding="utf-8"?>
<sst xmlns="http://schemas.openxmlformats.org/spreadsheetml/2006/main" count="620" uniqueCount="185">
  <si>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</si>
  <si>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</si>
  <si>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</si>
  <si>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</si>
  <si>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</si>
  <si>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</si>
  <si>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</si>
  <si>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Produkto vertinimo kriterijus</t>
  </si>
  <si>
    <t>planas</t>
  </si>
  <si>
    <t>2015-ieji metai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</si>
  <si>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</si>
  <si>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</si>
  <si>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</si>
  <si>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2</t>
  </si>
  <si>
    <t>SB</t>
  </si>
  <si>
    <t>Iš viso:</t>
  </si>
  <si>
    <t>02</t>
  </si>
  <si>
    <t>6</t>
  </si>
  <si>
    <t>Kt</t>
  </si>
  <si>
    <t>03</t>
  </si>
  <si>
    <t>Iš viso uždaviniui:</t>
  </si>
  <si>
    <t>Asmenų, lankančių sporto mokyklas, skaičius</t>
  </si>
  <si>
    <t>SB(SP)</t>
  </si>
  <si>
    <t xml:space="preserve">Dalyvavusiųjų sporto ir sveikatingumo renginiuose skaičius, tūkst. žm. </t>
  </si>
  <si>
    <t>BĮ Klaipėdos kūno kultūros ir rekreacijos centro išlaikymas ir  veiklos organizavimas</t>
  </si>
  <si>
    <t>Sportinės veiklos programų dalinis finansavimas:</t>
  </si>
  <si>
    <t>tradicinių, tarptautinių sporto renginių;</t>
  </si>
  <si>
    <t>sporto klubų, dalyvaujančių judėjime „Sportas visiems“;</t>
  </si>
  <si>
    <t>miesto jachtų su jaunųjų buriuotojų įgulomis dalyvavimo tarptautinėse regatose;</t>
  </si>
  <si>
    <t>04</t>
  </si>
  <si>
    <t>ES</t>
  </si>
  <si>
    <t>Įrengti naujas ir modernizuoti esamas sporto bazes</t>
  </si>
  <si>
    <t>5</t>
  </si>
  <si>
    <t xml:space="preserve">Sporto infrastruktūros objektų einamasis remontas ir techninis aptarnavimas:                                    </t>
  </si>
  <si>
    <t>SB(P)</t>
  </si>
  <si>
    <t>Individualių sporto šakų sportininkų pasirengimas dalyvauti atrankos varžybose dėl patekimo į nacionalines rinktines</t>
  </si>
  <si>
    <t>Skirta stipendijų sportininkams, sk.</t>
  </si>
  <si>
    <t>Iš viso tikslui:</t>
  </si>
  <si>
    <t>11</t>
  </si>
  <si>
    <t>Iš viso programai:</t>
  </si>
  <si>
    <t>Finansavimo šaltinių suvestinė</t>
  </si>
  <si>
    <t>Finansavimo šaltiniai</t>
  </si>
  <si>
    <t>SAVIVALDYBĖS LĖŠOS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</si>
  <si>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</si>
  <si>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</si>
  <si>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</si>
  <si>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</si>
  <si>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KITOS LĖŠOS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</si>
  <si>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</si>
  <si>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</si>
  <si>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05</t>
  </si>
  <si>
    <t>Sąlygų ugdytis biudžetinėse sporto įstaigose sudarymas:</t>
  </si>
  <si>
    <t>Pasirenkamojo vaikų ugdymo programų finansavimas iš sportininko krepšelio lėšų</t>
  </si>
  <si>
    <t>Prioritetinių sporto šakų didelio sportinio meistriškumo klubų veiklos dalinis finansavimas</t>
  </si>
  <si>
    <t>Sudaryti sąlygas sportuoti visų amžiaus grupių miestiečiams, įgyvendinant sveikos gyvensenos ir fizinio aktyvumo programas</t>
  </si>
  <si>
    <t>Sudaryti sąlygas ugdyti sveiką ir fiziškai aktyvią miesto bendruomenę, profesionaliai atrinkti ir ugdyti talentingus olimpinės pamainos sportininkus</t>
  </si>
  <si>
    <t xml:space="preserve"> Tinkamai reprezentuoti miestą šalies ir tarptautiniuose sporto renginiuose</t>
  </si>
  <si>
    <t xml:space="preserve">Prestižinių tarptautinių sporto renginių pritraukimas ir organizavimas 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</si>
  <si>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</si>
  <si>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</si>
  <si>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</si>
  <si>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</si>
  <si>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>Pritraukti didesnį dalyvių skaičių, užtikrinant sporto renginių organizavimo kokybę</t>
  </si>
  <si>
    <t>Vidutinis sportininkų, dalyvavusių programose, skaičius</t>
  </si>
  <si>
    <t>Miestą reprezentuojančių komandų, garsinančių miestą individualių sporto šakų sportininkų ir trenerių pagerbimas</t>
  </si>
  <si>
    <t>Suorganizuota renginių, sk.</t>
  </si>
  <si>
    <t>Suorganizuota pagerbimo ir viešinimo renginių, sk.</t>
  </si>
  <si>
    <t>„Sportas visiems“ renginių (festivalių, akcijų, miesto sporto švenčių) programų sukūrimas ir įgyvendinimas</t>
  </si>
  <si>
    <t>Iš dalies finansuota programų, sk.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</si>
  <si>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</si>
  <si>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</si>
  <si>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</si>
  <si>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</si>
  <si>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</si>
  <si>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</si>
  <si>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</si>
  <si>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</si>
  <si>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</si>
  <si>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Finansuota programų, vnt.</t>
  </si>
  <si>
    <t>P1.6.3.2</t>
  </si>
  <si>
    <t>P1.6.1.5</t>
  </si>
  <si>
    <t>Melnragės sporto salės (Burių g. 19) nuotekų vamzdyno remontas</t>
  </si>
  <si>
    <t xml:space="preserve">Kamuolių gaudyklių įrengimas, tribūnos aptvėrimas bei kiaurymių užtaisymas stadiono (Sportininkų g. 46) dirbtinėje aikštėje       </t>
  </si>
  <si>
    <t xml:space="preserve">Irklavimo bazės (Gluosnių g. 8) modernizavimas </t>
  </si>
  <si>
    <t>I</t>
  </si>
  <si>
    <t>P1.6.3.6</t>
  </si>
  <si>
    <t>1.6.3.3</t>
  </si>
  <si>
    <t xml:space="preserve">Parengtas techninis projektas, vnt.
</t>
  </si>
  <si>
    <t>Atlikta statybos darbų, proc.</t>
  </si>
  <si>
    <r>
      <rPr>
        <b/>
        <sz val="10"/>
        <rFont val="Times New Roman"/>
        <family val="1"/>
        <charset val="186"/>
      </rPr>
      <t>Klaipėdos miesto baseinas (50 metrų) su sveikatingumo centru:</t>
    </r>
    <r>
      <rPr>
        <sz val="10"/>
        <rFont val="Times New Roman"/>
        <family val="1"/>
        <charset val="186"/>
      </rPr>
      <t xml:space="preserve"> techninio projekto parengimas ir įgyvendinimas</t>
    </r>
  </si>
  <si>
    <t>BĮ Klaipėdos miesto lengvosios atletikos mokykloje</t>
  </si>
  <si>
    <t>Atlikti centrinio stadiono vakarinės pusės dengtų tribūnų įrengimo darbai, proc.</t>
  </si>
  <si>
    <t xml:space="preserve">Atlikti stadiono naujų bėgimo takų įrengimo darbai, proc. </t>
  </si>
  <si>
    <t>Atlikti įėjimo vartų į centrinį stadioną įrengimo darbai, proc.</t>
  </si>
  <si>
    <t xml:space="preserve">Klaipėdos centrinio stadiono Sportininkų g. 46 rekonstrukcija (II–IV etapai) </t>
  </si>
  <si>
    <t>06</t>
  </si>
  <si>
    <t>1.6.3.4</t>
  </si>
  <si>
    <t>Klaipėdos sporto sveikatingumo bazės komplekso (Smiltynės g. 13) panaudojimo galimybių studijos parengimas</t>
  </si>
  <si>
    <t>Parengta galimybių studija, vnt.</t>
  </si>
  <si>
    <t>Atlikti centrinio stadiono rytinės pusės dengtų tribūnų įrengimo darbai, proc.</t>
  </si>
  <si>
    <t>Įsigytas autobusas, vnt.</t>
  </si>
  <si>
    <t>Futbolo aikštė paruošta dirbtinės dangos paklojimui, proc.</t>
  </si>
  <si>
    <t>Miesto stadionų atnaujinimas:</t>
  </si>
  <si>
    <t>Klaipėdos miesto savivaldybės jachtos „Lietuva“ remontas</t>
  </si>
  <si>
    <t>Atlikti kasmetiniai laivo priežiūros darbai, įsigyta gelbėjimosi įranga, parengtumas dalyvauti regatoje, %</t>
  </si>
  <si>
    <t>Suorganizuota renginių, sk. (2015 m. -  Europos jaunimo sunkiosios atletikos čempionatas)</t>
  </si>
  <si>
    <t>Atlikta dirbtinės aikštės tvarkymo darbų, proc.</t>
  </si>
  <si>
    <t>Atlikta sporto salės nuotekų vamzdyno remonto darbų, proc.</t>
  </si>
  <si>
    <t>Atlikta  sporto salės stogo remonto darbų, proc.</t>
  </si>
  <si>
    <t>Atlikti Centrinio stadiono sportavimo sąlygų gerinimo darbai, proc.</t>
  </si>
  <si>
    <t>Iš viso priemonei:</t>
  </si>
  <si>
    <t>2015-ųjų m. asignavimų planas</t>
  </si>
  <si>
    <t>Eur</t>
  </si>
  <si>
    <t xml:space="preserve"> 2015 M. KLAIPĖDOS MIESTO SAVIVALDYBĖS ADMINISTRACIJOS</t>
  </si>
  <si>
    <t xml:space="preserve"> TIKSLŲ, UŽDAVINIŲ, PRIEMONIŲ, PRIEMONIŲ IŠLAIDŲ IR VERTINIMO KRITERIJŲ SUVESTINĖ</t>
  </si>
  <si>
    <t>11.01.01.01</t>
  </si>
  <si>
    <t>Apskaitos kodas</t>
  </si>
  <si>
    <t>11.01.01.02</t>
  </si>
  <si>
    <t>11.01.01.03</t>
  </si>
  <si>
    <t>11.01.02.01</t>
  </si>
  <si>
    <t>11.01.02.01.01</t>
  </si>
  <si>
    <t>11.01.02.01.02</t>
  </si>
  <si>
    <t>11.01.02.01.03</t>
  </si>
  <si>
    <t>11.01.02.01.04</t>
  </si>
  <si>
    <t>11.01.02.01.05</t>
  </si>
  <si>
    <t>11.01.02.01.06</t>
  </si>
  <si>
    <t>11.01.02.02.01</t>
  </si>
  <si>
    <t>11.01.02.03</t>
  </si>
  <si>
    <t>11.01.02.03.01</t>
  </si>
  <si>
    <t>11.01.02.03.03</t>
  </si>
  <si>
    <t>11.01.02.03.07</t>
  </si>
  <si>
    <t>11.01.02.05</t>
  </si>
  <si>
    <t>11.01.03.01</t>
  </si>
  <si>
    <t>11.01.03.01.01</t>
  </si>
  <si>
    <t>11.01.03.01.02</t>
  </si>
  <si>
    <t>11.01.03.02</t>
  </si>
  <si>
    <t>11.01.03.03</t>
  </si>
  <si>
    <t>11.01.03.04</t>
  </si>
  <si>
    <t>11.01.03.05</t>
  </si>
  <si>
    <t>11.01.03.06.01</t>
  </si>
  <si>
    <t>11.01.03.06.02</t>
  </si>
  <si>
    <t>11.01.03.06.03</t>
  </si>
  <si>
    <t>11.01.04.01</t>
  </si>
  <si>
    <t>11.01.04.02</t>
  </si>
  <si>
    <t>11.01.04.03</t>
  </si>
  <si>
    <t>11.01.03.06</t>
  </si>
  <si>
    <t>Atliktas pastato vamzdyno remontas, proc.</t>
  </si>
  <si>
    <t>buriavimo, irklavimo, baidarių ir kanojų irklavimo sporto šakų;</t>
  </si>
  <si>
    <t>Lengvosios atletikos mokyklos (Taikos pr. 54) pastato vamzdyno remontas</t>
  </si>
  <si>
    <t>11.01.03.06.04</t>
  </si>
  <si>
    <t>Atnaujintas aikštynas, proc.</t>
  </si>
  <si>
    <t>Klaipėdos „Vėtrungės“ gimnazijos (Gedminų g. 3) sporto aikštyno atnaujinimas</t>
  </si>
  <si>
    <t xml:space="preserve">11.02020101 </t>
  </si>
  <si>
    <t xml:space="preserve">11.020203 </t>
  </si>
  <si>
    <t xml:space="preserve">11.020402 </t>
  </si>
  <si>
    <t xml:space="preserve">11.030608 </t>
  </si>
  <si>
    <t xml:space="preserve">11.020205 </t>
  </si>
  <si>
    <t xml:space="preserve">11.010117 </t>
  </si>
  <si>
    <t xml:space="preserve">11.010118 </t>
  </si>
  <si>
    <t xml:space="preserve">11.010120 </t>
  </si>
  <si>
    <t xml:space="preserve">11.010119 </t>
  </si>
  <si>
    <t xml:space="preserve">11.010122 </t>
  </si>
  <si>
    <t xml:space="preserve">11.030607 </t>
  </si>
  <si>
    <t xml:space="preserve">11.020404 </t>
  </si>
  <si>
    <t xml:space="preserve">11.030701 </t>
  </si>
  <si>
    <t>SB(SPL)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</si>
  <si>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</si>
  <si>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2015 m. asignavimų planas*</t>
  </si>
  <si>
    <t>KŪNO KULTŪROS IR SPORTO PLĖTROS PROGRAMOS (NR. 11)</t>
  </si>
  <si>
    <r>
      <t xml:space="preserve">Futbolo mokyklos ir baseino pastatų konversija </t>
    </r>
    <r>
      <rPr>
        <sz val="10"/>
        <rFont val="Times New Roman"/>
        <family val="1"/>
      </rPr>
      <t>(taikant modernias technologijas ir atsinaujinančius energijos šaltinius), įkuriant sporto paslaugų kompleksą, skirtą įvairių amžiaus grupių kvartalo gyventojams ir sporto bendruomenei (Paryžiaus Komunos g. 16A)</t>
    </r>
  </si>
  <si>
    <t>Sporto salės stogo dangos remontas (Taikos pr. 61A)</t>
  </si>
  <si>
    <t>SB(VB)</t>
  </si>
  <si>
    <r>
      <rPr>
        <b/>
        <strike/>
        <sz val="10"/>
        <rFont val="Times New Roman"/>
        <family val="1"/>
        <charset val="186"/>
      </rPr>
      <t>6</t>
    </r>
    <r>
      <rPr>
        <b/>
        <sz val="10"/>
        <rFont val="Times New Roman"/>
        <family val="1"/>
      </rPr>
      <t xml:space="preserve"> 5</t>
    </r>
  </si>
  <si>
    <t>07</t>
  </si>
  <si>
    <t>2015-ųjų m. asignavimų planas*</t>
  </si>
  <si>
    <t>Siūlomas keisti 2014-ųjų metų asignavimų planas*</t>
  </si>
  <si>
    <t>Skirtumas</t>
  </si>
  <si>
    <t>Siūlomas keisti 2014 m. asignavimų planas*</t>
  </si>
  <si>
    <t>Lyginamasis variantas</t>
  </si>
  <si>
    <t>Klaipėdos „Vėtrungės“ gimnazijos (Gedminų g. 5) sporto aikštyno atnaujinimas</t>
  </si>
  <si>
    <t xml:space="preserve">Futbolo aikštės dangos įrengimas prie Klaipėdos „Pajūrio“ pagrindinės mokyklos </t>
  </si>
  <si>
    <t>Parengtas investicijų projektas, vnt.</t>
  </si>
  <si>
    <t>Atliktas energetinis auditas, vnt.</t>
  </si>
  <si>
    <t>* pagal Klaipėdos miesto savivaldybės tarybos 2015-06-11 sprendimą Nr. T2-129</t>
  </si>
  <si>
    <t xml:space="preserve">PATVIRTINTA
Klaipėdos miesto savivaldybės administracijos           direktoriaus 2015 m. vasario 27 d.                                      įsakymu Nr. AD1-533                                                   (Klaipėdos miesto savivaldybės administracijos direktoriaus 2015 m. birželio 16 d. įsakymo Nr. AD1-1796 redakcija))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</si>
</sst>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0"/>
      <name val="Arial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sz val="8"/>
      <name val="Times New Roman"/>
      <family val="1"/>
      <charset val="186"/>
    </font>
    <font>
      <b/>
      <sz val="11"/>
      <name val="Times New Roman"/>
      <family val="1"/>
    </font>
    <font>
      <b/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z val="10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75">
    <xf numFmtId="0" fontId="0" fillId="0" borderId="0" xfId="0"/>
    <xf numFmtId="0" fontId="2" fillId="0" borderId="0" xfId="0" applyFont="1"/>
    <xf numFmtId="0" fontId="5" fillId="0" borderId="2" xfId="0" applyNumberFormat="1" applyFont="1" applyBorder="1" applyAlignment="1">
      <alignment horizontal="center" vertical="center" textRotation="90"/>
    </xf>
    <xf numFmtId="0" fontId="2" fillId="0" borderId="0" xfId="0" applyFont="1" applyBorder="1"/>
    <xf numFmtId="164" fontId="1" fillId="0" borderId="18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35" xfId="0" applyFont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165" fontId="4" fillId="4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top"/>
    </xf>
    <xf numFmtId="0" fontId="5" fillId="0" borderId="53" xfId="0" applyNumberFormat="1" applyFont="1" applyFill="1" applyBorder="1" applyAlignment="1">
      <alignment horizontal="center" vertical="top"/>
    </xf>
    <xf numFmtId="164" fontId="1" fillId="0" borderId="32" xfId="0" applyNumberFormat="1" applyFont="1" applyFill="1" applyBorder="1" applyAlignment="1">
      <alignment horizontal="left" vertical="top" wrapText="1"/>
    </xf>
    <xf numFmtId="0" fontId="1" fillId="0" borderId="65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3" fillId="8" borderId="41" xfId="0" applyFont="1" applyFill="1" applyBorder="1" applyAlignment="1">
      <alignment horizontal="right" vertical="top"/>
    </xf>
    <xf numFmtId="0" fontId="4" fillId="8" borderId="61" xfId="0" applyFont="1" applyFill="1" applyBorder="1" applyAlignment="1">
      <alignment horizontal="center" vertical="top" wrapText="1"/>
    </xf>
    <xf numFmtId="49" fontId="3" fillId="8" borderId="61" xfId="0" applyNumberFormat="1" applyFont="1" applyFill="1" applyBorder="1" applyAlignment="1">
      <alignment horizontal="right" vertical="top"/>
    </xf>
    <xf numFmtId="0" fontId="12" fillId="0" borderId="0" xfId="0" applyFont="1"/>
    <xf numFmtId="0" fontId="12" fillId="0" borderId="44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4" fillId="8" borderId="54" xfId="0" applyFont="1" applyFill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/>
    </xf>
    <xf numFmtId="0" fontId="3" fillId="8" borderId="4" xfId="0" applyFont="1" applyFill="1" applyBorder="1" applyAlignment="1">
      <alignment horizontal="right" vertical="top"/>
    </xf>
    <xf numFmtId="0" fontId="5" fillId="4" borderId="65" xfId="0" applyFont="1" applyFill="1" applyBorder="1" applyAlignment="1">
      <alignment horizontal="center" vertical="top" wrapText="1"/>
    </xf>
    <xf numFmtId="49" fontId="1" fillId="7" borderId="42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4" fillId="8" borderId="61" xfId="0" applyFont="1" applyFill="1" applyBorder="1" applyAlignment="1">
      <alignment horizontal="center" vertical="top"/>
    </xf>
    <xf numFmtId="0" fontId="5" fillId="4" borderId="4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164" fontId="5" fillId="0" borderId="26" xfId="0" applyNumberFormat="1" applyFont="1" applyFill="1" applyBorder="1" applyAlignment="1">
      <alignment horizontal="left" vertical="top" wrapText="1"/>
    </xf>
    <xf numFmtId="49" fontId="1" fillId="7" borderId="4" xfId="0" applyNumberFormat="1" applyFont="1" applyFill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164" fontId="5" fillId="0" borderId="32" xfId="0" applyNumberFormat="1" applyFont="1" applyFill="1" applyBorder="1" applyAlignment="1">
      <alignment horizontal="left" vertical="top" wrapText="1"/>
    </xf>
    <xf numFmtId="1" fontId="1" fillId="0" borderId="16" xfId="0" applyNumberFormat="1" applyFont="1" applyFill="1" applyBorder="1" applyAlignment="1">
      <alignment horizontal="center" vertical="top"/>
    </xf>
    <xf numFmtId="0" fontId="1" fillId="0" borderId="53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164" fontId="4" fillId="4" borderId="0" xfId="0" applyNumberFormat="1" applyFont="1" applyFill="1" applyBorder="1" applyAlignment="1">
      <alignment horizontal="left" vertical="top" wrapText="1"/>
    </xf>
    <xf numFmtId="164" fontId="4" fillId="4" borderId="0" xfId="0" applyNumberFormat="1" applyFont="1" applyFill="1" applyBorder="1" applyAlignment="1">
      <alignment horizontal="left" vertical="top"/>
    </xf>
    <xf numFmtId="164" fontId="5" fillId="4" borderId="0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left" vertical="top"/>
    </xf>
    <xf numFmtId="0" fontId="1" fillId="0" borderId="7" xfId="0" applyNumberFormat="1" applyFont="1" applyFill="1" applyBorder="1" applyAlignment="1">
      <alignment horizontal="center" vertical="top" wrapText="1"/>
    </xf>
    <xf numFmtId="164" fontId="4" fillId="3" borderId="19" xfId="0" applyNumberFormat="1" applyFont="1" applyFill="1" applyBorder="1" applyAlignment="1">
      <alignment horizontal="left" vertical="top"/>
    </xf>
    <xf numFmtId="0" fontId="4" fillId="3" borderId="40" xfId="0" applyNumberFormat="1" applyFont="1" applyFill="1" applyBorder="1" applyAlignment="1">
      <alignment horizontal="center" vertical="top"/>
    </xf>
    <xf numFmtId="164" fontId="4" fillId="2" borderId="39" xfId="0" applyNumberFormat="1" applyFont="1" applyFill="1" applyBorder="1" applyAlignment="1">
      <alignment horizontal="left" vertical="top"/>
    </xf>
    <xf numFmtId="0" fontId="4" fillId="2" borderId="40" xfId="0" applyNumberFormat="1" applyFont="1" applyFill="1" applyBorder="1" applyAlignment="1">
      <alignment horizontal="center" vertical="top"/>
    </xf>
    <xf numFmtId="164" fontId="4" fillId="5" borderId="32" xfId="0" applyNumberFormat="1" applyFont="1" applyFill="1" applyBorder="1" applyAlignment="1">
      <alignment horizontal="left" vertical="top"/>
    </xf>
    <xf numFmtId="0" fontId="4" fillId="5" borderId="24" xfId="0" applyNumberFormat="1" applyFont="1" applyFill="1" applyBorder="1" applyAlignment="1">
      <alignment horizontal="center" vertical="top"/>
    </xf>
    <xf numFmtId="164" fontId="5" fillId="0" borderId="68" xfId="0" applyNumberFormat="1" applyFont="1" applyFill="1" applyBorder="1" applyAlignment="1">
      <alignment horizontal="left" vertical="top" wrapText="1"/>
    </xf>
    <xf numFmtId="0" fontId="5" fillId="0" borderId="67" xfId="0" applyFont="1" applyBorder="1" applyAlignment="1">
      <alignment horizontal="center" vertical="top"/>
    </xf>
    <xf numFmtId="164" fontId="1" fillId="0" borderId="67" xfId="0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top"/>
    </xf>
    <xf numFmtId="49" fontId="4" fillId="3" borderId="36" xfId="0" applyNumberFormat="1" applyFont="1" applyFill="1" applyBorder="1" applyAlignment="1">
      <alignment vertical="top"/>
    </xf>
    <xf numFmtId="49" fontId="4" fillId="2" borderId="19" xfId="0" applyNumberFormat="1" applyFont="1" applyFill="1" applyBorder="1" applyAlignment="1">
      <alignment horizontal="center" vertical="top"/>
    </xf>
    <xf numFmtId="49" fontId="4" fillId="3" borderId="20" xfId="0" applyNumberFormat="1" applyFont="1" applyFill="1" applyBorder="1" applyAlignment="1">
      <alignment horizontal="center" vertical="top"/>
    </xf>
    <xf numFmtId="49" fontId="4" fillId="3" borderId="21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49" fontId="4" fillId="2" borderId="14" xfId="0" applyNumberFormat="1" applyFont="1" applyFill="1" applyBorder="1" applyAlignment="1">
      <alignment horizontal="center" vertical="top"/>
    </xf>
    <xf numFmtId="49" fontId="4" fillId="3" borderId="15" xfId="0" applyNumberFormat="1" applyFont="1" applyFill="1" applyBorder="1" applyAlignment="1">
      <alignment horizontal="center" vertical="top"/>
    </xf>
    <xf numFmtId="49" fontId="4" fillId="2" borderId="23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vertical="top"/>
    </xf>
    <xf numFmtId="49" fontId="4" fillId="3" borderId="5" xfId="0" applyNumberFormat="1" applyFont="1" applyFill="1" applyBorder="1" applyAlignment="1">
      <alignment vertical="top"/>
    </xf>
    <xf numFmtId="49" fontId="4" fillId="4" borderId="36" xfId="0" applyNumberFormat="1" applyFont="1" applyFill="1" applyBorder="1" applyAlignment="1">
      <alignment vertical="top"/>
    </xf>
    <xf numFmtId="49" fontId="4" fillId="2" borderId="14" xfId="0" applyNumberFormat="1" applyFont="1" applyFill="1" applyBorder="1" applyAlignment="1">
      <alignment vertical="top"/>
    </xf>
    <xf numFmtId="49" fontId="4" fillId="3" borderId="15" xfId="0" applyNumberFormat="1" applyFont="1" applyFill="1" applyBorder="1" applyAlignment="1">
      <alignment vertical="top"/>
    </xf>
    <xf numFmtId="49" fontId="4" fillId="4" borderId="34" xfId="0" applyNumberFormat="1" applyFont="1" applyFill="1" applyBorder="1" applyAlignment="1">
      <alignment vertical="top"/>
    </xf>
    <xf numFmtId="49" fontId="4" fillId="2" borderId="23" xfId="0" applyNumberFormat="1" applyFont="1" applyFill="1" applyBorder="1" applyAlignment="1">
      <alignment vertical="top"/>
    </xf>
    <xf numFmtId="49" fontId="4" fillId="3" borderId="9" xfId="0" applyNumberFormat="1" applyFont="1" applyFill="1" applyBorder="1" applyAlignment="1">
      <alignment vertical="top"/>
    </xf>
    <xf numFmtId="49" fontId="4" fillId="4" borderId="38" xfId="0" applyNumberFormat="1" applyFont="1" applyFill="1" applyBorder="1" applyAlignment="1">
      <alignment vertical="top"/>
    </xf>
    <xf numFmtId="49" fontId="4" fillId="2" borderId="4" xfId="0" applyNumberFormat="1" applyFont="1" applyFill="1" applyBorder="1" applyAlignment="1">
      <alignment vertical="top"/>
    </xf>
    <xf numFmtId="49" fontId="4" fillId="4" borderId="0" xfId="0" applyNumberFormat="1" applyFont="1" applyFill="1" applyBorder="1" applyAlignment="1">
      <alignment vertical="top"/>
    </xf>
    <xf numFmtId="49" fontId="10" fillId="2" borderId="18" xfId="0" applyNumberFormat="1" applyFont="1" applyFill="1" applyBorder="1" applyAlignment="1">
      <alignment vertical="top"/>
    </xf>
    <xf numFmtId="49" fontId="10" fillId="3" borderId="5" xfId="0" applyNumberFormat="1" applyFont="1" applyFill="1" applyBorder="1" applyAlignment="1">
      <alignment vertical="top"/>
    </xf>
    <xf numFmtId="49" fontId="10" fillId="2" borderId="4" xfId="0" applyNumberFormat="1" applyFont="1" applyFill="1" applyBorder="1" applyAlignment="1">
      <alignment vertical="top"/>
    </xf>
    <xf numFmtId="49" fontId="10" fillId="3" borderId="15" xfId="0" applyNumberFormat="1" applyFont="1" applyFill="1" applyBorder="1" applyAlignment="1">
      <alignment vertical="top"/>
    </xf>
    <xf numFmtId="49" fontId="10" fillId="2" borderId="8" xfId="0" applyNumberFormat="1" applyFont="1" applyFill="1" applyBorder="1" applyAlignment="1">
      <alignment vertical="top"/>
    </xf>
    <xf numFmtId="49" fontId="10" fillId="3" borderId="9" xfId="0" applyNumberFormat="1" applyFont="1" applyFill="1" applyBorder="1" applyAlignment="1">
      <alignment vertical="top"/>
    </xf>
    <xf numFmtId="49" fontId="4" fillId="3" borderId="31" xfId="0" applyNumberFormat="1" applyFont="1" applyFill="1" applyBorder="1" applyAlignment="1">
      <alignment horizontal="center" vertical="top"/>
    </xf>
    <xf numFmtId="49" fontId="10" fillId="2" borderId="19" xfId="0" applyNumberFormat="1" applyFont="1" applyFill="1" applyBorder="1" applyAlignment="1">
      <alignment horizontal="center" vertical="top" wrapText="1"/>
    </xf>
    <xf numFmtId="49" fontId="10" fillId="3" borderId="31" xfId="0" applyNumberFormat="1" applyFont="1" applyFill="1" applyBorder="1" applyAlignment="1">
      <alignment horizontal="center" vertical="top" wrapText="1"/>
    </xf>
    <xf numFmtId="49" fontId="10" fillId="2" borderId="18" xfId="0" applyNumberFormat="1" applyFont="1" applyFill="1" applyBorder="1" applyAlignment="1">
      <alignment vertical="top" wrapText="1"/>
    </xf>
    <xf numFmtId="49" fontId="10" fillId="3" borderId="5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3" borderId="15" xfId="0" applyFont="1" applyFill="1" applyBorder="1" applyAlignment="1">
      <alignment vertical="top" wrapText="1"/>
    </xf>
    <xf numFmtId="0" fontId="6" fillId="4" borderId="34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4" borderId="38" xfId="0" applyFont="1" applyFill="1" applyBorder="1" applyAlignment="1">
      <alignment vertical="top" wrapText="1"/>
    </xf>
    <xf numFmtId="49" fontId="10" fillId="2" borderId="4" xfId="0" applyNumberFormat="1" applyFont="1" applyFill="1" applyBorder="1" applyAlignment="1">
      <alignment vertical="top" wrapText="1"/>
    </xf>
    <xf numFmtId="49" fontId="10" fillId="3" borderId="15" xfId="0" applyNumberFormat="1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horizontal="center" vertical="top"/>
    </xf>
    <xf numFmtId="49" fontId="4" fillId="3" borderId="31" xfId="0" applyNumberFormat="1" applyFont="1" applyFill="1" applyBorder="1" applyAlignment="1">
      <alignment vertical="top"/>
    </xf>
    <xf numFmtId="49" fontId="4" fillId="5" borderId="19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vertical="top" wrapText="1"/>
    </xf>
    <xf numFmtId="0" fontId="1" fillId="0" borderId="53" xfId="0" applyNumberFormat="1" applyFont="1" applyFill="1" applyBorder="1" applyAlignment="1">
      <alignment horizontal="center" vertical="top" wrapText="1"/>
    </xf>
    <xf numFmtId="0" fontId="2" fillId="0" borderId="26" xfId="0" applyFont="1" applyBorder="1"/>
    <xf numFmtId="0" fontId="6" fillId="7" borderId="38" xfId="0" applyFont="1" applyFill="1" applyBorder="1" applyAlignment="1">
      <alignment vertical="top" wrapText="1"/>
    </xf>
    <xf numFmtId="49" fontId="4" fillId="4" borderId="34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1" fillId="7" borderId="10" xfId="0" applyNumberFormat="1" applyFont="1" applyFill="1" applyBorder="1" applyAlignment="1">
      <alignment vertical="top" wrapText="1"/>
    </xf>
    <xf numFmtId="49" fontId="4" fillId="7" borderId="25" xfId="0" applyNumberFormat="1" applyFont="1" applyFill="1" applyBorder="1" applyAlignment="1">
      <alignment horizontal="left" vertical="top" wrapText="1"/>
    </xf>
    <xf numFmtId="49" fontId="5" fillId="7" borderId="13" xfId="0" applyNumberFormat="1" applyFont="1" applyFill="1" applyBorder="1" applyAlignment="1">
      <alignment horizontal="left" vertical="top" wrapText="1"/>
    </xf>
    <xf numFmtId="0" fontId="1" fillId="0" borderId="4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9" fontId="4" fillId="0" borderId="4" xfId="0" applyNumberFormat="1" applyFont="1" applyFill="1" applyBorder="1" applyAlignment="1">
      <alignment vertical="center" textRotation="90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4" fillId="8" borderId="12" xfId="0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4" fillId="8" borderId="41" xfId="0" applyNumberFormat="1" applyFont="1" applyFill="1" applyBorder="1" applyAlignment="1">
      <alignment horizontal="center" vertical="top"/>
    </xf>
    <xf numFmtId="1" fontId="5" fillId="0" borderId="50" xfId="0" applyNumberFormat="1" applyFont="1" applyFill="1" applyBorder="1" applyAlignment="1">
      <alignment horizontal="center" vertical="top"/>
    </xf>
    <xf numFmtId="0" fontId="4" fillId="0" borderId="0" xfId="0" applyFont="1"/>
    <xf numFmtId="3" fontId="5" fillId="0" borderId="0" xfId="0" applyNumberFormat="1" applyFont="1" applyAlignment="1">
      <alignment horizontal="center" vertical="top"/>
    </xf>
    <xf numFmtId="3" fontId="1" fillId="8" borderId="6" xfId="0" applyNumberFormat="1" applyFont="1" applyFill="1" applyBorder="1" applyAlignment="1">
      <alignment horizontal="center" vertical="top"/>
    </xf>
    <xf numFmtId="3" fontId="3" fillId="8" borderId="12" xfId="0" applyNumberFormat="1" applyFont="1" applyFill="1" applyBorder="1" applyAlignment="1">
      <alignment horizontal="center" vertical="top"/>
    </xf>
    <xf numFmtId="3" fontId="1" fillId="8" borderId="25" xfId="0" applyNumberFormat="1" applyFont="1" applyFill="1" applyBorder="1" applyAlignment="1">
      <alignment horizontal="center" vertical="top"/>
    </xf>
    <xf numFmtId="3" fontId="3" fillId="8" borderId="10" xfId="0" applyNumberFormat="1" applyFont="1" applyFill="1" applyBorder="1" applyAlignment="1">
      <alignment horizontal="center" vertical="top"/>
    </xf>
    <xf numFmtId="3" fontId="3" fillId="8" borderId="60" xfId="0" applyNumberFormat="1" applyFont="1" applyFill="1" applyBorder="1" applyAlignment="1">
      <alignment horizontal="center" vertical="top"/>
    </xf>
    <xf numFmtId="3" fontId="3" fillId="3" borderId="58" xfId="0" applyNumberFormat="1" applyFont="1" applyFill="1" applyBorder="1" applyAlignment="1">
      <alignment horizontal="center" vertical="top"/>
    </xf>
    <xf numFmtId="3" fontId="1" fillId="8" borderId="18" xfId="0" applyNumberFormat="1" applyFont="1" applyFill="1" applyBorder="1" applyAlignment="1">
      <alignment horizontal="center" vertical="top"/>
    </xf>
    <xf numFmtId="3" fontId="5" fillId="8" borderId="25" xfId="0" applyNumberFormat="1" applyFont="1" applyFill="1" applyBorder="1" applyAlignment="1">
      <alignment horizontal="center" vertical="top"/>
    </xf>
    <xf numFmtId="3" fontId="5" fillId="8" borderId="66" xfId="0" applyNumberFormat="1" applyFont="1" applyFill="1" applyBorder="1" applyAlignment="1">
      <alignment horizontal="center" vertical="top"/>
    </xf>
    <xf numFmtId="3" fontId="5" fillId="8" borderId="12" xfId="0" applyNumberFormat="1" applyFont="1" applyFill="1" applyBorder="1" applyAlignment="1">
      <alignment horizontal="center" vertical="top"/>
    </xf>
    <xf numFmtId="3" fontId="5" fillId="8" borderId="13" xfId="0" applyNumberFormat="1" applyFont="1" applyFill="1" applyBorder="1" applyAlignment="1">
      <alignment horizontal="center" vertical="top"/>
    </xf>
    <xf numFmtId="3" fontId="4" fillId="8" borderId="12" xfId="0" applyNumberFormat="1" applyFont="1" applyFill="1" applyBorder="1" applyAlignment="1">
      <alignment horizontal="center" vertical="top"/>
    </xf>
    <xf numFmtId="3" fontId="5" fillId="8" borderId="6" xfId="0" applyNumberFormat="1" applyFont="1" applyFill="1" applyBorder="1" applyAlignment="1">
      <alignment horizontal="center" vertical="top"/>
    </xf>
    <xf numFmtId="3" fontId="3" fillId="2" borderId="58" xfId="0" applyNumberFormat="1" applyFont="1" applyFill="1" applyBorder="1" applyAlignment="1">
      <alignment horizontal="center" vertical="top"/>
    </xf>
    <xf numFmtId="3" fontId="3" fillId="5" borderId="17" xfId="0" applyNumberFormat="1" applyFont="1" applyFill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3" fontId="4" fillId="8" borderId="60" xfId="0" applyNumberFormat="1" applyFont="1" applyFill="1" applyBorder="1" applyAlignment="1">
      <alignment horizontal="center" vertical="top" wrapText="1"/>
    </xf>
    <xf numFmtId="3" fontId="4" fillId="8" borderId="60" xfId="0" applyNumberFormat="1" applyFont="1" applyFill="1" applyBorder="1" applyAlignment="1">
      <alignment horizontal="center" vertical="top"/>
    </xf>
    <xf numFmtId="49" fontId="5" fillId="7" borderId="10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14" fillId="0" borderId="0" xfId="0" applyFont="1" applyAlignment="1">
      <alignment horizontal="center" vertical="top" wrapText="1"/>
    </xf>
    <xf numFmtId="3" fontId="5" fillId="8" borderId="25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3" fontId="6" fillId="0" borderId="58" xfId="0" applyNumberFormat="1" applyFont="1" applyBorder="1" applyAlignment="1">
      <alignment horizontal="center" vertical="center" wrapText="1"/>
    </xf>
    <xf numFmtId="3" fontId="3" fillId="5" borderId="66" xfId="0" applyNumberFormat="1" applyFont="1" applyFill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 wrapText="1"/>
    </xf>
    <xf numFmtId="3" fontId="3" fillId="5" borderId="13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vertical="top"/>
    </xf>
    <xf numFmtId="0" fontId="4" fillId="0" borderId="18" xfId="0" applyFont="1" applyFill="1" applyBorder="1" applyAlignment="1">
      <alignment vertical="top" textRotation="180" wrapText="1"/>
    </xf>
    <xf numFmtId="0" fontId="4" fillId="0" borderId="4" xfId="0" applyFont="1" applyFill="1" applyBorder="1" applyAlignment="1">
      <alignment vertical="top" textRotation="180" wrapText="1"/>
    </xf>
    <xf numFmtId="0" fontId="4" fillId="0" borderId="4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textRotation="180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49" fontId="3" fillId="0" borderId="32" xfId="0" applyNumberFormat="1" applyFont="1" applyFill="1" applyBorder="1" applyAlignment="1">
      <alignment horizontal="center" vertical="top" wrapText="1"/>
    </xf>
    <xf numFmtId="164" fontId="4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4" fillId="0" borderId="27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vertical="top"/>
    </xf>
    <xf numFmtId="0" fontId="4" fillId="0" borderId="2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5" fillId="0" borderId="45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5" fillId="0" borderId="33" xfId="0" applyNumberFormat="1" applyFont="1" applyFill="1" applyBorder="1" applyAlignment="1">
      <alignment vertical="top"/>
    </xf>
    <xf numFmtId="0" fontId="1" fillId="4" borderId="7" xfId="0" applyNumberFormat="1" applyFont="1" applyFill="1" applyBorder="1" applyAlignment="1">
      <alignment horizontal="center" vertical="top" wrapText="1"/>
    </xf>
    <xf numFmtId="0" fontId="5" fillId="0" borderId="45" xfId="0" applyNumberFormat="1" applyFont="1" applyBorder="1" applyAlignment="1">
      <alignment horizontal="center" vertical="top" wrapText="1"/>
    </xf>
    <xf numFmtId="0" fontId="5" fillId="0" borderId="50" xfId="0" applyNumberFormat="1" applyFont="1" applyBorder="1" applyAlignment="1">
      <alignment horizontal="center" vertical="top" wrapText="1"/>
    </xf>
    <xf numFmtId="164" fontId="1" fillId="7" borderId="33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/>
    </xf>
    <xf numFmtId="0" fontId="1" fillId="0" borderId="48" xfId="0" applyNumberFormat="1" applyFont="1" applyFill="1" applyBorder="1" applyAlignment="1">
      <alignment horizontal="center" vertical="top" wrapText="1"/>
    </xf>
    <xf numFmtId="0" fontId="5" fillId="0" borderId="50" xfId="0" applyNumberFormat="1" applyFont="1" applyBorder="1" applyAlignment="1">
      <alignment horizontal="center" vertical="top"/>
    </xf>
    <xf numFmtId="0" fontId="5" fillId="0" borderId="45" xfId="0" applyNumberFormat="1" applyFont="1" applyBorder="1" applyAlignment="1">
      <alignment horizontal="center" vertical="top"/>
    </xf>
    <xf numFmtId="0" fontId="4" fillId="0" borderId="33" xfId="0" applyNumberFormat="1" applyFont="1" applyFill="1" applyBorder="1" applyAlignment="1">
      <alignment horizontal="center" vertical="top"/>
    </xf>
    <xf numFmtId="49" fontId="8" fillId="0" borderId="47" xfId="0" applyNumberFormat="1" applyFont="1" applyFill="1" applyBorder="1" applyAlignment="1">
      <alignment vertical="center" textRotation="90" wrapText="1"/>
    </xf>
    <xf numFmtId="0" fontId="8" fillId="0" borderId="0" xfId="0" applyFont="1" applyAlignment="1">
      <alignment horizontal="center" vertical="top" textRotation="90" wrapText="1"/>
    </xf>
    <xf numFmtId="0" fontId="8" fillId="0" borderId="0" xfId="0" applyFont="1" applyAlignment="1">
      <alignment horizontal="center" vertical="center" textRotation="90"/>
    </xf>
    <xf numFmtId="0" fontId="8" fillId="0" borderId="0" xfId="0" applyFont="1" applyAlignment="1">
      <alignment vertical="center" textRotation="90"/>
    </xf>
    <xf numFmtId="0" fontId="5" fillId="0" borderId="16" xfId="0" applyNumberFormat="1" applyFont="1" applyFill="1" applyBorder="1" applyAlignment="1">
      <alignment horizontal="center" vertical="top"/>
    </xf>
    <xf numFmtId="0" fontId="8" fillId="0" borderId="44" xfId="0" applyFont="1" applyFill="1" applyBorder="1" applyAlignment="1">
      <alignment vertical="center" textRotation="90" wrapText="1"/>
    </xf>
    <xf numFmtId="49" fontId="8" fillId="0" borderId="44" xfId="0" applyNumberFormat="1" applyFont="1" applyFill="1" applyBorder="1" applyAlignment="1">
      <alignment horizontal="center" vertical="center" textRotation="90"/>
    </xf>
    <xf numFmtId="164" fontId="5" fillId="0" borderId="52" xfId="0" applyNumberFormat="1" applyFont="1" applyBorder="1" applyAlignment="1">
      <alignment horizontal="left" vertical="top" wrapText="1"/>
    </xf>
    <xf numFmtId="164" fontId="5" fillId="0" borderId="55" xfId="0" applyNumberFormat="1" applyFont="1" applyBorder="1" applyAlignment="1">
      <alignment horizontal="left" vertical="top" wrapText="1"/>
    </xf>
    <xf numFmtId="164" fontId="1" fillId="7" borderId="32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0" fontId="5" fillId="0" borderId="26" xfId="0" applyFont="1" applyBorder="1" applyAlignment="1">
      <alignment vertical="top"/>
    </xf>
    <xf numFmtId="164" fontId="5" fillId="0" borderId="51" xfId="0" applyNumberFormat="1" applyFont="1" applyFill="1" applyBorder="1" applyAlignment="1">
      <alignment vertical="top" wrapText="1"/>
    </xf>
    <xf numFmtId="164" fontId="5" fillId="0" borderId="52" xfId="0" applyNumberFormat="1" applyFont="1" applyFill="1" applyBorder="1" applyAlignment="1">
      <alignment horizontal="left" vertical="top" wrapText="1"/>
    </xf>
    <xf numFmtId="3" fontId="1" fillId="8" borderId="13" xfId="0" applyNumberFormat="1" applyFont="1" applyFill="1" applyBorder="1" applyAlignment="1">
      <alignment horizontal="center" vertical="top"/>
    </xf>
    <xf numFmtId="3" fontId="1" fillId="8" borderId="12" xfId="0" applyNumberFormat="1" applyFont="1" applyFill="1" applyBorder="1" applyAlignment="1">
      <alignment horizontal="center" vertical="top"/>
    </xf>
    <xf numFmtId="3" fontId="1" fillId="8" borderId="66" xfId="0" applyNumberFormat="1" applyFont="1" applyFill="1" applyBorder="1" applyAlignment="1">
      <alignment horizontal="center" vertical="top"/>
    </xf>
    <xf numFmtId="3" fontId="1" fillId="8" borderId="10" xfId="0" applyNumberFormat="1" applyFont="1" applyFill="1" applyBorder="1" applyAlignment="1">
      <alignment horizontal="center" vertical="top"/>
    </xf>
    <xf numFmtId="49" fontId="8" fillId="0" borderId="44" xfId="0" applyNumberFormat="1" applyFont="1" applyFill="1" applyBorder="1" applyAlignment="1">
      <alignment vertical="center" textRotation="90" wrapText="1"/>
    </xf>
    <xf numFmtId="3" fontId="5" fillId="8" borderId="10" xfId="0" applyNumberFormat="1" applyFont="1" applyFill="1" applyBorder="1" applyAlignment="1">
      <alignment horizontal="center" vertical="top"/>
    </xf>
    <xf numFmtId="49" fontId="1" fillId="7" borderId="66" xfId="0" applyNumberFormat="1" applyFont="1" applyFill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3" fillId="8" borderId="13" xfId="0" applyFont="1" applyFill="1" applyBorder="1" applyAlignment="1">
      <alignment horizontal="right" vertical="top"/>
    </xf>
    <xf numFmtId="3" fontId="3" fillId="8" borderId="13" xfId="0" applyNumberFormat="1" applyFont="1" applyFill="1" applyBorder="1" applyAlignment="1">
      <alignment horizontal="center" vertical="top"/>
    </xf>
    <xf numFmtId="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/>
    </xf>
    <xf numFmtId="3" fontId="1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 vertical="center"/>
    </xf>
    <xf numFmtId="3" fontId="2" fillId="7" borderId="0" xfId="0" applyNumberFormat="1" applyFont="1" applyFill="1"/>
    <xf numFmtId="49" fontId="3" fillId="0" borderId="0" xfId="0" applyNumberFormat="1" applyFont="1" applyBorder="1" applyAlignment="1">
      <alignment vertical="top"/>
    </xf>
    <xf numFmtId="49" fontId="3" fillId="0" borderId="32" xfId="0" applyNumberFormat="1" applyFont="1" applyBorder="1" applyAlignment="1">
      <alignment vertical="top"/>
    </xf>
    <xf numFmtId="49" fontId="4" fillId="0" borderId="27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48" xfId="0" applyFont="1" applyBorder="1"/>
    <xf numFmtId="49" fontId="5" fillId="7" borderId="17" xfId="0" applyNumberFormat="1" applyFont="1" applyFill="1" applyBorder="1" applyAlignment="1">
      <alignment vertical="top" wrapText="1"/>
    </xf>
    <xf numFmtId="0" fontId="8" fillId="0" borderId="37" xfId="0" applyFont="1" applyBorder="1" applyAlignment="1">
      <alignment vertical="center" textRotation="90"/>
    </xf>
    <xf numFmtId="0" fontId="3" fillId="7" borderId="6" xfId="0" applyFont="1" applyFill="1" applyBorder="1" applyAlignment="1">
      <alignment vertical="top" wrapText="1"/>
    </xf>
    <xf numFmtId="0" fontId="5" fillId="7" borderId="12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vertical="top" wrapText="1"/>
    </xf>
    <xf numFmtId="0" fontId="3" fillId="7" borderId="66" xfId="0" applyFont="1" applyFill="1" applyBorder="1" applyAlignment="1">
      <alignment vertical="top" wrapText="1"/>
    </xf>
    <xf numFmtId="0" fontId="8" fillId="0" borderId="15" xfId="0" applyFont="1" applyBorder="1" applyAlignment="1">
      <alignment vertical="center" textRotation="90"/>
    </xf>
    <xf numFmtId="0" fontId="4" fillId="0" borderId="41" xfId="0" applyFont="1" applyBorder="1" applyAlignment="1">
      <alignment horizontal="center" vertical="top"/>
    </xf>
    <xf numFmtId="49" fontId="4" fillId="0" borderId="42" xfId="0" applyNumberFormat="1" applyFont="1" applyFill="1" applyBorder="1" applyAlignment="1">
      <alignment vertical="center" textRotation="90" wrapText="1"/>
    </xf>
    <xf numFmtId="49" fontId="3" fillId="0" borderId="69" xfId="0" applyNumberFormat="1" applyFont="1" applyFill="1" applyBorder="1" applyAlignment="1">
      <alignment horizontal="center" vertical="top" wrapText="1"/>
    </xf>
    <xf numFmtId="0" fontId="4" fillId="8" borderId="13" xfId="0" applyFont="1" applyFill="1" applyBorder="1" applyAlignment="1">
      <alignment horizontal="center" vertical="top"/>
    </xf>
    <xf numFmtId="3" fontId="4" fillId="8" borderId="13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6" fillId="2" borderId="42" xfId="0" applyFont="1" applyFill="1" applyBorder="1" applyAlignment="1">
      <alignment vertical="top" wrapText="1"/>
    </xf>
    <xf numFmtId="0" fontId="6" fillId="3" borderId="37" xfId="0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vertical="top" textRotation="90"/>
    </xf>
    <xf numFmtId="49" fontId="8" fillId="0" borderId="37" xfId="0" applyNumberFormat="1" applyFont="1" applyFill="1" applyBorder="1" applyAlignment="1">
      <alignment horizontal="center" vertical="center" textRotation="90"/>
    </xf>
    <xf numFmtId="49" fontId="4" fillId="7" borderId="25" xfId="0" applyNumberFormat="1" applyFont="1" applyFill="1" applyBorder="1" applyAlignment="1">
      <alignment vertical="top" wrapText="1"/>
    </xf>
    <xf numFmtId="49" fontId="8" fillId="0" borderId="47" xfId="0" applyNumberFormat="1" applyFont="1" applyFill="1" applyBorder="1" applyAlignment="1">
      <alignment horizontal="center" vertical="center" textRotation="90"/>
    </xf>
    <xf numFmtId="49" fontId="5" fillId="0" borderId="32" xfId="0" applyNumberFormat="1" applyFont="1" applyFill="1" applyBorder="1" applyAlignment="1">
      <alignment vertical="center" textRotation="90" wrapText="1"/>
    </xf>
    <xf numFmtId="0" fontId="5" fillId="7" borderId="16" xfId="0" applyNumberFormat="1" applyFont="1" applyFill="1" applyBorder="1" applyAlignment="1">
      <alignment vertical="top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49" fontId="5" fillId="0" borderId="67" xfId="0" applyNumberFormat="1" applyFont="1" applyFill="1" applyBorder="1" applyAlignment="1">
      <alignment vertical="center" textRotation="90" wrapText="1"/>
    </xf>
    <xf numFmtId="49" fontId="5" fillId="0" borderId="0" xfId="0" applyNumberFormat="1" applyFont="1" applyFill="1" applyBorder="1" applyAlignment="1">
      <alignment vertical="center" textRotation="90" wrapText="1"/>
    </xf>
    <xf numFmtId="49" fontId="5" fillId="0" borderId="54" xfId="0" applyNumberFormat="1" applyFont="1" applyFill="1" applyBorder="1" applyAlignment="1">
      <alignment vertical="center" textRotation="90" wrapText="1"/>
    </xf>
    <xf numFmtId="164" fontId="1" fillId="0" borderId="41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3" fontId="5" fillId="8" borderId="12" xfId="0" applyNumberFormat="1" applyFont="1" applyFill="1" applyBorder="1" applyAlignment="1">
      <alignment horizontal="center" vertical="top" wrapText="1"/>
    </xf>
    <xf numFmtId="0" fontId="5" fillId="0" borderId="53" xfId="0" applyNumberFormat="1" applyFont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/>
    </xf>
    <xf numFmtId="0" fontId="3" fillId="8" borderId="61" xfId="0" applyFont="1" applyFill="1" applyBorder="1" applyAlignment="1">
      <alignment horizontal="right" vertical="top"/>
    </xf>
    <xf numFmtId="0" fontId="4" fillId="4" borderId="0" xfId="0" applyNumberFormat="1" applyFont="1" applyFill="1" applyBorder="1" applyAlignment="1">
      <alignment horizontal="center" vertical="top" wrapText="1"/>
    </xf>
    <xf numFmtId="0" fontId="5" fillId="4" borderId="0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right" vertical="top"/>
    </xf>
    <xf numFmtId="0" fontId="5" fillId="0" borderId="33" xfId="0" applyNumberFormat="1" applyFont="1" applyBorder="1" applyAlignment="1">
      <alignment horizontal="center" vertical="top"/>
    </xf>
    <xf numFmtId="49" fontId="1" fillId="7" borderId="17" xfId="0" applyNumberFormat="1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center" textRotation="90"/>
    </xf>
    <xf numFmtId="49" fontId="8" fillId="0" borderId="5" xfId="0" applyNumberFormat="1" applyFont="1" applyFill="1" applyBorder="1" applyAlignment="1">
      <alignment vertical="center" textRotation="90" wrapText="1"/>
    </xf>
    <xf numFmtId="49" fontId="4" fillId="4" borderId="7" xfId="0" applyNumberFormat="1" applyFont="1" applyFill="1" applyBorder="1" applyAlignment="1">
      <alignment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5" fillId="0" borderId="11" xfId="0" applyNumberFormat="1" applyFont="1" applyFill="1" applyBorder="1" applyAlignment="1">
      <alignment vertical="top" textRotation="90"/>
    </xf>
    <xf numFmtId="49" fontId="4" fillId="2" borderId="49" xfId="0" applyNumberFormat="1" applyFont="1" applyFill="1" applyBorder="1" applyAlignment="1">
      <alignment vertical="top"/>
    </xf>
    <xf numFmtId="49" fontId="4" fillId="3" borderId="37" xfId="0" applyNumberFormat="1" applyFont="1" applyFill="1" applyBorder="1" applyAlignment="1">
      <alignment vertical="top"/>
    </xf>
    <xf numFmtId="49" fontId="4" fillId="4" borderId="71" xfId="0" applyNumberFormat="1" applyFont="1" applyFill="1" applyBorder="1" applyAlignment="1">
      <alignment vertical="top"/>
    </xf>
    <xf numFmtId="49" fontId="1" fillId="7" borderId="66" xfId="0" applyNumberFormat="1" applyFont="1" applyFill="1" applyBorder="1" applyAlignment="1">
      <alignment vertical="top" wrapText="1"/>
    </xf>
    <xf numFmtId="49" fontId="5" fillId="0" borderId="49" xfId="0" applyNumberFormat="1" applyFont="1" applyFill="1" applyBorder="1" applyAlignment="1">
      <alignment vertical="top" textRotation="90"/>
    </xf>
    <xf numFmtId="49" fontId="3" fillId="0" borderId="68" xfId="0" applyNumberFormat="1" applyFont="1" applyBorder="1" applyAlignment="1">
      <alignment vertical="top"/>
    </xf>
    <xf numFmtId="0" fontId="2" fillId="0" borderId="68" xfId="0" applyFont="1" applyBorder="1"/>
    <xf numFmtId="0" fontId="2" fillId="0" borderId="50" xfId="0" applyFont="1" applyBorder="1"/>
    <xf numFmtId="49" fontId="8" fillId="0" borderId="37" xfId="0" applyNumberFormat="1" applyFont="1" applyFill="1" applyBorder="1" applyAlignment="1">
      <alignment vertical="center" textRotation="90" wrapText="1"/>
    </xf>
    <xf numFmtId="49" fontId="5" fillId="0" borderId="68" xfId="0" applyNumberFormat="1" applyFont="1" applyFill="1" applyBorder="1" applyAlignment="1">
      <alignment vertical="center" textRotation="90" wrapText="1"/>
    </xf>
    <xf numFmtId="49" fontId="4" fillId="0" borderId="69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center" textRotation="90"/>
    </xf>
    <xf numFmtId="0" fontId="4" fillId="8" borderId="3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49" fontId="5" fillId="10" borderId="10" xfId="0" applyNumberFormat="1" applyFont="1" applyFill="1" applyBorder="1" applyAlignment="1">
      <alignment vertical="top" wrapText="1"/>
    </xf>
    <xf numFmtId="0" fontId="6" fillId="4" borderId="16" xfId="0" applyFont="1" applyFill="1" applyBorder="1" applyAlignment="1">
      <alignment vertical="top" wrapText="1"/>
    </xf>
    <xf numFmtId="49" fontId="5" fillId="7" borderId="66" xfId="0" applyNumberFormat="1" applyFont="1" applyFill="1" applyBorder="1" applyAlignment="1">
      <alignment vertical="top" wrapText="1"/>
    </xf>
    <xf numFmtId="164" fontId="5" fillId="0" borderId="49" xfId="0" applyNumberFormat="1" applyFont="1" applyFill="1" applyBorder="1" applyAlignment="1">
      <alignment vertical="top" wrapText="1"/>
    </xf>
    <xf numFmtId="0" fontId="5" fillId="7" borderId="5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1" fontId="1" fillId="0" borderId="50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/>
    </xf>
    <xf numFmtId="0" fontId="8" fillId="0" borderId="29" xfId="0" applyFont="1" applyFill="1" applyBorder="1" applyAlignment="1">
      <alignment vertical="center" textRotation="90" wrapText="1"/>
    </xf>
    <xf numFmtId="1" fontId="5" fillId="0" borderId="16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 wrapText="1"/>
    </xf>
    <xf numFmtId="1" fontId="1" fillId="0" borderId="53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left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center" textRotation="90" wrapText="1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49" fontId="3" fillId="0" borderId="27" xfId="0" applyNumberFormat="1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left" vertical="top" wrapText="1"/>
    </xf>
    <xf numFmtId="0" fontId="1" fillId="0" borderId="57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33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66" xfId="0" applyFont="1" applyFill="1" applyBorder="1" applyAlignment="1">
      <alignment horizontal="left" vertical="top" wrapText="1"/>
    </xf>
    <xf numFmtId="49" fontId="10" fillId="4" borderId="36" xfId="0" applyNumberFormat="1" applyFont="1" applyFill="1" applyBorder="1" applyAlignment="1">
      <alignment vertical="top" wrapText="1"/>
    </xf>
    <xf numFmtId="49" fontId="10" fillId="4" borderId="34" xfId="0" applyNumberFormat="1" applyFont="1" applyFill="1" applyBorder="1" applyAlignment="1">
      <alignment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3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9" fontId="4" fillId="4" borderId="36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 wrapText="1"/>
    </xf>
    <xf numFmtId="3" fontId="3" fillId="8" borderId="8" xfId="0" applyNumberFormat="1" applyFont="1" applyFill="1" applyBorder="1" applyAlignment="1">
      <alignment horizontal="center" vertical="top"/>
    </xf>
    <xf numFmtId="3" fontId="3" fillId="3" borderId="19" xfId="0" applyNumberFormat="1" applyFont="1" applyFill="1" applyBorder="1" applyAlignment="1">
      <alignment horizontal="center" vertical="top"/>
    </xf>
    <xf numFmtId="3" fontId="1" fillId="7" borderId="18" xfId="0" applyNumberFormat="1" applyFont="1" applyFill="1" applyBorder="1" applyAlignment="1">
      <alignment horizontal="center" vertical="top"/>
    </xf>
    <xf numFmtId="3" fontId="1" fillId="7" borderId="6" xfId="0" applyNumberFormat="1" applyFont="1" applyFill="1" applyBorder="1" applyAlignment="1">
      <alignment horizontal="center" vertical="top"/>
    </xf>
    <xf numFmtId="3" fontId="1" fillId="7" borderId="25" xfId="0" applyNumberFormat="1" applyFont="1" applyFill="1" applyBorder="1" applyAlignment="1">
      <alignment horizontal="center" vertical="top"/>
    </xf>
    <xf numFmtId="3" fontId="5" fillId="7" borderId="25" xfId="0" applyNumberFormat="1" applyFont="1" applyFill="1" applyBorder="1" applyAlignment="1">
      <alignment horizontal="center" vertical="top" wrapText="1"/>
    </xf>
    <xf numFmtId="3" fontId="5" fillId="7" borderId="12" xfId="0" applyNumberFormat="1" applyFont="1" applyFill="1" applyBorder="1" applyAlignment="1">
      <alignment horizontal="center" vertical="top" wrapText="1"/>
    </xf>
    <xf numFmtId="3" fontId="1" fillId="7" borderId="12" xfId="0" applyNumberFormat="1" applyFont="1" applyFill="1" applyBorder="1" applyAlignment="1">
      <alignment horizontal="center" vertical="top"/>
    </xf>
    <xf numFmtId="3" fontId="1" fillId="7" borderId="13" xfId="0" applyNumberFormat="1" applyFont="1" applyFill="1" applyBorder="1" applyAlignment="1">
      <alignment horizontal="center" vertical="top"/>
    </xf>
    <xf numFmtId="3" fontId="1" fillId="7" borderId="66" xfId="0" applyNumberFormat="1" applyFont="1" applyFill="1" applyBorder="1" applyAlignment="1">
      <alignment horizontal="center" vertical="top"/>
    </xf>
    <xf numFmtId="3" fontId="1" fillId="7" borderId="10" xfId="0" applyNumberFormat="1" applyFont="1" applyFill="1" applyBorder="1" applyAlignment="1">
      <alignment horizontal="center" vertical="top"/>
    </xf>
    <xf numFmtId="3" fontId="5" fillId="7" borderId="12" xfId="0" applyNumberFormat="1" applyFont="1" applyFill="1" applyBorder="1" applyAlignment="1">
      <alignment horizontal="center" vertical="top"/>
    </xf>
    <xf numFmtId="3" fontId="5" fillId="7" borderId="25" xfId="0" applyNumberFormat="1" applyFont="1" applyFill="1" applyBorder="1" applyAlignment="1">
      <alignment horizontal="center" vertical="top"/>
    </xf>
    <xf numFmtId="3" fontId="5" fillId="7" borderId="66" xfId="0" applyNumberFormat="1" applyFont="1" applyFill="1" applyBorder="1" applyAlignment="1">
      <alignment horizontal="center" vertical="top"/>
    </xf>
    <xf numFmtId="3" fontId="5" fillId="7" borderId="13" xfId="0" applyNumberFormat="1" applyFont="1" applyFill="1" applyBorder="1" applyAlignment="1">
      <alignment horizontal="center" vertical="top"/>
    </xf>
    <xf numFmtId="3" fontId="5" fillId="7" borderId="10" xfId="0" applyNumberFormat="1" applyFont="1" applyFill="1" applyBorder="1" applyAlignment="1">
      <alignment horizontal="center" vertical="top"/>
    </xf>
    <xf numFmtId="3" fontId="5" fillId="7" borderId="6" xfId="0" applyNumberFormat="1" applyFont="1" applyFill="1" applyBorder="1" applyAlignment="1">
      <alignment horizontal="center" vertical="top"/>
    </xf>
    <xf numFmtId="3" fontId="5" fillId="7" borderId="18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left" vertical="top" wrapText="1"/>
    </xf>
    <xf numFmtId="3" fontId="5" fillId="7" borderId="6" xfId="0" applyNumberFormat="1" applyFont="1" applyFill="1" applyBorder="1" applyAlignment="1">
      <alignment horizontal="center" vertical="top" wrapText="1"/>
    </xf>
    <xf numFmtId="0" fontId="1" fillId="0" borderId="70" xfId="0" applyFont="1" applyFill="1" applyBorder="1" applyAlignment="1">
      <alignment horizontal="left" vertical="top" wrapText="1"/>
    </xf>
    <xf numFmtId="164" fontId="5" fillId="0" borderId="55" xfId="0" applyNumberFormat="1" applyFont="1" applyFill="1" applyBorder="1" applyAlignment="1">
      <alignment vertical="top" wrapText="1"/>
    </xf>
    <xf numFmtId="164" fontId="1" fillId="0" borderId="23" xfId="0" applyNumberFormat="1" applyFont="1" applyBorder="1" applyAlignment="1">
      <alignment horizontal="left" vertical="top" wrapText="1"/>
    </xf>
    <xf numFmtId="3" fontId="3" fillId="8" borderId="61" xfId="0" applyNumberFormat="1" applyFont="1" applyFill="1" applyBorder="1" applyAlignment="1">
      <alignment horizontal="center" vertical="top"/>
    </xf>
    <xf numFmtId="164" fontId="4" fillId="3" borderId="39" xfId="0" applyNumberFormat="1" applyFont="1" applyFill="1" applyBorder="1" applyAlignment="1">
      <alignment horizontal="left" vertical="top"/>
    </xf>
    <xf numFmtId="3" fontId="4" fillId="8" borderId="17" xfId="0" applyNumberFormat="1" applyFont="1" applyFill="1" applyBorder="1" applyAlignment="1">
      <alignment horizontal="center" vertical="top" wrapText="1"/>
    </xf>
    <xf numFmtId="3" fontId="3" fillId="8" borderId="17" xfId="0" applyNumberFormat="1" applyFont="1" applyFill="1" applyBorder="1" applyAlignment="1">
      <alignment horizontal="center" vertical="top"/>
    </xf>
    <xf numFmtId="3" fontId="3" fillId="8" borderId="66" xfId="0" applyNumberFormat="1" applyFont="1" applyFill="1" applyBorder="1" applyAlignment="1">
      <alignment horizontal="center" vertical="top"/>
    </xf>
    <xf numFmtId="3" fontId="4" fillId="8" borderId="10" xfId="0" applyNumberFormat="1" applyFont="1" applyFill="1" applyBorder="1" applyAlignment="1">
      <alignment horizontal="center" vertical="top"/>
    </xf>
    <xf numFmtId="49" fontId="10" fillId="2" borderId="41" xfId="0" applyNumberFormat="1" applyFont="1" applyFill="1" applyBorder="1" applyAlignment="1">
      <alignment horizontal="center" vertical="top" wrapText="1"/>
    </xf>
    <xf numFmtId="49" fontId="10" fillId="3" borderId="29" xfId="0" applyNumberFormat="1" applyFont="1" applyFill="1" applyBorder="1" applyAlignment="1">
      <alignment horizontal="center" vertical="top" wrapText="1"/>
    </xf>
    <xf numFmtId="49" fontId="10" fillId="4" borderId="53" xfId="0" applyNumberFormat="1" applyFont="1" applyFill="1" applyBorder="1" applyAlignment="1">
      <alignment horizontal="center" vertical="top" wrapText="1"/>
    </xf>
    <xf numFmtId="49" fontId="10" fillId="2" borderId="18" xfId="0" applyNumberFormat="1" applyFont="1" applyFill="1" applyBorder="1" applyAlignment="1">
      <alignment horizontal="center" vertical="top" wrapText="1"/>
    </xf>
    <xf numFmtId="49" fontId="10" fillId="3" borderId="5" xfId="0" applyNumberFormat="1" applyFont="1" applyFill="1" applyBorder="1" applyAlignment="1">
      <alignment horizontal="center" vertical="top" wrapText="1"/>
    </xf>
    <xf numFmtId="49" fontId="10" fillId="4" borderId="7" xfId="0" applyNumberFormat="1" applyFont="1" applyFill="1" applyBorder="1" applyAlignment="1">
      <alignment horizontal="center" vertical="top" wrapText="1"/>
    </xf>
    <xf numFmtId="49" fontId="5" fillId="0" borderId="26" xfId="0" applyNumberFormat="1" applyFont="1" applyFill="1" applyBorder="1" applyAlignment="1">
      <alignment vertical="center" textRotation="90" wrapText="1"/>
    </xf>
    <xf numFmtId="0" fontId="5" fillId="0" borderId="18" xfId="0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8" fillId="0" borderId="58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top"/>
    </xf>
    <xf numFmtId="0" fontId="2" fillId="0" borderId="4" xfId="0" applyFont="1" applyBorder="1"/>
    <xf numFmtId="0" fontId="2" fillId="0" borderId="16" xfId="0" applyFont="1" applyBorder="1"/>
    <xf numFmtId="49" fontId="5" fillId="0" borderId="43" xfId="0" applyNumberFormat="1" applyFont="1" applyFill="1" applyBorder="1" applyAlignment="1">
      <alignment vertical="center" textRotation="90" wrapText="1"/>
    </xf>
    <xf numFmtId="49" fontId="4" fillId="0" borderId="73" xfId="0" applyNumberFormat="1" applyFont="1" applyFill="1" applyBorder="1" applyAlignment="1">
      <alignment horizontal="center" vertical="top" wrapText="1"/>
    </xf>
    <xf numFmtId="49" fontId="4" fillId="2" borderId="18" xfId="0" applyNumberFormat="1" applyFont="1" applyFill="1" applyBorder="1" applyAlignment="1">
      <alignment vertical="top"/>
    </xf>
    <xf numFmtId="49" fontId="4" fillId="4" borderId="26" xfId="0" applyNumberFormat="1" applyFont="1" applyFill="1" applyBorder="1" applyAlignment="1">
      <alignment vertical="top"/>
    </xf>
    <xf numFmtId="49" fontId="3" fillId="0" borderId="26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vertical="top"/>
    </xf>
    <xf numFmtId="49" fontId="4" fillId="4" borderId="32" xfId="0" applyNumberFormat="1" applyFont="1" applyFill="1" applyBorder="1" applyAlignment="1">
      <alignment vertical="top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top"/>
    </xf>
    <xf numFmtId="49" fontId="3" fillId="0" borderId="27" xfId="0" applyNumberFormat="1" applyFont="1" applyFill="1" applyBorder="1" applyAlignment="1">
      <alignment horizontal="center" vertical="top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49" fontId="4" fillId="4" borderId="36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left" vertical="top" wrapText="1"/>
    </xf>
    <xf numFmtId="49" fontId="10" fillId="4" borderId="36" xfId="0" applyNumberFormat="1" applyFont="1" applyFill="1" applyBorder="1" applyAlignment="1">
      <alignment vertical="top" wrapText="1"/>
    </xf>
    <xf numFmtId="49" fontId="10" fillId="4" borderId="34" xfId="0" applyNumberFormat="1" applyFont="1" applyFill="1" applyBorder="1" applyAlignment="1">
      <alignment vertical="top" wrapText="1"/>
    </xf>
    <xf numFmtId="164" fontId="8" fillId="0" borderId="5" xfId="0" applyNumberFormat="1" applyFont="1" applyFill="1" applyBorder="1" applyAlignment="1">
      <alignment horizontal="center" vertical="center" textRotation="90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33" xfId="0" applyNumberFormat="1" applyFont="1" applyFill="1" applyBorder="1" applyAlignment="1">
      <alignment horizontal="center" vertical="top" wrapText="1"/>
    </xf>
    <xf numFmtId="49" fontId="5" fillId="7" borderId="10" xfId="0" applyNumberFormat="1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1" fillId="0" borderId="59" xfId="0" applyFont="1" applyFill="1" applyBorder="1" applyAlignment="1">
      <alignment horizontal="left" vertical="top" wrapText="1"/>
    </xf>
    <xf numFmtId="0" fontId="1" fillId="0" borderId="57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66" xfId="0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33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top"/>
    </xf>
    <xf numFmtId="49" fontId="1" fillId="7" borderId="17" xfId="0" applyNumberFormat="1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8" fillId="0" borderId="29" xfId="0" applyNumberFormat="1" applyFont="1" applyFill="1" applyBorder="1" applyAlignment="1">
      <alignment horizontal="center" vertical="center" textRotation="90"/>
    </xf>
    <xf numFmtId="49" fontId="5" fillId="7" borderId="6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15" fillId="0" borderId="18" xfId="0" applyFont="1" applyBorder="1" applyAlignment="1">
      <alignment vertical="top"/>
    </xf>
    <xf numFmtId="0" fontId="1" fillId="0" borderId="43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/>
    </xf>
    <xf numFmtId="3" fontId="1" fillId="4" borderId="13" xfId="0" applyNumberFormat="1" applyFont="1" applyFill="1" applyBorder="1" applyAlignment="1">
      <alignment horizontal="center" vertical="top" wrapText="1"/>
    </xf>
    <xf numFmtId="3" fontId="1" fillId="4" borderId="12" xfId="0" applyNumberFormat="1" applyFont="1" applyFill="1" applyBorder="1" applyAlignment="1">
      <alignment horizontal="center" vertical="top" wrapText="1"/>
    </xf>
    <xf numFmtId="3" fontId="1" fillId="4" borderId="65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1" fillId="0" borderId="41" xfId="0" applyNumberFormat="1" applyFont="1" applyFill="1" applyBorder="1" applyAlignment="1">
      <alignment horizontal="center" vertical="top"/>
    </xf>
    <xf numFmtId="0" fontId="3" fillId="8" borderId="35" xfId="0" applyFont="1" applyFill="1" applyBorder="1" applyAlignment="1">
      <alignment horizontal="right" vertical="top"/>
    </xf>
    <xf numFmtId="0" fontId="4" fillId="8" borderId="35" xfId="0" applyFont="1" applyFill="1" applyBorder="1" applyAlignment="1">
      <alignment horizontal="center" vertical="top"/>
    </xf>
    <xf numFmtId="3" fontId="1" fillId="7" borderId="27" xfId="0" applyNumberFormat="1" applyFont="1" applyFill="1" applyBorder="1" applyAlignment="1">
      <alignment horizontal="center" vertical="top"/>
    </xf>
    <xf numFmtId="3" fontId="1" fillId="7" borderId="73" xfId="0" applyNumberFormat="1" applyFont="1" applyFill="1" applyBorder="1" applyAlignment="1">
      <alignment horizontal="center" vertical="top"/>
    </xf>
    <xf numFmtId="3" fontId="1" fillId="7" borderId="30" xfId="0" applyNumberFormat="1" applyFont="1" applyFill="1" applyBorder="1" applyAlignment="1">
      <alignment horizontal="center" vertical="top"/>
    </xf>
    <xf numFmtId="3" fontId="1" fillId="7" borderId="69" xfId="0" applyNumberFormat="1" applyFont="1" applyFill="1" applyBorder="1" applyAlignment="1">
      <alignment horizontal="center" vertical="top"/>
    </xf>
    <xf numFmtId="3" fontId="3" fillId="8" borderId="73" xfId="0" applyNumberFormat="1" applyFont="1" applyFill="1" applyBorder="1" applyAlignment="1">
      <alignment horizontal="center" vertical="top"/>
    </xf>
    <xf numFmtId="3" fontId="4" fillId="8" borderId="73" xfId="0" applyNumberFormat="1" applyFont="1" applyFill="1" applyBorder="1" applyAlignment="1">
      <alignment horizontal="center" vertical="top"/>
    </xf>
    <xf numFmtId="3" fontId="4" fillId="8" borderId="63" xfId="0" applyNumberFormat="1" applyFont="1" applyFill="1" applyBorder="1" applyAlignment="1">
      <alignment horizontal="center" vertical="top" wrapText="1"/>
    </xf>
    <xf numFmtId="3" fontId="1" fillId="7" borderId="68" xfId="0" applyNumberFormat="1" applyFont="1" applyFill="1" applyBorder="1" applyAlignment="1">
      <alignment horizontal="center" vertical="top"/>
    </xf>
    <xf numFmtId="3" fontId="1" fillId="7" borderId="72" xfId="0" applyNumberFormat="1" applyFont="1" applyFill="1" applyBorder="1" applyAlignment="1">
      <alignment horizontal="center" vertical="top"/>
    </xf>
    <xf numFmtId="3" fontId="3" fillId="8" borderId="63" xfId="0" applyNumberFormat="1" applyFont="1" applyFill="1" applyBorder="1" applyAlignment="1">
      <alignment horizontal="center" vertical="top"/>
    </xf>
    <xf numFmtId="0" fontId="15" fillId="0" borderId="46" xfId="0" applyFont="1" applyFill="1" applyBorder="1" applyAlignment="1">
      <alignment horizontal="left" vertical="top" wrapText="1"/>
    </xf>
    <xf numFmtId="0" fontId="15" fillId="0" borderId="43" xfId="0" applyFont="1" applyFill="1" applyBorder="1" applyAlignment="1">
      <alignment horizontal="left" vertical="top" wrapText="1"/>
    </xf>
    <xf numFmtId="0" fontId="15" fillId="0" borderId="48" xfId="0" applyFont="1" applyBorder="1" applyAlignment="1">
      <alignment horizontal="center" vertical="top" wrapText="1"/>
    </xf>
    <xf numFmtId="0" fontId="15" fillId="0" borderId="45" xfId="0" applyFont="1" applyBorder="1" applyAlignment="1">
      <alignment horizontal="center" vertical="top" wrapText="1"/>
    </xf>
    <xf numFmtId="0" fontId="15" fillId="0" borderId="28" xfId="0" applyFont="1" applyFill="1" applyBorder="1" applyAlignment="1">
      <alignment horizontal="left" vertical="top" wrapText="1"/>
    </xf>
    <xf numFmtId="3" fontId="17" fillId="7" borderId="72" xfId="0" applyNumberFormat="1" applyFont="1" applyFill="1" applyBorder="1" applyAlignment="1">
      <alignment horizontal="center" vertical="top"/>
    </xf>
    <xf numFmtId="3" fontId="17" fillId="0" borderId="13" xfId="0" applyNumberFormat="1" applyFont="1" applyBorder="1" applyAlignment="1">
      <alignment horizontal="center" vertical="top"/>
    </xf>
    <xf numFmtId="3" fontId="17" fillId="7" borderId="0" xfId="0" applyNumberFormat="1" applyFont="1" applyFill="1" applyBorder="1" applyAlignment="1">
      <alignment horizontal="center" vertical="top"/>
    </xf>
    <xf numFmtId="3" fontId="17" fillId="0" borderId="4" xfId="0" applyNumberFormat="1" applyFont="1" applyBorder="1" applyAlignment="1">
      <alignment horizontal="center" vertical="top"/>
    </xf>
    <xf numFmtId="49" fontId="5" fillId="0" borderId="49" xfId="0" applyNumberFormat="1" applyFont="1" applyFill="1" applyBorder="1" applyAlignment="1">
      <alignment vertical="center" textRotation="90" wrapText="1"/>
    </xf>
    <xf numFmtId="164" fontId="5" fillId="0" borderId="55" xfId="0" applyNumberFormat="1" applyFont="1" applyFill="1" applyBorder="1" applyAlignment="1">
      <alignment horizontal="left" vertical="top" wrapText="1"/>
    </xf>
    <xf numFmtId="0" fontId="6" fillId="4" borderId="71" xfId="0" applyFont="1" applyFill="1" applyBorder="1" applyAlignment="1">
      <alignment vertical="top" wrapText="1"/>
    </xf>
    <xf numFmtId="49" fontId="4" fillId="2" borderId="28" xfId="0" applyNumberFormat="1" applyFont="1" applyFill="1" applyBorder="1" applyAlignment="1">
      <alignment vertical="top"/>
    </xf>
    <xf numFmtId="49" fontId="4" fillId="3" borderId="29" xfId="0" applyNumberFormat="1" applyFont="1" applyFill="1" applyBorder="1" applyAlignment="1">
      <alignment vertical="top"/>
    </xf>
    <xf numFmtId="49" fontId="4" fillId="4" borderId="74" xfId="0" applyNumberFormat="1" applyFont="1" applyFill="1" applyBorder="1" applyAlignment="1">
      <alignment vertical="top"/>
    </xf>
    <xf numFmtId="49" fontId="1" fillId="7" borderId="12" xfId="0" applyNumberFormat="1" applyFont="1" applyFill="1" applyBorder="1" applyAlignment="1">
      <alignment vertical="top" wrapText="1"/>
    </xf>
    <xf numFmtId="49" fontId="5" fillId="0" borderId="28" xfId="0" applyNumberFormat="1" applyFont="1" applyFill="1" applyBorder="1" applyAlignment="1">
      <alignment vertical="top" textRotation="90"/>
    </xf>
    <xf numFmtId="49" fontId="3" fillId="0" borderId="54" xfId="0" applyNumberFormat="1" applyFont="1" applyBorder="1" applyAlignment="1">
      <alignment vertical="top"/>
    </xf>
    <xf numFmtId="164" fontId="1" fillId="0" borderId="54" xfId="0" applyNumberFormat="1" applyFont="1" applyFill="1" applyBorder="1" applyAlignment="1">
      <alignment horizontal="left" vertical="top" wrapText="1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1" fillId="0" borderId="27" xfId="0" applyNumberFormat="1" applyFont="1" applyBorder="1" applyAlignment="1">
      <alignment horizontal="center" vertical="center" textRotation="90" wrapText="1"/>
    </xf>
    <xf numFmtId="0" fontId="1" fillId="0" borderId="22" xfId="0" applyNumberFormat="1" applyFont="1" applyBorder="1" applyAlignment="1">
      <alignment horizontal="center" vertical="center" textRotation="90" wrapText="1"/>
    </xf>
    <xf numFmtId="0" fontId="1" fillId="0" borderId="24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3" fontId="1" fillId="0" borderId="6" xfId="0" applyNumberFormat="1" applyFont="1" applyBorder="1" applyAlignment="1">
      <alignment horizontal="center" vertical="center" textRotation="90" wrapText="1"/>
    </xf>
    <xf numFmtId="3" fontId="1" fillId="0" borderId="10" xfId="0" applyNumberFormat="1" applyFont="1" applyBorder="1" applyAlignment="1">
      <alignment horizontal="center" vertical="center" textRotation="90" wrapText="1"/>
    </xf>
    <xf numFmtId="3" fontId="1" fillId="0" borderId="17" xfId="0" applyNumberFormat="1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49" fontId="3" fillId="6" borderId="19" xfId="0" applyNumberFormat="1" applyFont="1" applyFill="1" applyBorder="1" applyAlignment="1">
      <alignment horizontal="left" vertical="top" wrapText="1"/>
    </xf>
    <xf numFmtId="49" fontId="3" fillId="6" borderId="39" xfId="0" applyNumberFormat="1" applyFont="1" applyFill="1" applyBorder="1" applyAlignment="1">
      <alignment horizontal="left" vertical="top" wrapText="1"/>
    </xf>
    <xf numFmtId="49" fontId="3" fillId="6" borderId="40" xfId="0" applyNumberFormat="1" applyFont="1" applyFill="1" applyBorder="1" applyAlignment="1">
      <alignment horizontal="left" vertical="top" wrapText="1"/>
    </xf>
    <xf numFmtId="0" fontId="7" fillId="5" borderId="42" xfId="0" applyFont="1" applyFill="1" applyBorder="1" applyAlignment="1">
      <alignment horizontal="left" vertical="top" wrapText="1"/>
    </xf>
    <xf numFmtId="0" fontId="7" fillId="5" borderId="68" xfId="0" applyFont="1" applyFill="1" applyBorder="1" applyAlignment="1">
      <alignment horizontal="left" vertical="top" wrapText="1"/>
    </xf>
    <xf numFmtId="0" fontId="7" fillId="5" borderId="69" xfId="0" applyFont="1" applyFill="1" applyBorder="1" applyAlignment="1">
      <alignment horizontal="left" vertical="top" wrapText="1"/>
    </xf>
    <xf numFmtId="49" fontId="3" fillId="2" borderId="39" xfId="0" applyNumberFormat="1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49" fontId="4" fillId="2" borderId="18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 vertical="top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49" fontId="4" fillId="4" borderId="26" xfId="0" applyNumberFormat="1" applyFont="1" applyFill="1" applyBorder="1" applyAlignment="1">
      <alignment horizontal="center" vertical="top"/>
    </xf>
    <xf numFmtId="49" fontId="4" fillId="4" borderId="32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vertical="center" textRotation="90" wrapText="1"/>
    </xf>
    <xf numFmtId="0" fontId="8" fillId="0" borderId="9" xfId="0" applyFont="1" applyFill="1" applyBorder="1" applyAlignment="1">
      <alignment vertical="center" textRotation="90" wrapText="1"/>
    </xf>
    <xf numFmtId="3" fontId="8" fillId="0" borderId="5" xfId="0" applyNumberFormat="1" applyFont="1" applyFill="1" applyBorder="1" applyAlignment="1">
      <alignment horizontal="center" vertical="center" textRotation="90" wrapText="1"/>
    </xf>
    <xf numFmtId="3" fontId="8" fillId="0" borderId="9" xfId="0" applyNumberFormat="1" applyFont="1" applyFill="1" applyBorder="1" applyAlignment="1">
      <alignment horizontal="center" vertical="center" textRotation="90" wrapText="1"/>
    </xf>
    <xf numFmtId="49" fontId="3" fillId="0" borderId="56" xfId="0" applyNumberFormat="1" applyFont="1" applyFill="1" applyBorder="1" applyAlignment="1">
      <alignment horizontal="center" vertical="top"/>
    </xf>
    <xf numFmtId="49" fontId="3" fillId="0" borderId="62" xfId="0" applyNumberFormat="1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left" vertical="top" wrapText="1"/>
    </xf>
    <xf numFmtId="164" fontId="5" fillId="0" borderId="23" xfId="0" applyNumberFormat="1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5" xfId="0" applyFont="1" applyBorder="1" applyAlignment="1">
      <alignment vertical="center" textRotation="90"/>
    </xf>
    <xf numFmtId="0" fontId="8" fillId="0" borderId="9" xfId="0" applyFont="1" applyBorder="1" applyAlignment="1">
      <alignment vertical="center" textRotation="90"/>
    </xf>
    <xf numFmtId="3" fontId="8" fillId="0" borderId="5" xfId="0" applyNumberFormat="1" applyFont="1" applyBorder="1" applyAlignment="1">
      <alignment horizontal="center" vertical="center" textRotation="90"/>
    </xf>
    <xf numFmtId="3" fontId="8" fillId="0" borderId="9" xfId="0" applyNumberFormat="1" applyFont="1" applyBorder="1" applyAlignment="1">
      <alignment horizontal="center" vertical="center" textRotation="90"/>
    </xf>
    <xf numFmtId="49" fontId="3" fillId="0" borderId="27" xfId="0" applyNumberFormat="1" applyFont="1" applyFill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center" vertical="top"/>
    </xf>
    <xf numFmtId="3" fontId="8" fillId="0" borderId="29" xfId="0" applyNumberFormat="1" applyFont="1" applyFill="1" applyBorder="1" applyAlignment="1">
      <alignment horizontal="center" vertical="center" textRotation="90" wrapText="1"/>
    </xf>
    <xf numFmtId="3" fontId="8" fillId="0" borderId="15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left" vertical="top" wrapText="1"/>
    </xf>
    <xf numFmtId="0" fontId="1" fillId="0" borderId="57" xfId="0" applyFont="1" applyFill="1" applyBorder="1" applyAlignment="1">
      <alignment horizontal="left" vertical="top" wrapText="1"/>
    </xf>
    <xf numFmtId="3" fontId="8" fillId="0" borderId="37" xfId="0" applyNumberFormat="1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66" xfId="0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33" xfId="0" applyNumberFormat="1" applyFont="1" applyFill="1" applyBorder="1" applyAlignment="1">
      <alignment horizontal="center" vertical="top" wrapText="1"/>
    </xf>
    <xf numFmtId="49" fontId="3" fillId="3" borderId="19" xfId="0" applyNumberFormat="1" applyFont="1" applyFill="1" applyBorder="1" applyAlignment="1">
      <alignment horizontal="right" vertical="top"/>
    </xf>
    <xf numFmtId="49" fontId="3" fillId="3" borderId="39" xfId="0" applyNumberFormat="1" applyFont="1" applyFill="1" applyBorder="1" applyAlignment="1">
      <alignment horizontal="right" vertical="top"/>
    </xf>
    <xf numFmtId="49" fontId="3" fillId="3" borderId="32" xfId="0" applyNumberFormat="1" applyFont="1" applyFill="1" applyBorder="1" applyAlignment="1">
      <alignment horizontal="right" vertical="top"/>
    </xf>
    <xf numFmtId="164" fontId="4" fillId="3" borderId="19" xfId="0" applyNumberFormat="1" applyFont="1" applyFill="1" applyBorder="1" applyAlignment="1">
      <alignment horizontal="center" vertical="top"/>
    </xf>
    <xf numFmtId="164" fontId="4" fillId="3" borderId="40" xfId="0" applyNumberFormat="1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66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164" fontId="1" fillId="0" borderId="70" xfId="0" applyNumberFormat="1" applyFont="1" applyFill="1" applyBorder="1" applyAlignment="1">
      <alignment horizontal="left" vertical="top" wrapText="1"/>
    </xf>
    <xf numFmtId="164" fontId="1" fillId="0" borderId="57" xfId="0" applyNumberFormat="1" applyFont="1" applyFill="1" applyBorder="1" applyAlignment="1">
      <alignment horizontal="left" vertical="top" wrapText="1"/>
    </xf>
    <xf numFmtId="49" fontId="1" fillId="7" borderId="6" xfId="0" applyNumberFormat="1" applyFont="1" applyFill="1" applyBorder="1" applyAlignment="1">
      <alignment horizontal="left" vertical="top" wrapText="1"/>
    </xf>
    <xf numFmtId="49" fontId="1" fillId="7" borderId="10" xfId="0" applyNumberFormat="1" applyFont="1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center" vertical="center" textRotation="90"/>
    </xf>
    <xf numFmtId="49" fontId="8" fillId="0" borderId="9" xfId="0" applyNumberFormat="1" applyFont="1" applyFill="1" applyBorder="1" applyAlignment="1">
      <alignment horizontal="center" vertical="center" textRotation="90"/>
    </xf>
    <xf numFmtId="164" fontId="1" fillId="0" borderId="11" xfId="0" applyNumberFormat="1" applyFont="1" applyFill="1" applyBorder="1" applyAlignment="1">
      <alignment horizontal="left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4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left" vertical="top" wrapText="1"/>
    </xf>
    <xf numFmtId="49" fontId="8" fillId="0" borderId="29" xfId="0" applyNumberFormat="1" applyFont="1" applyFill="1" applyBorder="1" applyAlignment="1">
      <alignment horizontal="center" vertical="center" textRotation="90"/>
    </xf>
    <xf numFmtId="164" fontId="1" fillId="0" borderId="14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33" xfId="0" applyNumberFormat="1" applyFont="1" applyFill="1" applyBorder="1" applyAlignment="1">
      <alignment horizontal="center" vertical="top" wrapText="1"/>
    </xf>
    <xf numFmtId="49" fontId="5" fillId="7" borderId="12" xfId="0" applyNumberFormat="1" applyFont="1" applyFill="1" applyBorder="1" applyAlignment="1">
      <alignment horizontal="left" vertical="top" wrapText="1"/>
    </xf>
    <xf numFmtId="49" fontId="5" fillId="7" borderId="10" xfId="0" applyNumberFormat="1" applyFont="1" applyFill="1" applyBorder="1" applyAlignment="1">
      <alignment horizontal="left" vertical="top" wrapText="1"/>
    </xf>
    <xf numFmtId="0" fontId="8" fillId="0" borderId="29" xfId="0" applyFont="1" applyBorder="1" applyAlignment="1">
      <alignment horizontal="center" vertical="center" textRotation="90"/>
    </xf>
    <xf numFmtId="0" fontId="8" fillId="0" borderId="37" xfId="0" applyFont="1" applyBorder="1" applyAlignment="1">
      <alignment horizontal="center" vertical="center" textRotation="90"/>
    </xf>
    <xf numFmtId="3" fontId="8" fillId="0" borderId="29" xfId="0" applyNumberFormat="1" applyFont="1" applyBorder="1" applyAlignment="1">
      <alignment horizontal="center" vertical="center" textRotation="90"/>
    </xf>
    <xf numFmtId="3" fontId="8" fillId="0" borderId="37" xfId="0" applyNumberFormat="1" applyFont="1" applyBorder="1" applyAlignment="1">
      <alignment horizontal="center" vertical="center" textRotation="90"/>
    </xf>
    <xf numFmtId="164" fontId="5" fillId="0" borderId="59" xfId="0" applyNumberFormat="1" applyFont="1" applyFill="1" applyBorder="1" applyAlignment="1">
      <alignment horizontal="left" vertical="top" wrapText="1"/>
    </xf>
    <xf numFmtId="164" fontId="5" fillId="0" borderId="57" xfId="0" applyNumberFormat="1" applyFont="1" applyFill="1" applyBorder="1" applyAlignment="1">
      <alignment horizontal="left" vertical="top" wrapText="1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left" vertical="top" wrapText="1"/>
    </xf>
    <xf numFmtId="49" fontId="10" fillId="4" borderId="7" xfId="0" applyNumberFormat="1" applyFont="1" applyFill="1" applyBorder="1" applyAlignment="1">
      <alignment vertical="top" wrapText="1"/>
    </xf>
    <xf numFmtId="49" fontId="10" fillId="4" borderId="16" xfId="0" applyNumberFormat="1" applyFont="1" applyFill="1" applyBorder="1" applyAlignment="1">
      <alignment vertical="top" wrapText="1"/>
    </xf>
    <xf numFmtId="164" fontId="5" fillId="0" borderId="18" xfId="0" applyNumberFormat="1" applyFont="1" applyFill="1" applyBorder="1" applyAlignment="1">
      <alignment horizontal="center" vertical="center" textRotation="90" wrapText="1"/>
    </xf>
    <xf numFmtId="164" fontId="5" fillId="0" borderId="4" xfId="0" applyNumberFormat="1" applyFont="1" applyFill="1" applyBorder="1" applyAlignment="1">
      <alignment horizontal="center" vertical="center" textRotation="90" wrapText="1"/>
    </xf>
    <xf numFmtId="164" fontId="5" fillId="0" borderId="42" xfId="0" applyNumberFormat="1" applyFont="1" applyFill="1" applyBorder="1" applyAlignment="1">
      <alignment horizontal="center" vertical="center" textRotation="90" wrapText="1"/>
    </xf>
    <xf numFmtId="49" fontId="3" fillId="7" borderId="27" xfId="0" applyNumberFormat="1" applyFont="1" applyFill="1" applyBorder="1" applyAlignment="1">
      <alignment horizontal="center" vertical="top" wrapText="1"/>
    </xf>
    <xf numFmtId="49" fontId="3" fillId="7" borderId="22" xfId="0" applyNumberFormat="1" applyFont="1" applyFill="1" applyBorder="1" applyAlignment="1">
      <alignment horizontal="center" vertical="top" wrapText="1"/>
    </xf>
    <xf numFmtId="49" fontId="3" fillId="7" borderId="69" xfId="0" applyNumberFormat="1" applyFont="1" applyFill="1" applyBorder="1" applyAlignment="1">
      <alignment horizontal="center" vertical="top" wrapText="1"/>
    </xf>
    <xf numFmtId="164" fontId="8" fillId="0" borderId="29" xfId="0" applyNumberFormat="1" applyFont="1" applyFill="1" applyBorder="1" applyAlignment="1">
      <alignment horizontal="center" vertical="center" textRotation="90" wrapText="1"/>
    </xf>
    <xf numFmtId="164" fontId="8" fillId="0" borderId="15" xfId="0" applyNumberFormat="1" applyFont="1" applyFill="1" applyBorder="1" applyAlignment="1">
      <alignment horizontal="center" vertical="center" textRotation="90" wrapText="1"/>
    </xf>
    <xf numFmtId="164" fontId="8" fillId="0" borderId="37" xfId="0" applyNumberFormat="1" applyFont="1" applyFill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/>
    </xf>
    <xf numFmtId="3" fontId="8" fillId="7" borderId="29" xfId="0" applyNumberFormat="1" applyFont="1" applyFill="1" applyBorder="1" applyAlignment="1">
      <alignment horizontal="center" vertical="center" textRotation="90"/>
    </xf>
    <xf numFmtId="3" fontId="8" fillId="7" borderId="15" xfId="0" applyNumberFormat="1" applyFont="1" applyFill="1" applyBorder="1" applyAlignment="1">
      <alignment horizontal="center" vertical="center" textRotation="90"/>
    </xf>
    <xf numFmtId="3" fontId="8" fillId="7" borderId="37" xfId="0" applyNumberFormat="1" applyFont="1" applyFill="1" applyBorder="1" applyAlignment="1">
      <alignment horizontal="center" vertical="center" textRotation="90"/>
    </xf>
    <xf numFmtId="49" fontId="4" fillId="8" borderId="61" xfId="0" applyNumberFormat="1" applyFont="1" applyFill="1" applyBorder="1" applyAlignment="1">
      <alignment horizontal="right" vertical="top" wrapText="1"/>
    </xf>
    <xf numFmtId="49" fontId="4" fillId="8" borderId="63" xfId="0" applyNumberFormat="1" applyFont="1" applyFill="1" applyBorder="1" applyAlignment="1">
      <alignment horizontal="right" vertical="top" wrapText="1"/>
    </xf>
    <xf numFmtId="49" fontId="4" fillId="8" borderId="62" xfId="0" applyNumberFormat="1" applyFont="1" applyFill="1" applyBorder="1" applyAlignment="1">
      <alignment horizontal="right" vertical="top" wrapText="1"/>
    </xf>
    <xf numFmtId="49" fontId="3" fillId="7" borderId="24" xfId="0" applyNumberFormat="1" applyFont="1" applyFill="1" applyBorder="1" applyAlignment="1">
      <alignment horizontal="center" vertical="top" wrapText="1"/>
    </xf>
    <xf numFmtId="164" fontId="4" fillId="0" borderId="41" xfId="0" applyNumberFormat="1" applyFont="1" applyFill="1" applyBorder="1" applyAlignment="1">
      <alignment horizontal="center" vertical="center" textRotation="90" wrapText="1"/>
    </xf>
    <xf numFmtId="164" fontId="4" fillId="0" borderId="4" xfId="0" applyNumberFormat="1" applyFont="1" applyFill="1" applyBorder="1" applyAlignment="1">
      <alignment horizontal="center" vertical="center" textRotation="90" wrapText="1"/>
    </xf>
    <xf numFmtId="164" fontId="4" fillId="0" borderId="8" xfId="0" applyNumberFormat="1" applyFont="1" applyFill="1" applyBorder="1" applyAlignment="1">
      <alignment horizontal="center" vertical="center" textRotation="90" wrapText="1"/>
    </xf>
    <xf numFmtId="49" fontId="10" fillId="4" borderId="36" xfId="0" applyNumberFormat="1" applyFont="1" applyFill="1" applyBorder="1" applyAlignment="1">
      <alignment vertical="top" wrapText="1"/>
    </xf>
    <xf numFmtId="49" fontId="10" fillId="4" borderId="34" xfId="0" applyNumberFormat="1" applyFont="1" applyFill="1" applyBorder="1" applyAlignment="1">
      <alignment vertical="top" wrapText="1"/>
    </xf>
    <xf numFmtId="49" fontId="10" fillId="4" borderId="38" xfId="0" applyNumberFormat="1" applyFont="1" applyFill="1" applyBorder="1" applyAlignment="1">
      <alignment vertical="top" wrapText="1"/>
    </xf>
    <xf numFmtId="0" fontId="3" fillId="7" borderId="12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164" fontId="8" fillId="0" borderId="5" xfId="0" applyNumberFormat="1" applyFont="1" applyFill="1" applyBorder="1" applyAlignment="1">
      <alignment horizontal="center" vertical="center" textRotation="90" wrapText="1"/>
    </xf>
    <xf numFmtId="164" fontId="8" fillId="0" borderId="9" xfId="0" applyNumberFormat="1" applyFont="1" applyFill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49" fontId="5" fillId="0" borderId="10" xfId="0" applyNumberFormat="1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3" fontId="8" fillId="0" borderId="15" xfId="0" applyNumberFormat="1" applyFont="1" applyBorder="1" applyAlignment="1">
      <alignment horizontal="center" vertical="center" textRotation="90"/>
    </xf>
    <xf numFmtId="49" fontId="4" fillId="0" borderId="28" xfId="0" applyNumberFormat="1" applyFont="1" applyFill="1" applyBorder="1" applyAlignment="1">
      <alignment horizontal="center" vertical="center" textRotation="90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4" fillId="0" borderId="23" xfId="0" applyNumberFormat="1" applyFont="1" applyFill="1" applyBorder="1" applyAlignment="1">
      <alignment horizontal="center" vertical="center" textRotation="90" wrapText="1"/>
    </xf>
    <xf numFmtId="49" fontId="1" fillId="7" borderId="12" xfId="0" applyNumberFormat="1" applyFont="1" applyFill="1" applyBorder="1" applyAlignment="1">
      <alignment horizontal="left" vertical="top" wrapText="1"/>
    </xf>
    <xf numFmtId="49" fontId="1" fillId="7" borderId="66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vertical="center" textRotation="90" wrapText="1"/>
    </xf>
    <xf numFmtId="49" fontId="4" fillId="0" borderId="8" xfId="0" applyNumberFormat="1" applyFont="1" applyFill="1" applyBorder="1" applyAlignment="1">
      <alignment horizontal="center" vertical="center" textRotation="90" wrapText="1"/>
    </xf>
    <xf numFmtId="49" fontId="8" fillId="0" borderId="5" xfId="0" applyNumberFormat="1" applyFont="1" applyFill="1" applyBorder="1" applyAlignment="1">
      <alignment horizontal="center" vertical="center" textRotation="90" wrapText="1"/>
    </xf>
    <xf numFmtId="49" fontId="8" fillId="0" borderId="9" xfId="0" applyNumberFormat="1" applyFont="1" applyFill="1" applyBorder="1" applyAlignment="1">
      <alignment horizontal="center" vertical="center" textRotation="90" wrapText="1"/>
    </xf>
    <xf numFmtId="49" fontId="5" fillId="7" borderId="66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center" textRotation="90" wrapText="1"/>
    </xf>
    <xf numFmtId="49" fontId="8" fillId="0" borderId="37" xfId="0" applyNumberFormat="1" applyFont="1" applyFill="1" applyBorder="1" applyAlignment="1">
      <alignment horizontal="center" vertical="center" textRotation="90" wrapText="1"/>
    </xf>
    <xf numFmtId="0" fontId="3" fillId="7" borderId="6" xfId="0" applyFont="1" applyFill="1" applyBorder="1" applyAlignment="1">
      <alignment horizontal="left" vertical="top" wrapText="1"/>
    </xf>
    <xf numFmtId="0" fontId="3" fillId="7" borderId="17" xfId="0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50" xfId="0" applyNumberFormat="1" applyFont="1" applyFill="1" applyBorder="1" applyAlignment="1">
      <alignment horizontal="center" vertical="top" wrapText="1"/>
    </xf>
    <xf numFmtId="164" fontId="5" fillId="0" borderId="28" xfId="0" applyNumberFormat="1" applyFont="1" applyFill="1" applyBorder="1" applyAlignment="1">
      <alignment horizontal="left" vertical="top" wrapText="1"/>
    </xf>
    <xf numFmtId="164" fontId="5" fillId="0" borderId="49" xfId="0" applyNumberFormat="1" applyFont="1" applyFill="1" applyBorder="1" applyAlignment="1">
      <alignment horizontal="left" vertical="top" wrapText="1"/>
    </xf>
    <xf numFmtId="49" fontId="5" fillId="7" borderId="17" xfId="0" applyNumberFormat="1" applyFont="1" applyFill="1" applyBorder="1" applyAlignment="1">
      <alignment horizontal="left" vertical="top" wrapText="1"/>
    </xf>
    <xf numFmtId="49" fontId="8" fillId="0" borderId="29" xfId="0" applyNumberFormat="1" applyFont="1" applyFill="1" applyBorder="1" applyAlignment="1">
      <alignment horizontal="center" vertical="center" textRotation="90" wrapText="1"/>
    </xf>
    <xf numFmtId="49" fontId="3" fillId="3" borderId="21" xfId="0" applyNumberFormat="1" applyFont="1" applyFill="1" applyBorder="1" applyAlignment="1">
      <alignment horizontal="right" vertical="top"/>
    </xf>
    <xf numFmtId="49" fontId="3" fillId="3" borderId="40" xfId="0" applyNumberFormat="1" applyFont="1" applyFill="1" applyBorder="1" applyAlignment="1">
      <alignment horizontal="right" vertical="top"/>
    </xf>
    <xf numFmtId="0" fontId="2" fillId="9" borderId="19" xfId="0" applyFont="1" applyFill="1" applyBorder="1" applyAlignment="1">
      <alignment horizontal="center" vertical="top" wrapText="1"/>
    </xf>
    <xf numFmtId="0" fontId="2" fillId="9" borderId="40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3" fillId="8" borderId="8" xfId="0" applyFont="1" applyFill="1" applyBorder="1" applyAlignment="1">
      <alignment horizontal="right" vertical="top"/>
    </xf>
    <xf numFmtId="0" fontId="3" fillId="8" borderId="32" xfId="0" applyFont="1" applyFill="1" applyBorder="1" applyAlignment="1">
      <alignment horizontal="right" vertical="top"/>
    </xf>
    <xf numFmtId="0" fontId="3" fillId="8" borderId="24" xfId="0" applyFont="1" applyFill="1" applyBorder="1" applyAlignment="1">
      <alignment horizontal="right" vertical="top"/>
    </xf>
    <xf numFmtId="49" fontId="9" fillId="0" borderId="32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5" borderId="42" xfId="0" applyFont="1" applyFill="1" applyBorder="1" applyAlignment="1">
      <alignment horizontal="right" vertical="top"/>
    </xf>
    <xf numFmtId="0" fontId="3" fillId="5" borderId="68" xfId="0" applyFont="1" applyFill="1" applyBorder="1" applyAlignment="1">
      <alignment horizontal="right" vertical="top"/>
    </xf>
    <xf numFmtId="0" fontId="3" fillId="5" borderId="69" xfId="0" applyFont="1" applyFill="1" applyBorder="1" applyAlignment="1">
      <alignment horizontal="right" vertical="top"/>
    </xf>
    <xf numFmtId="0" fontId="1" fillId="0" borderId="43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72" xfId="0" applyFont="1" applyBorder="1" applyAlignment="1">
      <alignment horizontal="left" vertical="top" wrapText="1"/>
    </xf>
    <xf numFmtId="0" fontId="1" fillId="0" borderId="73" xfId="0" applyFont="1" applyBorder="1" applyAlignment="1">
      <alignment horizontal="left" vertical="top" wrapText="1"/>
    </xf>
    <xf numFmtId="0" fontId="3" fillId="5" borderId="41" xfId="0" applyFont="1" applyFill="1" applyBorder="1" applyAlignment="1">
      <alignment horizontal="right" vertical="top"/>
    </xf>
    <xf numFmtId="0" fontId="3" fillId="5" borderId="54" xfId="0" applyFont="1" applyFill="1" applyBorder="1" applyAlignment="1">
      <alignment horizontal="right" vertical="top"/>
    </xf>
    <xf numFmtId="0" fontId="3" fillId="5" borderId="30" xfId="0" applyFont="1" applyFill="1" applyBorder="1" applyAlignment="1">
      <alignment horizontal="right" vertical="top"/>
    </xf>
    <xf numFmtId="49" fontId="3" fillId="2" borderId="21" xfId="0" applyNumberFormat="1" applyFont="1" applyFill="1" applyBorder="1" applyAlignment="1">
      <alignment horizontal="right" vertical="top"/>
    </xf>
    <xf numFmtId="49" fontId="3" fillId="2" borderId="39" xfId="0" applyNumberFormat="1" applyFont="1" applyFill="1" applyBorder="1" applyAlignment="1">
      <alignment horizontal="right" vertical="top"/>
    </xf>
    <xf numFmtId="49" fontId="3" fillId="5" borderId="21" xfId="0" applyNumberFormat="1" applyFont="1" applyFill="1" applyBorder="1" applyAlignment="1">
      <alignment horizontal="right" vertical="top"/>
    </xf>
    <xf numFmtId="49" fontId="3" fillId="5" borderId="39" xfId="0" applyNumberFormat="1" applyFont="1" applyFill="1" applyBorder="1" applyAlignment="1">
      <alignment horizontal="right" vertical="top"/>
    </xf>
    <xf numFmtId="49" fontId="5" fillId="7" borderId="26" xfId="0" applyNumberFormat="1" applyFont="1" applyFill="1" applyBorder="1" applyAlignment="1">
      <alignment horizontal="left" vertical="top"/>
    </xf>
    <xf numFmtId="49" fontId="4" fillId="4" borderId="36" xfId="0" applyNumberFormat="1" applyFont="1" applyFill="1" applyBorder="1" applyAlignment="1">
      <alignment horizontal="center" vertical="top"/>
    </xf>
    <xf numFmtId="49" fontId="4" fillId="4" borderId="38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 textRotation="90"/>
    </xf>
    <xf numFmtId="49" fontId="5" fillId="0" borderId="14" xfId="0" applyNumberFormat="1" applyFont="1" applyFill="1" applyBorder="1" applyAlignment="1">
      <alignment horizontal="center" vertical="top" textRotation="90"/>
    </xf>
    <xf numFmtId="164" fontId="5" fillId="0" borderId="70" xfId="0" applyNumberFormat="1" applyFont="1" applyFill="1" applyBorder="1" applyAlignment="1">
      <alignment horizontal="left" vertical="top" wrapText="1"/>
    </xf>
    <xf numFmtId="164" fontId="5" fillId="0" borderId="51" xfId="0" applyNumberFormat="1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7" borderId="6" xfId="0" applyNumberFormat="1" applyFont="1" applyFill="1" applyBorder="1" applyAlignment="1">
      <alignment horizontal="left" vertical="top" wrapText="1"/>
    </xf>
    <xf numFmtId="49" fontId="4" fillId="7" borderId="12" xfId="0" applyNumberFormat="1" applyFont="1" applyFill="1" applyBorder="1" applyAlignment="1">
      <alignment horizontal="left" vertical="top" wrapText="1"/>
    </xf>
    <xf numFmtId="49" fontId="4" fillId="7" borderId="10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1" fillId="7" borderId="17" xfId="0" applyNumberFormat="1" applyFont="1" applyFill="1" applyBorder="1" applyAlignment="1">
      <alignment horizontal="left" vertical="top" wrapText="1"/>
    </xf>
    <xf numFmtId="164" fontId="1" fillId="0" borderId="51" xfId="0" applyNumberFormat="1" applyFont="1" applyFill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center" vertical="center" textRotation="90" wrapText="1"/>
    </xf>
    <xf numFmtId="3" fontId="5" fillId="0" borderId="17" xfId="0" applyNumberFormat="1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top" wrapText="1"/>
    </xf>
  </cellXfs>
  <cellStyles count="2">
    <cellStyle name="Įprastas" xfId="0" builtinId="0"/>
    <cellStyle name="Normal_sam_pried_SportasMAX-darbinisSBx" xfId="1"/>
  </cellStyles>
  <dxfs count="0"/>
  <tableStyles count="0" defaultTableStyle="TableStyleMedium2" defaultPivotStyle="PivotStyleLight16"/>
  <colors>
    <mruColors>
      <color rgb="FFFFFF99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4" sqref="D24"/>
    </sheetView>
  </sheetViews>
  <sheetFormatPr defaultRowHeight="15.75" x14ac:dyDescent="0.25"/>
  <cols>
    <col min="1" max="1" width="22.7109375" style="21" customWidth="1"/>
    <col min="2" max="2" width="60.7109375" style="21" customWidth="1"/>
    <col min="3" max="16384" width="9.140625" style="21"/>
  </cols>
  <sheetData>
    <row r="1" spans="1:2" x14ac:dyDescent="0.25">
      <c r="A1" s="436" t="s">
        <v>69</v>
      </c>
      <c r="B1" s="436"/>
    </row>
    <row r="2" spans="1:2" ht="31.5" x14ac:dyDescent="0.25">
      <c r="A2" s="22" t="s">
        <v>5</v>
      </c>
      <c r="B2" s="23" t="s">
        <v>70</v>
      </c>
    </row>
    <row r="3" spans="1:2" x14ac:dyDescent="0.25">
      <c r="A3" s="22">
        <v>1</v>
      </c>
      <c r="B3" s="23" t="s">
        <v>71</v>
      </c>
    </row>
    <row r="4" spans="1:2" x14ac:dyDescent="0.25">
      <c r="A4" s="22">
        <v>2</v>
      </c>
      <c r="B4" s="23" t="s">
        <v>72</v>
      </c>
    </row>
    <row r="5" spans="1:2" x14ac:dyDescent="0.25">
      <c r="A5" s="22">
        <v>3</v>
      </c>
      <c r="B5" s="23" t="s">
        <v>73</v>
      </c>
    </row>
    <row r="6" spans="1:2" x14ac:dyDescent="0.25">
      <c r="A6" s="22">
        <v>4</v>
      </c>
      <c r="B6" s="23" t="s">
        <v>74</v>
      </c>
    </row>
    <row r="7" spans="1:2" x14ac:dyDescent="0.25">
      <c r="A7" s="22">
        <v>5</v>
      </c>
      <c r="B7" s="23" t="s">
        <v>75</v>
      </c>
    </row>
    <row r="8" spans="1:2" x14ac:dyDescent="0.25">
      <c r="A8" s="22">
        <v>6</v>
      </c>
      <c r="B8" s="23" t="s">
        <v>76</v>
      </c>
    </row>
    <row r="9" spans="1:2" ht="15.75" customHeight="1" x14ac:dyDescent="0.25"/>
    <row r="10" spans="1:2" ht="15.75" customHeight="1" x14ac:dyDescent="0.25">
      <c r="A10" s="437" t="s">
        <v>77</v>
      </c>
      <c r="B10" s="437"/>
    </row>
  </sheetData>
  <mergeCells count="2">
    <mergeCell ref="A1:B1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8"/>
  <sheetViews>
    <sheetView tabSelected="1" zoomScaleNormal="100" zoomScaleSheetLayoutView="100" workbookViewId="0">
      <selection activeCell="O5" sqref="O5"/>
    </sheetView>
  </sheetViews>
  <sheetFormatPr defaultRowHeight="12.75" x14ac:dyDescent="0.2"/>
  <cols>
    <col min="1" max="3" width="3" style="1" customWidth="1"/>
    <col min="4" max="4" width="39.140625" style="1" customWidth="1"/>
    <col min="5" max="5" width="3.140625" style="1" customWidth="1"/>
    <col min="6" max="6" width="3.140625" style="184" hidden="1" customWidth="1"/>
    <col min="7" max="7" width="3.140625" style="184" customWidth="1"/>
    <col min="8" max="8" width="3.140625" style="1" customWidth="1"/>
    <col min="9" max="9" width="7.5703125" style="1" customWidth="1"/>
    <col min="10" max="10" width="10.5703125" style="142" customWidth="1"/>
    <col min="11" max="11" width="29.28515625" style="1" customWidth="1"/>
    <col min="12" max="12" width="6" style="1" customWidth="1"/>
    <col min="13" max="14" width="9.140625" style="143"/>
    <col min="15" max="16384" width="9.140625" style="1"/>
  </cols>
  <sheetData>
    <row r="1" spans="1:14" s="9" customFormat="1" ht="33" customHeight="1" x14ac:dyDescent="0.2">
      <c r="A1" s="144"/>
      <c r="B1" s="144"/>
      <c r="C1" s="144"/>
      <c r="D1" s="144"/>
      <c r="E1" s="144"/>
      <c r="F1" s="144"/>
      <c r="G1" s="144"/>
      <c r="H1" s="182"/>
      <c r="I1" s="182"/>
      <c r="J1" s="438" t="s">
        <v>184</v>
      </c>
      <c r="K1" s="438"/>
      <c r="L1" s="438"/>
      <c r="M1" s="205"/>
      <c r="N1" s="205"/>
    </row>
    <row r="2" spans="1:14" s="9" customFormat="1" ht="62.25" customHeight="1" x14ac:dyDescent="0.2">
      <c r="A2" s="144"/>
      <c r="B2" s="144"/>
      <c r="C2" s="144"/>
      <c r="D2" s="144"/>
      <c r="E2" s="144"/>
      <c r="F2" s="144"/>
      <c r="G2" s="144"/>
      <c r="H2" s="182"/>
      <c r="I2" s="182"/>
      <c r="J2" s="438"/>
      <c r="K2" s="438"/>
      <c r="L2" s="438"/>
      <c r="M2" s="205"/>
      <c r="N2" s="205"/>
    </row>
    <row r="3" spans="1:14" s="5" customFormat="1" x14ac:dyDescent="0.2">
      <c r="A3" s="455" t="s">
        <v>113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206"/>
      <c r="N3" s="206"/>
    </row>
    <row r="4" spans="1:14" ht="12.75" customHeight="1" x14ac:dyDescent="0.2">
      <c r="A4" s="456" t="s">
        <v>168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282"/>
    </row>
    <row r="5" spans="1:14" s="5" customFormat="1" ht="12.75" customHeight="1" x14ac:dyDescent="0.2">
      <c r="A5" s="457" t="s">
        <v>114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207"/>
      <c r="N5" s="207"/>
    </row>
    <row r="6" spans="1:14" ht="13.5" thickBot="1" x14ac:dyDescent="0.25">
      <c r="A6" s="309"/>
      <c r="B6" s="309"/>
      <c r="C6" s="309"/>
      <c r="D6" s="309"/>
      <c r="E6" s="309"/>
      <c r="F6" s="183"/>
      <c r="G6" s="183"/>
      <c r="H6" s="309"/>
      <c r="I6" s="309"/>
      <c r="J6" s="122"/>
      <c r="K6" s="42"/>
      <c r="L6" s="253" t="s">
        <v>112</v>
      </c>
      <c r="M6" s="122"/>
    </row>
    <row r="7" spans="1:14" ht="12.75" customHeight="1" x14ac:dyDescent="0.2">
      <c r="A7" s="458" t="s">
        <v>0</v>
      </c>
      <c r="B7" s="461" t="s">
        <v>1</v>
      </c>
      <c r="C7" s="461" t="s">
        <v>2</v>
      </c>
      <c r="D7" s="464" t="s">
        <v>3</v>
      </c>
      <c r="E7" s="467" t="s">
        <v>4</v>
      </c>
      <c r="F7" s="470" t="s">
        <v>116</v>
      </c>
      <c r="G7" s="439" t="s">
        <v>116</v>
      </c>
      <c r="H7" s="442" t="s">
        <v>5</v>
      </c>
      <c r="I7" s="445" t="s">
        <v>6</v>
      </c>
      <c r="J7" s="448" t="s">
        <v>174</v>
      </c>
      <c r="K7" s="451" t="s">
        <v>7</v>
      </c>
      <c r="L7" s="452"/>
    </row>
    <row r="8" spans="1:14" x14ac:dyDescent="0.2">
      <c r="A8" s="459"/>
      <c r="B8" s="462"/>
      <c r="C8" s="462"/>
      <c r="D8" s="465"/>
      <c r="E8" s="468"/>
      <c r="F8" s="471"/>
      <c r="G8" s="440"/>
      <c r="H8" s="443"/>
      <c r="I8" s="446"/>
      <c r="J8" s="449"/>
      <c r="K8" s="453" t="s">
        <v>3</v>
      </c>
      <c r="L8" s="167" t="s">
        <v>8</v>
      </c>
    </row>
    <row r="9" spans="1:14" ht="116.25" customHeight="1" thickBot="1" x14ac:dyDescent="0.25">
      <c r="A9" s="460"/>
      <c r="B9" s="463"/>
      <c r="C9" s="463"/>
      <c r="D9" s="466"/>
      <c r="E9" s="469"/>
      <c r="F9" s="472"/>
      <c r="G9" s="441"/>
      <c r="H9" s="444"/>
      <c r="I9" s="447"/>
      <c r="J9" s="450"/>
      <c r="K9" s="454"/>
      <c r="L9" s="2" t="s">
        <v>9</v>
      </c>
    </row>
    <row r="10" spans="1:14" ht="13.5" thickBot="1" x14ac:dyDescent="0.25">
      <c r="A10" s="473" t="s">
        <v>10</v>
      </c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5"/>
    </row>
    <row r="11" spans="1:14" ht="13.5" thickBot="1" x14ac:dyDescent="0.25">
      <c r="A11" s="476" t="s">
        <v>11</v>
      </c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8"/>
    </row>
    <row r="12" spans="1:14" ht="14.25" customHeight="1" thickBot="1" x14ac:dyDescent="0.25">
      <c r="A12" s="59" t="s">
        <v>12</v>
      </c>
      <c r="B12" s="479" t="s">
        <v>55</v>
      </c>
      <c r="C12" s="479"/>
      <c r="D12" s="479"/>
      <c r="E12" s="479"/>
      <c r="F12" s="479"/>
      <c r="G12" s="479"/>
      <c r="H12" s="479"/>
      <c r="I12" s="479"/>
      <c r="J12" s="479"/>
      <c r="K12" s="480"/>
      <c r="L12" s="481"/>
    </row>
    <row r="13" spans="1:14" ht="13.5" thickBot="1" x14ac:dyDescent="0.25">
      <c r="A13" s="60" t="s">
        <v>12</v>
      </c>
      <c r="B13" s="61" t="s">
        <v>12</v>
      </c>
      <c r="C13" s="482" t="s">
        <v>62</v>
      </c>
      <c r="D13" s="483"/>
      <c r="E13" s="483"/>
      <c r="F13" s="483"/>
      <c r="G13" s="483"/>
      <c r="H13" s="483"/>
      <c r="I13" s="483"/>
      <c r="J13" s="483"/>
      <c r="K13" s="483"/>
      <c r="L13" s="484"/>
    </row>
    <row r="14" spans="1:14" ht="32.25" customHeight="1" x14ac:dyDescent="0.2">
      <c r="A14" s="485" t="s">
        <v>12</v>
      </c>
      <c r="B14" s="487" t="s">
        <v>12</v>
      </c>
      <c r="C14" s="489" t="s">
        <v>12</v>
      </c>
      <c r="D14" s="491" t="s">
        <v>57</v>
      </c>
      <c r="E14" s="493" t="s">
        <v>80</v>
      </c>
      <c r="F14" s="495" t="s">
        <v>115</v>
      </c>
      <c r="G14" s="497">
        <v>11020306</v>
      </c>
      <c r="H14" s="499" t="s">
        <v>13</v>
      </c>
      <c r="I14" s="10" t="s">
        <v>14</v>
      </c>
      <c r="J14" s="123">
        <f>150/3.4528*1000</f>
        <v>43443</v>
      </c>
      <c r="K14" s="501" t="s">
        <v>105</v>
      </c>
      <c r="L14" s="300">
        <v>1</v>
      </c>
    </row>
    <row r="15" spans="1:14" ht="13.5" thickBot="1" x14ac:dyDescent="0.25">
      <c r="A15" s="486"/>
      <c r="B15" s="488"/>
      <c r="C15" s="490"/>
      <c r="D15" s="492"/>
      <c r="E15" s="494"/>
      <c r="F15" s="496"/>
      <c r="G15" s="498"/>
      <c r="H15" s="500"/>
      <c r="I15" s="18" t="s">
        <v>15</v>
      </c>
      <c r="J15" s="124">
        <f>J14</f>
        <v>43443</v>
      </c>
      <c r="K15" s="502"/>
      <c r="L15" s="168"/>
    </row>
    <row r="16" spans="1:14" ht="31.5" customHeight="1" x14ac:dyDescent="0.2">
      <c r="A16" s="485" t="s">
        <v>12</v>
      </c>
      <c r="B16" s="487" t="s">
        <v>12</v>
      </c>
      <c r="C16" s="489" t="s">
        <v>16</v>
      </c>
      <c r="D16" s="491" t="s">
        <v>64</v>
      </c>
      <c r="E16" s="493"/>
      <c r="F16" s="495" t="s">
        <v>117</v>
      </c>
      <c r="G16" s="497">
        <v>11020307</v>
      </c>
      <c r="H16" s="499" t="s">
        <v>13</v>
      </c>
      <c r="I16" s="16" t="s">
        <v>14</v>
      </c>
      <c r="J16" s="125">
        <f>10/3.4528*1000</f>
        <v>2896</v>
      </c>
      <c r="K16" s="35" t="s">
        <v>66</v>
      </c>
      <c r="L16" s="300">
        <v>10</v>
      </c>
    </row>
    <row r="17" spans="1:15" ht="13.5" thickBot="1" x14ac:dyDescent="0.25">
      <c r="A17" s="486"/>
      <c r="B17" s="488"/>
      <c r="C17" s="490"/>
      <c r="D17" s="492"/>
      <c r="E17" s="494"/>
      <c r="F17" s="496"/>
      <c r="G17" s="498"/>
      <c r="H17" s="500"/>
      <c r="I17" s="28" t="s">
        <v>15</v>
      </c>
      <c r="J17" s="126">
        <f>J16</f>
        <v>2896</v>
      </c>
      <c r="K17" s="38"/>
      <c r="L17" s="301"/>
    </row>
    <row r="18" spans="1:15" ht="30.75" customHeight="1" x14ac:dyDescent="0.2">
      <c r="A18" s="485" t="s">
        <v>12</v>
      </c>
      <c r="B18" s="487" t="s">
        <v>12</v>
      </c>
      <c r="C18" s="489" t="s">
        <v>19</v>
      </c>
      <c r="D18" s="491" t="s">
        <v>67</v>
      </c>
      <c r="E18" s="503"/>
      <c r="F18" s="505" t="s">
        <v>118</v>
      </c>
      <c r="G18" s="507">
        <v>11020308</v>
      </c>
      <c r="H18" s="509" t="s">
        <v>13</v>
      </c>
      <c r="I18" s="10" t="s">
        <v>14</v>
      </c>
      <c r="J18" s="123">
        <f>23/3.4528*1000</f>
        <v>6661</v>
      </c>
      <c r="K18" s="501" t="s">
        <v>65</v>
      </c>
      <c r="L18" s="518">
        <v>3</v>
      </c>
    </row>
    <row r="19" spans="1:15" ht="13.5" thickBot="1" x14ac:dyDescent="0.25">
      <c r="A19" s="486"/>
      <c r="B19" s="488"/>
      <c r="C19" s="490"/>
      <c r="D19" s="492"/>
      <c r="E19" s="504"/>
      <c r="F19" s="506"/>
      <c r="G19" s="508"/>
      <c r="H19" s="510"/>
      <c r="I19" s="247" t="s">
        <v>15</v>
      </c>
      <c r="J19" s="127">
        <f>J18</f>
        <v>6661</v>
      </c>
      <c r="K19" s="502"/>
      <c r="L19" s="519"/>
    </row>
    <row r="20" spans="1:15" ht="13.5" thickBot="1" x14ac:dyDescent="0.25">
      <c r="A20" s="62" t="s">
        <v>12</v>
      </c>
      <c r="B20" s="63" t="s">
        <v>12</v>
      </c>
      <c r="C20" s="520" t="s">
        <v>20</v>
      </c>
      <c r="D20" s="521"/>
      <c r="E20" s="521"/>
      <c r="F20" s="521"/>
      <c r="G20" s="521"/>
      <c r="H20" s="521"/>
      <c r="I20" s="522"/>
      <c r="J20" s="128">
        <f>J19+J17+J15</f>
        <v>53000</v>
      </c>
      <c r="K20" s="523"/>
      <c r="L20" s="524"/>
    </row>
    <row r="21" spans="1:15" ht="13.5" thickBot="1" x14ac:dyDescent="0.25">
      <c r="A21" s="62" t="s">
        <v>12</v>
      </c>
      <c r="B21" s="64" t="s">
        <v>16</v>
      </c>
      <c r="C21" s="525" t="s">
        <v>54</v>
      </c>
      <c r="D21" s="526"/>
      <c r="E21" s="526"/>
      <c r="F21" s="526"/>
      <c r="G21" s="526"/>
      <c r="H21" s="526"/>
      <c r="I21" s="527"/>
      <c r="J21" s="527"/>
      <c r="K21" s="526"/>
      <c r="L21" s="528"/>
    </row>
    <row r="22" spans="1:15" ht="14.25" customHeight="1" x14ac:dyDescent="0.2">
      <c r="A22" s="65" t="s">
        <v>12</v>
      </c>
      <c r="B22" s="292" t="s">
        <v>16</v>
      </c>
      <c r="C22" s="310" t="s">
        <v>12</v>
      </c>
      <c r="D22" s="529" t="s">
        <v>51</v>
      </c>
      <c r="E22" s="152"/>
      <c r="F22" s="531" t="s">
        <v>119</v>
      </c>
      <c r="G22" s="298"/>
      <c r="H22" s="163">
        <v>2</v>
      </c>
      <c r="I22" s="29"/>
      <c r="J22" s="145"/>
      <c r="K22" s="533" t="s">
        <v>21</v>
      </c>
      <c r="L22" s="26">
        <v>3500</v>
      </c>
      <c r="M22" s="151"/>
    </row>
    <row r="23" spans="1:15" ht="15" customHeight="1" x14ac:dyDescent="0.2">
      <c r="A23" s="66"/>
      <c r="B23" s="67"/>
      <c r="C23" s="107"/>
      <c r="D23" s="530"/>
      <c r="E23" s="153"/>
      <c r="F23" s="532"/>
      <c r="G23" s="299"/>
      <c r="H23" s="164"/>
      <c r="I23" s="33" t="s">
        <v>22</v>
      </c>
      <c r="J23" s="244">
        <v>240443</v>
      </c>
      <c r="K23" s="534"/>
      <c r="L23" s="39"/>
      <c r="M23" s="151"/>
    </row>
    <row r="24" spans="1:15" ht="23.25" customHeight="1" x14ac:dyDescent="0.2">
      <c r="A24" s="66"/>
      <c r="B24" s="67"/>
      <c r="C24" s="107"/>
      <c r="D24" s="302" t="s">
        <v>58</v>
      </c>
      <c r="E24" s="153"/>
      <c r="F24" s="186" t="s">
        <v>120</v>
      </c>
      <c r="G24" s="511">
        <v>11030201</v>
      </c>
      <c r="H24" s="164"/>
      <c r="I24" s="112" t="s">
        <v>14</v>
      </c>
      <c r="J24" s="196">
        <f>4492/3.4528*1000</f>
        <v>1300973</v>
      </c>
      <c r="K24" s="513" t="s">
        <v>23</v>
      </c>
      <c r="L24" s="40">
        <v>13.5</v>
      </c>
      <c r="M24" s="151"/>
    </row>
    <row r="25" spans="1:15" ht="23.25" customHeight="1" x14ac:dyDescent="0.2">
      <c r="A25" s="66"/>
      <c r="B25" s="67"/>
      <c r="C25" s="107"/>
      <c r="D25" s="303"/>
      <c r="E25" s="153"/>
      <c r="F25" s="186"/>
      <c r="G25" s="512"/>
      <c r="H25" s="164"/>
      <c r="I25" s="112" t="s">
        <v>165</v>
      </c>
      <c r="J25" s="196">
        <v>2172</v>
      </c>
      <c r="K25" s="514"/>
      <c r="L25" s="284"/>
      <c r="M25" s="151"/>
    </row>
    <row r="26" spans="1:15" ht="23.25" customHeight="1" x14ac:dyDescent="0.2">
      <c r="A26" s="66"/>
      <c r="B26" s="67"/>
      <c r="C26" s="107"/>
      <c r="D26" s="302" t="s">
        <v>59</v>
      </c>
      <c r="E26" s="153"/>
      <c r="F26" s="186" t="s">
        <v>121</v>
      </c>
      <c r="G26" s="511">
        <v>11030301</v>
      </c>
      <c r="H26" s="164"/>
      <c r="I26" s="112" t="s">
        <v>14</v>
      </c>
      <c r="J26" s="195">
        <f>1411.8/3.4528*1000</f>
        <v>408886</v>
      </c>
      <c r="K26" s="514"/>
      <c r="L26" s="169"/>
      <c r="M26" s="151"/>
    </row>
    <row r="27" spans="1:15" ht="23.25" customHeight="1" x14ac:dyDescent="0.2">
      <c r="A27" s="66"/>
      <c r="B27" s="67"/>
      <c r="C27" s="107"/>
      <c r="D27" s="287"/>
      <c r="E27" s="153"/>
      <c r="F27" s="186"/>
      <c r="G27" s="515"/>
      <c r="H27" s="164"/>
      <c r="I27" s="112" t="s">
        <v>165</v>
      </c>
      <c r="J27" s="195">
        <v>29169</v>
      </c>
      <c r="K27" s="514"/>
      <c r="L27" s="169"/>
      <c r="M27" s="151"/>
    </row>
    <row r="28" spans="1:15" ht="23.25" customHeight="1" x14ac:dyDescent="0.2">
      <c r="A28" s="66"/>
      <c r="B28" s="67"/>
      <c r="C28" s="107"/>
      <c r="D28" s="302" t="s">
        <v>60</v>
      </c>
      <c r="E28" s="153"/>
      <c r="F28" s="186" t="s">
        <v>122</v>
      </c>
      <c r="G28" s="511">
        <v>11030401</v>
      </c>
      <c r="H28" s="164"/>
      <c r="I28" s="112" t="s">
        <v>14</v>
      </c>
      <c r="J28" s="195">
        <f>1143.9/3.4528*1000</f>
        <v>331296</v>
      </c>
      <c r="K28" s="514"/>
      <c r="L28" s="39"/>
      <c r="M28" s="151"/>
    </row>
    <row r="29" spans="1:15" ht="23.25" customHeight="1" x14ac:dyDescent="0.2">
      <c r="A29" s="66"/>
      <c r="B29" s="67"/>
      <c r="C29" s="107"/>
      <c r="D29" s="287"/>
      <c r="E29" s="153"/>
      <c r="F29" s="186"/>
      <c r="G29" s="515"/>
      <c r="H29" s="164"/>
      <c r="I29" s="112" t="s">
        <v>165</v>
      </c>
      <c r="J29" s="195">
        <v>19756</v>
      </c>
      <c r="K29" s="296"/>
      <c r="L29" s="39"/>
      <c r="M29" s="151"/>
    </row>
    <row r="30" spans="1:15" ht="23.25" customHeight="1" x14ac:dyDescent="0.2">
      <c r="A30" s="66"/>
      <c r="B30" s="67"/>
      <c r="C30" s="107"/>
      <c r="D30" s="302" t="s">
        <v>61</v>
      </c>
      <c r="E30" s="153"/>
      <c r="F30" s="186" t="s">
        <v>123</v>
      </c>
      <c r="G30" s="512">
        <v>11030501</v>
      </c>
      <c r="H30" s="164"/>
      <c r="I30" s="112" t="s">
        <v>14</v>
      </c>
      <c r="J30" s="195">
        <f>1556/3.4528*1000</f>
        <v>450649</v>
      </c>
      <c r="K30" s="256" t="s">
        <v>100</v>
      </c>
      <c r="L30" s="288">
        <v>1</v>
      </c>
      <c r="M30" s="151"/>
      <c r="O30" s="3"/>
    </row>
    <row r="31" spans="1:15" ht="23.25" customHeight="1" x14ac:dyDescent="0.2">
      <c r="A31" s="66"/>
      <c r="B31" s="67"/>
      <c r="C31" s="107"/>
      <c r="D31" s="287"/>
      <c r="E31" s="153"/>
      <c r="F31" s="186"/>
      <c r="G31" s="515"/>
      <c r="H31" s="164"/>
      <c r="I31" s="112" t="s">
        <v>165</v>
      </c>
      <c r="J31" s="195">
        <v>3106</v>
      </c>
      <c r="K31" s="296"/>
      <c r="L31" s="283"/>
      <c r="M31" s="151"/>
      <c r="O31" s="3"/>
    </row>
    <row r="32" spans="1:15" ht="23.25" customHeight="1" x14ac:dyDescent="0.2">
      <c r="A32" s="66"/>
      <c r="B32" s="67"/>
      <c r="C32" s="107"/>
      <c r="D32" s="516" t="s">
        <v>90</v>
      </c>
      <c r="E32" s="154"/>
      <c r="F32" s="186" t="s">
        <v>124</v>
      </c>
      <c r="G32" s="511">
        <v>11030801</v>
      </c>
      <c r="H32" s="164"/>
      <c r="I32" s="112" t="s">
        <v>14</v>
      </c>
      <c r="J32" s="195">
        <f>1234/3.4528*1000</f>
        <v>357391</v>
      </c>
      <c r="K32" s="289"/>
      <c r="L32" s="286"/>
      <c r="M32" s="151"/>
    </row>
    <row r="33" spans="1:20" ht="23.25" customHeight="1" x14ac:dyDescent="0.2">
      <c r="A33" s="66"/>
      <c r="B33" s="67"/>
      <c r="C33" s="107"/>
      <c r="D33" s="517"/>
      <c r="E33" s="154"/>
      <c r="F33" s="285"/>
      <c r="G33" s="515"/>
      <c r="H33" s="164"/>
      <c r="I33" s="112" t="s">
        <v>165</v>
      </c>
      <c r="J33" s="195">
        <v>1168</v>
      </c>
      <c r="K33" s="297"/>
      <c r="L33" s="120"/>
      <c r="M33" s="151"/>
      <c r="Q33" s="3"/>
    </row>
    <row r="34" spans="1:20" ht="15.75" customHeight="1" x14ac:dyDescent="0.2">
      <c r="A34" s="66"/>
      <c r="B34" s="67"/>
      <c r="C34" s="107"/>
      <c r="D34" s="543" t="s">
        <v>24</v>
      </c>
      <c r="E34" s="153"/>
      <c r="F34" s="546" t="s">
        <v>125</v>
      </c>
      <c r="G34" s="511">
        <v>11020101</v>
      </c>
      <c r="H34" s="164"/>
      <c r="I34" s="112" t="s">
        <v>14</v>
      </c>
      <c r="J34" s="195">
        <v>467650</v>
      </c>
      <c r="K34" s="548" t="s">
        <v>109</v>
      </c>
      <c r="L34" s="14">
        <v>100</v>
      </c>
    </row>
    <row r="35" spans="1:20" ht="15.75" customHeight="1" x14ac:dyDescent="0.2">
      <c r="A35" s="66"/>
      <c r="B35" s="67"/>
      <c r="C35" s="107"/>
      <c r="D35" s="544"/>
      <c r="E35" s="153"/>
      <c r="F35" s="532"/>
      <c r="G35" s="512"/>
      <c r="H35" s="164"/>
      <c r="I35" s="112" t="s">
        <v>165</v>
      </c>
      <c r="J35" s="196">
        <v>13043</v>
      </c>
      <c r="K35" s="549"/>
      <c r="L35" s="185"/>
    </row>
    <row r="36" spans="1:20" ht="13.5" thickBot="1" x14ac:dyDescent="0.25">
      <c r="A36" s="68"/>
      <c r="B36" s="293"/>
      <c r="C36" s="77"/>
      <c r="D36" s="545"/>
      <c r="E36" s="155"/>
      <c r="F36" s="547"/>
      <c r="G36" s="498"/>
      <c r="H36" s="165"/>
      <c r="I36" s="19" t="s">
        <v>15</v>
      </c>
      <c r="J36" s="139">
        <f>SUM(J23:J35)</f>
        <v>3625702</v>
      </c>
      <c r="K36" s="550"/>
      <c r="L36" s="170"/>
      <c r="M36" s="151"/>
      <c r="T36" s="3"/>
    </row>
    <row r="37" spans="1:20" ht="29.25" customHeight="1" x14ac:dyDescent="0.2">
      <c r="A37" s="69" t="s">
        <v>12</v>
      </c>
      <c r="B37" s="70" t="s">
        <v>16</v>
      </c>
      <c r="C37" s="259" t="s">
        <v>16</v>
      </c>
      <c r="D37" s="232" t="s">
        <v>25</v>
      </c>
      <c r="E37" s="262" t="s">
        <v>80</v>
      </c>
      <c r="F37" s="233" t="s">
        <v>127</v>
      </c>
      <c r="G37" s="233"/>
      <c r="H37" s="260" t="s">
        <v>13</v>
      </c>
      <c r="I37" s="16"/>
      <c r="J37" s="125"/>
      <c r="K37" s="4" t="s">
        <v>78</v>
      </c>
      <c r="L37" s="49">
        <v>57</v>
      </c>
    </row>
    <row r="38" spans="1:20" ht="47.25" customHeight="1" x14ac:dyDescent="0.2">
      <c r="A38" s="72"/>
      <c r="B38" s="73"/>
      <c r="C38" s="74"/>
      <c r="D38" s="141" t="s">
        <v>147</v>
      </c>
      <c r="E38" s="230"/>
      <c r="F38" s="231" t="s">
        <v>126</v>
      </c>
      <c r="G38" s="257" t="s">
        <v>155</v>
      </c>
      <c r="H38" s="261"/>
      <c r="I38" s="25" t="s">
        <v>14</v>
      </c>
      <c r="J38" s="197">
        <v>260658</v>
      </c>
      <c r="K38" s="191"/>
      <c r="L38" s="307"/>
    </row>
    <row r="39" spans="1:20" ht="51.75" customHeight="1" x14ac:dyDescent="0.2">
      <c r="A39" s="263"/>
      <c r="B39" s="264"/>
      <c r="C39" s="265"/>
      <c r="D39" s="266" t="s">
        <v>26</v>
      </c>
      <c r="E39" s="267"/>
      <c r="F39" s="187" t="s">
        <v>128</v>
      </c>
      <c r="G39" s="187" t="s">
        <v>152</v>
      </c>
      <c r="H39" s="268"/>
      <c r="I39" s="6" t="s">
        <v>14</v>
      </c>
      <c r="J39" s="195">
        <v>14597</v>
      </c>
      <c r="K39" s="269"/>
      <c r="L39" s="270"/>
    </row>
    <row r="40" spans="1:20" ht="42.75" customHeight="1" x14ac:dyDescent="0.2">
      <c r="A40" s="429"/>
      <c r="B40" s="430"/>
      <c r="C40" s="431"/>
      <c r="D40" s="432" t="s">
        <v>27</v>
      </c>
      <c r="E40" s="433"/>
      <c r="F40" s="187" t="s">
        <v>129</v>
      </c>
      <c r="G40" s="391" t="s">
        <v>153</v>
      </c>
      <c r="H40" s="434"/>
      <c r="I40" s="6" t="s">
        <v>14</v>
      </c>
      <c r="J40" s="195">
        <v>34175</v>
      </c>
      <c r="K40" s="435"/>
      <c r="L40" s="104"/>
    </row>
    <row r="41" spans="1:20" ht="30" customHeight="1" x14ac:dyDescent="0.2">
      <c r="A41" s="72"/>
      <c r="B41" s="73"/>
      <c r="C41" s="74"/>
      <c r="D41" s="109" t="s">
        <v>28</v>
      </c>
      <c r="E41" s="156"/>
      <c r="F41" s="551" t="s">
        <v>130</v>
      </c>
      <c r="G41" s="551" t="s">
        <v>154</v>
      </c>
      <c r="H41" s="210"/>
      <c r="I41" s="11" t="s">
        <v>14</v>
      </c>
      <c r="J41" s="198">
        <v>7530</v>
      </c>
      <c r="K41" s="191"/>
      <c r="L41" s="307"/>
    </row>
    <row r="42" spans="1:20" ht="13.5" thickBot="1" x14ac:dyDescent="0.25">
      <c r="A42" s="75"/>
      <c r="B42" s="76"/>
      <c r="C42" s="77"/>
      <c r="D42" s="255"/>
      <c r="E42" s="157"/>
      <c r="F42" s="538"/>
      <c r="G42" s="538"/>
      <c r="H42" s="211"/>
      <c r="I42" s="20" t="s">
        <v>15</v>
      </c>
      <c r="J42" s="127">
        <f>SUM(J37:J41)</f>
        <v>316960</v>
      </c>
      <c r="K42" s="15"/>
      <c r="L42" s="308"/>
    </row>
    <row r="43" spans="1:20" ht="31.5" customHeight="1" x14ac:dyDescent="0.2">
      <c r="A43" s="78" t="s">
        <v>12</v>
      </c>
      <c r="B43" s="73" t="s">
        <v>16</v>
      </c>
      <c r="C43" s="79" t="s">
        <v>19</v>
      </c>
      <c r="D43" s="535" t="s">
        <v>52</v>
      </c>
      <c r="E43" s="12"/>
      <c r="F43" s="537" t="s">
        <v>131</v>
      </c>
      <c r="G43" s="537" t="s">
        <v>156</v>
      </c>
      <c r="H43" s="166" t="s">
        <v>13</v>
      </c>
      <c r="I43" s="10" t="s">
        <v>14</v>
      </c>
      <c r="J43" s="129">
        <v>389452</v>
      </c>
      <c r="K43" s="539" t="s">
        <v>63</v>
      </c>
      <c r="L43" s="171">
        <v>1600</v>
      </c>
    </row>
    <row r="44" spans="1:20" ht="13.5" thickBot="1" x14ac:dyDescent="0.25">
      <c r="A44" s="78"/>
      <c r="B44" s="73"/>
      <c r="C44" s="79"/>
      <c r="D44" s="536"/>
      <c r="E44" s="12"/>
      <c r="F44" s="538"/>
      <c r="G44" s="538"/>
      <c r="H44" s="13"/>
      <c r="I44" s="18" t="s">
        <v>15</v>
      </c>
      <c r="J44" s="127">
        <f>J43</f>
        <v>389452</v>
      </c>
      <c r="K44" s="540"/>
      <c r="L44" s="308"/>
    </row>
    <row r="45" spans="1:20" ht="13.5" thickBot="1" x14ac:dyDescent="0.25">
      <c r="A45" s="62" t="s">
        <v>12</v>
      </c>
      <c r="B45" s="64" t="s">
        <v>16</v>
      </c>
      <c r="C45" s="520" t="s">
        <v>20</v>
      </c>
      <c r="D45" s="521"/>
      <c r="E45" s="521"/>
      <c r="F45" s="521"/>
      <c r="G45" s="521"/>
      <c r="H45" s="521"/>
      <c r="I45" s="521"/>
      <c r="J45" s="128">
        <f>J44+J42+J36</f>
        <v>4332114</v>
      </c>
      <c r="K45" s="541"/>
      <c r="L45" s="542"/>
    </row>
    <row r="46" spans="1:20" ht="13.5" thickBot="1" x14ac:dyDescent="0.25">
      <c r="A46" s="87" t="s">
        <v>12</v>
      </c>
      <c r="B46" s="88" t="s">
        <v>19</v>
      </c>
      <c r="C46" s="563" t="s">
        <v>31</v>
      </c>
      <c r="D46" s="563"/>
      <c r="E46" s="564"/>
      <c r="F46" s="564"/>
      <c r="G46" s="564"/>
      <c r="H46" s="564"/>
      <c r="I46" s="564"/>
      <c r="J46" s="564"/>
      <c r="K46" s="563"/>
      <c r="L46" s="565"/>
    </row>
    <row r="47" spans="1:20" ht="17.25" customHeight="1" x14ac:dyDescent="0.2">
      <c r="A47" s="80" t="s">
        <v>12</v>
      </c>
      <c r="B47" s="81" t="s">
        <v>19</v>
      </c>
      <c r="C47" s="566" t="s">
        <v>12</v>
      </c>
      <c r="D47" s="217" t="s">
        <v>102</v>
      </c>
      <c r="E47" s="568"/>
      <c r="F47" s="291" t="s">
        <v>132</v>
      </c>
      <c r="G47" s="291"/>
      <c r="H47" s="571" t="s">
        <v>17</v>
      </c>
      <c r="I47" s="7"/>
      <c r="J47" s="123"/>
      <c r="K47" s="105"/>
      <c r="L47" s="214"/>
    </row>
    <row r="48" spans="1:20" ht="40.5" customHeight="1" x14ac:dyDescent="0.2">
      <c r="A48" s="82"/>
      <c r="B48" s="83"/>
      <c r="C48" s="567"/>
      <c r="D48" s="218" t="s">
        <v>94</v>
      </c>
      <c r="E48" s="569"/>
      <c r="F48" s="574" t="s">
        <v>133</v>
      </c>
      <c r="G48" s="574">
        <v>11010104</v>
      </c>
      <c r="H48" s="572"/>
      <c r="I48" s="115" t="s">
        <v>14</v>
      </c>
      <c r="J48" s="195">
        <f>500/3.4528*1000</f>
        <v>144810</v>
      </c>
      <c r="K48" s="188" t="s">
        <v>91</v>
      </c>
      <c r="L48" s="172">
        <v>100</v>
      </c>
    </row>
    <row r="49" spans="1:19" ht="30" customHeight="1" x14ac:dyDescent="0.2">
      <c r="A49" s="82"/>
      <c r="B49" s="83"/>
      <c r="C49" s="567"/>
      <c r="D49" s="219"/>
      <c r="E49" s="569"/>
      <c r="F49" s="575"/>
      <c r="G49" s="575"/>
      <c r="H49" s="572"/>
      <c r="I49" s="116" t="s">
        <v>18</v>
      </c>
      <c r="J49" s="196">
        <f>600/3.4528*1000</f>
        <v>173772</v>
      </c>
      <c r="K49" s="189" t="s">
        <v>92</v>
      </c>
      <c r="L49" s="173"/>
    </row>
    <row r="50" spans="1:19" ht="30" customHeight="1" x14ac:dyDescent="0.2">
      <c r="A50" s="82"/>
      <c r="B50" s="83"/>
      <c r="C50" s="567"/>
      <c r="D50" s="219"/>
      <c r="E50" s="569"/>
      <c r="F50" s="575"/>
      <c r="G50" s="575"/>
      <c r="H50" s="572"/>
      <c r="I50" s="201"/>
      <c r="J50" s="197"/>
      <c r="K50" s="188" t="s">
        <v>93</v>
      </c>
      <c r="L50" s="172"/>
      <c r="S50" s="3"/>
    </row>
    <row r="51" spans="1:19" ht="40.5" customHeight="1" x14ac:dyDescent="0.2">
      <c r="A51" s="82"/>
      <c r="B51" s="83"/>
      <c r="C51" s="567"/>
      <c r="D51" s="220"/>
      <c r="E51" s="570"/>
      <c r="F51" s="576"/>
      <c r="G51" s="576"/>
      <c r="H51" s="573"/>
      <c r="I51" s="203" t="s">
        <v>15</v>
      </c>
      <c r="J51" s="204">
        <f>SUM(J48:J50)</f>
        <v>318582</v>
      </c>
      <c r="K51" s="189" t="s">
        <v>99</v>
      </c>
      <c r="L51" s="173"/>
      <c r="R51" s="3"/>
    </row>
    <row r="52" spans="1:19" ht="29.25" customHeight="1" x14ac:dyDescent="0.2">
      <c r="A52" s="97"/>
      <c r="B52" s="98"/>
      <c r="C52" s="305"/>
      <c r="D52" s="555" t="s">
        <v>180</v>
      </c>
      <c r="E52" s="222"/>
      <c r="F52" s="557" t="s">
        <v>134</v>
      </c>
      <c r="G52" s="559">
        <v>11010115</v>
      </c>
      <c r="H52" s="290" t="s">
        <v>32</v>
      </c>
      <c r="I52" s="34" t="s">
        <v>14</v>
      </c>
      <c r="J52" s="195">
        <f>500/3.4528*1000-28962</f>
        <v>115848</v>
      </c>
      <c r="K52" s="561" t="s">
        <v>101</v>
      </c>
      <c r="L52" s="14">
        <v>60</v>
      </c>
    </row>
    <row r="53" spans="1:19" ht="16.5" customHeight="1" x14ac:dyDescent="0.2">
      <c r="A53" s="91"/>
      <c r="B53" s="92"/>
      <c r="C53" s="93"/>
      <c r="D53" s="556"/>
      <c r="E53" s="223"/>
      <c r="F53" s="558"/>
      <c r="G53" s="560"/>
      <c r="H53" s="224"/>
      <c r="I53" s="225" t="s">
        <v>15</v>
      </c>
      <c r="J53" s="226">
        <f>J52</f>
        <v>115848</v>
      </c>
      <c r="K53" s="562"/>
      <c r="L53" s="307"/>
      <c r="Q53" s="3"/>
    </row>
    <row r="54" spans="1:19" ht="29.25" customHeight="1" x14ac:dyDescent="0.2">
      <c r="A54" s="97"/>
      <c r="B54" s="98"/>
      <c r="C54" s="305"/>
      <c r="D54" s="555" t="s">
        <v>179</v>
      </c>
      <c r="E54" s="222"/>
      <c r="F54" s="557" t="s">
        <v>134</v>
      </c>
      <c r="G54" s="578">
        <v>11010123</v>
      </c>
      <c r="H54" s="290" t="s">
        <v>32</v>
      </c>
      <c r="I54" s="34" t="s">
        <v>14</v>
      </c>
      <c r="J54" s="195">
        <v>28962</v>
      </c>
      <c r="K54" s="561" t="s">
        <v>150</v>
      </c>
      <c r="L54" s="14">
        <v>50</v>
      </c>
      <c r="O54" s="3"/>
    </row>
    <row r="55" spans="1:19" ht="29.25" customHeight="1" x14ac:dyDescent="0.2">
      <c r="A55" s="97"/>
      <c r="B55" s="98"/>
      <c r="C55" s="305"/>
      <c r="D55" s="556"/>
      <c r="E55" s="113"/>
      <c r="F55" s="577"/>
      <c r="G55" s="579"/>
      <c r="H55" s="162"/>
      <c r="I55" s="227" t="s">
        <v>171</v>
      </c>
      <c r="J55" s="197">
        <v>115848</v>
      </c>
      <c r="K55" s="562"/>
      <c r="L55" s="185"/>
      <c r="O55" s="3"/>
    </row>
    <row r="56" spans="1:19" ht="16.5" customHeight="1" x14ac:dyDescent="0.2">
      <c r="A56" s="91"/>
      <c r="B56" s="92"/>
      <c r="C56" s="93"/>
      <c r="D56" s="556"/>
      <c r="E56" s="223"/>
      <c r="F56" s="558"/>
      <c r="G56" s="580"/>
      <c r="H56" s="224"/>
      <c r="I56" s="225" t="s">
        <v>15</v>
      </c>
      <c r="J56" s="226">
        <f>SUM(J54:J55)</f>
        <v>144810</v>
      </c>
      <c r="K56" s="562"/>
      <c r="L56" s="307"/>
      <c r="Q56" s="3"/>
    </row>
    <row r="57" spans="1:19" ht="13.5" hidden="1" customHeight="1" x14ac:dyDescent="0.2">
      <c r="A57" s="97"/>
      <c r="B57" s="98"/>
      <c r="C57" s="305"/>
      <c r="D57" s="277" t="s">
        <v>151</v>
      </c>
      <c r="E57" s="113"/>
      <c r="F57" s="221"/>
      <c r="G57" s="221"/>
      <c r="H57" s="162" t="s">
        <v>32</v>
      </c>
      <c r="I57" s="202" t="s">
        <v>14</v>
      </c>
      <c r="J57" s="197"/>
      <c r="K57" s="562" t="s">
        <v>150</v>
      </c>
      <c r="L57" s="185">
        <v>50</v>
      </c>
    </row>
    <row r="58" spans="1:19" ht="13.5" hidden="1" customHeight="1" x14ac:dyDescent="0.2">
      <c r="A58" s="97"/>
      <c r="B58" s="98"/>
      <c r="C58" s="305"/>
      <c r="D58" s="277"/>
      <c r="E58" s="113"/>
      <c r="F58" s="221"/>
      <c r="G58" s="221"/>
      <c r="H58" s="162"/>
      <c r="I58" s="227" t="s">
        <v>30</v>
      </c>
      <c r="J58" s="198"/>
      <c r="K58" s="562"/>
      <c r="L58" s="185"/>
    </row>
    <row r="59" spans="1:19" ht="12.75" hidden="1" customHeight="1" x14ac:dyDescent="0.2">
      <c r="A59" s="91"/>
      <c r="B59" s="92"/>
      <c r="C59" s="93"/>
      <c r="D59" s="277"/>
      <c r="E59" s="114"/>
      <c r="F59" s="216"/>
      <c r="G59" s="216"/>
      <c r="H59" s="162"/>
      <c r="I59" s="117" t="s">
        <v>15</v>
      </c>
      <c r="J59" s="134">
        <f>SUM(J57:J58)</f>
        <v>0</v>
      </c>
      <c r="K59" s="562"/>
      <c r="L59" s="307"/>
    </row>
    <row r="60" spans="1:19" hidden="1" x14ac:dyDescent="0.2">
      <c r="A60" s="91"/>
      <c r="B60" s="92"/>
      <c r="C60" s="93"/>
      <c r="D60" s="277"/>
      <c r="E60" s="114"/>
      <c r="F60" s="274"/>
      <c r="G60" s="274"/>
      <c r="H60" s="41"/>
      <c r="I60" s="275"/>
      <c r="J60" s="134"/>
      <c r="K60" s="276"/>
      <c r="L60" s="307"/>
    </row>
    <row r="61" spans="1:19" ht="13.5" thickBot="1" x14ac:dyDescent="0.25">
      <c r="A61" s="94"/>
      <c r="B61" s="95"/>
      <c r="C61" s="106"/>
      <c r="D61" s="215"/>
      <c r="E61" s="581" t="s">
        <v>110</v>
      </c>
      <c r="F61" s="582"/>
      <c r="G61" s="582"/>
      <c r="H61" s="582"/>
      <c r="I61" s="583"/>
      <c r="J61" s="139">
        <f>J56+J53+J51</f>
        <v>579240</v>
      </c>
      <c r="K61" s="190"/>
      <c r="L61" s="174"/>
    </row>
    <row r="62" spans="1:19" ht="15.75" customHeight="1" x14ac:dyDescent="0.2">
      <c r="A62" s="97" t="s">
        <v>12</v>
      </c>
      <c r="B62" s="98" t="s">
        <v>19</v>
      </c>
      <c r="C62" s="305" t="s">
        <v>16</v>
      </c>
      <c r="D62" s="598" t="s">
        <v>89</v>
      </c>
      <c r="E62" s="108" t="s">
        <v>84</v>
      </c>
      <c r="F62" s="599" t="s">
        <v>135</v>
      </c>
      <c r="G62" s="507">
        <v>11010111</v>
      </c>
      <c r="H62" s="41" t="s">
        <v>32</v>
      </c>
      <c r="I62" s="25" t="s">
        <v>34</v>
      </c>
      <c r="J62" s="125">
        <v>435531</v>
      </c>
      <c r="K62" s="395" t="s">
        <v>181</v>
      </c>
      <c r="L62" s="398">
        <v>1</v>
      </c>
    </row>
    <row r="63" spans="1:19" ht="15.75" customHeight="1" x14ac:dyDescent="0.2">
      <c r="A63" s="97"/>
      <c r="B63" s="98"/>
      <c r="C63" s="305"/>
      <c r="D63" s="598"/>
      <c r="E63" s="108"/>
      <c r="F63" s="577"/>
      <c r="G63" s="601"/>
      <c r="H63" s="41"/>
      <c r="I63" s="6" t="s">
        <v>171</v>
      </c>
      <c r="J63" s="195">
        <v>320320</v>
      </c>
      <c r="K63" s="396" t="s">
        <v>87</v>
      </c>
      <c r="L63" s="397">
        <v>1</v>
      </c>
    </row>
    <row r="64" spans="1:19" ht="14.25" customHeight="1" x14ac:dyDescent="0.2">
      <c r="A64" s="91"/>
      <c r="B64" s="92"/>
      <c r="C64" s="93"/>
      <c r="D64" s="598"/>
      <c r="E64" s="602" t="s">
        <v>79</v>
      </c>
      <c r="F64" s="577"/>
      <c r="G64" s="601"/>
      <c r="H64" s="41"/>
      <c r="I64" s="31" t="s">
        <v>30</v>
      </c>
      <c r="J64" s="195">
        <v>0</v>
      </c>
      <c r="K64" s="241" t="s">
        <v>88</v>
      </c>
      <c r="L64" s="104">
        <v>30</v>
      </c>
    </row>
    <row r="65" spans="1:18" x14ac:dyDescent="0.2">
      <c r="A65" s="91"/>
      <c r="B65" s="92"/>
      <c r="C65" s="93"/>
      <c r="D65" s="598"/>
      <c r="E65" s="603"/>
      <c r="F65" s="577"/>
      <c r="G65" s="601"/>
      <c r="H65" s="41"/>
      <c r="I65" s="11" t="s">
        <v>18</v>
      </c>
      <c r="J65" s="198">
        <v>10137</v>
      </c>
      <c r="K65" s="552"/>
      <c r="L65" s="553"/>
      <c r="M65" s="208"/>
      <c r="O65" s="3"/>
    </row>
    <row r="66" spans="1:18" ht="13.5" thickBot="1" x14ac:dyDescent="0.25">
      <c r="A66" s="94"/>
      <c r="B66" s="95"/>
      <c r="C66" s="96"/>
      <c r="D66" s="598"/>
      <c r="E66" s="604"/>
      <c r="F66" s="600"/>
      <c r="G66" s="508"/>
      <c r="H66" s="160"/>
      <c r="I66" s="32" t="s">
        <v>15</v>
      </c>
      <c r="J66" s="127">
        <f>SUM(J62:J65)</f>
        <v>765988</v>
      </c>
      <c r="K66" s="540"/>
      <c r="L66" s="554"/>
    </row>
    <row r="67" spans="1:18" ht="22.5" customHeight="1" x14ac:dyDescent="0.2">
      <c r="A67" s="80" t="s">
        <v>12</v>
      </c>
      <c r="B67" s="81" t="s">
        <v>19</v>
      </c>
      <c r="C67" s="588" t="s">
        <v>19</v>
      </c>
      <c r="D67" s="591" t="s">
        <v>169</v>
      </c>
      <c r="E67" s="161" t="s">
        <v>84</v>
      </c>
      <c r="F67" s="593" t="s">
        <v>136</v>
      </c>
      <c r="G67" s="593">
        <v>11010121</v>
      </c>
      <c r="H67" s="571" t="s">
        <v>32</v>
      </c>
      <c r="I67" s="47" t="s">
        <v>14</v>
      </c>
      <c r="J67" s="123">
        <f>57/3.4528*1000</f>
        <v>16508</v>
      </c>
      <c r="K67" s="213" t="s">
        <v>87</v>
      </c>
      <c r="L67" s="243"/>
      <c r="P67" s="3"/>
    </row>
    <row r="68" spans="1:18" ht="22.5" customHeight="1" x14ac:dyDescent="0.2">
      <c r="A68" s="82"/>
      <c r="B68" s="83"/>
      <c r="C68" s="589"/>
      <c r="D68" s="592"/>
      <c r="E68" s="595" t="s">
        <v>86</v>
      </c>
      <c r="F68" s="575"/>
      <c r="G68" s="575"/>
      <c r="H68" s="572"/>
      <c r="I68" s="242"/>
      <c r="J68" s="198"/>
      <c r="K68" s="296"/>
      <c r="L68" s="175"/>
    </row>
    <row r="69" spans="1:18" ht="22.5" customHeight="1" x14ac:dyDescent="0.2">
      <c r="A69" s="82"/>
      <c r="B69" s="83"/>
      <c r="C69" s="589"/>
      <c r="D69" s="592"/>
      <c r="E69" s="596"/>
      <c r="F69" s="575"/>
      <c r="G69" s="575"/>
      <c r="H69" s="572"/>
      <c r="I69" s="30"/>
      <c r="J69" s="197"/>
      <c r="K69" s="296"/>
      <c r="L69" s="175"/>
    </row>
    <row r="70" spans="1:18" ht="13.5" thickBot="1" x14ac:dyDescent="0.25">
      <c r="A70" s="84"/>
      <c r="B70" s="85"/>
      <c r="C70" s="590"/>
      <c r="D70" s="592"/>
      <c r="E70" s="597"/>
      <c r="F70" s="594"/>
      <c r="G70" s="594"/>
      <c r="H70" s="584"/>
      <c r="I70" s="247" t="s">
        <v>15</v>
      </c>
      <c r="J70" s="127">
        <f>SUM(J67:J69)</f>
        <v>16508</v>
      </c>
      <c r="K70" s="296"/>
      <c r="L70" s="175"/>
    </row>
    <row r="71" spans="1:18" ht="15" customHeight="1" x14ac:dyDescent="0.2">
      <c r="A71" s="80" t="s">
        <v>12</v>
      </c>
      <c r="B71" s="81" t="s">
        <v>19</v>
      </c>
      <c r="C71" s="588" t="s">
        <v>29</v>
      </c>
      <c r="D71" s="614" t="s">
        <v>83</v>
      </c>
      <c r="E71" s="161" t="s">
        <v>84</v>
      </c>
      <c r="F71" s="593" t="s">
        <v>137</v>
      </c>
      <c r="G71" s="593">
        <v>11010116</v>
      </c>
      <c r="H71" s="571" t="s">
        <v>32</v>
      </c>
      <c r="I71" s="47" t="s">
        <v>14</v>
      </c>
      <c r="J71" s="123">
        <v>8689</v>
      </c>
      <c r="K71" s="417" t="s">
        <v>181</v>
      </c>
      <c r="L71" s="419">
        <v>1</v>
      </c>
      <c r="O71" s="3"/>
    </row>
    <row r="72" spans="1:18" x14ac:dyDescent="0.2">
      <c r="A72" s="82"/>
      <c r="B72" s="83"/>
      <c r="C72" s="589"/>
      <c r="D72" s="592"/>
      <c r="E72" s="585" t="s">
        <v>85</v>
      </c>
      <c r="F72" s="575"/>
      <c r="G72" s="575"/>
      <c r="H72" s="572"/>
      <c r="I72" s="242"/>
      <c r="J72" s="198"/>
      <c r="K72" s="418" t="s">
        <v>182</v>
      </c>
      <c r="L72" s="420">
        <v>1</v>
      </c>
    </row>
    <row r="73" spans="1:18" ht="25.5" x14ac:dyDescent="0.2">
      <c r="A73" s="82"/>
      <c r="B73" s="83"/>
      <c r="C73" s="589"/>
      <c r="D73" s="592"/>
      <c r="E73" s="586"/>
      <c r="F73" s="575"/>
      <c r="G73" s="575"/>
      <c r="H73" s="572"/>
      <c r="I73" s="36"/>
      <c r="J73" s="198"/>
      <c r="K73" s="256" t="s">
        <v>87</v>
      </c>
      <c r="L73" s="251"/>
    </row>
    <row r="74" spans="1:18" ht="13.5" thickBot="1" x14ac:dyDescent="0.25">
      <c r="A74" s="84"/>
      <c r="B74" s="85"/>
      <c r="C74" s="590"/>
      <c r="D74" s="615"/>
      <c r="E74" s="587"/>
      <c r="F74" s="594"/>
      <c r="G74" s="594"/>
      <c r="H74" s="584"/>
      <c r="I74" s="247" t="s">
        <v>15</v>
      </c>
      <c r="J74" s="127">
        <f>SUM(J71:J73)</f>
        <v>8689</v>
      </c>
      <c r="K74" s="335"/>
      <c r="L74" s="252"/>
    </row>
    <row r="75" spans="1:18" ht="31.5" customHeight="1" x14ac:dyDescent="0.2">
      <c r="A75" s="97" t="s">
        <v>12</v>
      </c>
      <c r="B75" s="98" t="s">
        <v>19</v>
      </c>
      <c r="C75" s="305" t="s">
        <v>50</v>
      </c>
      <c r="D75" s="605" t="s">
        <v>97</v>
      </c>
      <c r="E75" s="607" t="s">
        <v>96</v>
      </c>
      <c r="F75" s="609" t="s">
        <v>138</v>
      </c>
      <c r="G75" s="609" t="s">
        <v>157</v>
      </c>
      <c r="H75" s="306" t="s">
        <v>13</v>
      </c>
      <c r="I75" s="17" t="s">
        <v>14</v>
      </c>
      <c r="J75" s="132">
        <f>20/3.4528*1000</f>
        <v>5792</v>
      </c>
      <c r="K75" s="192" t="s">
        <v>98</v>
      </c>
      <c r="L75" s="176"/>
    </row>
    <row r="76" spans="1:18" ht="13.5" thickBot="1" x14ac:dyDescent="0.25">
      <c r="A76" s="91"/>
      <c r="B76" s="92"/>
      <c r="C76" s="93"/>
      <c r="D76" s="606"/>
      <c r="E76" s="608"/>
      <c r="F76" s="610"/>
      <c r="G76" s="610"/>
      <c r="H76" s="306"/>
      <c r="I76" s="32" t="s">
        <v>15</v>
      </c>
      <c r="J76" s="140">
        <f>J75</f>
        <v>5792</v>
      </c>
      <c r="K76" s="193"/>
      <c r="L76" s="254"/>
    </row>
    <row r="77" spans="1:18" ht="29.25" customHeight="1" x14ac:dyDescent="0.2">
      <c r="A77" s="89" t="s">
        <v>12</v>
      </c>
      <c r="B77" s="90" t="s">
        <v>19</v>
      </c>
      <c r="C77" s="304" t="s">
        <v>95</v>
      </c>
      <c r="D77" s="110" t="s">
        <v>33</v>
      </c>
      <c r="E77" s="238"/>
      <c r="F77" s="181" t="s">
        <v>145</v>
      </c>
      <c r="G77" s="258"/>
      <c r="H77" s="212" t="s">
        <v>17</v>
      </c>
      <c r="I77" s="57"/>
      <c r="J77" s="130"/>
      <c r="K77" s="58"/>
      <c r="L77" s="177"/>
    </row>
    <row r="78" spans="1:18" ht="46.5" customHeight="1" x14ac:dyDescent="0.2">
      <c r="A78" s="228"/>
      <c r="B78" s="229"/>
      <c r="C78" s="428"/>
      <c r="D78" s="392" t="s">
        <v>170</v>
      </c>
      <c r="E78" s="272"/>
      <c r="F78" s="271" t="s">
        <v>139</v>
      </c>
      <c r="G78" s="199" t="s">
        <v>158</v>
      </c>
      <c r="H78" s="273"/>
      <c r="I78" s="27" t="s">
        <v>14</v>
      </c>
      <c r="J78" s="131">
        <v>37998</v>
      </c>
      <c r="K78" s="56" t="s">
        <v>108</v>
      </c>
      <c r="L78" s="178">
        <v>100</v>
      </c>
      <c r="R78" s="3"/>
    </row>
    <row r="79" spans="1:18" ht="46.5" customHeight="1" x14ac:dyDescent="0.2">
      <c r="A79" s="91"/>
      <c r="B79" s="92"/>
      <c r="C79" s="278"/>
      <c r="D79" s="392" t="s">
        <v>81</v>
      </c>
      <c r="E79" s="426"/>
      <c r="F79" s="271" t="s">
        <v>140</v>
      </c>
      <c r="G79" s="271" t="s">
        <v>159</v>
      </c>
      <c r="H79" s="394"/>
      <c r="I79" s="27" t="s">
        <v>14</v>
      </c>
      <c r="J79" s="131">
        <v>2896</v>
      </c>
      <c r="K79" s="427" t="s">
        <v>107</v>
      </c>
      <c r="L79" s="178">
        <v>100</v>
      </c>
      <c r="Q79" s="3"/>
    </row>
    <row r="80" spans="1:18" ht="46.5" customHeight="1" x14ac:dyDescent="0.2">
      <c r="A80" s="91"/>
      <c r="B80" s="92"/>
      <c r="C80" s="278"/>
      <c r="D80" s="279" t="s">
        <v>82</v>
      </c>
      <c r="E80" s="272"/>
      <c r="F80" s="271" t="s">
        <v>141</v>
      </c>
      <c r="G80" s="271" t="s">
        <v>160</v>
      </c>
      <c r="H80" s="393"/>
      <c r="I80" s="27" t="s">
        <v>14</v>
      </c>
      <c r="J80" s="131">
        <v>31713</v>
      </c>
      <c r="K80" s="280" t="s">
        <v>106</v>
      </c>
      <c r="L80" s="281">
        <v>100</v>
      </c>
    </row>
    <row r="81" spans="1:15" ht="22.5" customHeight="1" x14ac:dyDescent="0.2">
      <c r="A81" s="91"/>
      <c r="B81" s="92"/>
      <c r="C81" s="93"/>
      <c r="D81" s="555" t="s">
        <v>148</v>
      </c>
      <c r="E81" s="239"/>
      <c r="F81" s="612" t="s">
        <v>149</v>
      </c>
      <c r="G81" s="612" t="s">
        <v>161</v>
      </c>
      <c r="H81" s="617"/>
      <c r="I81" s="27" t="s">
        <v>14</v>
      </c>
      <c r="J81" s="200">
        <v>8689</v>
      </c>
      <c r="K81" s="619" t="s">
        <v>146</v>
      </c>
      <c r="L81" s="37">
        <v>100</v>
      </c>
      <c r="O81" s="3"/>
    </row>
    <row r="82" spans="1:15" ht="22.5" customHeight="1" x14ac:dyDescent="0.2">
      <c r="A82" s="91"/>
      <c r="B82" s="92"/>
      <c r="C82" s="93"/>
      <c r="D82" s="611"/>
      <c r="E82" s="239"/>
      <c r="F82" s="612"/>
      <c r="G82" s="613"/>
      <c r="H82" s="618"/>
      <c r="I82" s="24" t="s">
        <v>15</v>
      </c>
      <c r="J82" s="134">
        <f>SUM(J78:J81)</f>
        <v>81296</v>
      </c>
      <c r="K82" s="620"/>
      <c r="L82" s="235"/>
    </row>
    <row r="83" spans="1:15" ht="26.25" customHeight="1" x14ac:dyDescent="0.2">
      <c r="A83" s="342" t="s">
        <v>12</v>
      </c>
      <c r="B83" s="343" t="s">
        <v>19</v>
      </c>
      <c r="C83" s="344" t="s">
        <v>173</v>
      </c>
      <c r="D83" s="555" t="s">
        <v>103</v>
      </c>
      <c r="E83" s="240"/>
      <c r="F83" s="622" t="s">
        <v>143</v>
      </c>
      <c r="G83" s="622" t="s">
        <v>163</v>
      </c>
      <c r="H83" s="237" t="s">
        <v>13</v>
      </c>
      <c r="I83" s="17" t="s">
        <v>14</v>
      </c>
      <c r="J83" s="132">
        <v>28962</v>
      </c>
      <c r="K83" s="619" t="s">
        <v>104</v>
      </c>
      <c r="L83" s="245">
        <v>100</v>
      </c>
    </row>
    <row r="84" spans="1:15" ht="17.25" customHeight="1" thickBot="1" x14ac:dyDescent="0.25">
      <c r="A84" s="91"/>
      <c r="B84" s="92"/>
      <c r="C84" s="93"/>
      <c r="D84" s="621"/>
      <c r="E84" s="234"/>
      <c r="F84" s="610"/>
      <c r="G84" s="610"/>
      <c r="H84" s="236"/>
      <c r="I84" s="32" t="s">
        <v>15</v>
      </c>
      <c r="J84" s="140">
        <f>J83</f>
        <v>28962</v>
      </c>
      <c r="K84" s="502"/>
      <c r="L84" s="254"/>
    </row>
    <row r="85" spans="1:15" ht="13.5" thickBot="1" x14ac:dyDescent="0.25">
      <c r="A85" s="62" t="s">
        <v>12</v>
      </c>
      <c r="B85" s="86" t="s">
        <v>19</v>
      </c>
      <c r="C85" s="623" t="s">
        <v>20</v>
      </c>
      <c r="D85" s="521"/>
      <c r="E85" s="521"/>
      <c r="F85" s="521"/>
      <c r="G85" s="521"/>
      <c r="H85" s="521"/>
      <c r="I85" s="624"/>
      <c r="J85" s="128">
        <f>J82+J76+J74+J70+J66+J84+J61</f>
        <v>1486475</v>
      </c>
      <c r="K85" s="625"/>
      <c r="L85" s="626"/>
    </row>
    <row r="86" spans="1:15" ht="13.5" customHeight="1" thickBot="1" x14ac:dyDescent="0.25">
      <c r="A86" s="99" t="s">
        <v>12</v>
      </c>
      <c r="B86" s="86" t="s">
        <v>29</v>
      </c>
      <c r="C86" s="627" t="s">
        <v>56</v>
      </c>
      <c r="D86" s="526"/>
      <c r="E86" s="526"/>
      <c r="F86" s="526"/>
      <c r="G86" s="526"/>
      <c r="H86" s="526"/>
      <c r="I86" s="526"/>
      <c r="J86" s="526"/>
      <c r="K86" s="526"/>
      <c r="L86" s="528"/>
    </row>
    <row r="87" spans="1:15" ht="32.25" customHeight="1" x14ac:dyDescent="0.2">
      <c r="A87" s="69" t="s">
        <v>12</v>
      </c>
      <c r="B87" s="70" t="s">
        <v>29</v>
      </c>
      <c r="C87" s="71" t="s">
        <v>12</v>
      </c>
      <c r="D87" s="616" t="s">
        <v>53</v>
      </c>
      <c r="E87" s="311"/>
      <c r="F87" s="537" t="s">
        <v>142</v>
      </c>
      <c r="G87" s="537" t="s">
        <v>162</v>
      </c>
      <c r="H87" s="294" t="s">
        <v>13</v>
      </c>
      <c r="I87" s="118" t="s">
        <v>14</v>
      </c>
      <c r="J87" s="135">
        <v>670268</v>
      </c>
      <c r="K87" s="501" t="s">
        <v>68</v>
      </c>
      <c r="L87" s="300">
        <v>8</v>
      </c>
    </row>
    <row r="88" spans="1:15" ht="13.5" thickBot="1" x14ac:dyDescent="0.25">
      <c r="A88" s="72"/>
      <c r="B88" s="73"/>
      <c r="C88" s="74"/>
      <c r="D88" s="598"/>
      <c r="E88" s="158"/>
      <c r="F88" s="538"/>
      <c r="G88" s="538"/>
      <c r="H88" s="159"/>
      <c r="I88" s="119" t="s">
        <v>15</v>
      </c>
      <c r="J88" s="134">
        <f>J87</f>
        <v>670268</v>
      </c>
      <c r="K88" s="502"/>
      <c r="L88" s="168"/>
    </row>
    <row r="89" spans="1:15" ht="29.25" customHeight="1" x14ac:dyDescent="0.2">
      <c r="A89" s="485" t="s">
        <v>12</v>
      </c>
      <c r="B89" s="487" t="s">
        <v>29</v>
      </c>
      <c r="C89" s="655" t="s">
        <v>16</v>
      </c>
      <c r="D89" s="657" t="s">
        <v>35</v>
      </c>
      <c r="E89" s="658"/>
      <c r="F89" s="537" t="s">
        <v>144</v>
      </c>
      <c r="G89" s="537" t="s">
        <v>164</v>
      </c>
      <c r="H89" s="509" t="s">
        <v>13</v>
      </c>
      <c r="I89" s="47" t="s">
        <v>14</v>
      </c>
      <c r="J89" s="123">
        <f>50/3.4528*1000</f>
        <v>14481</v>
      </c>
      <c r="K89" s="295" t="s">
        <v>36</v>
      </c>
      <c r="L89" s="300">
        <v>20</v>
      </c>
    </row>
    <row r="90" spans="1:15" ht="13.5" thickBot="1" x14ac:dyDescent="0.25">
      <c r="A90" s="486"/>
      <c r="B90" s="488"/>
      <c r="C90" s="656"/>
      <c r="D90" s="545"/>
      <c r="E90" s="659"/>
      <c r="F90" s="538"/>
      <c r="G90" s="538"/>
      <c r="H90" s="510"/>
      <c r="I90" s="20" t="s">
        <v>15</v>
      </c>
      <c r="J90" s="127">
        <f>J89</f>
        <v>14481</v>
      </c>
      <c r="K90" s="48"/>
      <c r="L90" s="180"/>
    </row>
    <row r="91" spans="1:15" ht="13.5" thickBot="1" x14ac:dyDescent="0.25">
      <c r="A91" s="62" t="s">
        <v>12</v>
      </c>
      <c r="B91" s="100" t="s">
        <v>29</v>
      </c>
      <c r="C91" s="521" t="s">
        <v>20</v>
      </c>
      <c r="D91" s="521"/>
      <c r="E91" s="521"/>
      <c r="F91" s="521"/>
      <c r="G91" s="521"/>
      <c r="H91" s="521"/>
      <c r="I91" s="521"/>
      <c r="J91" s="128">
        <f>J90+J88</f>
        <v>684749</v>
      </c>
      <c r="K91" s="50"/>
      <c r="L91" s="51"/>
    </row>
    <row r="92" spans="1:15" ht="13.5" thickBot="1" x14ac:dyDescent="0.25">
      <c r="A92" s="62" t="s">
        <v>12</v>
      </c>
      <c r="B92" s="650" t="s">
        <v>37</v>
      </c>
      <c r="C92" s="651"/>
      <c r="D92" s="651"/>
      <c r="E92" s="651"/>
      <c r="F92" s="651"/>
      <c r="G92" s="651"/>
      <c r="H92" s="651"/>
      <c r="I92" s="651"/>
      <c r="J92" s="136">
        <f>J91+J85+J45+J20</f>
        <v>6556338</v>
      </c>
      <c r="K92" s="52"/>
      <c r="L92" s="53"/>
    </row>
    <row r="93" spans="1:15" ht="13.5" thickBot="1" x14ac:dyDescent="0.25">
      <c r="A93" s="101" t="s">
        <v>38</v>
      </c>
      <c r="B93" s="652" t="s">
        <v>39</v>
      </c>
      <c r="C93" s="653"/>
      <c r="D93" s="653"/>
      <c r="E93" s="653"/>
      <c r="F93" s="653"/>
      <c r="G93" s="653"/>
      <c r="H93" s="653"/>
      <c r="I93" s="653"/>
      <c r="J93" s="137">
        <f>J92</f>
        <v>6556338</v>
      </c>
      <c r="K93" s="54"/>
      <c r="L93" s="55"/>
    </row>
    <row r="94" spans="1:15" x14ac:dyDescent="0.2">
      <c r="A94" s="654" t="s">
        <v>183</v>
      </c>
      <c r="B94" s="654"/>
      <c r="C94" s="654"/>
      <c r="D94" s="654"/>
      <c r="E94" s="654"/>
      <c r="F94" s="654"/>
      <c r="G94" s="654"/>
      <c r="H94" s="654"/>
      <c r="I94" s="654"/>
      <c r="J94" s="654"/>
      <c r="K94" s="654"/>
      <c r="L94" s="654"/>
      <c r="M94" s="209"/>
    </row>
    <row r="95" spans="1:15" ht="26.25" customHeight="1" thickBot="1" x14ac:dyDescent="0.25">
      <c r="A95" s="102"/>
      <c r="B95" s="9"/>
      <c r="C95" s="103"/>
      <c r="D95" s="634" t="s">
        <v>40</v>
      </c>
      <c r="E95" s="634"/>
      <c r="F95" s="634"/>
      <c r="G95" s="634"/>
      <c r="H95" s="634"/>
      <c r="I95" s="634"/>
      <c r="J95" s="146"/>
      <c r="K95" s="43"/>
      <c r="L95" s="41"/>
    </row>
    <row r="96" spans="1:15" ht="41.25" customHeight="1" thickBot="1" x14ac:dyDescent="0.25">
      <c r="A96" s="635" t="s">
        <v>41</v>
      </c>
      <c r="B96" s="636"/>
      <c r="C96" s="636"/>
      <c r="D96" s="636"/>
      <c r="E96" s="636"/>
      <c r="F96" s="636"/>
      <c r="G96" s="636"/>
      <c r="H96" s="636"/>
      <c r="I96" s="637"/>
      <c r="J96" s="147" t="s">
        <v>167</v>
      </c>
      <c r="K96" s="8"/>
      <c r="L96" s="250"/>
    </row>
    <row r="97" spans="1:12" x14ac:dyDescent="0.2">
      <c r="A97" s="638" t="s">
        <v>42</v>
      </c>
      <c r="B97" s="639"/>
      <c r="C97" s="639"/>
      <c r="D97" s="639"/>
      <c r="E97" s="639"/>
      <c r="F97" s="639"/>
      <c r="G97" s="639"/>
      <c r="H97" s="639"/>
      <c r="I97" s="640"/>
      <c r="J97" s="148">
        <f>SUM(J98:J102)</f>
        <v>6372429</v>
      </c>
      <c r="K97" s="44"/>
      <c r="L97" s="248"/>
    </row>
    <row r="98" spans="1:12" x14ac:dyDescent="0.2">
      <c r="A98" s="628" t="s">
        <v>43</v>
      </c>
      <c r="B98" s="629"/>
      <c r="C98" s="629"/>
      <c r="D98" s="629"/>
      <c r="E98" s="629"/>
      <c r="F98" s="629"/>
      <c r="G98" s="629"/>
      <c r="H98" s="629"/>
      <c r="I98" s="630"/>
      <c r="J98" s="138">
        <f>SUMIF(I14:I89,"sb",J14:J89)</f>
        <v>5191873</v>
      </c>
      <c r="K98" s="46"/>
      <c r="L98" s="249"/>
    </row>
    <row r="99" spans="1:12" ht="12.75" customHeight="1" x14ac:dyDescent="0.2">
      <c r="A99" s="641" t="s">
        <v>44</v>
      </c>
      <c r="B99" s="642"/>
      <c r="C99" s="642"/>
      <c r="D99" s="642"/>
      <c r="E99" s="642"/>
      <c r="F99" s="642"/>
      <c r="G99" s="642"/>
      <c r="H99" s="642"/>
      <c r="I99" s="643"/>
      <c r="J99" s="149">
        <f>SUMIF(I14:I89,"sb(sp)",J14:J89)</f>
        <v>240443</v>
      </c>
      <c r="K99" s="46"/>
      <c r="L99" s="249"/>
    </row>
    <row r="100" spans="1:12" ht="12.75" customHeight="1" x14ac:dyDescent="0.2">
      <c r="A100" s="644" t="s">
        <v>166</v>
      </c>
      <c r="B100" s="645"/>
      <c r="C100" s="645"/>
      <c r="D100" s="645"/>
      <c r="E100" s="645"/>
      <c r="F100" s="645"/>
      <c r="G100" s="645"/>
      <c r="H100" s="645"/>
      <c r="I100" s="646"/>
      <c r="J100" s="149">
        <f>SUMIF(I14:I89,"SB(SPL)",J14:J89)</f>
        <v>68414</v>
      </c>
      <c r="K100" s="46"/>
      <c r="L100" s="249"/>
    </row>
    <row r="101" spans="1:12" x14ac:dyDescent="0.2">
      <c r="A101" s="641" t="s">
        <v>45</v>
      </c>
      <c r="B101" s="642"/>
      <c r="C101" s="642"/>
      <c r="D101" s="642"/>
      <c r="E101" s="642"/>
      <c r="F101" s="642"/>
      <c r="G101" s="642"/>
      <c r="H101" s="642"/>
      <c r="I101" s="643"/>
      <c r="J101" s="149">
        <f>SUMIF(I14:I89,"sb(p)",J14:J89)</f>
        <v>435531</v>
      </c>
      <c r="K101" s="46"/>
      <c r="L101" s="249"/>
    </row>
    <row r="102" spans="1:12" ht="16.5" customHeight="1" x14ac:dyDescent="0.2">
      <c r="A102" s="641" t="s">
        <v>46</v>
      </c>
      <c r="B102" s="642"/>
      <c r="C102" s="642"/>
      <c r="D102" s="642"/>
      <c r="E102" s="642"/>
      <c r="F102" s="642"/>
      <c r="G102" s="642"/>
      <c r="H102" s="642"/>
      <c r="I102" s="643"/>
      <c r="J102" s="149">
        <f>SUMIF(I14:I89,"sb(vb)",J14:J89)</f>
        <v>436168</v>
      </c>
      <c r="K102" s="46"/>
      <c r="L102" s="249"/>
    </row>
    <row r="103" spans="1:12" x14ac:dyDescent="0.2">
      <c r="A103" s="647" t="s">
        <v>47</v>
      </c>
      <c r="B103" s="648"/>
      <c r="C103" s="648"/>
      <c r="D103" s="648"/>
      <c r="E103" s="648"/>
      <c r="F103" s="648"/>
      <c r="G103" s="648"/>
      <c r="H103" s="648"/>
      <c r="I103" s="649"/>
      <c r="J103" s="150">
        <f>SUM(J104:J105)</f>
        <v>183909</v>
      </c>
      <c r="K103" s="44"/>
      <c r="L103" s="248"/>
    </row>
    <row r="104" spans="1:12" x14ac:dyDescent="0.2">
      <c r="A104" s="628" t="s">
        <v>48</v>
      </c>
      <c r="B104" s="629"/>
      <c r="C104" s="629"/>
      <c r="D104" s="629"/>
      <c r="E104" s="629"/>
      <c r="F104" s="629"/>
      <c r="G104" s="629"/>
      <c r="H104" s="629"/>
      <c r="I104" s="630"/>
      <c r="J104" s="138">
        <f>SUMIF(I14:I89,"es",J14:J89)</f>
        <v>0</v>
      </c>
      <c r="K104" s="46"/>
      <c r="L104" s="249"/>
    </row>
    <row r="105" spans="1:12" x14ac:dyDescent="0.2">
      <c r="A105" s="628" t="s">
        <v>49</v>
      </c>
      <c r="B105" s="629"/>
      <c r="C105" s="629"/>
      <c r="D105" s="629"/>
      <c r="E105" s="629"/>
      <c r="F105" s="629"/>
      <c r="G105" s="629"/>
      <c r="H105" s="629"/>
      <c r="I105" s="630"/>
      <c r="J105" s="138">
        <f>SUMIF(I14:I89,"kt",J14:J89)</f>
        <v>183909</v>
      </c>
      <c r="K105" s="46"/>
      <c r="L105" s="249"/>
    </row>
    <row r="106" spans="1:12" ht="13.5" thickBot="1" x14ac:dyDescent="0.25">
      <c r="A106" s="631" t="s">
        <v>15</v>
      </c>
      <c r="B106" s="632"/>
      <c r="C106" s="632"/>
      <c r="D106" s="632"/>
      <c r="E106" s="632"/>
      <c r="F106" s="632"/>
      <c r="G106" s="632"/>
      <c r="H106" s="632"/>
      <c r="I106" s="633"/>
      <c r="J106" s="127">
        <f>J103+J97</f>
        <v>6556338</v>
      </c>
      <c r="K106" s="45"/>
      <c r="L106" s="246"/>
    </row>
    <row r="108" spans="1:12" x14ac:dyDescent="0.2">
      <c r="K108" s="121"/>
    </row>
  </sheetData>
  <mergeCells count="150">
    <mergeCell ref="G89:G90"/>
    <mergeCell ref="H89:H90"/>
    <mergeCell ref="C91:I91"/>
    <mergeCell ref="B92:I92"/>
    <mergeCell ref="B93:I93"/>
    <mergeCell ref="A94:L94"/>
    <mergeCell ref="A89:A90"/>
    <mergeCell ref="B89:B90"/>
    <mergeCell ref="C89:C90"/>
    <mergeCell ref="D89:D90"/>
    <mergeCell ref="E89:E90"/>
    <mergeCell ref="F89:F90"/>
    <mergeCell ref="A104:I104"/>
    <mergeCell ref="A105:I105"/>
    <mergeCell ref="A106:I106"/>
    <mergeCell ref="D95:I95"/>
    <mergeCell ref="A96:I96"/>
    <mergeCell ref="A97:I97"/>
    <mergeCell ref="A98:I98"/>
    <mergeCell ref="A99:I99"/>
    <mergeCell ref="A100:I100"/>
    <mergeCell ref="A101:I101"/>
    <mergeCell ref="A102:I102"/>
    <mergeCell ref="A103:I103"/>
    <mergeCell ref="D87:D88"/>
    <mergeCell ref="F87:F88"/>
    <mergeCell ref="G87:G88"/>
    <mergeCell ref="K87:K88"/>
    <mergeCell ref="H81:H82"/>
    <mergeCell ref="K81:K82"/>
    <mergeCell ref="D83:D84"/>
    <mergeCell ref="F83:F84"/>
    <mergeCell ref="G83:G84"/>
    <mergeCell ref="K83:K84"/>
    <mergeCell ref="C85:I85"/>
    <mergeCell ref="K85:L85"/>
    <mergeCell ref="C86:L86"/>
    <mergeCell ref="D75:D76"/>
    <mergeCell ref="E75:E76"/>
    <mergeCell ref="F75:F76"/>
    <mergeCell ref="G75:G76"/>
    <mergeCell ref="D81:D82"/>
    <mergeCell ref="F81:F82"/>
    <mergeCell ref="G81:G82"/>
    <mergeCell ref="C71:C74"/>
    <mergeCell ref="D71:D74"/>
    <mergeCell ref="F71:F74"/>
    <mergeCell ref="G71:G74"/>
    <mergeCell ref="H71:H74"/>
    <mergeCell ref="E72:E74"/>
    <mergeCell ref="C67:C70"/>
    <mergeCell ref="D67:D70"/>
    <mergeCell ref="F67:F70"/>
    <mergeCell ref="G67:G70"/>
    <mergeCell ref="H67:H70"/>
    <mergeCell ref="E68:E70"/>
    <mergeCell ref="D62:D66"/>
    <mergeCell ref="F62:F66"/>
    <mergeCell ref="G62:G66"/>
    <mergeCell ref="E64:E66"/>
    <mergeCell ref="K65:K66"/>
    <mergeCell ref="L65:L66"/>
    <mergeCell ref="D52:D53"/>
    <mergeCell ref="F52:F53"/>
    <mergeCell ref="G52:G53"/>
    <mergeCell ref="K52:K53"/>
    <mergeCell ref="C46:L46"/>
    <mergeCell ref="C47:C51"/>
    <mergeCell ref="E47:E51"/>
    <mergeCell ref="H47:H51"/>
    <mergeCell ref="F48:F51"/>
    <mergeCell ref="G48:G51"/>
    <mergeCell ref="D54:D56"/>
    <mergeCell ref="F54:F56"/>
    <mergeCell ref="G54:G56"/>
    <mergeCell ref="K54:K56"/>
    <mergeCell ref="K57:K59"/>
    <mergeCell ref="E61:I61"/>
    <mergeCell ref="D43:D44"/>
    <mergeCell ref="F43:F44"/>
    <mergeCell ref="G43:G44"/>
    <mergeCell ref="K43:K44"/>
    <mergeCell ref="C45:I45"/>
    <mergeCell ref="K45:L45"/>
    <mergeCell ref="D34:D36"/>
    <mergeCell ref="F34:F36"/>
    <mergeCell ref="G34:G36"/>
    <mergeCell ref="K34:K36"/>
    <mergeCell ref="F41:F42"/>
    <mergeCell ref="G41:G42"/>
    <mergeCell ref="G24:G25"/>
    <mergeCell ref="K24:K28"/>
    <mergeCell ref="G26:G27"/>
    <mergeCell ref="G28:G29"/>
    <mergeCell ref="G30:G31"/>
    <mergeCell ref="D32:D33"/>
    <mergeCell ref="G32:G33"/>
    <mergeCell ref="K18:K19"/>
    <mergeCell ref="L18:L19"/>
    <mergeCell ref="C20:I20"/>
    <mergeCell ref="K20:L20"/>
    <mergeCell ref="C21:L21"/>
    <mergeCell ref="D22:D23"/>
    <mergeCell ref="F22:F23"/>
    <mergeCell ref="K22:K23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10:L10"/>
    <mergeCell ref="A11:L11"/>
    <mergeCell ref="B12:L12"/>
    <mergeCell ref="C13:L13"/>
    <mergeCell ref="A14:A15"/>
    <mergeCell ref="B14:B15"/>
    <mergeCell ref="C14:C15"/>
    <mergeCell ref="D14:D15"/>
    <mergeCell ref="E14:E15"/>
    <mergeCell ref="F14:F15"/>
    <mergeCell ref="G14:G15"/>
    <mergeCell ref="H14:H15"/>
    <mergeCell ref="K14:K15"/>
    <mergeCell ref="J1:L2"/>
    <mergeCell ref="G7:G9"/>
    <mergeCell ref="H7:H9"/>
    <mergeCell ref="I7:I9"/>
    <mergeCell ref="J7:J9"/>
    <mergeCell ref="K7:L7"/>
    <mergeCell ref="K8:K9"/>
    <mergeCell ref="A3:L3"/>
    <mergeCell ref="A4:L4"/>
    <mergeCell ref="A5:L5"/>
    <mergeCell ref="A7:A9"/>
    <mergeCell ref="B7:B9"/>
    <mergeCell ref="C7:C9"/>
    <mergeCell ref="D7:D9"/>
    <mergeCell ref="E7:E9"/>
    <mergeCell ref="F7:F9"/>
  </mergeCells>
  <printOptions horizontalCentered="1"/>
  <pageMargins left="0.70866141732283472" right="0" top="0.39370078740157483" bottom="0.39370078740157483" header="0.31496062992125984" footer="0.31496062992125984"/>
  <pageSetup paperSize="9" scale="85" orientation="portrait" r:id="rId1"/>
  <rowBreaks count="1" manualBreakCount="1">
    <brk id="78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3"/>
  <sheetViews>
    <sheetView zoomScaleNormal="100" zoomScaleSheetLayoutView="80" workbookViewId="0">
      <selection activeCell="S90" sqref="S90"/>
    </sheetView>
  </sheetViews>
  <sheetFormatPr defaultRowHeight="12.75" x14ac:dyDescent="0.2"/>
  <cols>
    <col min="1" max="3" width="3" style="1" customWidth="1"/>
    <col min="4" max="4" width="33.7109375" style="1" customWidth="1"/>
    <col min="5" max="5" width="3.140625" style="1" customWidth="1"/>
    <col min="6" max="6" width="3.140625" style="184" hidden="1" customWidth="1"/>
    <col min="7" max="7" width="3.140625" style="184" customWidth="1"/>
    <col min="8" max="8" width="3.140625" style="1" customWidth="1"/>
    <col min="9" max="9" width="7.5703125" style="1" customWidth="1"/>
    <col min="10" max="10" width="9.5703125" style="142" customWidth="1"/>
    <col min="11" max="11" width="10.140625" style="142" customWidth="1"/>
    <col min="12" max="12" width="9.5703125" style="142" customWidth="1"/>
    <col min="13" max="13" width="27.42578125" style="1" customWidth="1"/>
    <col min="14" max="14" width="5.42578125" style="1" customWidth="1"/>
    <col min="15" max="16" width="9.140625" style="143"/>
    <col min="17" max="16384" width="9.140625" style="1"/>
  </cols>
  <sheetData>
    <row r="1" spans="1:16" s="9" customFormat="1" ht="33" customHeight="1" x14ac:dyDescent="0.2">
      <c r="A1" s="144"/>
      <c r="B1" s="144"/>
      <c r="C1" s="144"/>
      <c r="D1" s="144"/>
      <c r="E1" s="144"/>
      <c r="F1" s="144"/>
      <c r="G1" s="144"/>
      <c r="H1" s="182"/>
      <c r="I1" s="182"/>
      <c r="K1" s="312"/>
      <c r="L1" s="674" t="s">
        <v>178</v>
      </c>
      <c r="M1" s="674"/>
      <c r="N1" s="674"/>
      <c r="O1" s="205"/>
      <c r="P1" s="205"/>
    </row>
    <row r="2" spans="1:16" s="5" customFormat="1" x14ac:dyDescent="0.2">
      <c r="A2" s="455" t="s">
        <v>113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206"/>
      <c r="P2" s="206"/>
    </row>
    <row r="3" spans="1:16" ht="12.75" customHeight="1" x14ac:dyDescent="0.2">
      <c r="A3" s="456" t="s">
        <v>168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282"/>
    </row>
    <row r="4" spans="1:16" s="5" customFormat="1" ht="12.75" customHeight="1" x14ac:dyDescent="0.2">
      <c r="A4" s="457" t="s">
        <v>114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207"/>
      <c r="P4" s="207"/>
    </row>
    <row r="5" spans="1:16" ht="13.5" thickBot="1" x14ac:dyDescent="0.25">
      <c r="A5" s="388"/>
      <c r="B5" s="388"/>
      <c r="C5" s="388"/>
      <c r="D5" s="388"/>
      <c r="E5" s="388"/>
      <c r="F5" s="183"/>
      <c r="G5" s="183"/>
      <c r="H5" s="388"/>
      <c r="I5" s="388"/>
      <c r="J5" s="122"/>
      <c r="K5" s="122"/>
      <c r="L5" s="122"/>
      <c r="M5" s="42"/>
      <c r="N5" s="253" t="s">
        <v>112</v>
      </c>
      <c r="O5" s="122"/>
    </row>
    <row r="6" spans="1:16" ht="12.75" customHeight="1" x14ac:dyDescent="0.2">
      <c r="A6" s="458" t="s">
        <v>0</v>
      </c>
      <c r="B6" s="461" t="s">
        <v>1</v>
      </c>
      <c r="C6" s="461" t="s">
        <v>2</v>
      </c>
      <c r="D6" s="464" t="s">
        <v>3</v>
      </c>
      <c r="E6" s="467" t="s">
        <v>4</v>
      </c>
      <c r="F6" s="470" t="s">
        <v>116</v>
      </c>
      <c r="G6" s="439" t="s">
        <v>116</v>
      </c>
      <c r="H6" s="442" t="s">
        <v>5</v>
      </c>
      <c r="I6" s="445" t="s">
        <v>6</v>
      </c>
      <c r="J6" s="448" t="s">
        <v>111</v>
      </c>
      <c r="K6" s="671" t="s">
        <v>175</v>
      </c>
      <c r="L6" s="671" t="s">
        <v>176</v>
      </c>
      <c r="M6" s="451" t="s">
        <v>7</v>
      </c>
      <c r="N6" s="452"/>
    </row>
    <row r="7" spans="1:16" x14ac:dyDescent="0.2">
      <c r="A7" s="459"/>
      <c r="B7" s="462"/>
      <c r="C7" s="462"/>
      <c r="D7" s="465"/>
      <c r="E7" s="468"/>
      <c r="F7" s="471"/>
      <c r="G7" s="440"/>
      <c r="H7" s="443"/>
      <c r="I7" s="446"/>
      <c r="J7" s="449"/>
      <c r="K7" s="672"/>
      <c r="L7" s="672"/>
      <c r="M7" s="453" t="s">
        <v>3</v>
      </c>
      <c r="N7" s="167" t="s">
        <v>8</v>
      </c>
    </row>
    <row r="8" spans="1:16" ht="116.25" customHeight="1" thickBot="1" x14ac:dyDescent="0.25">
      <c r="A8" s="460"/>
      <c r="B8" s="463"/>
      <c r="C8" s="463"/>
      <c r="D8" s="466"/>
      <c r="E8" s="469"/>
      <c r="F8" s="472"/>
      <c r="G8" s="441"/>
      <c r="H8" s="444"/>
      <c r="I8" s="447"/>
      <c r="J8" s="450"/>
      <c r="K8" s="673"/>
      <c r="L8" s="673"/>
      <c r="M8" s="454"/>
      <c r="N8" s="2" t="s">
        <v>9</v>
      </c>
    </row>
    <row r="9" spans="1:16" ht="13.5" thickBot="1" x14ac:dyDescent="0.25">
      <c r="A9" s="473" t="s">
        <v>10</v>
      </c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5"/>
    </row>
    <row r="10" spans="1:16" ht="13.5" thickBot="1" x14ac:dyDescent="0.25">
      <c r="A10" s="476" t="s">
        <v>11</v>
      </c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8"/>
    </row>
    <row r="11" spans="1:16" ht="14.25" customHeight="1" thickBot="1" x14ac:dyDescent="0.25">
      <c r="A11" s="59" t="s">
        <v>12</v>
      </c>
      <c r="B11" s="479" t="s">
        <v>55</v>
      </c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80"/>
      <c r="N11" s="481"/>
    </row>
    <row r="12" spans="1:16" ht="13.5" thickBot="1" x14ac:dyDescent="0.25">
      <c r="A12" s="60" t="s">
        <v>12</v>
      </c>
      <c r="B12" s="61" t="s">
        <v>12</v>
      </c>
      <c r="C12" s="482" t="s">
        <v>62</v>
      </c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4"/>
    </row>
    <row r="13" spans="1:16" ht="32.25" customHeight="1" x14ac:dyDescent="0.2">
      <c r="A13" s="485" t="s">
        <v>12</v>
      </c>
      <c r="B13" s="487" t="s">
        <v>12</v>
      </c>
      <c r="C13" s="489" t="s">
        <v>12</v>
      </c>
      <c r="D13" s="491" t="s">
        <v>57</v>
      </c>
      <c r="E13" s="493" t="s">
        <v>80</v>
      </c>
      <c r="F13" s="495" t="s">
        <v>115</v>
      </c>
      <c r="G13" s="497">
        <v>11020306</v>
      </c>
      <c r="H13" s="499" t="s">
        <v>13</v>
      </c>
      <c r="I13" s="10" t="s">
        <v>14</v>
      </c>
      <c r="J13" s="123">
        <f>150/3.4528*1000</f>
        <v>43443</v>
      </c>
      <c r="K13" s="316">
        <f>150/3.4528*1000</f>
        <v>43443</v>
      </c>
      <c r="L13" s="316"/>
      <c r="M13" s="662" t="s">
        <v>105</v>
      </c>
      <c r="N13" s="385">
        <v>1</v>
      </c>
    </row>
    <row r="14" spans="1:16" ht="13.5" thickBot="1" x14ac:dyDescent="0.25">
      <c r="A14" s="486"/>
      <c r="B14" s="488"/>
      <c r="C14" s="490"/>
      <c r="D14" s="492"/>
      <c r="E14" s="494"/>
      <c r="F14" s="496"/>
      <c r="G14" s="498"/>
      <c r="H14" s="500"/>
      <c r="I14" s="18" t="s">
        <v>15</v>
      </c>
      <c r="J14" s="124">
        <f>J13</f>
        <v>43443</v>
      </c>
      <c r="K14" s="124">
        <f>K13</f>
        <v>43443</v>
      </c>
      <c r="L14" s="127"/>
      <c r="M14" s="663"/>
      <c r="N14" s="168"/>
    </row>
    <row r="15" spans="1:16" ht="31.5" customHeight="1" x14ac:dyDescent="0.2">
      <c r="A15" s="485" t="s">
        <v>12</v>
      </c>
      <c r="B15" s="487" t="s">
        <v>12</v>
      </c>
      <c r="C15" s="489" t="s">
        <v>16</v>
      </c>
      <c r="D15" s="491" t="s">
        <v>64</v>
      </c>
      <c r="E15" s="493"/>
      <c r="F15" s="495" t="s">
        <v>117</v>
      </c>
      <c r="G15" s="497">
        <v>11020307</v>
      </c>
      <c r="H15" s="499" t="s">
        <v>13</v>
      </c>
      <c r="I15" s="16" t="s">
        <v>14</v>
      </c>
      <c r="J15" s="125">
        <f>10/3.4528*1000</f>
        <v>2896</v>
      </c>
      <c r="K15" s="317">
        <f>10/3.4528*1000</f>
        <v>2896</v>
      </c>
      <c r="L15" s="316"/>
      <c r="M15" s="35" t="s">
        <v>66</v>
      </c>
      <c r="N15" s="385">
        <v>10</v>
      </c>
    </row>
    <row r="16" spans="1:16" ht="13.5" thickBot="1" x14ac:dyDescent="0.25">
      <c r="A16" s="486"/>
      <c r="B16" s="488"/>
      <c r="C16" s="490"/>
      <c r="D16" s="492"/>
      <c r="E16" s="494"/>
      <c r="F16" s="496"/>
      <c r="G16" s="498"/>
      <c r="H16" s="500"/>
      <c r="I16" s="28" t="s">
        <v>15</v>
      </c>
      <c r="J16" s="126">
        <f>J15</f>
        <v>2896</v>
      </c>
      <c r="K16" s="126">
        <f>K15</f>
        <v>2896</v>
      </c>
      <c r="L16" s="127"/>
      <c r="M16" s="38"/>
      <c r="N16" s="386"/>
    </row>
    <row r="17" spans="1:19" ht="34.5" customHeight="1" x14ac:dyDescent="0.2">
      <c r="A17" s="485" t="s">
        <v>12</v>
      </c>
      <c r="B17" s="487" t="s">
        <v>12</v>
      </c>
      <c r="C17" s="489" t="s">
        <v>19</v>
      </c>
      <c r="D17" s="491" t="s">
        <v>67</v>
      </c>
      <c r="E17" s="503"/>
      <c r="F17" s="505" t="s">
        <v>118</v>
      </c>
      <c r="G17" s="507">
        <v>11020308</v>
      </c>
      <c r="H17" s="509" t="s">
        <v>13</v>
      </c>
      <c r="I17" s="10" t="s">
        <v>14</v>
      </c>
      <c r="J17" s="123">
        <f>23/3.4528*1000</f>
        <v>6661</v>
      </c>
      <c r="K17" s="316">
        <f>23/3.4528*1000</f>
        <v>6661</v>
      </c>
      <c r="L17" s="316"/>
      <c r="M17" s="662" t="s">
        <v>65</v>
      </c>
      <c r="N17" s="518">
        <v>3</v>
      </c>
    </row>
    <row r="18" spans="1:19" ht="13.5" thickBot="1" x14ac:dyDescent="0.25">
      <c r="A18" s="486"/>
      <c r="B18" s="488"/>
      <c r="C18" s="490"/>
      <c r="D18" s="492"/>
      <c r="E18" s="504"/>
      <c r="F18" s="506"/>
      <c r="G18" s="508"/>
      <c r="H18" s="510"/>
      <c r="I18" s="247" t="s">
        <v>15</v>
      </c>
      <c r="J18" s="127">
        <f>J17</f>
        <v>6661</v>
      </c>
      <c r="K18" s="127">
        <f>K17</f>
        <v>6661</v>
      </c>
      <c r="L18" s="127"/>
      <c r="M18" s="663"/>
      <c r="N18" s="519"/>
    </row>
    <row r="19" spans="1:19" ht="13.5" thickBot="1" x14ac:dyDescent="0.25">
      <c r="A19" s="62" t="s">
        <v>12</v>
      </c>
      <c r="B19" s="63" t="s">
        <v>12</v>
      </c>
      <c r="C19" s="520" t="s">
        <v>20</v>
      </c>
      <c r="D19" s="521"/>
      <c r="E19" s="521"/>
      <c r="F19" s="521"/>
      <c r="G19" s="521"/>
      <c r="H19" s="521"/>
      <c r="I19" s="522"/>
      <c r="J19" s="128">
        <f>J18+J16+J14</f>
        <v>53000</v>
      </c>
      <c r="K19" s="128">
        <f>K18+K16+K14</f>
        <v>53000</v>
      </c>
      <c r="L19" s="314"/>
      <c r="M19" s="523"/>
      <c r="N19" s="524"/>
    </row>
    <row r="20" spans="1:19" ht="13.5" thickBot="1" x14ac:dyDescent="0.25">
      <c r="A20" s="62" t="s">
        <v>12</v>
      </c>
      <c r="B20" s="64" t="s">
        <v>16</v>
      </c>
      <c r="C20" s="525" t="s">
        <v>54</v>
      </c>
      <c r="D20" s="526"/>
      <c r="E20" s="526"/>
      <c r="F20" s="526"/>
      <c r="G20" s="526"/>
      <c r="H20" s="526"/>
      <c r="I20" s="527"/>
      <c r="J20" s="527"/>
      <c r="K20" s="527"/>
      <c r="L20" s="527"/>
      <c r="M20" s="526"/>
      <c r="N20" s="528"/>
    </row>
    <row r="21" spans="1:19" ht="14.25" customHeight="1" x14ac:dyDescent="0.2">
      <c r="A21" s="65" t="s">
        <v>12</v>
      </c>
      <c r="B21" s="367" t="s">
        <v>16</v>
      </c>
      <c r="C21" s="369" t="s">
        <v>12</v>
      </c>
      <c r="D21" s="529" t="s">
        <v>51</v>
      </c>
      <c r="E21" s="152"/>
      <c r="F21" s="531" t="s">
        <v>119</v>
      </c>
      <c r="G21" s="387"/>
      <c r="H21" s="163">
        <v>2</v>
      </c>
      <c r="I21" s="29"/>
      <c r="J21" s="145"/>
      <c r="K21" s="318"/>
      <c r="L21" s="332"/>
      <c r="M21" s="533" t="s">
        <v>21</v>
      </c>
      <c r="N21" s="26">
        <v>3500</v>
      </c>
      <c r="O21" s="151"/>
    </row>
    <row r="22" spans="1:19" ht="15" customHeight="1" x14ac:dyDescent="0.2">
      <c r="A22" s="66"/>
      <c r="B22" s="67"/>
      <c r="C22" s="107"/>
      <c r="D22" s="530"/>
      <c r="E22" s="153"/>
      <c r="F22" s="532"/>
      <c r="G22" s="378"/>
      <c r="H22" s="164"/>
      <c r="I22" s="33" t="s">
        <v>22</v>
      </c>
      <c r="J22" s="244">
        <v>240443</v>
      </c>
      <c r="K22" s="319">
        <v>240443</v>
      </c>
      <c r="L22" s="319"/>
      <c r="M22" s="534"/>
      <c r="N22" s="39"/>
      <c r="O22" s="151"/>
    </row>
    <row r="23" spans="1:19" ht="23.25" customHeight="1" x14ac:dyDescent="0.2">
      <c r="A23" s="66"/>
      <c r="B23" s="67"/>
      <c r="C23" s="107"/>
      <c r="D23" s="383" t="s">
        <v>58</v>
      </c>
      <c r="E23" s="153"/>
      <c r="F23" s="186" t="s">
        <v>120</v>
      </c>
      <c r="G23" s="511">
        <v>11030201</v>
      </c>
      <c r="H23" s="164"/>
      <c r="I23" s="112" t="s">
        <v>14</v>
      </c>
      <c r="J23" s="196">
        <f>4492/3.4528*1000</f>
        <v>1300973</v>
      </c>
      <c r="K23" s="320">
        <f>4492/3.4528*1000</f>
        <v>1300973</v>
      </c>
      <c r="L23" s="321"/>
      <c r="M23" s="513" t="s">
        <v>23</v>
      </c>
      <c r="N23" s="40">
        <v>13.5</v>
      </c>
      <c r="O23" s="151"/>
    </row>
    <row r="24" spans="1:19" ht="23.25" customHeight="1" x14ac:dyDescent="0.2">
      <c r="A24" s="66"/>
      <c r="B24" s="67"/>
      <c r="C24" s="107"/>
      <c r="D24" s="384"/>
      <c r="E24" s="153"/>
      <c r="F24" s="186"/>
      <c r="G24" s="512"/>
      <c r="H24" s="164"/>
      <c r="I24" s="112" t="s">
        <v>165</v>
      </c>
      <c r="J24" s="196">
        <v>2172</v>
      </c>
      <c r="K24" s="320">
        <v>2172</v>
      </c>
      <c r="L24" s="323"/>
      <c r="M24" s="514"/>
      <c r="N24" s="284"/>
      <c r="O24" s="151"/>
    </row>
    <row r="25" spans="1:19" ht="23.25" customHeight="1" x14ac:dyDescent="0.2">
      <c r="A25" s="66"/>
      <c r="B25" s="67"/>
      <c r="C25" s="107"/>
      <c r="D25" s="383" t="s">
        <v>59</v>
      </c>
      <c r="E25" s="153"/>
      <c r="F25" s="186" t="s">
        <v>121</v>
      </c>
      <c r="G25" s="511">
        <v>11030301</v>
      </c>
      <c r="H25" s="164"/>
      <c r="I25" s="112" t="s">
        <v>14</v>
      </c>
      <c r="J25" s="195">
        <f>1411.8/3.4528*1000</f>
        <v>408886</v>
      </c>
      <c r="K25" s="321">
        <f>1411.8/3.4528*1000</f>
        <v>408886</v>
      </c>
      <c r="L25" s="321"/>
      <c r="M25" s="514"/>
      <c r="N25" s="169"/>
      <c r="O25" s="151"/>
    </row>
    <row r="26" spans="1:19" ht="23.25" customHeight="1" x14ac:dyDescent="0.2">
      <c r="A26" s="66"/>
      <c r="B26" s="67"/>
      <c r="C26" s="107"/>
      <c r="D26" s="287"/>
      <c r="E26" s="153"/>
      <c r="F26" s="186"/>
      <c r="G26" s="515"/>
      <c r="H26" s="164"/>
      <c r="I26" s="112" t="s">
        <v>165</v>
      </c>
      <c r="J26" s="195">
        <v>29169</v>
      </c>
      <c r="K26" s="321">
        <v>29169</v>
      </c>
      <c r="L26" s="323"/>
      <c r="M26" s="514"/>
      <c r="N26" s="169"/>
      <c r="O26" s="151"/>
    </row>
    <row r="27" spans="1:19" ht="23.25" customHeight="1" x14ac:dyDescent="0.2">
      <c r="A27" s="66"/>
      <c r="B27" s="67"/>
      <c r="C27" s="107"/>
      <c r="D27" s="383" t="s">
        <v>60</v>
      </c>
      <c r="E27" s="153"/>
      <c r="F27" s="186" t="s">
        <v>122</v>
      </c>
      <c r="G27" s="511">
        <v>11030401</v>
      </c>
      <c r="H27" s="164"/>
      <c r="I27" s="112" t="s">
        <v>14</v>
      </c>
      <c r="J27" s="195">
        <f>1143.9/3.4528*1000</f>
        <v>331296</v>
      </c>
      <c r="K27" s="321">
        <f>1143.9/3.4528*1000</f>
        <v>331296</v>
      </c>
      <c r="L27" s="321"/>
      <c r="M27" s="514"/>
      <c r="N27" s="39"/>
      <c r="O27" s="151"/>
    </row>
    <row r="28" spans="1:19" ht="23.25" customHeight="1" x14ac:dyDescent="0.2">
      <c r="A28" s="66"/>
      <c r="B28" s="67"/>
      <c r="C28" s="107"/>
      <c r="D28" s="287"/>
      <c r="E28" s="153"/>
      <c r="F28" s="186"/>
      <c r="G28" s="515"/>
      <c r="H28" s="164"/>
      <c r="I28" s="112" t="s">
        <v>165</v>
      </c>
      <c r="J28" s="195">
        <v>19756</v>
      </c>
      <c r="K28" s="321">
        <v>19756</v>
      </c>
      <c r="L28" s="323"/>
      <c r="M28" s="382"/>
      <c r="N28" s="39"/>
      <c r="O28" s="151"/>
    </row>
    <row r="29" spans="1:19" ht="23.25" customHeight="1" x14ac:dyDescent="0.2">
      <c r="A29" s="66"/>
      <c r="B29" s="67"/>
      <c r="C29" s="107"/>
      <c r="D29" s="383" t="s">
        <v>61</v>
      </c>
      <c r="E29" s="153"/>
      <c r="F29" s="186" t="s">
        <v>123</v>
      </c>
      <c r="G29" s="512">
        <v>11030501</v>
      </c>
      <c r="H29" s="164"/>
      <c r="I29" s="112" t="s">
        <v>14</v>
      </c>
      <c r="J29" s="195">
        <f>1556/3.4528*1000</f>
        <v>450649</v>
      </c>
      <c r="K29" s="321">
        <f>1556/3.4528*1000</f>
        <v>450649</v>
      </c>
      <c r="L29" s="320"/>
      <c r="M29" s="381" t="s">
        <v>100</v>
      </c>
      <c r="N29" s="288">
        <v>1</v>
      </c>
      <c r="O29" s="151"/>
      <c r="Q29" s="3"/>
    </row>
    <row r="30" spans="1:19" ht="23.25" customHeight="1" x14ac:dyDescent="0.2">
      <c r="A30" s="66"/>
      <c r="B30" s="67"/>
      <c r="C30" s="107"/>
      <c r="D30" s="287"/>
      <c r="E30" s="153"/>
      <c r="F30" s="186"/>
      <c r="G30" s="515"/>
      <c r="H30" s="164"/>
      <c r="I30" s="112" t="s">
        <v>165</v>
      </c>
      <c r="J30" s="195">
        <v>3106</v>
      </c>
      <c r="K30" s="321">
        <v>3106</v>
      </c>
      <c r="L30" s="320"/>
      <c r="M30" s="382"/>
      <c r="N30" s="283"/>
      <c r="O30" s="151"/>
      <c r="Q30" s="3"/>
    </row>
    <row r="31" spans="1:19" ht="23.25" customHeight="1" x14ac:dyDescent="0.2">
      <c r="A31" s="66"/>
      <c r="B31" s="67"/>
      <c r="C31" s="107"/>
      <c r="D31" s="516" t="s">
        <v>90</v>
      </c>
      <c r="E31" s="154"/>
      <c r="F31" s="186" t="s">
        <v>124</v>
      </c>
      <c r="G31" s="511">
        <v>11030801</v>
      </c>
      <c r="H31" s="164"/>
      <c r="I31" s="112" t="s">
        <v>14</v>
      </c>
      <c r="J31" s="195">
        <f>1234/3.4528*1000</f>
        <v>357391</v>
      </c>
      <c r="K31" s="321">
        <f>1234/3.4528*1000</f>
        <v>357391</v>
      </c>
      <c r="L31" s="321"/>
      <c r="M31" s="379"/>
      <c r="N31" s="286"/>
      <c r="O31" s="151"/>
    </row>
    <row r="32" spans="1:19" ht="23.25" customHeight="1" x14ac:dyDescent="0.2">
      <c r="A32" s="66"/>
      <c r="B32" s="67"/>
      <c r="C32" s="107"/>
      <c r="D32" s="517"/>
      <c r="E32" s="154"/>
      <c r="F32" s="285"/>
      <c r="G32" s="515"/>
      <c r="H32" s="164"/>
      <c r="I32" s="112" t="s">
        <v>165</v>
      </c>
      <c r="J32" s="195">
        <v>1168</v>
      </c>
      <c r="K32" s="321">
        <v>1168</v>
      </c>
      <c r="L32" s="323"/>
      <c r="M32" s="380"/>
      <c r="N32" s="120"/>
      <c r="O32" s="151"/>
      <c r="S32" s="3"/>
    </row>
    <row r="33" spans="1:22" ht="15.75" customHeight="1" x14ac:dyDescent="0.2">
      <c r="A33" s="66"/>
      <c r="B33" s="67"/>
      <c r="C33" s="107"/>
      <c r="D33" s="543" t="s">
        <v>24</v>
      </c>
      <c r="E33" s="153"/>
      <c r="F33" s="546" t="s">
        <v>125</v>
      </c>
      <c r="G33" s="511">
        <v>11020101</v>
      </c>
      <c r="H33" s="164"/>
      <c r="I33" s="112" t="s">
        <v>14</v>
      </c>
      <c r="J33" s="195">
        <v>467650</v>
      </c>
      <c r="K33" s="321">
        <v>467650</v>
      </c>
      <c r="L33" s="320"/>
      <c r="M33" s="548" t="s">
        <v>109</v>
      </c>
      <c r="N33" s="14">
        <v>100</v>
      </c>
    </row>
    <row r="34" spans="1:22" ht="15.75" customHeight="1" x14ac:dyDescent="0.2">
      <c r="A34" s="66"/>
      <c r="B34" s="67"/>
      <c r="C34" s="107"/>
      <c r="D34" s="544"/>
      <c r="E34" s="153"/>
      <c r="F34" s="532"/>
      <c r="G34" s="512"/>
      <c r="H34" s="164"/>
      <c r="I34" s="112" t="s">
        <v>165</v>
      </c>
      <c r="J34" s="196">
        <v>13043</v>
      </c>
      <c r="K34" s="320">
        <v>13043</v>
      </c>
      <c r="L34" s="321"/>
      <c r="M34" s="549"/>
      <c r="N34" s="185"/>
    </row>
    <row r="35" spans="1:22" ht="13.5" thickBot="1" x14ac:dyDescent="0.25">
      <c r="A35" s="68"/>
      <c r="B35" s="368"/>
      <c r="C35" s="77"/>
      <c r="D35" s="545"/>
      <c r="E35" s="155"/>
      <c r="F35" s="547"/>
      <c r="G35" s="498"/>
      <c r="H35" s="165"/>
      <c r="I35" s="19" t="s">
        <v>15</v>
      </c>
      <c r="J35" s="139">
        <f>SUM(J22:J34)</f>
        <v>3625702</v>
      </c>
      <c r="K35" s="139">
        <f>SUM(K22:K34)</f>
        <v>3625702</v>
      </c>
      <c r="L35" s="338"/>
      <c r="M35" s="550"/>
      <c r="N35" s="170"/>
      <c r="O35" s="151"/>
      <c r="V35" s="3"/>
    </row>
    <row r="36" spans="1:22" ht="30.75" customHeight="1" x14ac:dyDescent="0.2">
      <c r="A36" s="69" t="s">
        <v>12</v>
      </c>
      <c r="B36" s="70" t="s">
        <v>16</v>
      </c>
      <c r="C36" s="259" t="s">
        <v>16</v>
      </c>
      <c r="D36" s="232" t="s">
        <v>25</v>
      </c>
      <c r="E36" s="660" t="s">
        <v>80</v>
      </c>
      <c r="F36" s="233" t="s">
        <v>127</v>
      </c>
      <c r="G36" s="233"/>
      <c r="H36" s="260" t="s">
        <v>13</v>
      </c>
      <c r="I36" s="16"/>
      <c r="J36" s="125"/>
      <c r="K36" s="317"/>
      <c r="L36" s="316"/>
      <c r="M36" s="331" t="s">
        <v>78</v>
      </c>
      <c r="N36" s="49">
        <v>57</v>
      </c>
    </row>
    <row r="37" spans="1:22" ht="47.25" customHeight="1" x14ac:dyDescent="0.2">
      <c r="A37" s="72"/>
      <c r="B37" s="73"/>
      <c r="C37" s="74"/>
      <c r="D37" s="141" t="s">
        <v>147</v>
      </c>
      <c r="E37" s="661"/>
      <c r="F37" s="231" t="s">
        <v>126</v>
      </c>
      <c r="G37" s="257" t="s">
        <v>155</v>
      </c>
      <c r="H37" s="261"/>
      <c r="I37" s="25" t="s">
        <v>14</v>
      </c>
      <c r="J37" s="197">
        <v>260658</v>
      </c>
      <c r="K37" s="322">
        <v>260658</v>
      </c>
      <c r="L37" s="321"/>
      <c r="M37" s="191"/>
      <c r="N37" s="375"/>
    </row>
    <row r="38" spans="1:22" ht="51.75" customHeight="1" x14ac:dyDescent="0.2">
      <c r="A38" s="72"/>
      <c r="B38" s="73"/>
      <c r="C38" s="74"/>
      <c r="D38" s="109" t="s">
        <v>26</v>
      </c>
      <c r="E38" s="230"/>
      <c r="F38" s="187" t="s">
        <v>128</v>
      </c>
      <c r="G38" s="187" t="s">
        <v>152</v>
      </c>
      <c r="H38" s="210"/>
      <c r="I38" s="6" t="s">
        <v>14</v>
      </c>
      <c r="J38" s="195">
        <v>14597</v>
      </c>
      <c r="K38" s="321">
        <v>14597</v>
      </c>
      <c r="L38" s="322"/>
      <c r="M38" s="355"/>
      <c r="N38" s="356"/>
    </row>
    <row r="39" spans="1:22" ht="42.75" customHeight="1" x14ac:dyDescent="0.2">
      <c r="A39" s="72"/>
      <c r="B39" s="73"/>
      <c r="C39" s="74"/>
      <c r="D39" s="109" t="s">
        <v>27</v>
      </c>
      <c r="E39" s="230"/>
      <c r="F39" s="231" t="s">
        <v>129</v>
      </c>
      <c r="G39" s="257" t="s">
        <v>153</v>
      </c>
      <c r="H39" s="354"/>
      <c r="I39" s="25" t="s">
        <v>14</v>
      </c>
      <c r="J39" s="197">
        <v>34175</v>
      </c>
      <c r="K39" s="322">
        <v>34175</v>
      </c>
      <c r="L39" s="323"/>
      <c r="M39" s="191"/>
      <c r="N39" s="375"/>
      <c r="S39" s="3"/>
    </row>
    <row r="40" spans="1:22" ht="30" customHeight="1" x14ac:dyDescent="0.2">
      <c r="A40" s="72"/>
      <c r="B40" s="73"/>
      <c r="C40" s="74"/>
      <c r="D40" s="109" t="s">
        <v>28</v>
      </c>
      <c r="E40" s="156"/>
      <c r="F40" s="551" t="s">
        <v>130</v>
      </c>
      <c r="G40" s="551" t="s">
        <v>154</v>
      </c>
      <c r="H40" s="210"/>
      <c r="I40" s="11" t="s">
        <v>14</v>
      </c>
      <c r="J40" s="198">
        <v>7530</v>
      </c>
      <c r="K40" s="323">
        <v>7530</v>
      </c>
      <c r="L40" s="321"/>
      <c r="M40" s="191"/>
      <c r="N40" s="375"/>
    </row>
    <row r="41" spans="1:22" ht="13.5" thickBot="1" x14ac:dyDescent="0.25">
      <c r="A41" s="75"/>
      <c r="B41" s="76"/>
      <c r="C41" s="77"/>
      <c r="D41" s="389"/>
      <c r="E41" s="157"/>
      <c r="F41" s="538"/>
      <c r="G41" s="538"/>
      <c r="H41" s="211"/>
      <c r="I41" s="20" t="s">
        <v>15</v>
      </c>
      <c r="J41" s="127">
        <f>SUM(J36:J40)</f>
        <v>316960</v>
      </c>
      <c r="K41" s="127">
        <f>SUM(K36:K40)</f>
        <v>316960</v>
      </c>
      <c r="L41" s="339"/>
      <c r="M41" s="15"/>
      <c r="N41" s="376"/>
    </row>
    <row r="42" spans="1:22" ht="31.5" customHeight="1" x14ac:dyDescent="0.2">
      <c r="A42" s="359" t="s">
        <v>12</v>
      </c>
      <c r="B42" s="70" t="s">
        <v>16</v>
      </c>
      <c r="C42" s="360" t="s">
        <v>19</v>
      </c>
      <c r="D42" s="535" t="s">
        <v>52</v>
      </c>
      <c r="E42" s="361"/>
      <c r="F42" s="537" t="s">
        <v>131</v>
      </c>
      <c r="G42" s="537" t="s">
        <v>156</v>
      </c>
      <c r="H42" s="166" t="s">
        <v>13</v>
      </c>
      <c r="I42" s="10" t="s">
        <v>14</v>
      </c>
      <c r="J42" s="129">
        <v>389452</v>
      </c>
      <c r="K42" s="315">
        <v>389452</v>
      </c>
      <c r="L42" s="316"/>
      <c r="M42" s="533" t="s">
        <v>63</v>
      </c>
      <c r="N42" s="171">
        <v>1600</v>
      </c>
    </row>
    <row r="43" spans="1:22" ht="13.5" thickBot="1" x14ac:dyDescent="0.25">
      <c r="A43" s="362"/>
      <c r="B43" s="76"/>
      <c r="C43" s="363"/>
      <c r="D43" s="669"/>
      <c r="E43" s="364"/>
      <c r="F43" s="538"/>
      <c r="G43" s="538"/>
      <c r="H43" s="365"/>
      <c r="I43" s="247" t="s">
        <v>15</v>
      </c>
      <c r="J43" s="127">
        <f>J42</f>
        <v>389452</v>
      </c>
      <c r="K43" s="127">
        <f>K42</f>
        <v>389452</v>
      </c>
      <c r="L43" s="127"/>
      <c r="M43" s="670"/>
      <c r="N43" s="376"/>
    </row>
    <row r="44" spans="1:22" ht="13.5" thickBot="1" x14ac:dyDescent="0.25">
      <c r="A44" s="62" t="s">
        <v>12</v>
      </c>
      <c r="B44" s="64" t="s">
        <v>16</v>
      </c>
      <c r="C44" s="520" t="s">
        <v>20</v>
      </c>
      <c r="D44" s="521"/>
      <c r="E44" s="521"/>
      <c r="F44" s="521"/>
      <c r="G44" s="521"/>
      <c r="H44" s="521"/>
      <c r="I44" s="521"/>
      <c r="J44" s="128">
        <f>J43+J41+J35</f>
        <v>4332114</v>
      </c>
      <c r="K44" s="128">
        <f>K43+K41+K35</f>
        <v>4332114</v>
      </c>
      <c r="L44" s="314"/>
      <c r="M44" s="541"/>
      <c r="N44" s="542"/>
    </row>
    <row r="45" spans="1:22" ht="13.5" thickBot="1" x14ac:dyDescent="0.25">
      <c r="A45" s="87" t="s">
        <v>12</v>
      </c>
      <c r="B45" s="88" t="s">
        <v>19</v>
      </c>
      <c r="C45" s="563" t="s">
        <v>31</v>
      </c>
      <c r="D45" s="563"/>
      <c r="E45" s="564"/>
      <c r="F45" s="564"/>
      <c r="G45" s="564"/>
      <c r="H45" s="564"/>
      <c r="I45" s="564"/>
      <c r="J45" s="564"/>
      <c r="K45" s="564"/>
      <c r="L45" s="564"/>
      <c r="M45" s="563"/>
      <c r="N45" s="565"/>
    </row>
    <row r="46" spans="1:22" ht="17.25" customHeight="1" x14ac:dyDescent="0.2">
      <c r="A46" s="80" t="s">
        <v>12</v>
      </c>
      <c r="B46" s="81" t="s">
        <v>19</v>
      </c>
      <c r="C46" s="566" t="s">
        <v>12</v>
      </c>
      <c r="D46" s="217" t="s">
        <v>102</v>
      </c>
      <c r="E46" s="568"/>
      <c r="F46" s="374" t="s">
        <v>132</v>
      </c>
      <c r="G46" s="374"/>
      <c r="H46" s="571" t="s">
        <v>17</v>
      </c>
      <c r="I46" s="47"/>
      <c r="J46" s="123"/>
      <c r="K46" s="407"/>
      <c r="L46" s="316"/>
      <c r="M46" s="105"/>
      <c r="N46" s="214"/>
    </row>
    <row r="47" spans="1:22" ht="40.5" customHeight="1" x14ac:dyDescent="0.2">
      <c r="A47" s="82"/>
      <c r="B47" s="83"/>
      <c r="C47" s="567"/>
      <c r="D47" s="218" t="s">
        <v>94</v>
      </c>
      <c r="E47" s="569"/>
      <c r="F47" s="574" t="s">
        <v>133</v>
      </c>
      <c r="G47" s="574">
        <v>11010104</v>
      </c>
      <c r="H47" s="572"/>
      <c r="I47" s="403" t="s">
        <v>14</v>
      </c>
      <c r="J47" s="195">
        <f>500/3.4528*1000</f>
        <v>144810</v>
      </c>
      <c r="K47" s="408">
        <f>500/3.4528*1000</f>
        <v>144810</v>
      </c>
      <c r="L47" s="321"/>
      <c r="M47" s="188" t="s">
        <v>91</v>
      </c>
      <c r="N47" s="172">
        <v>100</v>
      </c>
    </row>
    <row r="48" spans="1:22" ht="30" customHeight="1" x14ac:dyDescent="0.2">
      <c r="A48" s="82"/>
      <c r="B48" s="83"/>
      <c r="C48" s="567"/>
      <c r="D48" s="219"/>
      <c r="E48" s="569"/>
      <c r="F48" s="575"/>
      <c r="G48" s="575"/>
      <c r="H48" s="572"/>
      <c r="I48" s="404" t="s">
        <v>18</v>
      </c>
      <c r="J48" s="196">
        <f>600/3.4528*1000</f>
        <v>173772</v>
      </c>
      <c r="K48" s="409">
        <f>600/3.4528*1000</f>
        <v>173772</v>
      </c>
      <c r="L48" s="323"/>
      <c r="M48" s="189" t="s">
        <v>92</v>
      </c>
      <c r="N48" s="173"/>
    </row>
    <row r="49" spans="1:21" ht="30" customHeight="1" x14ac:dyDescent="0.2">
      <c r="A49" s="82"/>
      <c r="B49" s="83"/>
      <c r="C49" s="567"/>
      <c r="D49" s="219"/>
      <c r="E49" s="569"/>
      <c r="F49" s="575"/>
      <c r="G49" s="575"/>
      <c r="H49" s="572"/>
      <c r="I49" s="30"/>
      <c r="J49" s="197"/>
      <c r="K49" s="410"/>
      <c r="L49" s="322"/>
      <c r="M49" s="188" t="s">
        <v>93</v>
      </c>
      <c r="N49" s="172"/>
      <c r="U49" s="3"/>
    </row>
    <row r="50" spans="1:21" ht="40.5" customHeight="1" x14ac:dyDescent="0.2">
      <c r="A50" s="82"/>
      <c r="B50" s="83"/>
      <c r="C50" s="567"/>
      <c r="D50" s="220"/>
      <c r="E50" s="570"/>
      <c r="F50" s="576"/>
      <c r="G50" s="576"/>
      <c r="H50" s="573"/>
      <c r="I50" s="405" t="s">
        <v>15</v>
      </c>
      <c r="J50" s="204">
        <f>SUM(J47:J49)</f>
        <v>318582</v>
      </c>
      <c r="K50" s="411">
        <f>SUM(K47:K49)</f>
        <v>318582</v>
      </c>
      <c r="L50" s="340"/>
      <c r="M50" s="189" t="s">
        <v>99</v>
      </c>
      <c r="N50" s="173"/>
      <c r="T50" s="3"/>
    </row>
    <row r="51" spans="1:21" ht="29.25" customHeight="1" x14ac:dyDescent="0.2">
      <c r="A51" s="97"/>
      <c r="B51" s="98"/>
      <c r="C51" s="373"/>
      <c r="D51" s="555" t="s">
        <v>180</v>
      </c>
      <c r="E51" s="222"/>
      <c r="F51" s="557" t="s">
        <v>134</v>
      </c>
      <c r="G51" s="559">
        <v>11010115</v>
      </c>
      <c r="H51" s="237" t="s">
        <v>172</v>
      </c>
      <c r="I51" s="6" t="s">
        <v>14</v>
      </c>
      <c r="J51" s="195">
        <f>500/3.4528*1000-28962</f>
        <v>115848</v>
      </c>
      <c r="K51" s="408">
        <f>500/3.4528*1000-28962</f>
        <v>115848</v>
      </c>
      <c r="L51" s="399"/>
      <c r="M51" s="561" t="s">
        <v>101</v>
      </c>
      <c r="N51" s="14">
        <v>60</v>
      </c>
    </row>
    <row r="52" spans="1:21" ht="16.5" customHeight="1" x14ac:dyDescent="0.2">
      <c r="A52" s="91"/>
      <c r="B52" s="92"/>
      <c r="C52" s="93"/>
      <c r="D52" s="556"/>
      <c r="E52" s="223"/>
      <c r="F52" s="558"/>
      <c r="G52" s="560"/>
      <c r="H52" s="224"/>
      <c r="I52" s="406" t="s">
        <v>15</v>
      </c>
      <c r="J52" s="226">
        <f>J51</f>
        <v>115848</v>
      </c>
      <c r="K52" s="412">
        <f>K51</f>
        <v>115848</v>
      </c>
      <c r="L52" s="226"/>
      <c r="M52" s="562"/>
      <c r="N52" s="375"/>
      <c r="S52" s="3"/>
    </row>
    <row r="53" spans="1:21" ht="18" customHeight="1" x14ac:dyDescent="0.2">
      <c r="A53" s="97"/>
      <c r="B53" s="98"/>
      <c r="C53" s="373"/>
      <c r="D53" s="666" t="s">
        <v>179</v>
      </c>
      <c r="E53" s="222"/>
      <c r="F53" s="557" t="s">
        <v>134</v>
      </c>
      <c r="G53" s="578">
        <v>11010123</v>
      </c>
      <c r="H53" s="290" t="s">
        <v>32</v>
      </c>
      <c r="I53" s="6" t="s">
        <v>14</v>
      </c>
      <c r="J53" s="195">
        <v>28962</v>
      </c>
      <c r="K53" s="408">
        <v>28962</v>
      </c>
      <c r="L53" s="399"/>
      <c r="M53" s="561" t="s">
        <v>150</v>
      </c>
      <c r="N53" s="14">
        <v>50</v>
      </c>
    </row>
    <row r="54" spans="1:21" ht="18" customHeight="1" x14ac:dyDescent="0.2">
      <c r="A54" s="97"/>
      <c r="B54" s="98"/>
      <c r="C54" s="373"/>
      <c r="D54" s="667"/>
      <c r="E54" s="113"/>
      <c r="F54" s="577"/>
      <c r="G54" s="579"/>
      <c r="H54" s="162"/>
      <c r="I54" s="11" t="s">
        <v>171</v>
      </c>
      <c r="J54" s="197">
        <v>115848</v>
      </c>
      <c r="K54" s="410">
        <v>115848</v>
      </c>
      <c r="L54" s="400"/>
      <c r="M54" s="562"/>
      <c r="N54" s="185"/>
    </row>
    <row r="55" spans="1:21" ht="16.5" customHeight="1" x14ac:dyDescent="0.2">
      <c r="A55" s="91"/>
      <c r="B55" s="92"/>
      <c r="C55" s="93"/>
      <c r="D55" s="667"/>
      <c r="E55" s="223"/>
      <c r="F55" s="558"/>
      <c r="G55" s="580"/>
      <c r="H55" s="224"/>
      <c r="I55" s="406" t="s">
        <v>15</v>
      </c>
      <c r="J55" s="226">
        <f>SUM(J53:J54)</f>
        <v>144810</v>
      </c>
      <c r="K55" s="412">
        <f>SUM(K53:K54)</f>
        <v>144810</v>
      </c>
      <c r="L55" s="226"/>
      <c r="M55" s="562"/>
      <c r="N55" s="168"/>
      <c r="S55" s="3"/>
    </row>
    <row r="56" spans="1:21" ht="13.5" thickBot="1" x14ac:dyDescent="0.25">
      <c r="A56" s="94"/>
      <c r="B56" s="95"/>
      <c r="C56" s="106"/>
      <c r="D56" s="215"/>
      <c r="E56" s="581" t="s">
        <v>110</v>
      </c>
      <c r="F56" s="582"/>
      <c r="G56" s="582"/>
      <c r="H56" s="582"/>
      <c r="I56" s="582"/>
      <c r="J56" s="139">
        <f>J55+J52+J50</f>
        <v>579240</v>
      </c>
      <c r="K56" s="413">
        <f>K55+K52+K50</f>
        <v>579240</v>
      </c>
      <c r="L56" s="139"/>
      <c r="M56" s="190"/>
      <c r="N56" s="174"/>
      <c r="S56" s="3"/>
    </row>
    <row r="57" spans="1:21" ht="15.75" customHeight="1" x14ac:dyDescent="0.2">
      <c r="A57" s="97" t="s">
        <v>12</v>
      </c>
      <c r="B57" s="98" t="s">
        <v>19</v>
      </c>
      <c r="C57" s="373" t="s">
        <v>16</v>
      </c>
      <c r="D57" s="598" t="s">
        <v>89</v>
      </c>
      <c r="E57" s="108" t="s">
        <v>84</v>
      </c>
      <c r="F57" s="599" t="s">
        <v>135</v>
      </c>
      <c r="G57" s="507">
        <v>11010111</v>
      </c>
      <c r="H57" s="41" t="s">
        <v>32</v>
      </c>
      <c r="I57" s="25" t="s">
        <v>34</v>
      </c>
      <c r="J57" s="197">
        <v>435531</v>
      </c>
      <c r="K57" s="414">
        <v>435531</v>
      </c>
      <c r="L57" s="401"/>
      <c r="M57" s="395" t="s">
        <v>181</v>
      </c>
      <c r="N57" s="398">
        <v>1</v>
      </c>
    </row>
    <row r="58" spans="1:21" ht="15.75" customHeight="1" x14ac:dyDescent="0.2">
      <c r="A58" s="97"/>
      <c r="B58" s="98"/>
      <c r="C58" s="373"/>
      <c r="D58" s="598"/>
      <c r="E58" s="108"/>
      <c r="F58" s="577"/>
      <c r="G58" s="601"/>
      <c r="H58" s="41"/>
      <c r="I58" s="6" t="s">
        <v>171</v>
      </c>
      <c r="J58" s="195">
        <v>320320</v>
      </c>
      <c r="K58" s="415">
        <v>320320</v>
      </c>
      <c r="L58" s="402"/>
      <c r="M58" s="396" t="s">
        <v>87</v>
      </c>
      <c r="N58" s="397">
        <v>1</v>
      </c>
    </row>
    <row r="59" spans="1:21" ht="14.25" customHeight="1" x14ac:dyDescent="0.2">
      <c r="A59" s="91"/>
      <c r="B59" s="92"/>
      <c r="C59" s="93"/>
      <c r="D59" s="598"/>
      <c r="E59" s="602" t="s">
        <v>79</v>
      </c>
      <c r="F59" s="577"/>
      <c r="G59" s="601"/>
      <c r="H59" s="41"/>
      <c r="I59" s="31" t="s">
        <v>30</v>
      </c>
      <c r="J59" s="195">
        <f>9000/3.4528*1000</f>
        <v>2606580</v>
      </c>
      <c r="K59" s="422">
        <v>0</v>
      </c>
      <c r="L59" s="423">
        <f>K59-J59</f>
        <v>-2606580</v>
      </c>
      <c r="M59" s="241" t="s">
        <v>88</v>
      </c>
      <c r="N59" s="104">
        <v>30</v>
      </c>
    </row>
    <row r="60" spans="1:21" x14ac:dyDescent="0.2">
      <c r="A60" s="91"/>
      <c r="B60" s="92"/>
      <c r="C60" s="93"/>
      <c r="D60" s="598"/>
      <c r="E60" s="603"/>
      <c r="F60" s="577"/>
      <c r="G60" s="601"/>
      <c r="H60" s="41"/>
      <c r="I60" s="11" t="s">
        <v>18</v>
      </c>
      <c r="J60" s="195">
        <v>227352</v>
      </c>
      <c r="K60" s="424">
        <v>10137</v>
      </c>
      <c r="L60" s="425">
        <f>K60-J60</f>
        <v>-217215</v>
      </c>
      <c r="M60" s="552"/>
      <c r="N60" s="553"/>
      <c r="O60" s="208"/>
      <c r="Q60" s="3"/>
    </row>
    <row r="61" spans="1:21" ht="13.5" thickBot="1" x14ac:dyDescent="0.25">
      <c r="A61" s="94"/>
      <c r="B61" s="95"/>
      <c r="C61" s="96"/>
      <c r="D61" s="668"/>
      <c r="E61" s="604"/>
      <c r="F61" s="600"/>
      <c r="G61" s="508"/>
      <c r="H61" s="160"/>
      <c r="I61" s="32" t="s">
        <v>15</v>
      </c>
      <c r="J61" s="127">
        <f>SUM(J57:J60)</f>
        <v>3589783</v>
      </c>
      <c r="K61" s="416">
        <f>SUM(K57:K60)</f>
        <v>765988</v>
      </c>
      <c r="L61" s="336">
        <f>SUM(L57:L60)</f>
        <v>-2823795</v>
      </c>
      <c r="M61" s="540"/>
      <c r="N61" s="554"/>
    </row>
    <row r="62" spans="1:21" ht="27.75" customHeight="1" x14ac:dyDescent="0.2">
      <c r="A62" s="80" t="s">
        <v>12</v>
      </c>
      <c r="B62" s="81" t="s">
        <v>19</v>
      </c>
      <c r="C62" s="588" t="s">
        <v>19</v>
      </c>
      <c r="D62" s="614" t="s">
        <v>169</v>
      </c>
      <c r="E62" s="161" t="s">
        <v>84</v>
      </c>
      <c r="F62" s="593" t="s">
        <v>136</v>
      </c>
      <c r="G62" s="593">
        <v>11010121</v>
      </c>
      <c r="H62" s="571" t="s">
        <v>32</v>
      </c>
      <c r="I62" s="47" t="s">
        <v>14</v>
      </c>
      <c r="J62" s="123">
        <f>57/3.4528*1000</f>
        <v>16508</v>
      </c>
      <c r="K62" s="316">
        <f>57/3.4528*1000</f>
        <v>16508</v>
      </c>
      <c r="L62" s="316"/>
      <c r="M62" s="333" t="s">
        <v>87</v>
      </c>
      <c r="N62" s="243"/>
      <c r="R62" s="3"/>
    </row>
    <row r="63" spans="1:21" ht="27.75" customHeight="1" x14ac:dyDescent="0.2">
      <c r="A63" s="82"/>
      <c r="B63" s="83"/>
      <c r="C63" s="589"/>
      <c r="D63" s="592"/>
      <c r="E63" s="595" t="s">
        <v>86</v>
      </c>
      <c r="F63" s="575"/>
      <c r="G63" s="575"/>
      <c r="H63" s="572"/>
      <c r="I63" s="242"/>
      <c r="J63" s="198"/>
      <c r="K63" s="323"/>
      <c r="L63" s="323"/>
      <c r="M63" s="382"/>
      <c r="N63" s="175"/>
    </row>
    <row r="64" spans="1:21" ht="37.5" customHeight="1" x14ac:dyDescent="0.2">
      <c r="A64" s="82"/>
      <c r="B64" s="83"/>
      <c r="C64" s="589"/>
      <c r="D64" s="592"/>
      <c r="E64" s="596"/>
      <c r="F64" s="575"/>
      <c r="G64" s="575"/>
      <c r="H64" s="572"/>
      <c r="I64" s="30"/>
      <c r="J64" s="197"/>
      <c r="K64" s="322"/>
      <c r="L64" s="323"/>
      <c r="M64" s="382"/>
      <c r="N64" s="175"/>
    </row>
    <row r="65" spans="1:23" ht="13.5" thickBot="1" x14ac:dyDescent="0.25">
      <c r="A65" s="84"/>
      <c r="B65" s="85"/>
      <c r="C65" s="590"/>
      <c r="D65" s="615"/>
      <c r="E65" s="597"/>
      <c r="F65" s="594"/>
      <c r="G65" s="594"/>
      <c r="H65" s="584"/>
      <c r="I65" s="247" t="s">
        <v>15</v>
      </c>
      <c r="J65" s="127">
        <f>SUM(J62:J64)</f>
        <v>16508</v>
      </c>
      <c r="K65" s="127">
        <f>SUM(K62:K64)</f>
        <v>16508</v>
      </c>
      <c r="L65" s="124"/>
      <c r="M65" s="382"/>
      <c r="N65" s="175"/>
    </row>
    <row r="66" spans="1:23" ht="16.5" customHeight="1" x14ac:dyDescent="0.2">
      <c r="A66" s="80" t="s">
        <v>12</v>
      </c>
      <c r="B66" s="81" t="s">
        <v>19</v>
      </c>
      <c r="C66" s="588" t="s">
        <v>29</v>
      </c>
      <c r="D66" s="614" t="s">
        <v>83</v>
      </c>
      <c r="E66" s="161" t="s">
        <v>84</v>
      </c>
      <c r="F66" s="593" t="s">
        <v>137</v>
      </c>
      <c r="G66" s="593">
        <v>11010116</v>
      </c>
      <c r="H66" s="571" t="s">
        <v>32</v>
      </c>
      <c r="I66" s="47" t="s">
        <v>14</v>
      </c>
      <c r="J66" s="123">
        <v>8689</v>
      </c>
      <c r="K66" s="316">
        <v>8689</v>
      </c>
      <c r="L66" s="316"/>
      <c r="M66" s="417" t="s">
        <v>181</v>
      </c>
      <c r="N66" s="419">
        <v>1</v>
      </c>
      <c r="Q66" s="3"/>
    </row>
    <row r="67" spans="1:23" x14ac:dyDescent="0.2">
      <c r="A67" s="82"/>
      <c r="B67" s="83"/>
      <c r="C67" s="589"/>
      <c r="D67" s="592"/>
      <c r="E67" s="585" t="s">
        <v>85</v>
      </c>
      <c r="F67" s="575"/>
      <c r="G67" s="575"/>
      <c r="H67" s="572"/>
      <c r="I67" s="242"/>
      <c r="J67" s="198"/>
      <c r="K67" s="323"/>
      <c r="L67" s="323"/>
      <c r="M67" s="421" t="s">
        <v>182</v>
      </c>
      <c r="N67" s="420">
        <v>1</v>
      </c>
    </row>
    <row r="68" spans="1:23" ht="20.25" customHeight="1" x14ac:dyDescent="0.2">
      <c r="A68" s="82"/>
      <c r="B68" s="83"/>
      <c r="C68" s="589"/>
      <c r="D68" s="592"/>
      <c r="E68" s="586"/>
      <c r="F68" s="575"/>
      <c r="G68" s="575"/>
      <c r="H68" s="572"/>
      <c r="I68" s="36"/>
      <c r="J68" s="198"/>
      <c r="K68" s="323"/>
      <c r="L68" s="322"/>
      <c r="M68" s="256" t="s">
        <v>87</v>
      </c>
      <c r="N68" s="251"/>
    </row>
    <row r="69" spans="1:23" ht="13.5" thickBot="1" x14ac:dyDescent="0.25">
      <c r="A69" s="84"/>
      <c r="B69" s="85"/>
      <c r="C69" s="590"/>
      <c r="D69" s="615"/>
      <c r="E69" s="587"/>
      <c r="F69" s="594"/>
      <c r="G69" s="594"/>
      <c r="H69" s="584"/>
      <c r="I69" s="247" t="s">
        <v>15</v>
      </c>
      <c r="J69" s="127">
        <f>SUM(J66:J68)</f>
        <v>8689</v>
      </c>
      <c r="K69" s="127">
        <f>SUM(K66:K68)</f>
        <v>8689</v>
      </c>
      <c r="L69" s="339"/>
      <c r="M69" s="335"/>
      <c r="N69" s="252"/>
    </row>
    <row r="70" spans="1:23" ht="31.5" customHeight="1" x14ac:dyDescent="0.2">
      <c r="A70" s="97" t="s">
        <v>12</v>
      </c>
      <c r="B70" s="98" t="s">
        <v>19</v>
      </c>
      <c r="C70" s="373" t="s">
        <v>50</v>
      </c>
      <c r="D70" s="605" t="s">
        <v>97</v>
      </c>
      <c r="E70" s="607" t="s">
        <v>96</v>
      </c>
      <c r="F70" s="609" t="s">
        <v>138</v>
      </c>
      <c r="G70" s="609" t="s">
        <v>157</v>
      </c>
      <c r="H70" s="390" t="s">
        <v>13</v>
      </c>
      <c r="I70" s="17" t="s">
        <v>14</v>
      </c>
      <c r="J70" s="132">
        <f>20/3.4528*1000</f>
        <v>5792</v>
      </c>
      <c r="K70" s="324">
        <f>20/3.4528*1000</f>
        <v>5792</v>
      </c>
      <c r="L70" s="328"/>
      <c r="M70" s="192" t="s">
        <v>98</v>
      </c>
      <c r="N70" s="176"/>
    </row>
    <row r="71" spans="1:23" ht="13.5" thickBot="1" x14ac:dyDescent="0.25">
      <c r="A71" s="91"/>
      <c r="B71" s="92"/>
      <c r="C71" s="93"/>
      <c r="D71" s="606"/>
      <c r="E71" s="608"/>
      <c r="F71" s="610"/>
      <c r="G71" s="610"/>
      <c r="H71" s="390"/>
      <c r="I71" s="32" t="s">
        <v>15</v>
      </c>
      <c r="J71" s="140">
        <f>J70</f>
        <v>5792</v>
      </c>
      <c r="K71" s="140">
        <f>K70</f>
        <v>5792</v>
      </c>
      <c r="L71" s="140"/>
      <c r="M71" s="193"/>
      <c r="N71" s="254"/>
    </row>
    <row r="72" spans="1:23" ht="29.25" customHeight="1" x14ac:dyDescent="0.2">
      <c r="A72" s="89" t="s">
        <v>12</v>
      </c>
      <c r="B72" s="90" t="s">
        <v>19</v>
      </c>
      <c r="C72" s="372" t="s">
        <v>95</v>
      </c>
      <c r="D72" s="110" t="s">
        <v>33</v>
      </c>
      <c r="E72" s="348"/>
      <c r="F72" s="258" t="s">
        <v>145</v>
      </c>
      <c r="G72" s="258"/>
      <c r="H72" s="212" t="s">
        <v>17</v>
      </c>
      <c r="I72" s="57"/>
      <c r="J72" s="130"/>
      <c r="K72" s="325"/>
      <c r="L72" s="325"/>
      <c r="M72" s="58"/>
      <c r="N72" s="177"/>
    </row>
    <row r="73" spans="1:23" ht="46.5" customHeight="1" x14ac:dyDescent="0.2">
      <c r="A73" s="91"/>
      <c r="B73" s="92"/>
      <c r="C73" s="93"/>
      <c r="D73" s="377" t="s">
        <v>170</v>
      </c>
      <c r="E73" s="357"/>
      <c r="F73" s="199" t="s">
        <v>139</v>
      </c>
      <c r="G73" s="199" t="s">
        <v>158</v>
      </c>
      <c r="H73" s="358"/>
      <c r="I73" s="27" t="s">
        <v>14</v>
      </c>
      <c r="J73" s="131">
        <v>37998</v>
      </c>
      <c r="K73" s="326">
        <v>37998</v>
      </c>
      <c r="L73" s="326"/>
      <c r="M73" s="56" t="s">
        <v>108</v>
      </c>
      <c r="N73" s="178">
        <v>100</v>
      </c>
      <c r="T73" s="3"/>
    </row>
    <row r="74" spans="1:23" ht="46.5" customHeight="1" x14ac:dyDescent="0.2">
      <c r="A74" s="91"/>
      <c r="B74" s="92"/>
      <c r="C74" s="278"/>
      <c r="D74" s="111" t="s">
        <v>81</v>
      </c>
      <c r="E74" s="272"/>
      <c r="F74" s="271" t="s">
        <v>140</v>
      </c>
      <c r="G74" s="271" t="s">
        <v>159</v>
      </c>
      <c r="H74" s="273"/>
      <c r="I74" s="27" t="s">
        <v>14</v>
      </c>
      <c r="J74" s="133">
        <v>2896</v>
      </c>
      <c r="K74" s="327">
        <v>2896</v>
      </c>
      <c r="L74" s="327"/>
      <c r="M74" s="194" t="s">
        <v>107</v>
      </c>
      <c r="N74" s="179">
        <v>100</v>
      </c>
    </row>
    <row r="75" spans="1:23" ht="56.25" customHeight="1" x14ac:dyDescent="0.2">
      <c r="A75" s="91"/>
      <c r="B75" s="92"/>
      <c r="C75" s="278"/>
      <c r="D75" s="279" t="s">
        <v>82</v>
      </c>
      <c r="E75" s="272"/>
      <c r="F75" s="271" t="s">
        <v>141</v>
      </c>
      <c r="G75" s="271" t="s">
        <v>160</v>
      </c>
      <c r="H75" s="273"/>
      <c r="I75" s="27" t="s">
        <v>14</v>
      </c>
      <c r="J75" s="131">
        <v>31713</v>
      </c>
      <c r="K75" s="326">
        <v>31713</v>
      </c>
      <c r="L75" s="326"/>
      <c r="M75" s="334" t="s">
        <v>106</v>
      </c>
      <c r="N75" s="281">
        <v>100</v>
      </c>
      <c r="W75" s="3"/>
    </row>
    <row r="76" spans="1:23" ht="22.5" customHeight="1" x14ac:dyDescent="0.2">
      <c r="A76" s="91"/>
      <c r="B76" s="92"/>
      <c r="C76" s="93"/>
      <c r="D76" s="555" t="s">
        <v>148</v>
      </c>
      <c r="E76" s="239"/>
      <c r="F76" s="612" t="s">
        <v>149</v>
      </c>
      <c r="G76" s="612" t="s">
        <v>161</v>
      </c>
      <c r="H76" s="664"/>
      <c r="I76" s="27" t="s">
        <v>14</v>
      </c>
      <c r="J76" s="200">
        <v>8689</v>
      </c>
      <c r="K76" s="328">
        <v>8689</v>
      </c>
      <c r="L76" s="326"/>
      <c r="M76" s="561" t="s">
        <v>146</v>
      </c>
      <c r="N76" s="37">
        <v>100</v>
      </c>
      <c r="Q76" s="3"/>
    </row>
    <row r="77" spans="1:23" ht="22.5" customHeight="1" thickBot="1" x14ac:dyDescent="0.25">
      <c r="A77" s="91"/>
      <c r="B77" s="92"/>
      <c r="C77" s="93"/>
      <c r="D77" s="556"/>
      <c r="E77" s="239"/>
      <c r="F77" s="612"/>
      <c r="G77" s="612"/>
      <c r="H77" s="664"/>
      <c r="I77" s="24" t="s">
        <v>15</v>
      </c>
      <c r="J77" s="134">
        <f>SUM(J73:J76)</f>
        <v>81296</v>
      </c>
      <c r="K77" s="134">
        <f>SUM(K73:K76)</f>
        <v>81296</v>
      </c>
      <c r="L77" s="341"/>
      <c r="M77" s="562"/>
      <c r="N77" s="235"/>
    </row>
    <row r="78" spans="1:23" ht="30.75" customHeight="1" x14ac:dyDescent="0.2">
      <c r="A78" s="345" t="s">
        <v>12</v>
      </c>
      <c r="B78" s="346" t="s">
        <v>19</v>
      </c>
      <c r="C78" s="347" t="s">
        <v>173</v>
      </c>
      <c r="D78" s="665" t="s">
        <v>103</v>
      </c>
      <c r="E78" s="348"/>
      <c r="F78" s="609" t="s">
        <v>143</v>
      </c>
      <c r="G78" s="609" t="s">
        <v>163</v>
      </c>
      <c r="H78" s="212" t="s">
        <v>13</v>
      </c>
      <c r="I78" s="349" t="s">
        <v>14</v>
      </c>
      <c r="J78" s="135">
        <v>28962</v>
      </c>
      <c r="K78" s="329">
        <v>28962</v>
      </c>
      <c r="L78" s="329"/>
      <c r="M78" s="662" t="s">
        <v>104</v>
      </c>
      <c r="N78" s="350">
        <v>100</v>
      </c>
    </row>
    <row r="79" spans="1:23" ht="17.25" customHeight="1" thickBot="1" x14ac:dyDescent="0.25">
      <c r="A79" s="94"/>
      <c r="B79" s="95"/>
      <c r="C79" s="96"/>
      <c r="D79" s="621"/>
      <c r="E79" s="234"/>
      <c r="F79" s="610"/>
      <c r="G79" s="610"/>
      <c r="H79" s="236"/>
      <c r="I79" s="32" t="s">
        <v>15</v>
      </c>
      <c r="J79" s="140">
        <f>J78</f>
        <v>28962</v>
      </c>
      <c r="K79" s="140">
        <f>K78</f>
        <v>28962</v>
      </c>
      <c r="L79" s="140"/>
      <c r="M79" s="663"/>
      <c r="N79" s="254"/>
    </row>
    <row r="80" spans="1:23" ht="13.5" thickBot="1" x14ac:dyDescent="0.25">
      <c r="A80" s="62" t="s">
        <v>12</v>
      </c>
      <c r="B80" s="86" t="s">
        <v>19</v>
      </c>
      <c r="C80" s="623" t="s">
        <v>20</v>
      </c>
      <c r="D80" s="521"/>
      <c r="E80" s="521"/>
      <c r="F80" s="521"/>
      <c r="G80" s="521"/>
      <c r="H80" s="521"/>
      <c r="I80" s="624"/>
      <c r="J80" s="128">
        <f>J77+J71+J69+J65+J61+J56+J79</f>
        <v>4310270</v>
      </c>
      <c r="K80" s="128">
        <f>K77+K71+K69+K65+K61+K56+K79</f>
        <v>1486475</v>
      </c>
      <c r="L80" s="314">
        <f>L79+L77+L71+L69+L65+L61+L56</f>
        <v>-2823795</v>
      </c>
      <c r="M80" s="625"/>
      <c r="N80" s="626"/>
    </row>
    <row r="81" spans="1:15" ht="13.5" customHeight="1" thickBot="1" x14ac:dyDescent="0.25">
      <c r="A81" s="99" t="s">
        <v>12</v>
      </c>
      <c r="B81" s="86" t="s">
        <v>29</v>
      </c>
      <c r="C81" s="627" t="s">
        <v>56</v>
      </c>
      <c r="D81" s="526"/>
      <c r="E81" s="526"/>
      <c r="F81" s="526"/>
      <c r="G81" s="526"/>
      <c r="H81" s="526"/>
      <c r="I81" s="526"/>
      <c r="J81" s="526"/>
      <c r="K81" s="526"/>
      <c r="L81" s="526"/>
      <c r="M81" s="526"/>
      <c r="N81" s="528"/>
    </row>
    <row r="82" spans="1:15" ht="32.25" customHeight="1" x14ac:dyDescent="0.2">
      <c r="A82" s="69" t="s">
        <v>12</v>
      </c>
      <c r="B82" s="70" t="s">
        <v>29</v>
      </c>
      <c r="C82" s="71" t="s">
        <v>12</v>
      </c>
      <c r="D82" s="616" t="s">
        <v>53</v>
      </c>
      <c r="E82" s="370"/>
      <c r="F82" s="537" t="s">
        <v>142</v>
      </c>
      <c r="G82" s="537" t="s">
        <v>162</v>
      </c>
      <c r="H82" s="366" t="s">
        <v>13</v>
      </c>
      <c r="I82" s="118" t="s">
        <v>14</v>
      </c>
      <c r="J82" s="135">
        <v>670268</v>
      </c>
      <c r="K82" s="329">
        <v>670268</v>
      </c>
      <c r="L82" s="330"/>
      <c r="M82" s="501" t="s">
        <v>68</v>
      </c>
      <c r="N82" s="385">
        <v>8</v>
      </c>
    </row>
    <row r="83" spans="1:15" ht="13.5" thickBot="1" x14ac:dyDescent="0.25">
      <c r="A83" s="72"/>
      <c r="B83" s="73"/>
      <c r="C83" s="74"/>
      <c r="D83" s="598"/>
      <c r="E83" s="158"/>
      <c r="F83" s="538"/>
      <c r="G83" s="538"/>
      <c r="H83" s="159"/>
      <c r="I83" s="119" t="s">
        <v>15</v>
      </c>
      <c r="J83" s="134">
        <f>J82</f>
        <v>670268</v>
      </c>
      <c r="K83" s="134">
        <f>K82</f>
        <v>670268</v>
      </c>
      <c r="L83" s="134"/>
      <c r="M83" s="502"/>
      <c r="N83" s="168"/>
    </row>
    <row r="84" spans="1:15" ht="32.25" customHeight="1" x14ac:dyDescent="0.2">
      <c r="A84" s="485" t="s">
        <v>12</v>
      </c>
      <c r="B84" s="487" t="s">
        <v>29</v>
      </c>
      <c r="C84" s="655" t="s">
        <v>16</v>
      </c>
      <c r="D84" s="657" t="s">
        <v>35</v>
      </c>
      <c r="E84" s="658"/>
      <c r="F84" s="537" t="s">
        <v>144</v>
      </c>
      <c r="G84" s="537" t="s">
        <v>164</v>
      </c>
      <c r="H84" s="509" t="s">
        <v>13</v>
      </c>
      <c r="I84" s="47" t="s">
        <v>14</v>
      </c>
      <c r="J84" s="123">
        <f>50/3.4528*1000</f>
        <v>14481</v>
      </c>
      <c r="K84" s="316">
        <f>50/3.4528*1000</f>
        <v>14481</v>
      </c>
      <c r="L84" s="317"/>
      <c r="M84" s="371" t="s">
        <v>36</v>
      </c>
      <c r="N84" s="385">
        <v>20</v>
      </c>
    </row>
    <row r="85" spans="1:15" ht="13.5" thickBot="1" x14ac:dyDescent="0.25">
      <c r="A85" s="486"/>
      <c r="B85" s="488"/>
      <c r="C85" s="656"/>
      <c r="D85" s="545"/>
      <c r="E85" s="659"/>
      <c r="F85" s="538"/>
      <c r="G85" s="538"/>
      <c r="H85" s="510"/>
      <c r="I85" s="20" t="s">
        <v>15</v>
      </c>
      <c r="J85" s="127">
        <f>J84</f>
        <v>14481</v>
      </c>
      <c r="K85" s="127">
        <f>K84</f>
        <v>14481</v>
      </c>
      <c r="L85" s="313"/>
      <c r="M85" s="48"/>
      <c r="N85" s="180"/>
    </row>
    <row r="86" spans="1:15" ht="13.5" thickBot="1" x14ac:dyDescent="0.25">
      <c r="A86" s="62" t="s">
        <v>12</v>
      </c>
      <c r="B86" s="100" t="s">
        <v>29</v>
      </c>
      <c r="C86" s="521" t="s">
        <v>20</v>
      </c>
      <c r="D86" s="521"/>
      <c r="E86" s="521"/>
      <c r="F86" s="521"/>
      <c r="G86" s="521"/>
      <c r="H86" s="521"/>
      <c r="I86" s="521"/>
      <c r="J86" s="128">
        <f>J85+J83</f>
        <v>684749</v>
      </c>
      <c r="K86" s="128">
        <f>K85+K83</f>
        <v>684749</v>
      </c>
      <c r="L86" s="128"/>
      <c r="M86" s="337"/>
      <c r="N86" s="51"/>
    </row>
    <row r="87" spans="1:15" ht="13.5" thickBot="1" x14ac:dyDescent="0.25">
      <c r="A87" s="62" t="s">
        <v>12</v>
      </c>
      <c r="B87" s="650" t="s">
        <v>37</v>
      </c>
      <c r="C87" s="651"/>
      <c r="D87" s="651"/>
      <c r="E87" s="651"/>
      <c r="F87" s="651"/>
      <c r="G87" s="651"/>
      <c r="H87" s="651"/>
      <c r="I87" s="651"/>
      <c r="J87" s="136">
        <f>J86+J80+J44+J19</f>
        <v>9380133</v>
      </c>
      <c r="K87" s="136">
        <f>K86+K80+K44+K19</f>
        <v>6556338</v>
      </c>
      <c r="L87" s="136">
        <f>L86+L80+L44+L19</f>
        <v>-2823795</v>
      </c>
      <c r="M87" s="52"/>
      <c r="N87" s="53"/>
    </row>
    <row r="88" spans="1:15" ht="13.5" thickBot="1" x14ac:dyDescent="0.25">
      <c r="A88" s="101" t="s">
        <v>38</v>
      </c>
      <c r="B88" s="652" t="s">
        <v>39</v>
      </c>
      <c r="C88" s="653"/>
      <c r="D88" s="653"/>
      <c r="E88" s="653"/>
      <c r="F88" s="653"/>
      <c r="G88" s="653"/>
      <c r="H88" s="653"/>
      <c r="I88" s="653"/>
      <c r="J88" s="137">
        <f>J87</f>
        <v>9380133</v>
      </c>
      <c r="K88" s="137">
        <f>K87</f>
        <v>6556338</v>
      </c>
      <c r="L88" s="137">
        <f>L87</f>
        <v>-2823795</v>
      </c>
      <c r="M88" s="54"/>
      <c r="N88" s="55"/>
    </row>
    <row r="89" spans="1:15" x14ac:dyDescent="0.2">
      <c r="A89" s="654" t="s">
        <v>183</v>
      </c>
      <c r="B89" s="654"/>
      <c r="C89" s="654"/>
      <c r="D89" s="654"/>
      <c r="E89" s="654"/>
      <c r="F89" s="654"/>
      <c r="G89" s="654"/>
      <c r="H89" s="654"/>
      <c r="I89" s="654"/>
      <c r="J89" s="654"/>
      <c r="K89" s="654"/>
      <c r="L89" s="654"/>
      <c r="M89" s="654"/>
      <c r="N89" s="654"/>
      <c r="O89" s="209"/>
    </row>
    <row r="90" spans="1:15" ht="26.25" customHeight="1" thickBot="1" x14ac:dyDescent="0.25">
      <c r="A90" s="634" t="s">
        <v>40</v>
      </c>
      <c r="B90" s="634"/>
      <c r="C90" s="634"/>
      <c r="D90" s="634"/>
      <c r="E90" s="634"/>
      <c r="F90" s="634"/>
      <c r="G90" s="634"/>
      <c r="H90" s="634"/>
      <c r="I90" s="634"/>
      <c r="J90" s="634"/>
      <c r="K90" s="634"/>
      <c r="L90" s="634"/>
      <c r="M90" s="43"/>
      <c r="N90" s="41"/>
    </row>
    <row r="91" spans="1:15" ht="55.5" customHeight="1" thickBot="1" x14ac:dyDescent="0.25">
      <c r="A91" s="635" t="s">
        <v>41</v>
      </c>
      <c r="B91" s="636"/>
      <c r="C91" s="636"/>
      <c r="D91" s="636"/>
      <c r="E91" s="636"/>
      <c r="F91" s="636"/>
      <c r="G91" s="636"/>
      <c r="H91" s="636"/>
      <c r="I91" s="637"/>
      <c r="J91" s="351" t="s">
        <v>111</v>
      </c>
      <c r="K91" s="353" t="s">
        <v>177</v>
      </c>
      <c r="L91" s="352" t="s">
        <v>176</v>
      </c>
      <c r="M91" s="8"/>
      <c r="N91" s="250"/>
    </row>
    <row r="92" spans="1:15" x14ac:dyDescent="0.2">
      <c r="A92" s="638" t="s">
        <v>42</v>
      </c>
      <c r="B92" s="639"/>
      <c r="C92" s="639"/>
      <c r="D92" s="639"/>
      <c r="E92" s="639"/>
      <c r="F92" s="639"/>
      <c r="G92" s="639"/>
      <c r="H92" s="639"/>
      <c r="I92" s="640"/>
      <c r="J92" s="148">
        <f>SUM(J93:J97)</f>
        <v>6372429</v>
      </c>
      <c r="K92" s="148">
        <f>SUM(K93:K97)</f>
        <v>6372429</v>
      </c>
      <c r="L92" s="148">
        <f>SUM(L93:L97)</f>
        <v>0</v>
      </c>
      <c r="M92" s="44"/>
      <c r="N92" s="248"/>
    </row>
    <row r="93" spans="1:15" x14ac:dyDescent="0.2">
      <c r="A93" s="628" t="s">
        <v>43</v>
      </c>
      <c r="B93" s="629"/>
      <c r="C93" s="629"/>
      <c r="D93" s="629"/>
      <c r="E93" s="629"/>
      <c r="F93" s="629"/>
      <c r="G93" s="629"/>
      <c r="H93" s="629"/>
      <c r="I93" s="630"/>
      <c r="J93" s="138">
        <f>SUMIF(I13:I84,"sb",J13:J84)</f>
        <v>5191873</v>
      </c>
      <c r="K93" s="138">
        <f>SUMIF(I13:I84,"sb",K13:K84)</f>
        <v>5191873</v>
      </c>
      <c r="L93" s="138"/>
      <c r="M93" s="46"/>
      <c r="N93" s="249"/>
    </row>
    <row r="94" spans="1:15" ht="12.75" customHeight="1" x14ac:dyDescent="0.2">
      <c r="A94" s="641" t="s">
        <v>44</v>
      </c>
      <c r="B94" s="642"/>
      <c r="C94" s="642"/>
      <c r="D94" s="642"/>
      <c r="E94" s="642"/>
      <c r="F94" s="642"/>
      <c r="G94" s="642"/>
      <c r="H94" s="642"/>
      <c r="I94" s="643"/>
      <c r="J94" s="149">
        <f>SUMIF(I13:I84,"sb(sp)",J13:J84)</f>
        <v>240443</v>
      </c>
      <c r="K94" s="149">
        <f>SUMIF(I13:I84,"sb(sp)",K13:K84)</f>
        <v>240443</v>
      </c>
      <c r="L94" s="149"/>
      <c r="M94" s="46"/>
      <c r="N94" s="249"/>
    </row>
    <row r="95" spans="1:15" ht="12.75" customHeight="1" x14ac:dyDescent="0.2">
      <c r="A95" s="644" t="s">
        <v>166</v>
      </c>
      <c r="B95" s="645"/>
      <c r="C95" s="645"/>
      <c r="D95" s="645"/>
      <c r="E95" s="645"/>
      <c r="F95" s="645"/>
      <c r="G95" s="645"/>
      <c r="H95" s="645"/>
      <c r="I95" s="646"/>
      <c r="J95" s="149">
        <f>SUMIF(I13:I84,"SB(SPL)",J13:J84)</f>
        <v>68414</v>
      </c>
      <c r="K95" s="149">
        <f>SUMIF(I13:I84,"SB(SPL)",K13:K84)</f>
        <v>68414</v>
      </c>
      <c r="L95" s="149"/>
      <c r="M95" s="46"/>
      <c r="N95" s="249"/>
    </row>
    <row r="96" spans="1:15" x14ac:dyDescent="0.2">
      <c r="A96" s="641" t="s">
        <v>45</v>
      </c>
      <c r="B96" s="642"/>
      <c r="C96" s="642"/>
      <c r="D96" s="642"/>
      <c r="E96" s="642"/>
      <c r="F96" s="642"/>
      <c r="G96" s="642"/>
      <c r="H96" s="642"/>
      <c r="I96" s="643"/>
      <c r="J96" s="149">
        <f>SUMIF(I13:I84,"sb(p)",J13:J84)</f>
        <v>435531</v>
      </c>
      <c r="K96" s="149">
        <f>SUMIF(I13:I84,"sb(p)",K13:K84)</f>
        <v>435531</v>
      </c>
      <c r="L96" s="149"/>
      <c r="M96" s="46"/>
      <c r="N96" s="249"/>
    </row>
    <row r="97" spans="1:14" ht="16.5" customHeight="1" x14ac:dyDescent="0.2">
      <c r="A97" s="641" t="s">
        <v>46</v>
      </c>
      <c r="B97" s="642"/>
      <c r="C97" s="642"/>
      <c r="D97" s="642"/>
      <c r="E97" s="642"/>
      <c r="F97" s="642"/>
      <c r="G97" s="642"/>
      <c r="H97" s="642"/>
      <c r="I97" s="643"/>
      <c r="J97" s="149">
        <f>SUMIF(I13:I84,"sb(vb)",J13:J84)</f>
        <v>436168</v>
      </c>
      <c r="K97" s="149">
        <f>SUMIF(I13:I84,"sb(vb)",K13:K84)</f>
        <v>436168</v>
      </c>
      <c r="L97" s="149">
        <f>K97-J97</f>
        <v>0</v>
      </c>
      <c r="M97" s="46"/>
      <c r="N97" s="249"/>
    </row>
    <row r="98" spans="1:14" x14ac:dyDescent="0.2">
      <c r="A98" s="647" t="s">
        <v>47</v>
      </c>
      <c r="B98" s="648"/>
      <c r="C98" s="648"/>
      <c r="D98" s="648"/>
      <c r="E98" s="648"/>
      <c r="F98" s="648"/>
      <c r="G98" s="648"/>
      <c r="H98" s="648"/>
      <c r="I98" s="649"/>
      <c r="J98" s="150">
        <f>SUM(J99:J100)</f>
        <v>3007704</v>
      </c>
      <c r="K98" s="150">
        <f>SUM(K99:K100)</f>
        <v>183909</v>
      </c>
      <c r="L98" s="150">
        <f>SUM(L99:L100)</f>
        <v>-2823795</v>
      </c>
      <c r="M98" s="44"/>
      <c r="N98" s="248"/>
    </row>
    <row r="99" spans="1:14" x14ac:dyDescent="0.2">
      <c r="A99" s="628" t="s">
        <v>48</v>
      </c>
      <c r="B99" s="629"/>
      <c r="C99" s="629"/>
      <c r="D99" s="629"/>
      <c r="E99" s="629"/>
      <c r="F99" s="629"/>
      <c r="G99" s="629"/>
      <c r="H99" s="629"/>
      <c r="I99" s="630"/>
      <c r="J99" s="138">
        <f>SUMIF(I13:I84,"es",J13:J84)</f>
        <v>2606580</v>
      </c>
      <c r="K99" s="138">
        <f>SUMIF(I13:I84,"es",K13:K84)</f>
        <v>0</v>
      </c>
      <c r="L99" s="138">
        <f>K99-J99</f>
        <v>-2606580</v>
      </c>
      <c r="M99" s="46"/>
      <c r="N99" s="249"/>
    </row>
    <row r="100" spans="1:14" x14ac:dyDescent="0.2">
      <c r="A100" s="628" t="s">
        <v>49</v>
      </c>
      <c r="B100" s="629"/>
      <c r="C100" s="629"/>
      <c r="D100" s="629"/>
      <c r="E100" s="629"/>
      <c r="F100" s="629"/>
      <c r="G100" s="629"/>
      <c r="H100" s="629"/>
      <c r="I100" s="630"/>
      <c r="J100" s="138">
        <f>SUMIF(I13:I84,"kt",J13:J84)</f>
        <v>401124</v>
      </c>
      <c r="K100" s="138">
        <f>SUMIF(I13:I84,"kt",K13:K84)</f>
        <v>183909</v>
      </c>
      <c r="L100" s="138">
        <f>K100-J100</f>
        <v>-217215</v>
      </c>
      <c r="M100" s="46"/>
      <c r="N100" s="249"/>
    </row>
    <row r="101" spans="1:14" ht="13.5" thickBot="1" x14ac:dyDescent="0.25">
      <c r="A101" s="631" t="s">
        <v>15</v>
      </c>
      <c r="B101" s="632"/>
      <c r="C101" s="632"/>
      <c r="D101" s="632"/>
      <c r="E101" s="632"/>
      <c r="F101" s="632"/>
      <c r="G101" s="632"/>
      <c r="H101" s="632"/>
      <c r="I101" s="633"/>
      <c r="J101" s="127">
        <f>J98+J92</f>
        <v>9380133</v>
      </c>
      <c r="K101" s="127">
        <f>K98+K92</f>
        <v>6556338</v>
      </c>
      <c r="L101" s="127">
        <f>L98+L92</f>
        <v>-2823795</v>
      </c>
      <c r="M101" s="45"/>
      <c r="N101" s="246"/>
    </row>
    <row r="103" spans="1:14" x14ac:dyDescent="0.2">
      <c r="M103" s="121"/>
    </row>
  </sheetData>
  <mergeCells count="152">
    <mergeCell ref="E13:E14"/>
    <mergeCell ref="H13:H14"/>
    <mergeCell ref="F13:F14"/>
    <mergeCell ref="G13:G14"/>
    <mergeCell ref="M53:M55"/>
    <mergeCell ref="L6:L8"/>
    <mergeCell ref="L1:N1"/>
    <mergeCell ref="G66:G69"/>
    <mergeCell ref="G70:G71"/>
    <mergeCell ref="M13:M14"/>
    <mergeCell ref="C20:N20"/>
    <mergeCell ref="D21:D22"/>
    <mergeCell ref="M21:M22"/>
    <mergeCell ref="M23:M27"/>
    <mergeCell ref="M33:M35"/>
    <mergeCell ref="D33:D35"/>
    <mergeCell ref="F21:F22"/>
    <mergeCell ref="F33:F35"/>
    <mergeCell ref="M17:M18"/>
    <mergeCell ref="N17:N18"/>
    <mergeCell ref="C19:I19"/>
    <mergeCell ref="M19:N19"/>
    <mergeCell ref="G33:G35"/>
    <mergeCell ref="G31:G32"/>
    <mergeCell ref="K6:K8"/>
    <mergeCell ref="C6:C8"/>
    <mergeCell ref="D6:D8"/>
    <mergeCell ref="E6:E8"/>
    <mergeCell ref="H6:H8"/>
    <mergeCell ref="J6:J8"/>
    <mergeCell ref="F6:F8"/>
    <mergeCell ref="G6:G8"/>
    <mergeCell ref="B11:N11"/>
    <mergeCell ref="M6:N6"/>
    <mergeCell ref="M7:M8"/>
    <mergeCell ref="A9:N9"/>
    <mergeCell ref="A10:N10"/>
    <mergeCell ref="B17:B18"/>
    <mergeCell ref="C17:C18"/>
    <mergeCell ref="D17:D18"/>
    <mergeCell ref="E17:E18"/>
    <mergeCell ref="H17:H18"/>
    <mergeCell ref="F17:F18"/>
    <mergeCell ref="I6:I8"/>
    <mergeCell ref="A15:A16"/>
    <mergeCell ref="B15:B16"/>
    <mergeCell ref="C15:C16"/>
    <mergeCell ref="D15:D16"/>
    <mergeCell ref="E15:E16"/>
    <mergeCell ref="H15:H16"/>
    <mergeCell ref="F15:F16"/>
    <mergeCell ref="G15:G16"/>
    <mergeCell ref="G17:G18"/>
    <mergeCell ref="A17:A18"/>
    <mergeCell ref="A6:A8"/>
    <mergeCell ref="B6:B8"/>
    <mergeCell ref="C12:N12"/>
    <mergeCell ref="A13:A14"/>
    <mergeCell ref="B13:B14"/>
    <mergeCell ref="C13:C14"/>
    <mergeCell ref="D13:D14"/>
    <mergeCell ref="M44:N44"/>
    <mergeCell ref="C45:N45"/>
    <mergeCell ref="C46:C50"/>
    <mergeCell ref="E46:E50"/>
    <mergeCell ref="H46:H50"/>
    <mergeCell ref="D42:D43"/>
    <mergeCell ref="M42:M43"/>
    <mergeCell ref="F42:F43"/>
    <mergeCell ref="F47:F50"/>
    <mergeCell ref="G42:G43"/>
    <mergeCell ref="G47:G50"/>
    <mergeCell ref="F51:F52"/>
    <mergeCell ref="F57:F61"/>
    <mergeCell ref="F62:F65"/>
    <mergeCell ref="D51:D52"/>
    <mergeCell ref="G51:G52"/>
    <mergeCell ref="G57:G61"/>
    <mergeCell ref="G62:G65"/>
    <mergeCell ref="G23:G24"/>
    <mergeCell ref="G25:G26"/>
    <mergeCell ref="G27:G28"/>
    <mergeCell ref="G29:G30"/>
    <mergeCell ref="D31:D32"/>
    <mergeCell ref="C44:I44"/>
    <mergeCell ref="F40:F41"/>
    <mergeCell ref="G40:G41"/>
    <mergeCell ref="D53:D55"/>
    <mergeCell ref="F53:F55"/>
    <mergeCell ref="G53:G55"/>
    <mergeCell ref="E56:I56"/>
    <mergeCell ref="D57:D61"/>
    <mergeCell ref="E59:E61"/>
    <mergeCell ref="C80:I80"/>
    <mergeCell ref="M80:N80"/>
    <mergeCell ref="C81:N81"/>
    <mergeCell ref="C66:C69"/>
    <mergeCell ref="D66:D69"/>
    <mergeCell ref="H66:H69"/>
    <mergeCell ref="E67:E69"/>
    <mergeCell ref="D70:D71"/>
    <mergeCell ref="E70:E71"/>
    <mergeCell ref="F66:F69"/>
    <mergeCell ref="F70:F71"/>
    <mergeCell ref="F76:F77"/>
    <mergeCell ref="H76:H77"/>
    <mergeCell ref="D78:D79"/>
    <mergeCell ref="F78:F79"/>
    <mergeCell ref="M60:M61"/>
    <mergeCell ref="A101:I101"/>
    <mergeCell ref="A99:I99"/>
    <mergeCell ref="A97:I97"/>
    <mergeCell ref="A98:I98"/>
    <mergeCell ref="A94:I94"/>
    <mergeCell ref="A96:I96"/>
    <mergeCell ref="A92:I92"/>
    <mergeCell ref="A93:I93"/>
    <mergeCell ref="D76:D77"/>
    <mergeCell ref="A95:I95"/>
    <mergeCell ref="A89:N89"/>
    <mergeCell ref="G82:G83"/>
    <mergeCell ref="G78:G79"/>
    <mergeCell ref="G84:G85"/>
    <mergeCell ref="G76:G77"/>
    <mergeCell ref="M78:M79"/>
    <mergeCell ref="A90:L90"/>
    <mergeCell ref="A100:I100"/>
    <mergeCell ref="M76:M77"/>
    <mergeCell ref="A3:N3"/>
    <mergeCell ref="A2:N2"/>
    <mergeCell ref="A4:N4"/>
    <mergeCell ref="C86:I86"/>
    <mergeCell ref="B87:I87"/>
    <mergeCell ref="B88:I88"/>
    <mergeCell ref="A91:I91"/>
    <mergeCell ref="A84:A85"/>
    <mergeCell ref="B84:B85"/>
    <mergeCell ref="C84:C85"/>
    <mergeCell ref="D84:D85"/>
    <mergeCell ref="E84:E85"/>
    <mergeCell ref="H84:H85"/>
    <mergeCell ref="F84:F85"/>
    <mergeCell ref="D82:D83"/>
    <mergeCell ref="M82:M83"/>
    <mergeCell ref="E36:E37"/>
    <mergeCell ref="F82:F83"/>
    <mergeCell ref="N60:N61"/>
    <mergeCell ref="C62:C65"/>
    <mergeCell ref="D62:D65"/>
    <mergeCell ref="H62:H65"/>
    <mergeCell ref="E63:E65"/>
    <mergeCell ref="M51:M52"/>
  </mergeCells>
  <printOptions horizontalCentered="1"/>
  <pageMargins left="0.70866141732283472" right="0" top="0.39370078740157483" bottom="0.39370078740157483" header="0.31496062992125984" footer="0.31496062992125984"/>
  <pageSetup paperSize="9" scale="78" orientation="portrait" r:id="rId1"/>
  <rowBreaks count="1" manualBreakCount="1">
    <brk id="80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Asignavimu valdytoju kodai</vt:lpstr>
      <vt:lpstr>2015 MVP</vt:lpstr>
      <vt:lpstr>Lyginamasis </vt:lpstr>
      <vt:lpstr>'2015 MVP'!Print_Area</vt:lpstr>
      <vt:lpstr>'Lyginamasis '!Print_Area</vt:lpstr>
      <vt:lpstr>'2015 MVP'!Print_Titles</vt:lpstr>
      <vt:lpstr>'Lyginamasis 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S.Kliaubiene</dc:creator>
  <cp:lastModifiedBy>Audra Cepiene</cp:lastModifiedBy>
  <cp:lastPrinted>2015-05-27T11:26:37Z</cp:lastPrinted>
  <dcterms:created xsi:type="dcterms:W3CDTF">2013-09-20T07:05:01Z</dcterms:created>
  <dcterms:modified xsi:type="dcterms:W3CDTF">2015-06-17T05:41:48Z</dcterms:modified>
</cp:coreProperties>
</file>