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55" windowWidth="15480" windowHeight="11340" firstSheet="1" activeTab="1"/>
  </bookViews>
  <sheets>
    <sheet name="Asignavimų valdytojų kodai" sheetId="8" state="hidden" r:id="rId1"/>
    <sheet name="2015 MVP" sheetId="12" r:id="rId2"/>
    <sheet name="Lyginamasis" sheetId="10" r:id="rId3"/>
  </sheets>
  <definedNames>
    <definedName name="_xlnm.Print_Area" localSheetId="1">'2015 MVP'!$A$1:$L$85</definedName>
    <definedName name="_xlnm.Print_Area" localSheetId="2">Lyginamasis!$A$1:$N$82</definedName>
    <definedName name="_xlnm.Print_Titles" localSheetId="1">'2015 MVP'!$10:$12</definedName>
    <definedName name="_xlnm.Print_Titles" localSheetId="2">Lyginamasis!$7:$9</definedName>
  </definedNames>
  <calcPr calcId="145621" fullPrecision="0"/>
</workbook>
</file>

<file path=xl/calcChain.xml><?xml version="1.0" encoding="utf-8"?>
<calcChain xmlns="http://schemas.openxmlformats.org/spreadsheetml/2006/main">
  <c r="J68" i="12" l="1"/>
  <c r="J51" i="12" l="1"/>
  <c r="J50" i="12"/>
  <c r="J52" i="12" s="1"/>
  <c r="L54" i="10" l="1"/>
  <c r="L56" i="10" s="1"/>
  <c r="L44" i="10" l="1"/>
  <c r="L46" i="10" s="1"/>
  <c r="L65" i="10" s="1"/>
  <c r="L66" i="10" s="1"/>
  <c r="L67" i="10" s="1"/>
  <c r="K76" i="10"/>
  <c r="K74" i="10"/>
  <c r="K63" i="10"/>
  <c r="K64" i="10" s="1"/>
  <c r="K61" i="10"/>
  <c r="K62" i="10" s="1"/>
  <c r="K59" i="10"/>
  <c r="K60" i="10" s="1"/>
  <c r="K57" i="10"/>
  <c r="K58" i="10" s="1"/>
  <c r="K52" i="10"/>
  <c r="K53" i="10" s="1"/>
  <c r="K50" i="10"/>
  <c r="K51" i="10" s="1"/>
  <c r="K48" i="10"/>
  <c r="K47" i="10"/>
  <c r="K56" i="10"/>
  <c r="K46" i="10"/>
  <c r="K40" i="10"/>
  <c r="K41" i="10" s="1"/>
  <c r="K38" i="10"/>
  <c r="K79" i="10" s="1"/>
  <c r="K29" i="10"/>
  <c r="K28" i="10"/>
  <c r="K24" i="10"/>
  <c r="K15" i="10"/>
  <c r="K73" i="10" s="1"/>
  <c r="K14" i="10"/>
  <c r="K72" i="10" s="1"/>
  <c r="K49" i="10" l="1"/>
  <c r="K80" i="10"/>
  <c r="K21" i="10"/>
  <c r="K31" i="10"/>
  <c r="K32" i="10" s="1"/>
  <c r="K75" i="10"/>
  <c r="K77" i="10"/>
  <c r="K81" i="10"/>
  <c r="K78" i="10" s="1"/>
  <c r="K39" i="10"/>
  <c r="K42" i="10" s="1"/>
  <c r="K65" i="10"/>
  <c r="K71" i="10" l="1"/>
  <c r="K66" i="10"/>
  <c r="K67" i="10" s="1"/>
  <c r="K82" i="10"/>
  <c r="J79" i="12" l="1"/>
  <c r="J77" i="12"/>
  <c r="J66" i="12"/>
  <c r="J67" i="12" s="1"/>
  <c r="J64" i="12"/>
  <c r="J65" i="12" s="1"/>
  <c r="J62" i="12"/>
  <c r="J63" i="12" s="1"/>
  <c r="J60" i="12"/>
  <c r="J61" i="12" s="1"/>
  <c r="J55" i="12"/>
  <c r="J56" i="12" s="1"/>
  <c r="J53" i="12"/>
  <c r="J54" i="12" s="1"/>
  <c r="J80" i="12"/>
  <c r="J84" i="12"/>
  <c r="J59" i="12"/>
  <c r="J49" i="12"/>
  <c r="J43" i="12"/>
  <c r="J78" i="12" s="1"/>
  <c r="J41" i="12"/>
  <c r="J82" i="12" s="1"/>
  <c r="J32" i="12"/>
  <c r="J83" i="12" s="1"/>
  <c r="J31" i="12"/>
  <c r="J27" i="12"/>
  <c r="J18" i="12"/>
  <c r="J76" i="12" s="1"/>
  <c r="J17" i="12"/>
  <c r="J75" i="12" s="1"/>
  <c r="J24" i="12" l="1"/>
  <c r="J34" i="12"/>
  <c r="J35" i="12" s="1"/>
  <c r="J44" i="12"/>
  <c r="J74" i="12"/>
  <c r="J81" i="12"/>
  <c r="J42" i="12"/>
  <c r="J74" i="10"/>
  <c r="J45" i="12" l="1"/>
  <c r="J69" i="12" s="1"/>
  <c r="J70" i="12" s="1"/>
  <c r="J85" i="12"/>
  <c r="J56" i="10"/>
  <c r="J63" i="10" l="1"/>
  <c r="J64" i="10" s="1"/>
  <c r="J61" i="10"/>
  <c r="J62" i="10" s="1"/>
  <c r="J59" i="10"/>
  <c r="J60" i="10" s="1"/>
  <c r="J57" i="10"/>
  <c r="J58" i="10" s="1"/>
  <c r="J52" i="10"/>
  <c r="J53" i="10" s="1"/>
  <c r="J50" i="10"/>
  <c r="J51" i="10" s="1"/>
  <c r="J48" i="10"/>
  <c r="J47" i="10"/>
  <c r="J46" i="10"/>
  <c r="J40" i="10"/>
  <c r="J41" i="10" s="1"/>
  <c r="J38" i="10"/>
  <c r="J29" i="10"/>
  <c r="J31" i="10" s="1"/>
  <c r="J28" i="10"/>
  <c r="J24" i="10"/>
  <c r="J15" i="10"/>
  <c r="J73" i="10" s="1"/>
  <c r="J14" i="10"/>
  <c r="J21" i="10" l="1"/>
  <c r="J72" i="10"/>
  <c r="J79" i="10"/>
  <c r="J39" i="10"/>
  <c r="J77" i="10"/>
  <c r="J81" i="10"/>
  <c r="J32" i="10"/>
  <c r="J75" i="10"/>
  <c r="J80" i="10"/>
  <c r="J76" i="10"/>
  <c r="L76" i="10" s="1"/>
  <c r="L71" i="10" s="1"/>
  <c r="L82" i="10" s="1"/>
  <c r="J42" i="10"/>
  <c r="J49" i="10"/>
  <c r="J65" i="10" s="1"/>
  <c r="J78" i="10" l="1"/>
  <c r="J71" i="10"/>
  <c r="J66" i="10"/>
  <c r="J67" i="10" s="1"/>
  <c r="J82" i="10" l="1"/>
</calcChain>
</file>

<file path=xl/comments1.xml><?xml version="1.0" encoding="utf-8"?>
<comments xmlns="http://schemas.openxmlformats.org/spreadsheetml/2006/main">
  <authors>
    <author>Snieguole Kacerauskaite</author>
  </authors>
  <commentList>
    <comment ref="E25" author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E22" author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</commentList>
</comments>
</file>

<file path=xl/sharedStrings.xml><?xml version="1.0" encoding="utf-8"?>
<sst xmlns="http://schemas.openxmlformats.org/spreadsheetml/2006/main" count="495" uniqueCount="147">
  <si>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</si>
  <si>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</si>
  <si>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</si>
  <si>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</si>
  <si>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</si>
  <si>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</si>
  <si>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01</t>
  </si>
  <si>
    <t>Iš viso:</t>
  </si>
  <si>
    <t>02</t>
  </si>
  <si>
    <t>Iš viso uždaviniui:</t>
  </si>
  <si>
    <t>Iš viso tikslui:</t>
  </si>
  <si>
    <t xml:space="preserve">Iš viso  programai: </t>
  </si>
  <si>
    <t>Finansavimo šaltiniai</t>
  </si>
  <si>
    <t>Pavadinimas</t>
  </si>
  <si>
    <t>Finansavimo šaltinių suvestinė</t>
  </si>
  <si>
    <t>SAVIVALDYBĖS  LĖŠOS, IŠ VISO:</t>
  </si>
  <si>
    <t>KITI ŠALTINIAI, IŠ VISO:</t>
  </si>
  <si>
    <t>IŠ VISO:</t>
  </si>
  <si>
    <t>07</t>
  </si>
  <si>
    <t>SB</t>
  </si>
  <si>
    <t>SB(AA)</t>
  </si>
  <si>
    <t>PSDF</t>
  </si>
  <si>
    <t>03</t>
  </si>
  <si>
    <t>13</t>
  </si>
  <si>
    <t>Kt</t>
  </si>
  <si>
    <t xml:space="preserve">I  </t>
  </si>
  <si>
    <t>Strateginis tikslas 03. Užtikrinti gyventojams aukštą švietimo, kultūros, socialinių, sporto ir sveikatos apsaugos paslaugų kokybę ir prieinamumą</t>
  </si>
  <si>
    <t>Modernizuoti sveikatos priežiūros įstaigų infrastruktūrą</t>
  </si>
  <si>
    <t>Užtikrinti visuomenės sveikatos priežiūros paslaugų teikimą</t>
  </si>
  <si>
    <t>SB(SP)</t>
  </si>
  <si>
    <t>BĮ Klaipėdos sutrikusio vystymosi kūdikių namų išlaikymas ir veiklos organizavimas</t>
  </si>
  <si>
    <t>SB(VB)</t>
  </si>
  <si>
    <t>3</t>
  </si>
  <si>
    <t>5</t>
  </si>
  <si>
    <t>VšĮ Klaipėdos universitetinės ligoninės centrinio korpuso operacinių rekonstrukcija</t>
  </si>
  <si>
    <t>Stiprinti ir kryptingai plėtoti asmens ir visuomenės sveikatos priežiūros paslaugas</t>
  </si>
  <si>
    <t>SB(AAL)</t>
  </si>
  <si>
    <t>Užtikrinti asmens sveikatos priežiūros paslaugų teikimą</t>
  </si>
  <si>
    <t>13 Sveikatos apsaugos programa</t>
  </si>
  <si>
    <t>Ugdymo įstaigų, kuriose vykdoma vaikų sveikatos priežiūra, skaičius</t>
  </si>
  <si>
    <t>Visuomenės informavimo sveikatos klausimais organizuotų priemonių skaičius</t>
  </si>
  <si>
    <t>Apgyvendintų vaikų skaičius</t>
  </si>
  <si>
    <t>Vidutinis ankstyvosios reabilitacijos procedūrų, individualių programų skaičius 1 vaikui</t>
  </si>
  <si>
    <t>65</t>
  </si>
  <si>
    <t>100</t>
  </si>
  <si>
    <t>2015 m.</t>
  </si>
  <si>
    <t>04</t>
  </si>
  <si>
    <t>SVEIKATOS APSAUGOS PROGRAMOS (NR. 13)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</si>
  <si>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</si>
  <si>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</si>
  <si>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</si>
  <si>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</si>
  <si>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</si>
  <si>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</si>
  <si>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</si>
  <si>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</si>
  <si>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</si>
  <si>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1.2.2.3</t>
  </si>
  <si>
    <t xml:space="preserve">Asmenų, dalyvavusių sveikatinimo priemonėse, skaičius tūkst. </t>
  </si>
  <si>
    <t>20075</t>
  </si>
  <si>
    <t>Lovadienių skaičius</t>
  </si>
  <si>
    <t>05</t>
  </si>
  <si>
    <t>ES</t>
  </si>
  <si>
    <t>PF</t>
  </si>
  <si>
    <t>Vykdytojas (skyrius / asmuo)</t>
  </si>
  <si>
    <t xml:space="preserve">Mokinių visuomenės sveikatos priežiūros įgyvendinimas savivaldybės teritorijoje esančiose ikimokyklinio ugdymo, bendrojo ugdymo mokyklose ir profesinio mokymo įstaigose </t>
  </si>
  <si>
    <t>BĮ Klaipėdos miesto visuomenės sveikatos biuro veiklos organizavimas, vykdant visuomenės sveikatos stiprinimą ir stebėseną</t>
  </si>
  <si>
    <t xml:space="preserve">Paskiepyta vaikų, proc.                          </t>
  </si>
  <si>
    <t>Visuomenės sveikatos rėmimo specialiosios programos įgyvendinimas, proc.</t>
  </si>
  <si>
    <t>Produkto kriterijus</t>
  </si>
  <si>
    <t>URBACT projekto „Sveikas senėjimas“  įgyvendinimas</t>
  </si>
  <si>
    <t>Išleistas metodinis leidinys</t>
  </si>
  <si>
    <t>Parengtas GIS pagrindu gyventojų amžiaus žemėlapis</t>
  </si>
  <si>
    <t>Vaikų skaičius, gavęs ankstyvosios reabilitacijos paslaugas</t>
  </si>
  <si>
    <t>30</t>
  </si>
  <si>
    <t>Vaikų skaičius</t>
  </si>
  <si>
    <t>Parengtas renovacijos projektas, vnt.</t>
  </si>
  <si>
    <t>06</t>
  </si>
  <si>
    <t>VšĮ Klaipėdos universitetinės ligoninės (Liepojos g. 41) I korpuso renovacija</t>
  </si>
  <si>
    <t>Paprastojo remonto darbų užbaigtumas, proc.</t>
  </si>
  <si>
    <r>
      <t xml:space="preserve">Valstybės biudžeto specialiosios tikslinės dotacijos lėšos </t>
    </r>
    <r>
      <rPr>
        <b/>
        <sz val="9"/>
        <rFont val="Times New Roman"/>
        <family val="1"/>
        <charset val="186"/>
      </rPr>
      <t>SB(VB)</t>
    </r>
  </si>
  <si>
    <r>
      <t xml:space="preserve">Savivaldybės privatizavimo fondo lėšos </t>
    </r>
    <r>
      <rPr>
        <b/>
        <sz val="9"/>
        <rFont val="Times New Roman"/>
        <family val="1"/>
        <charset val="186"/>
      </rPr>
      <t>PF</t>
    </r>
  </si>
  <si>
    <r>
      <t xml:space="preserve">Europos Sąjungos paramos lėšos </t>
    </r>
    <r>
      <rPr>
        <b/>
        <sz val="9"/>
        <rFont val="Times New Roman"/>
        <family val="1"/>
        <charset val="186"/>
      </rPr>
      <t>ES</t>
    </r>
  </si>
  <si>
    <t>Įrengta lifto šachta, vnt.</t>
  </si>
  <si>
    <t>Įsigyta įrangos, vnt.</t>
  </si>
  <si>
    <t>Parengtas techn. projektas, vnt.</t>
  </si>
  <si>
    <t>Operacinių rekonstrukcija (III statybos darbų etapo užbaigimas)
Užbaigtumas, proc.</t>
  </si>
  <si>
    <t>Parengtas projektas, vnt.</t>
  </si>
  <si>
    <t>Įrengtas liftas</t>
  </si>
  <si>
    <t>Keleivinio lifto įrengimas pastate Pievų Tako g. 38</t>
  </si>
  <si>
    <t xml:space="preserve">„Atokvėpio“ paslaugos teikimas šeimoms, auginančioms vaiką su negalia (BĮ Klaipėdos sutrikusio vystymosi kūdikių namuose) </t>
  </si>
  <si>
    <t>Eur</t>
  </si>
  <si>
    <t>1.2.2.3, 1.2.2.4, 1.2.2.5</t>
  </si>
  <si>
    <t>Konsultacinės poliklinikos pastato statyba, adresu: K. Donelaičio g. 7A, Klaipėda</t>
  </si>
  <si>
    <t>Paliatyviosios pagalbos korpuso pritaikymas neįgaliųjų poreikiams Klaipėdos medicininės slaugos ligoninėje</t>
  </si>
  <si>
    <t>Pastato Psichikos sveikatos centro skyriaus (Galinio Pylimo g. 3, Klaipėda) paprastasis remontas</t>
  </si>
  <si>
    <t>Sveikatos apsaugos skyrius</t>
  </si>
  <si>
    <t>Statybos ir infrastruktūros plėtros skyrius</t>
  </si>
  <si>
    <t xml:space="preserve"> 2015 M. KLAIPĖDOS MIESTO SAVIVALDYBĖS ADMINISTRACIJOS</t>
  </si>
  <si>
    <t xml:space="preserve"> TIKSLŲ, UŽDAVINIŲ, PRIEMONIŲ, PRIEMONIŲ IŠLAIDŲ IR VERTINIMO KRITERIJŲ SUVESTINĖ</t>
  </si>
  <si>
    <t>Klaipėdos miesto savivaldybės visuomenės sveikatos rėmimo specialiosios programos įgyvendinimas prioritetinėse srityse:</t>
  </si>
  <si>
    <t>Užkrečiamųjų ligų prevencija</t>
  </si>
  <si>
    <t>Vaikų sveikatos gerinimas</t>
  </si>
  <si>
    <t>Saugios bendruomenės organizavimas ir užtikrinimas</t>
  </si>
  <si>
    <t>Sveikos gyvensenos (subalansuotos mitybos, fizinio aktyvumo) formavimas</t>
  </si>
  <si>
    <t>Visuomenės informavimas sveikatos klausimais</t>
  </si>
  <si>
    <t>Sveikatinimo projektų rėmimas</t>
  </si>
  <si>
    <t>„Sveiko miesto“ nario mokesčio prisidėjimas</t>
  </si>
  <si>
    <t>Apskaitos kodas</t>
  </si>
  <si>
    <t>2015-ųjų metų asignavimų planas*</t>
  </si>
  <si>
    <t>2015 m. asignavimų planas*</t>
  </si>
  <si>
    <t>Klaipėdos universitetinės ligoninės dezinfekcijos sterilizacijos proceso modernizavimas</t>
  </si>
  <si>
    <t>Užbaigtumas, proc.</t>
  </si>
  <si>
    <t>Įsigyta medicinos įrangos, vnt.</t>
  </si>
  <si>
    <r>
      <t xml:space="preserve">Savivaldybės aplinkos apsaugos rėmimo specialiosios programos lėšų likutis </t>
    </r>
    <r>
      <rPr>
        <b/>
        <sz val="9"/>
        <rFont val="Times New Roman"/>
        <family val="1"/>
        <charset val="186"/>
      </rPr>
      <t>SB(AAL)</t>
    </r>
  </si>
  <si>
    <t xml:space="preserve">13.010101 </t>
  </si>
  <si>
    <t xml:space="preserve">13.010102 </t>
  </si>
  <si>
    <t xml:space="preserve">13.010104 </t>
  </si>
  <si>
    <t xml:space="preserve">13.010106 </t>
  </si>
  <si>
    <t xml:space="preserve">13.020201 </t>
  </si>
  <si>
    <t xml:space="preserve"> 13.020201 </t>
  </si>
  <si>
    <t xml:space="preserve">13.020403 </t>
  </si>
  <si>
    <t xml:space="preserve">13.020412 </t>
  </si>
  <si>
    <t xml:space="preserve">13.020413 </t>
  </si>
  <si>
    <t xml:space="preserve">13.020415 </t>
  </si>
  <si>
    <r>
      <t xml:space="preserve">Pastato Taikos pr. 76 modernizavimas </t>
    </r>
    <r>
      <rPr>
        <sz val="9"/>
        <rFont val="Times New Roman"/>
        <family val="1"/>
        <charset val="186"/>
      </rPr>
      <t>(šilumos centro renovacija, pastato lauko sienų apšiltinimas, laiptinių remontas)</t>
    </r>
  </si>
  <si>
    <r>
      <t xml:space="preserve">Savivaldybės biudžeto lėšos </t>
    </r>
    <r>
      <rPr>
        <b/>
        <sz val="9"/>
        <rFont val="Times New Roman"/>
        <family val="1"/>
        <charset val="186"/>
      </rPr>
      <t>SB</t>
    </r>
  </si>
  <si>
    <r>
      <t xml:space="preserve">Savivaldybės aplinkos apsaugos rėmimo specialiosios programos lėšos </t>
    </r>
    <r>
      <rPr>
        <b/>
        <sz val="9"/>
        <rFont val="Times New Roman"/>
        <family val="1"/>
        <charset val="186"/>
      </rPr>
      <t>SB(AA)</t>
    </r>
  </si>
  <si>
    <r>
      <t xml:space="preserve">Pajamų įmokų už paslaugas lėšos </t>
    </r>
    <r>
      <rPr>
        <b/>
        <sz val="9"/>
        <rFont val="Times New Roman"/>
        <family val="1"/>
        <charset val="186"/>
      </rPr>
      <t>SB(SP)</t>
    </r>
  </si>
  <si>
    <r>
      <rPr>
        <sz val="9"/>
        <rFont val="Times New Roman"/>
        <family val="1"/>
        <charset val="186"/>
      </rPr>
      <t>Privalomojo sveikatos draudimo fondo lėšos</t>
    </r>
    <r>
      <rPr>
        <b/>
        <sz val="9"/>
        <rFont val="Times New Roman"/>
        <family val="1"/>
        <charset val="186"/>
      </rPr>
      <t xml:space="preserve"> PSDF</t>
    </r>
  </si>
  <si>
    <r>
      <t xml:space="preserve">Kiti finansavimo šaltiniai </t>
    </r>
    <r>
      <rPr>
        <b/>
        <sz val="9"/>
        <rFont val="Times New Roman"/>
        <family val="1"/>
        <charset val="186"/>
      </rPr>
      <t>Kt</t>
    </r>
  </si>
  <si>
    <r>
      <t>Suremontuotas pastato stogas – 897,9 m</t>
    </r>
    <r>
      <rPr>
        <vertAlign val="superscript"/>
        <sz val="10"/>
        <rFont val="Times New Roman"/>
        <family val="1"/>
        <charset val="186"/>
      </rPr>
      <t xml:space="preserve">2. </t>
    </r>
  </si>
  <si>
    <t>Lyginamasis variantaa</t>
  </si>
  <si>
    <t>2015-ųjų m. asignavimų planas</t>
  </si>
  <si>
    <t>Siūlomas keisti 2014-ųjų metų asignavimų planas*</t>
  </si>
  <si>
    <t>Skirtumas</t>
  </si>
  <si>
    <t>Siūlomas keisti 2014 m. asignavimų planas*</t>
  </si>
  <si>
    <t>08</t>
  </si>
  <si>
    <t>09</t>
  </si>
  <si>
    <t>2015 m. asignavimų planas</t>
  </si>
  <si>
    <t>Visuomenės informavimo sveikatos klausimais organizuotų priemonių sk.</t>
  </si>
  <si>
    <t>13.020416</t>
  </si>
  <si>
    <r>
      <t>Pastato stogo</t>
    </r>
    <r>
      <rPr>
        <strike/>
        <sz val="9"/>
        <color rgb="FFFF0000"/>
        <rFont val="Times New Roman"/>
        <family val="1"/>
        <charset val="186"/>
      </rPr>
      <t xml:space="preserve"> Klaipėdos miesto stomatologijos poliklinikoje</t>
    </r>
    <r>
      <rPr>
        <sz val="9"/>
        <color rgb="FFFF0000"/>
        <rFont val="Times New Roman"/>
        <family val="1"/>
        <charset val="186"/>
      </rPr>
      <t xml:space="preserve">  (Pievų Tako g. 38, Klaipėda) remontas </t>
    </r>
  </si>
  <si>
    <t xml:space="preserve">Pastato stogo (Pievų Tako g. 38, Klaipėda) remontas </t>
  </si>
  <si>
    <t>* pagal Klaipėdos miesto savivaldybės tarybos 2015-06-11 sprendimą Nr. T2-129</t>
  </si>
  <si>
    <t xml:space="preserve">PATVIRTINTA
Klaipėdos miesto savivaldybės administracijos direktoriaus 2015 m. vasario 27 d.  įsakymu Nr. AD1-533      </t>
  </si>
  <si>
    <t xml:space="preserve">(Klaipėdos miesto savivaldybės administracijos direktoriaus 2015 m. birželio 16 d. įsakymo Nr. AD1-1796 redakcija)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</si>
</sst>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>
    <font>
      <sz val="10"/>
      <name val="Arial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name val="TimesLT"/>
      <charset val="186"/>
    </font>
    <font>
      <vertAlign val="superscript"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trike/>
      <sz val="9"/>
      <color rgb="FFFF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9" fillId="0" borderId="0"/>
  </cellStyleXfs>
  <cellXfs count="422">
    <xf numFmtId="0" fontId="0" fillId="0" borderId="0" xfId="0"/>
    <xf numFmtId="0" fontId="6" fillId="0" borderId="0" xfId="0" applyFont="1"/>
    <xf numFmtId="0" fontId="6" fillId="0" borderId="30" xfId="0" applyFont="1" applyBorder="1" applyAlignment="1">
      <alignment horizontal="center" vertical="top" wrapText="1"/>
    </xf>
    <xf numFmtId="0" fontId="6" fillId="0" borderId="30" xfId="0" applyFont="1" applyBorder="1" applyAlignment="1">
      <alignment vertical="top" wrapText="1"/>
    </xf>
    <xf numFmtId="0" fontId="5" fillId="0" borderId="8" xfId="0" applyFont="1" applyFill="1" applyBorder="1" applyAlignment="1">
      <alignment horizontal="center" vertical="top" wrapText="1"/>
    </xf>
    <xf numFmtId="0" fontId="7" fillId="7" borderId="28" xfId="0" applyFont="1" applyFill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/>
    </xf>
    <xf numFmtId="0" fontId="2" fillId="5" borderId="21" xfId="0" applyFont="1" applyFill="1" applyBorder="1" applyAlignment="1">
      <alignment horizontal="center" vertical="top"/>
    </xf>
    <xf numFmtId="0" fontId="2" fillId="5" borderId="35" xfId="0" applyFont="1" applyFill="1" applyBorder="1" applyAlignment="1">
      <alignment horizontal="center" vertical="top"/>
    </xf>
    <xf numFmtId="0" fontId="2" fillId="0" borderId="35" xfId="0" applyFont="1" applyFill="1" applyBorder="1" applyAlignment="1">
      <alignment horizontal="center" vertical="top"/>
    </xf>
    <xf numFmtId="0" fontId="7" fillId="7" borderId="28" xfId="0" applyFont="1" applyFill="1" applyBorder="1" applyAlignment="1">
      <alignment horizontal="center" vertical="top"/>
    </xf>
    <xf numFmtId="0" fontId="2" fillId="0" borderId="52" xfId="0" applyFont="1" applyFill="1" applyBorder="1" applyAlignment="1">
      <alignment horizontal="center" vertical="top"/>
    </xf>
    <xf numFmtId="0" fontId="2" fillId="0" borderId="60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/>
    </xf>
    <xf numFmtId="0" fontId="7" fillId="7" borderId="45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vertical="top"/>
    </xf>
    <xf numFmtId="0" fontId="2" fillId="5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164" fontId="2" fillId="8" borderId="0" xfId="0" applyNumberFormat="1" applyFont="1" applyFill="1" applyBorder="1" applyAlignment="1">
      <alignment vertical="top" wrapText="1"/>
    </xf>
    <xf numFmtId="0" fontId="2" fillId="5" borderId="47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3" fontId="2" fillId="8" borderId="18" xfId="0" applyNumberFormat="1" applyFont="1" applyFill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7" fillId="0" borderId="21" xfId="0" applyFont="1" applyFill="1" applyBorder="1" applyAlignment="1">
      <alignment vertical="top" wrapText="1"/>
    </xf>
    <xf numFmtId="0" fontId="2" fillId="0" borderId="35" xfId="0" applyFont="1" applyBorder="1" applyAlignment="1">
      <alignment vertical="top"/>
    </xf>
    <xf numFmtId="0" fontId="2" fillId="0" borderId="24" xfId="0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2" fillId="0" borderId="46" xfId="0" applyFont="1" applyFill="1" applyBorder="1" applyAlignment="1">
      <alignment horizontal="center" vertical="top" wrapText="1"/>
    </xf>
    <xf numFmtId="0" fontId="2" fillId="0" borderId="62" xfId="0" applyFont="1" applyBorder="1" applyAlignment="1">
      <alignment vertical="top"/>
    </xf>
    <xf numFmtId="0" fontId="2" fillId="0" borderId="37" xfId="0" applyFont="1" applyFill="1" applyBorder="1" applyAlignment="1">
      <alignment horizontal="center" vertical="top" wrapText="1"/>
    </xf>
    <xf numFmtId="49" fontId="2" fillId="0" borderId="52" xfId="0" applyNumberFormat="1" applyFont="1" applyFill="1" applyBorder="1" applyAlignment="1">
      <alignment horizontal="center" vertical="top" wrapText="1"/>
    </xf>
    <xf numFmtId="3" fontId="7" fillId="7" borderId="45" xfId="0" applyNumberFormat="1" applyFont="1" applyFill="1" applyBorder="1" applyAlignment="1">
      <alignment horizontal="center" vertical="top" wrapText="1"/>
    </xf>
    <xf numFmtId="3" fontId="2" fillId="0" borderId="58" xfId="0" applyNumberFormat="1" applyFont="1" applyBorder="1" applyAlignment="1">
      <alignment horizontal="center" vertical="top" wrapText="1"/>
    </xf>
    <xf numFmtId="165" fontId="2" fillId="0" borderId="62" xfId="0" applyNumberFormat="1" applyFont="1" applyBorder="1" applyAlignment="1">
      <alignment horizontal="center" vertical="top"/>
    </xf>
    <xf numFmtId="3" fontId="12" fillId="0" borderId="0" xfId="0" applyNumberFormat="1" applyFont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top"/>
    </xf>
    <xf numFmtId="3" fontId="2" fillId="0" borderId="6" xfId="0" applyNumberFormat="1" applyFont="1" applyBorder="1" applyAlignment="1">
      <alignment horizontal="center" vertical="top"/>
    </xf>
    <xf numFmtId="3" fontId="5" fillId="0" borderId="47" xfId="0" applyNumberFormat="1" applyFont="1" applyFill="1" applyBorder="1" applyAlignment="1">
      <alignment horizontal="center" vertical="top" wrapText="1"/>
    </xf>
    <xf numFmtId="3" fontId="2" fillId="0" borderId="47" xfId="0" applyNumberFormat="1" applyFont="1" applyFill="1" applyBorder="1" applyAlignment="1">
      <alignment horizontal="center" vertical="top" wrapText="1"/>
    </xf>
    <xf numFmtId="3" fontId="7" fillId="7" borderId="6" xfId="0" applyNumberFormat="1" applyFont="1" applyFill="1" applyBorder="1" applyAlignment="1">
      <alignment horizontal="center" vertical="top"/>
    </xf>
    <xf numFmtId="3" fontId="2" fillId="0" borderId="55" xfId="0" applyNumberFormat="1" applyFont="1" applyFill="1" applyBorder="1" applyAlignment="1">
      <alignment horizontal="center" vertical="top" wrapText="1"/>
    </xf>
    <xf numFmtId="3" fontId="7" fillId="7" borderId="45" xfId="0" applyNumberFormat="1" applyFont="1" applyFill="1" applyBorder="1" applyAlignment="1">
      <alignment horizontal="center" vertical="top"/>
    </xf>
    <xf numFmtId="3" fontId="2" fillId="0" borderId="24" xfId="0" applyNumberFormat="1" applyFont="1" applyFill="1" applyBorder="1" applyAlignment="1">
      <alignment horizontal="center" vertical="top"/>
    </xf>
    <xf numFmtId="3" fontId="2" fillId="0" borderId="47" xfId="0" applyNumberFormat="1" applyFont="1" applyFill="1" applyBorder="1" applyAlignment="1">
      <alignment horizontal="center" vertical="top"/>
    </xf>
    <xf numFmtId="3" fontId="2" fillId="5" borderId="47" xfId="0" applyNumberFormat="1" applyFont="1" applyFill="1" applyBorder="1" applyAlignment="1">
      <alignment horizontal="center" vertical="top"/>
    </xf>
    <xf numFmtId="3" fontId="2" fillId="0" borderId="47" xfId="0" applyNumberFormat="1" applyFont="1" applyBorder="1" applyAlignment="1">
      <alignment horizontal="center" vertical="top" wrapText="1"/>
    </xf>
    <xf numFmtId="3" fontId="2" fillId="0" borderId="24" xfId="0" applyNumberFormat="1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164" fontId="2" fillId="5" borderId="0" xfId="0" applyNumberFormat="1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horizontal="center" vertical="center" wrapText="1"/>
    </xf>
    <xf numFmtId="164" fontId="7" fillId="5" borderId="0" xfId="0" applyNumberFormat="1" applyFont="1" applyFill="1" applyBorder="1" applyAlignment="1">
      <alignment horizontal="center" vertical="top" wrapText="1"/>
    </xf>
    <xf numFmtId="3" fontId="2" fillId="0" borderId="8" xfId="0" applyNumberFormat="1" applyFont="1" applyFill="1" applyBorder="1" applyAlignment="1">
      <alignment horizontal="center" vertical="top" wrapText="1"/>
    </xf>
    <xf numFmtId="3" fontId="2" fillId="0" borderId="24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textRotation="90" wrapText="1"/>
    </xf>
    <xf numFmtId="0" fontId="2" fillId="0" borderId="62" xfId="0" applyFont="1" applyBorder="1" applyAlignment="1">
      <alignment vertical="top" textRotation="90"/>
    </xf>
    <xf numFmtId="0" fontId="2" fillId="0" borderId="0" xfId="0" applyFont="1" applyBorder="1" applyAlignment="1">
      <alignment vertical="top" textRotation="90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2" fillId="0" borderId="0" xfId="0" applyFont="1"/>
    <xf numFmtId="49" fontId="7" fillId="2" borderId="25" xfId="0" applyNumberFormat="1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center" vertical="top"/>
    </xf>
    <xf numFmtId="49" fontId="7" fillId="3" borderId="19" xfId="0" applyNumberFormat="1" applyFont="1" applyFill="1" applyBorder="1" applyAlignment="1">
      <alignment horizontal="center" vertical="top"/>
    </xf>
    <xf numFmtId="3" fontId="2" fillId="0" borderId="0" xfId="0" applyNumberFormat="1" applyFont="1"/>
    <xf numFmtId="0" fontId="2" fillId="0" borderId="35" xfId="0" applyFont="1" applyFill="1" applyBorder="1" applyAlignment="1">
      <alignment vertical="top" wrapText="1"/>
    </xf>
    <xf numFmtId="0" fontId="2" fillId="0" borderId="0" xfId="0" applyFont="1" applyBorder="1"/>
    <xf numFmtId="0" fontId="2" fillId="0" borderId="52" xfId="0" applyFont="1" applyFill="1" applyBorder="1" applyAlignment="1">
      <alignment vertical="top" wrapText="1"/>
    </xf>
    <xf numFmtId="49" fontId="7" fillId="2" borderId="9" xfId="0" applyNumberFormat="1" applyFont="1" applyFill="1" applyBorder="1" applyAlignment="1">
      <alignment horizontal="center" vertical="top"/>
    </xf>
    <xf numFmtId="49" fontId="7" fillId="3" borderId="17" xfId="0" applyNumberFormat="1" applyFont="1" applyFill="1" applyBorder="1" applyAlignment="1">
      <alignment horizontal="center" vertical="top"/>
    </xf>
    <xf numFmtId="0" fontId="2" fillId="0" borderId="35" xfId="0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/>
    </xf>
    <xf numFmtId="49" fontId="7" fillId="3" borderId="40" xfId="0" applyNumberFormat="1" applyFont="1" applyFill="1" applyBorder="1" applyAlignment="1">
      <alignment horizontal="center" vertical="top"/>
    </xf>
    <xf numFmtId="49" fontId="7" fillId="2" borderId="13" xfId="0" applyNumberFormat="1" applyFont="1" applyFill="1" applyBorder="1" applyAlignment="1">
      <alignment horizontal="center" vertical="top"/>
    </xf>
    <xf numFmtId="49" fontId="7" fillId="2" borderId="13" xfId="0" applyNumberFormat="1" applyFont="1" applyFill="1" applyBorder="1" applyAlignment="1">
      <alignment vertical="top"/>
    </xf>
    <xf numFmtId="49" fontId="7" fillId="3" borderId="14" xfId="0" applyNumberFormat="1" applyFont="1" applyFill="1" applyBorder="1" applyAlignment="1">
      <alignment horizontal="center" vertical="top"/>
    </xf>
    <xf numFmtId="49" fontId="7" fillId="5" borderId="19" xfId="0" applyNumberFormat="1" applyFont="1" applyFill="1" applyBorder="1" applyAlignment="1">
      <alignment horizontal="center" vertical="top"/>
    </xf>
    <xf numFmtId="49" fontId="7" fillId="2" borderId="7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3" fontId="7" fillId="3" borderId="16" xfId="0" applyNumberFormat="1" applyFont="1" applyFill="1" applyBorder="1" applyAlignment="1">
      <alignment horizontal="center" vertical="top"/>
    </xf>
    <xf numFmtId="49" fontId="7" fillId="3" borderId="23" xfId="0" applyNumberFormat="1" applyFont="1" applyFill="1" applyBorder="1" applyAlignment="1">
      <alignment horizontal="center" vertical="top"/>
    </xf>
    <xf numFmtId="49" fontId="7" fillId="2" borderId="9" xfId="0" applyNumberFormat="1" applyFont="1" applyFill="1" applyBorder="1" applyAlignment="1">
      <alignment vertical="top"/>
    </xf>
    <xf numFmtId="49" fontId="7" fillId="3" borderId="10" xfId="0" applyNumberFormat="1" applyFont="1" applyFill="1" applyBorder="1" applyAlignment="1">
      <alignment horizontal="center" vertical="top"/>
    </xf>
    <xf numFmtId="49" fontId="7" fillId="5" borderId="17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top" wrapText="1"/>
    </xf>
    <xf numFmtId="1" fontId="2" fillId="0" borderId="34" xfId="0" applyNumberFormat="1" applyFont="1" applyFill="1" applyBorder="1" applyAlignment="1">
      <alignment horizontal="center" vertical="top"/>
    </xf>
    <xf numFmtId="49" fontId="7" fillId="2" borderId="11" xfId="0" applyNumberFormat="1" applyFont="1" applyFill="1" applyBorder="1" applyAlignment="1">
      <alignment vertical="top"/>
    </xf>
    <xf numFmtId="49" fontId="7" fillId="3" borderId="12" xfId="0" applyNumberFormat="1" applyFont="1" applyFill="1" applyBorder="1" applyAlignment="1">
      <alignment horizontal="center" vertical="top"/>
    </xf>
    <xf numFmtId="49" fontId="7" fillId="5" borderId="40" xfId="0" applyNumberFormat="1" applyFont="1" applyFill="1" applyBorder="1" applyAlignment="1">
      <alignment horizontal="center" vertical="top"/>
    </xf>
    <xf numFmtId="0" fontId="2" fillId="5" borderId="58" xfId="0" applyFont="1" applyFill="1" applyBorder="1" applyAlignment="1">
      <alignment vertical="top" wrapText="1"/>
    </xf>
    <xf numFmtId="49" fontId="2" fillId="5" borderId="31" xfId="0" applyNumberFormat="1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vertical="top" wrapText="1"/>
    </xf>
    <xf numFmtId="49" fontId="2" fillId="0" borderId="31" xfId="0" applyNumberFormat="1" applyFont="1" applyFill="1" applyBorder="1" applyAlignment="1">
      <alignment horizontal="center" vertical="top"/>
    </xf>
    <xf numFmtId="49" fontId="2" fillId="0" borderId="37" xfId="0" applyNumberFormat="1" applyFont="1" applyFill="1" applyBorder="1" applyAlignment="1">
      <alignment horizontal="center" vertical="top"/>
    </xf>
    <xf numFmtId="49" fontId="2" fillId="0" borderId="52" xfId="0" applyNumberFormat="1" applyFont="1" applyFill="1" applyBorder="1" applyAlignment="1">
      <alignment horizontal="center" vertical="top"/>
    </xf>
    <xf numFmtId="0" fontId="2" fillId="0" borderId="24" xfId="0" applyFont="1" applyFill="1" applyBorder="1" applyAlignment="1">
      <alignment vertical="top" wrapText="1"/>
    </xf>
    <xf numFmtId="1" fontId="2" fillId="0" borderId="21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vertical="top" wrapText="1"/>
    </xf>
    <xf numFmtId="3" fontId="7" fillId="3" borderId="16" xfId="0" applyNumberFormat="1" applyFont="1" applyFill="1" applyBorder="1" applyAlignment="1">
      <alignment horizontal="center" vertical="top" wrapText="1"/>
    </xf>
    <xf numFmtId="164" fontId="2" fillId="5" borderId="24" xfId="0" applyNumberFormat="1" applyFont="1" applyFill="1" applyBorder="1" applyAlignment="1">
      <alignment horizontal="center" vertical="top" wrapText="1"/>
    </xf>
    <xf numFmtId="3" fontId="2" fillId="8" borderId="20" xfId="0" applyNumberFormat="1" applyFont="1" applyFill="1" applyBorder="1" applyAlignment="1">
      <alignment horizontal="center" vertical="top" wrapText="1"/>
    </xf>
    <xf numFmtId="1" fontId="2" fillId="0" borderId="21" xfId="0" applyNumberFormat="1" applyFont="1" applyFill="1" applyBorder="1" applyAlignment="1">
      <alignment horizontal="center" vertical="top" wrapText="1"/>
    </xf>
    <xf numFmtId="164" fontId="2" fillId="5" borderId="65" xfId="0" applyNumberFormat="1" applyFont="1" applyFill="1" applyBorder="1" applyAlignment="1">
      <alignment horizontal="center" vertical="top" wrapText="1"/>
    </xf>
    <xf numFmtId="3" fontId="2" fillId="5" borderId="55" xfId="0" applyNumberFormat="1" applyFont="1" applyFill="1" applyBorder="1" applyAlignment="1">
      <alignment horizontal="center" vertical="top" wrapText="1"/>
    </xf>
    <xf numFmtId="1" fontId="2" fillId="0" borderId="35" xfId="0" applyNumberFormat="1" applyFont="1" applyFill="1" applyBorder="1" applyAlignment="1">
      <alignment horizontal="center" vertical="top" wrapText="1"/>
    </xf>
    <xf numFmtId="0" fontId="7" fillId="7" borderId="50" xfId="0" applyFont="1" applyFill="1" applyBorder="1" applyAlignment="1">
      <alignment horizontal="right" vertical="top" wrapText="1"/>
    </xf>
    <xf numFmtId="3" fontId="7" fillId="7" borderId="28" xfId="0" applyNumberFormat="1" applyFont="1" applyFill="1" applyBorder="1" applyAlignment="1">
      <alignment horizontal="center" vertical="top" wrapText="1"/>
    </xf>
    <xf numFmtId="164" fontId="2" fillId="0" borderId="64" xfId="0" applyNumberFormat="1" applyFont="1" applyFill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center" vertical="top" wrapText="1"/>
    </xf>
    <xf numFmtId="3" fontId="2" fillId="0" borderId="46" xfId="0" applyNumberFormat="1" applyFont="1" applyFill="1" applyBorder="1" applyAlignment="1">
      <alignment horizontal="center" vertical="top" wrapText="1"/>
    </xf>
    <xf numFmtId="0" fontId="2" fillId="0" borderId="47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2" fillId="0" borderId="52" xfId="0" applyFont="1" applyFill="1" applyBorder="1" applyAlignment="1">
      <alignment horizontal="center" vertical="top" wrapText="1"/>
    </xf>
    <xf numFmtId="164" fontId="2" fillId="0" borderId="20" xfId="0" applyNumberFormat="1" applyFont="1" applyFill="1" applyBorder="1" applyAlignment="1">
      <alignment horizontal="center" vertical="top" wrapText="1"/>
    </xf>
    <xf numFmtId="3" fontId="2" fillId="0" borderId="20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>
      <alignment horizontal="center" vertical="top"/>
    </xf>
    <xf numFmtId="0" fontId="7" fillId="7" borderId="27" xfId="0" applyFont="1" applyFill="1" applyBorder="1" applyAlignment="1">
      <alignment horizontal="right" vertical="top" wrapText="1"/>
    </xf>
    <xf numFmtId="0" fontId="2" fillId="0" borderId="52" xfId="0" applyNumberFormat="1" applyFont="1" applyFill="1" applyBorder="1" applyAlignment="1">
      <alignment horizontal="center" vertical="top"/>
    </xf>
    <xf numFmtId="164" fontId="2" fillId="8" borderId="4" xfId="0" applyNumberFormat="1" applyFont="1" applyFill="1" applyBorder="1" applyAlignment="1">
      <alignment horizontal="center" vertical="top" wrapText="1"/>
    </xf>
    <xf numFmtId="3" fontId="2" fillId="8" borderId="4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21" xfId="0" applyNumberFormat="1" applyFont="1" applyFill="1" applyBorder="1" applyAlignment="1">
      <alignment vertical="top"/>
    </xf>
    <xf numFmtId="0" fontId="3" fillId="0" borderId="13" xfId="0" applyFont="1" applyFill="1" applyBorder="1" applyAlignment="1">
      <alignment vertical="top" wrapText="1"/>
    </xf>
    <xf numFmtId="164" fontId="2" fillId="0" borderId="24" xfId="0" applyNumberFormat="1" applyFont="1" applyBorder="1" applyAlignment="1">
      <alignment horizontal="left" vertical="top"/>
    </xf>
    <xf numFmtId="164" fontId="2" fillId="8" borderId="20" xfId="0" applyNumberFormat="1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left" vertical="top" wrapText="1"/>
    </xf>
    <xf numFmtId="0" fontId="2" fillId="0" borderId="34" xfId="0" applyNumberFormat="1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left" vertical="top" wrapText="1"/>
    </xf>
    <xf numFmtId="0" fontId="2" fillId="0" borderId="51" xfId="0" applyNumberFormat="1" applyFont="1" applyFill="1" applyBorder="1" applyAlignment="1">
      <alignment horizontal="center" vertical="top"/>
    </xf>
    <xf numFmtId="49" fontId="7" fillId="2" borderId="2" xfId="0" applyNumberFormat="1" applyFont="1" applyFill="1" applyBorder="1" applyAlignment="1">
      <alignment horizontal="center" vertical="top" wrapText="1"/>
    </xf>
    <xf numFmtId="3" fontId="7" fillId="2" borderId="16" xfId="0" applyNumberFormat="1" applyFont="1" applyFill="1" applyBorder="1" applyAlignment="1">
      <alignment horizontal="center" vertical="top"/>
    </xf>
    <xf numFmtId="49" fontId="7" fillId="4" borderId="2" xfId="0" applyNumberFormat="1" applyFont="1" applyFill="1" applyBorder="1" applyAlignment="1">
      <alignment horizontal="center" vertical="top"/>
    </xf>
    <xf numFmtId="3" fontId="7" fillId="4" borderId="16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/>
    </xf>
    <xf numFmtId="3" fontId="7" fillId="4" borderId="18" xfId="0" applyNumberFormat="1" applyFont="1" applyFill="1" applyBorder="1" applyAlignment="1">
      <alignment horizontal="center" vertical="top" wrapText="1"/>
    </xf>
    <xf numFmtId="3" fontId="2" fillId="0" borderId="18" xfId="0" applyNumberFormat="1" applyFont="1" applyBorder="1" applyAlignment="1">
      <alignment horizontal="center" vertical="top" wrapText="1"/>
    </xf>
    <xf numFmtId="0" fontId="2" fillId="8" borderId="0" xfId="0" applyFont="1" applyFill="1" applyAlignment="1">
      <alignment vertical="top"/>
    </xf>
    <xf numFmtId="0" fontId="2" fillId="8" borderId="0" xfId="0" applyFont="1" applyFill="1"/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 textRotation="90"/>
    </xf>
    <xf numFmtId="0" fontId="2" fillId="0" borderId="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21" xfId="0" applyNumberFormat="1" applyFont="1" applyFill="1" applyBorder="1" applyAlignment="1">
      <alignment horizontal="center" vertical="top"/>
    </xf>
    <xf numFmtId="0" fontId="2" fillId="0" borderId="52" xfId="0" applyNumberFormat="1" applyFont="1" applyFill="1" applyBorder="1" applyAlignment="1">
      <alignment horizontal="center" vertical="top"/>
    </xf>
    <xf numFmtId="49" fontId="7" fillId="5" borderId="40" xfId="0" applyNumberFormat="1" applyFont="1" applyFill="1" applyBorder="1" applyAlignment="1">
      <alignment horizontal="center" vertical="top"/>
    </xf>
    <xf numFmtId="0" fontId="7" fillId="7" borderId="5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center" vertical="center" textRotation="90" wrapText="1"/>
    </xf>
    <xf numFmtId="49" fontId="7" fillId="5" borderId="17" xfId="0" applyNumberFormat="1" applyFont="1" applyFill="1" applyBorder="1" applyAlignment="1">
      <alignment horizontal="center" vertical="top"/>
    </xf>
    <xf numFmtId="49" fontId="7" fillId="5" borderId="19" xfId="0" applyNumberFormat="1" applyFont="1" applyFill="1" applyBorder="1" applyAlignment="1">
      <alignment horizontal="center" vertical="top"/>
    </xf>
    <xf numFmtId="49" fontId="7" fillId="2" borderId="11" xfId="0" applyNumberFormat="1" applyFont="1" applyFill="1" applyBorder="1" applyAlignment="1">
      <alignment horizontal="center" vertical="top"/>
    </xf>
    <xf numFmtId="49" fontId="7" fillId="3" borderId="40" xfId="0" applyNumberFormat="1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3" fontId="2" fillId="0" borderId="24" xfId="0" applyNumberFormat="1" applyFont="1" applyBorder="1" applyAlignment="1">
      <alignment horizontal="center" vertical="top"/>
    </xf>
    <xf numFmtId="3" fontId="7" fillId="7" borderId="47" xfId="0" applyNumberFormat="1" applyFont="1" applyFill="1" applyBorder="1" applyAlignment="1">
      <alignment horizontal="center" vertical="top"/>
    </xf>
    <xf numFmtId="3" fontId="7" fillId="7" borderId="25" xfId="0" applyNumberFormat="1" applyFont="1" applyFill="1" applyBorder="1" applyAlignment="1">
      <alignment horizontal="center" vertical="top"/>
    </xf>
    <xf numFmtId="3" fontId="7" fillId="3" borderId="7" xfId="0" applyNumberFormat="1" applyFont="1" applyFill="1" applyBorder="1" applyAlignment="1">
      <alignment horizontal="center" vertical="top"/>
    </xf>
    <xf numFmtId="3" fontId="2" fillId="0" borderId="6" xfId="0" applyNumberFormat="1" applyFont="1" applyBorder="1" applyAlignment="1">
      <alignment horizontal="center" vertical="top" wrapText="1"/>
    </xf>
    <xf numFmtId="3" fontId="7" fillId="7" borderId="25" xfId="0" applyNumberFormat="1" applyFont="1" applyFill="1" applyBorder="1" applyAlignment="1">
      <alignment horizontal="center" vertical="top" wrapText="1"/>
    </xf>
    <xf numFmtId="3" fontId="7" fillId="3" borderId="7" xfId="0" applyNumberFormat="1" applyFont="1" applyFill="1" applyBorder="1" applyAlignment="1">
      <alignment horizontal="center" vertical="top" wrapText="1"/>
    </xf>
    <xf numFmtId="3" fontId="2" fillId="8" borderId="24" xfId="0" applyNumberFormat="1" applyFont="1" applyFill="1" applyBorder="1" applyAlignment="1">
      <alignment horizontal="center" vertical="top" wrapText="1"/>
    </xf>
    <xf numFmtId="3" fontId="2" fillId="5" borderId="47" xfId="0" applyNumberFormat="1" applyFont="1" applyFill="1" applyBorder="1" applyAlignment="1">
      <alignment horizontal="center" vertical="top" wrapText="1"/>
    </xf>
    <xf numFmtId="3" fontId="2" fillId="8" borderId="5" xfId="0" applyNumberFormat="1" applyFont="1" applyFill="1" applyBorder="1" applyAlignment="1">
      <alignment horizontal="center" vertical="top" wrapText="1"/>
    </xf>
    <xf numFmtId="3" fontId="2" fillId="0" borderId="18" xfId="0" applyNumberFormat="1" applyFont="1" applyBorder="1" applyAlignment="1">
      <alignment horizontal="center" vertical="top"/>
    </xf>
    <xf numFmtId="3" fontId="7" fillId="7" borderId="8" xfId="0" applyNumberFormat="1" applyFont="1" applyFill="1" applyBorder="1" applyAlignment="1">
      <alignment horizontal="center" vertical="top"/>
    </xf>
    <xf numFmtId="3" fontId="7" fillId="7" borderId="28" xfId="0" applyNumberFormat="1" applyFont="1" applyFill="1" applyBorder="1" applyAlignment="1">
      <alignment horizontal="center" vertical="top"/>
    </xf>
    <xf numFmtId="3" fontId="2" fillId="0" borderId="20" xfId="0" applyNumberFormat="1" applyFont="1" applyFill="1" applyBorder="1" applyAlignment="1">
      <alignment horizontal="center" vertical="top"/>
    </xf>
    <xf numFmtId="3" fontId="2" fillId="5" borderId="55" xfId="0" applyNumberFormat="1" applyFont="1" applyFill="1" applyBorder="1" applyAlignment="1">
      <alignment horizontal="center" vertical="top"/>
    </xf>
    <xf numFmtId="3" fontId="2" fillId="0" borderId="4" xfId="0" applyNumberFormat="1" applyFont="1" applyBorder="1" applyAlignment="1">
      <alignment horizontal="center" vertical="top" wrapText="1"/>
    </xf>
    <xf numFmtId="3" fontId="2" fillId="0" borderId="18" xfId="0" applyNumberFormat="1" applyFont="1" applyFill="1" applyBorder="1" applyAlignment="1">
      <alignment horizontal="center" vertical="top" wrapText="1"/>
    </xf>
    <xf numFmtId="3" fontId="7" fillId="7" borderId="8" xfId="0" applyNumberFormat="1" applyFont="1" applyFill="1" applyBorder="1" applyAlignment="1">
      <alignment horizontal="center" vertical="top" wrapText="1"/>
    </xf>
    <xf numFmtId="3" fontId="7" fillId="4" borderId="63" xfId="0" applyNumberFormat="1" applyFont="1" applyFill="1" applyBorder="1" applyAlignment="1">
      <alignment horizontal="center" vertical="top"/>
    </xf>
    <xf numFmtId="3" fontId="7" fillId="4" borderId="58" xfId="0" applyNumberFormat="1" applyFont="1" applyFill="1" applyBorder="1" applyAlignment="1">
      <alignment horizontal="center" vertical="top" wrapText="1"/>
    </xf>
    <xf numFmtId="3" fontId="2" fillId="8" borderId="58" xfId="0" applyNumberFormat="1" applyFont="1" applyFill="1" applyBorder="1" applyAlignment="1">
      <alignment horizontal="center" vertical="top" wrapText="1"/>
    </xf>
    <xf numFmtId="3" fontId="15" fillId="8" borderId="20" xfId="0" applyNumberFormat="1" applyFont="1" applyFill="1" applyBorder="1" applyAlignment="1">
      <alignment horizontal="center" vertical="top" wrapText="1"/>
    </xf>
    <xf numFmtId="3" fontId="15" fillId="8" borderId="24" xfId="0" applyNumberFormat="1" applyFont="1" applyFill="1" applyBorder="1" applyAlignment="1">
      <alignment horizontal="center" vertical="top" wrapText="1"/>
    </xf>
    <xf numFmtId="3" fontId="2" fillId="7" borderId="5" xfId="0" applyNumberFormat="1" applyFont="1" applyFill="1" applyBorder="1" applyAlignment="1">
      <alignment horizontal="center" vertical="top"/>
    </xf>
    <xf numFmtId="3" fontId="2" fillId="7" borderId="6" xfId="0" applyNumberFormat="1" applyFont="1" applyFill="1" applyBorder="1" applyAlignment="1">
      <alignment horizontal="center" vertical="top"/>
    </xf>
    <xf numFmtId="3" fontId="2" fillId="7" borderId="8" xfId="0" applyNumberFormat="1" applyFont="1" applyFill="1" applyBorder="1" applyAlignment="1">
      <alignment horizontal="center" vertical="top" wrapText="1"/>
    </xf>
    <xf numFmtId="3" fontId="5" fillId="7" borderId="47" xfId="0" applyNumberFormat="1" applyFont="1" applyFill="1" applyBorder="1" applyAlignment="1">
      <alignment horizontal="center" vertical="top" wrapText="1"/>
    </xf>
    <xf numFmtId="3" fontId="2" fillId="7" borderId="47" xfId="0" applyNumberFormat="1" applyFont="1" applyFill="1" applyBorder="1" applyAlignment="1">
      <alignment horizontal="center" vertical="top" wrapText="1"/>
    </xf>
    <xf numFmtId="3" fontId="2" fillId="7" borderId="24" xfId="0" applyNumberFormat="1" applyFont="1" applyFill="1" applyBorder="1" applyAlignment="1">
      <alignment horizontal="center" vertical="top" wrapText="1"/>
    </xf>
    <xf numFmtId="3" fontId="2" fillId="7" borderId="55" xfId="0" applyNumberFormat="1" applyFont="1" applyFill="1" applyBorder="1" applyAlignment="1">
      <alignment horizontal="center" vertical="top" wrapText="1"/>
    </xf>
    <xf numFmtId="3" fontId="2" fillId="7" borderId="24" xfId="0" applyNumberFormat="1" applyFont="1" applyFill="1" applyBorder="1" applyAlignment="1">
      <alignment horizontal="center" vertical="top"/>
    </xf>
    <xf numFmtId="3" fontId="2" fillId="7" borderId="47" xfId="0" applyNumberFormat="1" applyFont="1" applyFill="1" applyBorder="1" applyAlignment="1">
      <alignment horizontal="center" vertical="top"/>
    </xf>
    <xf numFmtId="3" fontId="2" fillId="7" borderId="58" xfId="0" applyNumberFormat="1" applyFont="1" applyFill="1" applyBorder="1" applyAlignment="1">
      <alignment horizontal="center" vertical="top" wrapText="1"/>
    </xf>
    <xf numFmtId="3" fontId="2" fillId="7" borderId="20" xfId="0" applyNumberFormat="1" applyFont="1" applyFill="1" applyBorder="1" applyAlignment="1">
      <alignment horizontal="center" vertical="top" wrapText="1"/>
    </xf>
    <xf numFmtId="3" fontId="2" fillId="7" borderId="4" xfId="0" applyNumberFormat="1" applyFont="1" applyFill="1" applyBorder="1" applyAlignment="1">
      <alignment horizontal="center" vertical="top" wrapText="1"/>
    </xf>
    <xf numFmtId="3" fontId="2" fillId="7" borderId="46" xfId="0" applyNumberFormat="1" applyFont="1" applyFill="1" applyBorder="1" applyAlignment="1">
      <alignment horizontal="center" vertical="top" wrapText="1"/>
    </xf>
    <xf numFmtId="3" fontId="3" fillId="0" borderId="24" xfId="0" applyNumberFormat="1" applyFont="1" applyBorder="1" applyAlignment="1">
      <alignment horizontal="center" vertical="center" textRotation="90" wrapText="1"/>
    </xf>
    <xf numFmtId="3" fontId="3" fillId="0" borderId="20" xfId="0" applyNumberFormat="1" applyFont="1" applyBorder="1" applyAlignment="1">
      <alignment horizontal="center" vertical="center" textRotation="90" wrapText="1"/>
    </xf>
    <xf numFmtId="3" fontId="3" fillId="0" borderId="38" xfId="0" applyNumberFormat="1" applyFont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7" fillId="7" borderId="50" xfId="0" applyFont="1" applyFill="1" applyBorder="1" applyAlignment="1">
      <alignment horizontal="right" vertical="top" wrapText="1"/>
    </xf>
    <xf numFmtId="0" fontId="6" fillId="0" borderId="3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8" borderId="58" xfId="0" applyFont="1" applyFill="1" applyBorder="1" applyAlignment="1">
      <alignment horizontal="left" vertical="top" wrapText="1"/>
    </xf>
    <xf numFmtId="0" fontId="7" fillId="8" borderId="42" xfId="0" applyFont="1" applyFill="1" applyBorder="1" applyAlignment="1">
      <alignment horizontal="left" vertical="top" wrapText="1"/>
    </xf>
    <xf numFmtId="0" fontId="2" fillId="0" borderId="58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53" xfId="0" applyFont="1" applyBorder="1" applyAlignment="1">
      <alignment horizontal="left" vertical="top" wrapText="1"/>
    </xf>
    <xf numFmtId="0" fontId="7" fillId="7" borderId="45" xfId="0" applyFont="1" applyFill="1" applyBorder="1" applyAlignment="1">
      <alignment horizontal="right" vertical="top" wrapText="1"/>
    </xf>
    <xf numFmtId="0" fontId="7" fillId="7" borderId="50" xfId="0" applyFont="1" applyFill="1" applyBorder="1" applyAlignment="1">
      <alignment horizontal="right" vertical="top" wrapText="1"/>
    </xf>
    <xf numFmtId="0" fontId="2" fillId="0" borderId="26" xfId="0" applyFont="1" applyBorder="1" applyAlignment="1">
      <alignment horizontal="left" vertical="top" wrapText="1"/>
    </xf>
    <xf numFmtId="0" fontId="2" fillId="8" borderId="58" xfId="0" applyFont="1" applyFill="1" applyBorder="1" applyAlignment="1">
      <alignment horizontal="left" vertical="top" wrapText="1"/>
    </xf>
    <xf numFmtId="0" fontId="2" fillId="8" borderId="42" xfId="0" applyFont="1" applyFill="1" applyBorder="1" applyAlignment="1">
      <alignment horizontal="left" vertical="top" wrapText="1"/>
    </xf>
    <xf numFmtId="164" fontId="2" fillId="8" borderId="9" xfId="0" applyNumberFormat="1" applyFont="1" applyFill="1" applyBorder="1" applyAlignment="1">
      <alignment horizontal="left" vertical="top" wrapText="1"/>
    </xf>
    <xf numFmtId="164" fontId="2" fillId="8" borderId="11" xfId="0" applyNumberFormat="1" applyFont="1" applyFill="1" applyBorder="1" applyAlignment="1">
      <alignment horizontal="left" vertical="top" wrapText="1"/>
    </xf>
    <xf numFmtId="164" fontId="2" fillId="8" borderId="13" xfId="0" applyNumberFormat="1" applyFont="1" applyFill="1" applyBorder="1" applyAlignment="1">
      <alignment horizontal="left" vertical="top" wrapText="1"/>
    </xf>
    <xf numFmtId="49" fontId="7" fillId="3" borderId="61" xfId="0" applyNumberFormat="1" applyFont="1" applyFill="1" applyBorder="1" applyAlignment="1">
      <alignment horizontal="center" vertical="top"/>
    </xf>
    <xf numFmtId="49" fontId="7" fillId="3" borderId="49" xfId="0" applyNumberFormat="1" applyFont="1" applyFill="1" applyBorder="1" applyAlignment="1">
      <alignment horizontal="center" vertical="top"/>
    </xf>
    <xf numFmtId="49" fontId="7" fillId="5" borderId="39" xfId="0" applyNumberFormat="1" applyFont="1" applyFill="1" applyBorder="1" applyAlignment="1">
      <alignment horizontal="center" vertical="top"/>
    </xf>
    <xf numFmtId="49" fontId="7" fillId="5" borderId="44" xfId="0" applyNumberFormat="1" applyFont="1" applyFill="1" applyBorder="1" applyAlignment="1">
      <alignment horizontal="center" vertical="top"/>
    </xf>
    <xf numFmtId="164" fontId="7" fillId="8" borderId="39" xfId="0" applyNumberFormat="1" applyFont="1" applyFill="1" applyBorder="1" applyAlignment="1">
      <alignment horizontal="left" vertical="top" wrapText="1"/>
    </xf>
    <xf numFmtId="164" fontId="7" fillId="8" borderId="44" xfId="0" applyNumberFormat="1" applyFont="1" applyFill="1" applyBorder="1" applyAlignment="1">
      <alignment horizontal="left" vertical="top" wrapText="1"/>
    </xf>
    <xf numFmtId="164" fontId="7" fillId="0" borderId="32" xfId="0" applyNumberFormat="1" applyFont="1" applyFill="1" applyBorder="1" applyAlignment="1">
      <alignment horizontal="center" vertical="top" wrapText="1"/>
    </xf>
    <xf numFmtId="164" fontId="7" fillId="0" borderId="43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Border="1" applyAlignment="1">
      <alignment horizontal="center" vertical="top" textRotation="90" wrapText="1"/>
    </xf>
    <xf numFmtId="49" fontId="2" fillId="0" borderId="1" xfId="0" applyNumberFormat="1" applyFont="1" applyBorder="1" applyAlignment="1">
      <alignment horizontal="center" vertical="top" textRotation="90" wrapText="1"/>
    </xf>
    <xf numFmtId="49" fontId="7" fillId="0" borderId="34" xfId="0" applyNumberFormat="1" applyFont="1" applyBorder="1" applyAlignment="1">
      <alignment horizontal="center" vertical="top"/>
    </xf>
    <xf numFmtId="49" fontId="7" fillId="0" borderId="51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63" xfId="0" applyNumberFormat="1" applyFont="1" applyBorder="1" applyAlignment="1">
      <alignment horizontal="center" vertical="top" wrapText="1"/>
    </xf>
    <xf numFmtId="0" fontId="7" fillId="4" borderId="29" xfId="0" applyFont="1" applyFill="1" applyBorder="1" applyAlignment="1">
      <alignment horizontal="left" vertical="top" wrapText="1"/>
    </xf>
    <xf numFmtId="0" fontId="7" fillId="4" borderId="30" xfId="0" applyFont="1" applyFill="1" applyBorder="1" applyAlignment="1">
      <alignment horizontal="left" vertical="top" wrapText="1"/>
    </xf>
    <xf numFmtId="0" fontId="7" fillId="4" borderId="53" xfId="0" applyFont="1" applyFill="1" applyBorder="1" applyAlignment="1">
      <alignment horizontal="left" vertical="top" wrapText="1"/>
    </xf>
    <xf numFmtId="49" fontId="7" fillId="4" borderId="23" xfId="0" applyNumberFormat="1" applyFont="1" applyFill="1" applyBorder="1" applyAlignment="1">
      <alignment horizontal="right" vertical="top"/>
    </xf>
    <xf numFmtId="49" fontId="7" fillId="4" borderId="15" xfId="0" applyNumberFormat="1" applyFont="1" applyFill="1" applyBorder="1" applyAlignment="1">
      <alignment horizontal="right" vertical="top"/>
    </xf>
    <xf numFmtId="49" fontId="7" fillId="4" borderId="56" xfId="0" applyNumberFormat="1" applyFont="1" applyFill="1" applyBorder="1" applyAlignment="1">
      <alignment horizontal="right" vertical="top"/>
    </xf>
    <xf numFmtId="164" fontId="7" fillId="4" borderId="25" xfId="0" applyNumberFormat="1" applyFont="1" applyFill="1" applyBorder="1" applyAlignment="1">
      <alignment horizontal="center" vertical="top"/>
    </xf>
    <xf numFmtId="164" fontId="7" fillId="4" borderId="48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left" vertical="top" wrapText="1"/>
    </xf>
    <xf numFmtId="164" fontId="7" fillId="0" borderId="62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21" xfId="0" applyNumberFormat="1" applyFont="1" applyFill="1" applyBorder="1" applyAlignment="1">
      <alignment horizontal="center" vertical="top"/>
    </xf>
    <xf numFmtId="0" fontId="2" fillId="0" borderId="52" xfId="0" applyNumberFormat="1" applyFont="1" applyFill="1" applyBorder="1" applyAlignment="1">
      <alignment horizontal="center" vertical="top"/>
    </xf>
    <xf numFmtId="49" fontId="7" fillId="3" borderId="23" xfId="0" applyNumberFormat="1" applyFont="1" applyFill="1" applyBorder="1" applyAlignment="1">
      <alignment horizontal="right" vertical="top" wrapText="1"/>
    </xf>
    <xf numFmtId="49" fontId="7" fillId="3" borderId="15" xfId="0" applyNumberFormat="1" applyFont="1" applyFill="1" applyBorder="1" applyAlignment="1">
      <alignment horizontal="right" vertical="top" wrapText="1"/>
    </xf>
    <xf numFmtId="49" fontId="7" fillId="3" borderId="56" xfId="0" applyNumberFormat="1" applyFont="1" applyFill="1" applyBorder="1" applyAlignment="1">
      <alignment horizontal="right" vertical="top" wrapText="1"/>
    </xf>
    <xf numFmtId="164" fontId="7" fillId="3" borderId="7" xfId="0" applyNumberFormat="1" applyFont="1" applyFill="1" applyBorder="1" applyAlignment="1">
      <alignment horizontal="center" vertical="center" wrapText="1"/>
    </xf>
    <xf numFmtId="164" fontId="7" fillId="3" borderId="56" xfId="0" applyNumberFormat="1" applyFont="1" applyFill="1" applyBorder="1" applyAlignment="1">
      <alignment horizontal="center" vertical="center" wrapText="1"/>
    </xf>
    <xf numFmtId="164" fontId="7" fillId="2" borderId="23" xfId="0" applyNumberFormat="1" applyFont="1" applyFill="1" applyBorder="1" applyAlignment="1">
      <alignment horizontal="right" vertical="top"/>
    </xf>
    <xf numFmtId="164" fontId="7" fillId="2" borderId="15" xfId="0" applyNumberFormat="1" applyFont="1" applyFill="1" applyBorder="1" applyAlignment="1">
      <alignment horizontal="right" vertical="top"/>
    </xf>
    <xf numFmtId="164" fontId="7" fillId="2" borderId="56" xfId="0" applyNumberFormat="1" applyFont="1" applyFill="1" applyBorder="1" applyAlignment="1">
      <alignment horizontal="right" vertical="top"/>
    </xf>
    <xf numFmtId="164" fontId="7" fillId="2" borderId="7" xfId="0" applyNumberFormat="1" applyFont="1" applyFill="1" applyBorder="1" applyAlignment="1">
      <alignment horizontal="center" vertical="top"/>
    </xf>
    <xf numFmtId="164" fontId="7" fillId="2" borderId="56" xfId="0" applyNumberFormat="1" applyFont="1" applyFill="1" applyBorder="1" applyAlignment="1">
      <alignment horizontal="center" vertical="top"/>
    </xf>
    <xf numFmtId="49" fontId="7" fillId="2" borderId="32" xfId="0" applyNumberFormat="1" applyFont="1" applyFill="1" applyBorder="1" applyAlignment="1">
      <alignment horizontal="center" vertical="top" wrapText="1"/>
    </xf>
    <xf numFmtId="49" fontId="7" fillId="2" borderId="43" xfId="0" applyNumberFormat="1" applyFont="1" applyFill="1" applyBorder="1" applyAlignment="1">
      <alignment horizontal="center" vertical="top" wrapText="1"/>
    </xf>
    <xf numFmtId="49" fontId="7" fillId="8" borderId="34" xfId="0" applyNumberFormat="1" applyFont="1" applyFill="1" applyBorder="1" applyAlignment="1">
      <alignment horizontal="center" vertical="top"/>
    </xf>
    <xf numFmtId="49" fontId="7" fillId="8" borderId="51" xfId="0" applyNumberFormat="1" applyFont="1" applyFill="1" applyBorder="1" applyAlignment="1">
      <alignment horizontal="center" vertical="top"/>
    </xf>
    <xf numFmtId="164" fontId="2" fillId="8" borderId="39" xfId="0" applyNumberFormat="1" applyFont="1" applyFill="1" applyBorder="1" applyAlignment="1">
      <alignment horizontal="left" vertical="top" wrapText="1"/>
    </xf>
    <xf numFmtId="164" fontId="2" fillId="8" borderId="44" xfId="0" applyNumberFormat="1" applyFont="1" applyFill="1" applyBorder="1" applyAlignment="1">
      <alignment horizontal="left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7" fillId="3" borderId="57" xfId="0" applyNumberFormat="1" applyFont="1" applyFill="1" applyBorder="1" applyAlignment="1">
      <alignment horizontal="center" vertical="top"/>
    </xf>
    <xf numFmtId="49" fontId="7" fillId="5" borderId="33" xfId="0" applyNumberFormat="1" applyFont="1" applyFill="1" applyBorder="1" applyAlignment="1">
      <alignment horizontal="center" vertical="top"/>
    </xf>
    <xf numFmtId="49" fontId="7" fillId="5" borderId="12" xfId="0" applyNumberFormat="1" applyFont="1" applyFill="1" applyBorder="1" applyAlignment="1">
      <alignment horizontal="center" vertical="top"/>
    </xf>
    <xf numFmtId="49" fontId="7" fillId="5" borderId="1" xfId="0" applyNumberFormat="1" applyFont="1" applyFill="1" applyBorder="1" applyAlignment="1">
      <alignment horizontal="center" vertical="top"/>
    </xf>
    <xf numFmtId="164" fontId="7" fillId="0" borderId="39" xfId="0" applyNumberFormat="1" applyFont="1" applyBorder="1" applyAlignment="1">
      <alignment horizontal="left" vertical="top" wrapText="1"/>
    </xf>
    <xf numFmtId="164" fontId="7" fillId="0" borderId="53" xfId="0" applyNumberFormat="1" applyFont="1" applyBorder="1" applyAlignment="1">
      <alignment horizontal="left" vertical="top" wrapText="1"/>
    </xf>
    <xf numFmtId="164" fontId="7" fillId="0" borderId="44" xfId="0" applyNumberFormat="1" applyFont="1" applyBorder="1" applyAlignment="1">
      <alignment horizontal="left" vertical="top" wrapText="1"/>
    </xf>
    <xf numFmtId="164" fontId="7" fillId="0" borderId="32" xfId="0" applyNumberFormat="1" applyFont="1" applyBorder="1" applyAlignment="1">
      <alignment horizontal="center" vertical="top" wrapText="1"/>
    </xf>
    <xf numFmtId="164" fontId="7" fillId="0" borderId="29" xfId="0" applyNumberFormat="1" applyFont="1" applyBorder="1" applyAlignment="1">
      <alignment horizontal="center" vertical="top" wrapText="1"/>
    </xf>
    <xf numFmtId="164" fontId="7" fillId="0" borderId="43" xfId="0" applyNumberFormat="1" applyFont="1" applyBorder="1" applyAlignment="1">
      <alignment horizontal="center" vertical="top" wrapText="1"/>
    </xf>
    <xf numFmtId="49" fontId="5" fillId="8" borderId="33" xfId="0" applyNumberFormat="1" applyFont="1" applyFill="1" applyBorder="1" applyAlignment="1">
      <alignment horizontal="center" vertical="top" textRotation="90" wrapText="1"/>
    </xf>
    <xf numFmtId="49" fontId="5" fillId="8" borderId="30" xfId="0" applyNumberFormat="1" applyFont="1" applyFill="1" applyBorder="1" applyAlignment="1">
      <alignment horizontal="center" vertical="top" textRotation="90" wrapText="1"/>
    </xf>
    <xf numFmtId="49" fontId="5" fillId="8" borderId="1" xfId="0" applyNumberFormat="1" applyFont="1" applyFill="1" applyBorder="1" applyAlignment="1">
      <alignment horizontal="center" vertical="top" textRotation="90" wrapText="1"/>
    </xf>
    <xf numFmtId="49" fontId="7" fillId="0" borderId="31" xfId="0" applyNumberFormat="1" applyFont="1" applyBorder="1" applyAlignment="1">
      <alignment horizontal="center" vertical="top"/>
    </xf>
    <xf numFmtId="49" fontId="2" fillId="0" borderId="46" xfId="0" applyNumberFormat="1" applyFont="1" applyBorder="1" applyAlignment="1">
      <alignment horizontal="center" vertical="top" wrapText="1"/>
    </xf>
    <xf numFmtId="49" fontId="7" fillId="3" borderId="7" xfId="0" applyNumberFormat="1" applyFont="1" applyFill="1" applyBorder="1" applyAlignment="1">
      <alignment horizontal="left" vertical="top" wrapText="1"/>
    </xf>
    <xf numFmtId="49" fontId="7" fillId="3" borderId="15" xfId="0" applyNumberFormat="1" applyFont="1" applyFill="1" applyBorder="1" applyAlignment="1">
      <alignment horizontal="left" vertical="top" wrapText="1"/>
    </xf>
    <xf numFmtId="49" fontId="7" fillId="3" borderId="56" xfId="0" applyNumberFormat="1" applyFont="1" applyFill="1" applyBorder="1" applyAlignment="1">
      <alignment horizontal="left" vertical="top" wrapText="1"/>
    </xf>
    <xf numFmtId="49" fontId="2" fillId="0" borderId="30" xfId="0" applyNumberFormat="1" applyFont="1" applyBorder="1" applyAlignment="1">
      <alignment horizontal="center" vertical="top" textRotation="90" wrapText="1"/>
    </xf>
    <xf numFmtId="164" fontId="2" fillId="0" borderId="9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>
      <alignment horizontal="left" vertical="top" wrapText="1"/>
    </xf>
    <xf numFmtId="49" fontId="7" fillId="5" borderId="40" xfId="0" applyNumberFormat="1" applyFont="1" applyFill="1" applyBorder="1" applyAlignment="1">
      <alignment horizontal="center" vertical="top"/>
    </xf>
    <xf numFmtId="164" fontId="7" fillId="5" borderId="39" xfId="0" applyNumberFormat="1" applyFont="1" applyFill="1" applyBorder="1" applyAlignment="1">
      <alignment horizontal="left" vertical="top" wrapText="1"/>
    </xf>
    <xf numFmtId="164" fontId="7" fillId="5" borderId="40" xfId="0" applyNumberFormat="1" applyFont="1" applyFill="1" applyBorder="1" applyAlignment="1">
      <alignment horizontal="left" vertical="top" wrapText="1"/>
    </xf>
    <xf numFmtId="164" fontId="7" fillId="5" borderId="44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textRotation="90" wrapText="1"/>
    </xf>
    <xf numFmtId="49" fontId="7" fillId="8" borderId="35" xfId="0" applyNumberFormat="1" applyFont="1" applyFill="1" applyBorder="1" applyAlignment="1">
      <alignment horizontal="center" vertical="top"/>
    </xf>
    <xf numFmtId="49" fontId="7" fillId="3" borderId="7" xfId="0" applyNumberFormat="1" applyFont="1" applyFill="1" applyBorder="1" applyAlignment="1">
      <alignment horizontal="left" vertical="top"/>
    </xf>
    <xf numFmtId="49" fontId="7" fillId="3" borderId="15" xfId="0" applyNumberFormat="1" applyFont="1" applyFill="1" applyBorder="1" applyAlignment="1">
      <alignment horizontal="left" vertical="top"/>
    </xf>
    <xf numFmtId="49" fontId="7" fillId="3" borderId="56" xfId="0" applyNumberFormat="1" applyFont="1" applyFill="1" applyBorder="1" applyAlignment="1">
      <alignment horizontal="left" vertical="top"/>
    </xf>
    <xf numFmtId="0" fontId="2" fillId="0" borderId="17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49" fontId="2" fillId="0" borderId="22" xfId="0" applyNumberFormat="1" applyFont="1" applyBorder="1" applyAlignment="1">
      <alignment horizontal="center" vertical="top" textRotation="90"/>
    </xf>
    <xf numFmtId="49" fontId="2" fillId="0" borderId="0" xfId="0" applyNumberFormat="1" applyFont="1" applyBorder="1" applyAlignment="1">
      <alignment horizontal="center" vertical="top" textRotation="90"/>
    </xf>
    <xf numFmtId="49" fontId="2" fillId="0" borderId="62" xfId="0" applyNumberFormat="1" applyFont="1" applyBorder="1" applyAlignment="1">
      <alignment horizontal="center" vertical="top" textRotation="90"/>
    </xf>
    <xf numFmtId="49" fontId="7" fillId="0" borderId="21" xfId="0" applyNumberFormat="1" applyFont="1" applyBorder="1" applyAlignment="1">
      <alignment horizontal="center" vertical="top"/>
    </xf>
    <xf numFmtId="49" fontId="7" fillId="0" borderId="35" xfId="0" applyNumberFormat="1" applyFont="1" applyBorder="1" applyAlignment="1">
      <alignment horizontal="center" vertical="top"/>
    </xf>
    <xf numFmtId="49" fontId="7" fillId="0" borderId="52" xfId="0" applyNumberFormat="1" applyFont="1" applyBorder="1" applyAlignment="1">
      <alignment horizontal="center" vertical="top"/>
    </xf>
    <xf numFmtId="0" fontId="2" fillId="0" borderId="36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164" fontId="7" fillId="3" borderId="7" xfId="0" applyNumberFormat="1" applyFont="1" applyFill="1" applyBorder="1" applyAlignment="1">
      <alignment horizontal="center" vertical="center"/>
    </xf>
    <xf numFmtId="164" fontId="7" fillId="3" borderId="56" xfId="0" applyNumberFormat="1" applyFont="1" applyFill="1" applyBorder="1" applyAlignment="1">
      <alignment horizontal="center" vertical="center"/>
    </xf>
    <xf numFmtId="49" fontId="7" fillId="3" borderId="17" xfId="0" applyNumberFormat="1" applyFont="1" applyFill="1" applyBorder="1" applyAlignment="1">
      <alignment horizontal="right" vertical="top"/>
    </xf>
    <xf numFmtId="49" fontId="7" fillId="3" borderId="22" xfId="0" applyNumberFormat="1" applyFont="1" applyFill="1" applyBorder="1" applyAlignment="1">
      <alignment horizontal="right" vertical="top"/>
    </xf>
    <xf numFmtId="49" fontId="7" fillId="3" borderId="41" xfId="0" applyNumberFormat="1" applyFont="1" applyFill="1" applyBorder="1" applyAlignment="1">
      <alignment horizontal="right" vertical="top"/>
    </xf>
    <xf numFmtId="164" fontId="7" fillId="3" borderId="7" xfId="0" applyNumberFormat="1" applyFont="1" applyFill="1" applyBorder="1" applyAlignment="1">
      <alignment horizontal="center" vertical="top"/>
    </xf>
    <xf numFmtId="164" fontId="7" fillId="3" borderId="56" xfId="0" applyNumberFormat="1" applyFont="1" applyFill="1" applyBorder="1" applyAlignment="1">
      <alignment horizontal="center" vertical="top"/>
    </xf>
    <xf numFmtId="49" fontId="7" fillId="0" borderId="41" xfId="0" applyNumberFormat="1" applyFont="1" applyBorder="1" applyAlignment="1">
      <alignment horizontal="center" vertical="top"/>
    </xf>
    <xf numFmtId="49" fontId="7" fillId="0" borderId="59" xfId="0" applyNumberFormat="1" applyFont="1" applyBorder="1" applyAlignment="1">
      <alignment horizontal="center" vertical="top"/>
    </xf>
    <xf numFmtId="49" fontId="7" fillId="0" borderId="48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 textRotation="90" wrapText="1"/>
    </xf>
    <xf numFmtId="49" fontId="2" fillId="0" borderId="14" xfId="0" applyNumberFormat="1" applyFont="1" applyBorder="1" applyAlignment="1">
      <alignment horizontal="center" vertical="top" textRotation="90" wrapText="1"/>
    </xf>
    <xf numFmtId="0" fontId="2" fillId="8" borderId="17" xfId="0" applyFont="1" applyFill="1" applyBorder="1" applyAlignment="1">
      <alignment horizontal="left" vertical="top" wrapText="1"/>
    </xf>
    <xf numFmtId="0" fontId="2" fillId="8" borderId="19" xfId="0" applyFont="1" applyFill="1" applyBorder="1" applyAlignment="1">
      <alignment horizontal="left" vertical="top" wrapText="1"/>
    </xf>
    <xf numFmtId="49" fontId="7" fillId="2" borderId="32" xfId="0" applyNumberFormat="1" applyFont="1" applyFill="1" applyBorder="1" applyAlignment="1">
      <alignment horizontal="center" vertical="top"/>
    </xf>
    <xf numFmtId="49" fontId="7" fillId="2" borderId="11" xfId="0" applyNumberFormat="1" applyFont="1" applyFill="1" applyBorder="1" applyAlignment="1">
      <alignment horizontal="center" vertical="top"/>
    </xf>
    <xf numFmtId="0" fontId="2" fillId="5" borderId="21" xfId="0" applyFont="1" applyFill="1" applyBorder="1" applyAlignment="1">
      <alignment horizontal="left" vertical="top" wrapText="1"/>
    </xf>
    <xf numFmtId="0" fontId="2" fillId="5" borderId="35" xfId="0" applyFont="1" applyFill="1" applyBorder="1" applyAlignment="1">
      <alignment horizontal="left" vertical="top" wrapText="1"/>
    </xf>
    <xf numFmtId="0" fontId="2" fillId="5" borderId="52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8" borderId="21" xfId="0" applyFont="1" applyFill="1" applyBorder="1" applyAlignment="1">
      <alignment horizontal="left" vertical="top" wrapText="1"/>
    </xf>
    <xf numFmtId="0" fontId="2" fillId="8" borderId="35" xfId="0" applyFont="1" applyFill="1" applyBorder="1" applyAlignment="1">
      <alignment horizontal="left" vertical="top" wrapText="1"/>
    </xf>
    <xf numFmtId="0" fontId="2" fillId="8" borderId="52" xfId="0" applyFont="1" applyFill="1" applyBorder="1" applyAlignment="1">
      <alignment horizontal="left" vertical="top" wrapText="1"/>
    </xf>
    <xf numFmtId="49" fontId="7" fillId="5" borderId="17" xfId="0" applyNumberFormat="1" applyFont="1" applyFill="1" applyBorder="1" applyAlignment="1">
      <alignment horizontal="center" vertical="top"/>
    </xf>
    <xf numFmtId="49" fontId="7" fillId="5" borderId="19" xfId="0" applyNumberFormat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1" xfId="0" applyNumberFormat="1" applyFont="1" applyBorder="1" applyAlignment="1">
      <alignment horizontal="center" vertical="center" textRotation="90" wrapText="1"/>
    </xf>
    <xf numFmtId="0" fontId="2" fillId="0" borderId="35" xfId="0" applyNumberFormat="1" applyFont="1" applyBorder="1" applyAlignment="1">
      <alignment horizontal="center" vertical="center" textRotation="90" wrapText="1"/>
    </xf>
    <xf numFmtId="0" fontId="2" fillId="0" borderId="52" xfId="0" applyNumberFormat="1" applyFont="1" applyBorder="1" applyAlignment="1">
      <alignment horizontal="center" vertical="center" textRotation="90" wrapText="1"/>
    </xf>
    <xf numFmtId="0" fontId="2" fillId="0" borderId="20" xfId="0" applyNumberFormat="1" applyFont="1" applyBorder="1" applyAlignment="1">
      <alignment horizontal="center" vertical="center" textRotation="90" wrapText="1"/>
    </xf>
    <xf numFmtId="0" fontId="2" fillId="0" borderId="46" xfId="0" applyNumberFormat="1" applyFont="1" applyBorder="1" applyAlignment="1">
      <alignment horizontal="center" vertical="center" textRotation="90" wrapText="1"/>
    </xf>
    <xf numFmtId="0" fontId="2" fillId="0" borderId="63" xfId="0" applyNumberFormat="1" applyFont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49" fontId="7" fillId="6" borderId="7" xfId="0" applyNumberFormat="1" applyFont="1" applyFill="1" applyBorder="1" applyAlignment="1">
      <alignment horizontal="left" vertical="top" wrapText="1"/>
    </xf>
    <xf numFmtId="49" fontId="7" fillId="6" borderId="15" xfId="0" applyNumberFormat="1" applyFont="1" applyFill="1" applyBorder="1" applyAlignment="1">
      <alignment horizontal="left" vertical="top" wrapText="1"/>
    </xf>
    <xf numFmtId="49" fontId="7" fillId="6" borderId="56" xfId="0" applyNumberFormat="1" applyFont="1" applyFill="1" applyBorder="1" applyAlignment="1">
      <alignment horizontal="left" vertical="top" wrapText="1"/>
    </xf>
    <xf numFmtId="0" fontId="14" fillId="4" borderId="7" xfId="0" applyFont="1" applyFill="1" applyBorder="1" applyAlignment="1">
      <alignment horizontal="left" vertical="top" wrapText="1"/>
    </xf>
    <xf numFmtId="0" fontId="14" fillId="4" borderId="15" xfId="0" applyFont="1" applyFill="1" applyBorder="1" applyAlignment="1">
      <alignment horizontal="left" vertical="top" wrapText="1"/>
    </xf>
    <xf numFmtId="0" fontId="14" fillId="4" borderId="5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/>
    </xf>
    <xf numFmtId="0" fontId="7" fillId="2" borderId="15" xfId="0" applyFont="1" applyFill="1" applyBorder="1" applyAlignment="1">
      <alignment horizontal="left" vertical="top"/>
    </xf>
    <xf numFmtId="0" fontId="7" fillId="2" borderId="56" xfId="0" applyFont="1" applyFill="1" applyBorder="1" applyAlignment="1">
      <alignment horizontal="left" vertical="top"/>
    </xf>
    <xf numFmtId="0" fontId="7" fillId="3" borderId="7" xfId="0" applyFont="1" applyFill="1" applyBorder="1" applyAlignment="1">
      <alignment horizontal="left" vertical="top" wrapText="1"/>
    </xf>
    <xf numFmtId="0" fontId="7" fillId="3" borderId="15" xfId="0" applyFont="1" applyFill="1" applyBorder="1" applyAlignment="1">
      <alignment horizontal="left" vertical="top" wrapText="1"/>
    </xf>
    <xf numFmtId="0" fontId="7" fillId="3" borderId="56" xfId="0" applyFont="1" applyFill="1" applyBorder="1" applyAlignment="1">
      <alignment horizontal="left" vertical="top" wrapText="1"/>
    </xf>
    <xf numFmtId="49" fontId="7" fillId="2" borderId="36" xfId="0" applyNumberFormat="1" applyFont="1" applyFill="1" applyBorder="1" applyAlignment="1">
      <alignment horizontal="center" vertical="top"/>
    </xf>
    <xf numFmtId="49" fontId="7" fillId="2" borderId="43" xfId="0" applyNumberFormat="1" applyFont="1" applyFill="1" applyBorder="1" applyAlignment="1">
      <alignment horizontal="center" vertical="top"/>
    </xf>
    <xf numFmtId="49" fontId="7" fillId="3" borderId="39" xfId="0" applyNumberFormat="1" applyFont="1" applyFill="1" applyBorder="1" applyAlignment="1">
      <alignment horizontal="center" vertical="top"/>
    </xf>
    <xf numFmtId="49" fontId="7" fillId="3" borderId="40" xfId="0" applyNumberFormat="1" applyFont="1" applyFill="1" applyBorder="1" applyAlignment="1">
      <alignment horizontal="center" vertical="top"/>
    </xf>
    <xf numFmtId="49" fontId="7" fillId="3" borderId="54" xfId="0" applyNumberFormat="1" applyFont="1" applyFill="1" applyBorder="1" applyAlignment="1">
      <alignment horizontal="center" vertical="top"/>
    </xf>
    <xf numFmtId="49" fontId="7" fillId="3" borderId="44" xfId="0" applyNumberFormat="1" applyFont="1" applyFill="1" applyBorder="1" applyAlignment="1">
      <alignment horizontal="center" vertical="top"/>
    </xf>
    <xf numFmtId="49" fontId="7" fillId="5" borderId="54" xfId="0" applyNumberFormat="1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left" vertical="top" wrapText="1"/>
    </xf>
    <xf numFmtId="0" fontId="2" fillId="5" borderId="11" xfId="0" applyFont="1" applyFill="1" applyBorder="1" applyAlignment="1">
      <alignment horizontal="left" vertical="top" wrapText="1"/>
    </xf>
    <xf numFmtId="0" fontId="2" fillId="5" borderId="13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63" xfId="0" applyFont="1" applyBorder="1" applyAlignment="1">
      <alignment horizontal="center" vertical="center" textRotation="90" wrapText="1"/>
    </xf>
    <xf numFmtId="3" fontId="2" fillId="0" borderId="20" xfId="0" applyNumberFormat="1" applyFont="1" applyBorder="1" applyAlignment="1">
      <alignment horizontal="center" vertical="center" textRotation="90" wrapText="1"/>
    </xf>
    <xf numFmtId="3" fontId="2" fillId="0" borderId="46" xfId="0" applyNumberFormat="1" applyFont="1" applyBorder="1" applyAlignment="1">
      <alignment horizontal="center" vertical="center" textRotation="90" wrapText="1"/>
    </xf>
    <xf numFmtId="3" fontId="2" fillId="0" borderId="63" xfId="0" applyNumberFormat="1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 vertical="top" wrapText="1"/>
    </xf>
    <xf numFmtId="3" fontId="3" fillId="0" borderId="20" xfId="0" applyNumberFormat="1" applyFont="1" applyBorder="1" applyAlignment="1">
      <alignment horizontal="center" vertical="center" textRotation="90" wrapText="1"/>
    </xf>
    <xf numFmtId="3" fontId="3" fillId="0" borderId="46" xfId="0" applyNumberFormat="1" applyFont="1" applyBorder="1" applyAlignment="1">
      <alignment horizontal="center" vertical="center" textRotation="90" wrapText="1"/>
    </xf>
    <xf numFmtId="3" fontId="3" fillId="0" borderId="63" xfId="0" applyNumberFormat="1" applyFont="1" applyBorder="1" applyAlignment="1">
      <alignment horizontal="center" vertical="center" textRotation="90" wrapText="1"/>
    </xf>
    <xf numFmtId="164" fontId="15" fillId="8" borderId="39" xfId="0" applyNumberFormat="1" applyFont="1" applyFill="1" applyBorder="1" applyAlignment="1">
      <alignment horizontal="left" vertical="top" wrapText="1"/>
    </xf>
    <xf numFmtId="164" fontId="15" fillId="8" borderId="44" xfId="0" applyNumberFormat="1" applyFont="1" applyFill="1" applyBorder="1" applyAlignment="1">
      <alignment horizontal="left" vertical="top" wrapText="1"/>
    </xf>
  </cellXfs>
  <cellStyles count="4">
    <cellStyle name="Įprastas" xfId="0" builtinId="0"/>
    <cellStyle name="Įprastas 2" xfId="1"/>
    <cellStyle name="Normal_biudz uz 2001 atskaitomybe3" xfId="2"/>
    <cellStyle name="Paprastas_3 lentel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7" sqref="B17"/>
    </sheetView>
  </sheetViews>
  <sheetFormatPr defaultRowHeight="15.75"/>
  <cols>
    <col min="1" max="1" width="22.7109375" style="1" customWidth="1"/>
    <col min="2" max="2" width="60.7109375" style="1" customWidth="1"/>
    <col min="3" max="16384" width="9.140625" style="1"/>
  </cols>
  <sheetData>
    <row r="1" spans="1:2">
      <c r="A1" s="211" t="s">
        <v>48</v>
      </c>
      <c r="B1" s="211"/>
    </row>
    <row r="2" spans="1:2" ht="31.5">
      <c r="A2" s="2" t="s">
        <v>4</v>
      </c>
      <c r="B2" s="3" t="s">
        <v>49</v>
      </c>
    </row>
    <row r="3" spans="1:2">
      <c r="A3" s="2">
        <v>1</v>
      </c>
      <c r="B3" s="3" t="s">
        <v>50</v>
      </c>
    </row>
    <row r="4" spans="1:2">
      <c r="A4" s="2">
        <v>2</v>
      </c>
      <c r="B4" s="3" t="s">
        <v>51</v>
      </c>
    </row>
    <row r="5" spans="1:2">
      <c r="A5" s="2">
        <v>3</v>
      </c>
      <c r="B5" s="3" t="s">
        <v>52</v>
      </c>
    </row>
    <row r="6" spans="1:2">
      <c r="A6" s="2">
        <v>4</v>
      </c>
      <c r="B6" s="3" t="s">
        <v>53</v>
      </c>
    </row>
    <row r="7" spans="1:2">
      <c r="A7" s="2">
        <v>5</v>
      </c>
      <c r="B7" s="3" t="s">
        <v>54</v>
      </c>
    </row>
    <row r="8" spans="1:2">
      <c r="A8" s="2">
        <v>6</v>
      </c>
      <c r="B8" s="3" t="s">
        <v>55</v>
      </c>
    </row>
    <row r="9" spans="1:2" ht="15.75" customHeight="1"/>
    <row r="10" spans="1:2" ht="15.75" customHeight="1">
      <c r="A10" s="212" t="s">
        <v>56</v>
      </c>
      <c r="B10" s="212"/>
    </row>
  </sheetData>
  <mergeCells count="2">
    <mergeCell ref="A1:B1"/>
    <mergeCell ref="A10:B10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6"/>
  <sheetViews>
    <sheetView tabSelected="1" zoomScaleNormal="100" zoomScaleSheetLayoutView="90" workbookViewId="0">
      <selection activeCell="O7" sqref="O7"/>
    </sheetView>
  </sheetViews>
  <sheetFormatPr defaultRowHeight="12"/>
  <cols>
    <col min="1" max="1" width="2.7109375" style="23" customWidth="1"/>
    <col min="2" max="3" width="2.7109375" style="22" customWidth="1"/>
    <col min="4" max="4" width="40.7109375" style="23" customWidth="1"/>
    <col min="5" max="5" width="3" style="23" customWidth="1"/>
    <col min="6" max="6" width="3" style="153" customWidth="1"/>
    <col min="7" max="7" width="3" style="152" customWidth="1"/>
    <col min="8" max="8" width="11.140625" style="152" customWidth="1"/>
    <col min="9" max="9" width="7.28515625" style="22" customWidth="1"/>
    <col min="10" max="10" width="9.42578125" style="29" customWidth="1"/>
    <col min="11" max="11" width="26.28515625" style="23" customWidth="1"/>
    <col min="12" max="12" width="5.5703125" style="22" customWidth="1"/>
    <col min="13" max="16384" width="9.140625" style="72"/>
  </cols>
  <sheetData>
    <row r="1" spans="1:20" s="31" customFormat="1" ht="28.5" customHeight="1">
      <c r="A1" s="30"/>
      <c r="B1" s="30"/>
      <c r="C1" s="30"/>
      <c r="D1" s="30"/>
      <c r="E1" s="30"/>
      <c r="F1" s="64"/>
      <c r="G1" s="30"/>
      <c r="H1" s="30"/>
      <c r="I1" s="213" t="s">
        <v>145</v>
      </c>
      <c r="J1" s="214"/>
      <c r="K1" s="214"/>
      <c r="L1" s="214"/>
    </row>
    <row r="2" spans="1:20" s="31" customFormat="1" ht="12.75" customHeight="1">
      <c r="A2" s="30"/>
      <c r="B2" s="30"/>
      <c r="C2" s="30"/>
      <c r="D2" s="30"/>
      <c r="E2" s="30"/>
      <c r="F2" s="64"/>
      <c r="G2" s="30"/>
      <c r="H2" s="30"/>
      <c r="I2" s="214"/>
      <c r="J2" s="214"/>
      <c r="K2" s="214"/>
      <c r="L2" s="214"/>
    </row>
    <row r="3" spans="1:20" s="31" customFormat="1" ht="16.5" customHeight="1">
      <c r="A3" s="30"/>
      <c r="B3" s="30"/>
      <c r="C3" s="30"/>
      <c r="D3" s="30"/>
      <c r="E3" s="30"/>
      <c r="F3" s="64"/>
      <c r="G3" s="30"/>
      <c r="H3" s="30"/>
      <c r="I3" s="213" t="s">
        <v>146</v>
      </c>
      <c r="J3" s="214"/>
      <c r="K3" s="214"/>
      <c r="L3" s="214"/>
    </row>
    <row r="4" spans="1:20" s="31" customFormat="1" ht="15.75" customHeight="1">
      <c r="A4" s="30"/>
      <c r="B4" s="30"/>
      <c r="C4" s="30"/>
      <c r="D4" s="30"/>
      <c r="E4" s="30"/>
      <c r="F4" s="64"/>
      <c r="G4" s="30"/>
      <c r="H4" s="30"/>
      <c r="I4" s="214"/>
      <c r="J4" s="214"/>
      <c r="K4" s="214"/>
      <c r="L4" s="214"/>
    </row>
    <row r="5" spans="1:20" s="31" customFormat="1" ht="14.25" customHeight="1">
      <c r="A5" s="30"/>
      <c r="B5" s="30"/>
      <c r="C5" s="30"/>
      <c r="D5" s="30"/>
      <c r="E5" s="30"/>
      <c r="F5" s="64"/>
      <c r="G5" s="30"/>
      <c r="H5" s="30"/>
      <c r="I5" s="30"/>
      <c r="J5" s="44"/>
      <c r="K5" s="167"/>
      <c r="L5" s="167"/>
    </row>
    <row r="6" spans="1:20" s="71" customFormat="1" ht="12.75">
      <c r="A6" s="410" t="s">
        <v>98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T6" s="72"/>
    </row>
    <row r="7" spans="1:20" s="71" customFormat="1" ht="12.75" customHeight="1">
      <c r="A7" s="411" t="s">
        <v>47</v>
      </c>
      <c r="B7" s="411"/>
      <c r="C7" s="411"/>
      <c r="D7" s="411"/>
      <c r="E7" s="411"/>
      <c r="F7" s="411"/>
      <c r="G7" s="411"/>
      <c r="H7" s="411"/>
      <c r="I7" s="411"/>
      <c r="J7" s="411"/>
      <c r="K7" s="411"/>
      <c r="L7" s="411"/>
    </row>
    <row r="8" spans="1:20" s="71" customFormat="1" ht="12.75" customHeight="1">
      <c r="A8" s="412" t="s">
        <v>99</v>
      </c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</row>
    <row r="9" spans="1:20" ht="12.75" thickBot="1">
      <c r="A9" s="38"/>
      <c r="B9" s="57"/>
      <c r="C9" s="57"/>
      <c r="D9" s="38"/>
      <c r="E9" s="38"/>
      <c r="F9" s="65"/>
      <c r="G9" s="38"/>
      <c r="H9" s="38"/>
      <c r="I9" s="38"/>
      <c r="K9" s="38"/>
      <c r="L9" s="43" t="s">
        <v>91</v>
      </c>
    </row>
    <row r="10" spans="1:20" ht="33" customHeight="1">
      <c r="A10" s="413" t="s">
        <v>0</v>
      </c>
      <c r="B10" s="364" t="s">
        <v>1</v>
      </c>
      <c r="C10" s="364" t="s">
        <v>2</v>
      </c>
      <c r="D10" s="358" t="s">
        <v>13</v>
      </c>
      <c r="E10" s="361" t="s">
        <v>3</v>
      </c>
      <c r="F10" s="364" t="s">
        <v>108</v>
      </c>
      <c r="G10" s="367" t="s">
        <v>4</v>
      </c>
      <c r="H10" s="370" t="s">
        <v>64</v>
      </c>
      <c r="I10" s="398" t="s">
        <v>5</v>
      </c>
      <c r="J10" s="401" t="s">
        <v>109</v>
      </c>
      <c r="K10" s="404" t="s">
        <v>69</v>
      </c>
      <c r="L10" s="405"/>
    </row>
    <row r="11" spans="1:20" ht="12" customHeight="1">
      <c r="A11" s="414"/>
      <c r="B11" s="365"/>
      <c r="C11" s="365"/>
      <c r="D11" s="359"/>
      <c r="E11" s="362"/>
      <c r="F11" s="365"/>
      <c r="G11" s="368"/>
      <c r="H11" s="371"/>
      <c r="I11" s="399"/>
      <c r="J11" s="402"/>
      <c r="K11" s="406" t="s">
        <v>13</v>
      </c>
      <c r="L11" s="408" t="s">
        <v>45</v>
      </c>
    </row>
    <row r="12" spans="1:20" ht="87" customHeight="1" thickBot="1">
      <c r="A12" s="415"/>
      <c r="B12" s="366"/>
      <c r="C12" s="366"/>
      <c r="D12" s="360"/>
      <c r="E12" s="363"/>
      <c r="F12" s="366"/>
      <c r="G12" s="369"/>
      <c r="H12" s="372"/>
      <c r="I12" s="400"/>
      <c r="J12" s="403"/>
      <c r="K12" s="407"/>
      <c r="L12" s="409"/>
    </row>
    <row r="13" spans="1:20" ht="12.75" thickBot="1">
      <c r="A13" s="376" t="s">
        <v>26</v>
      </c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8"/>
    </row>
    <row r="14" spans="1:20" ht="12.75" thickBot="1">
      <c r="A14" s="379" t="s">
        <v>38</v>
      </c>
      <c r="B14" s="380"/>
      <c r="C14" s="380"/>
      <c r="D14" s="380"/>
      <c r="E14" s="380"/>
      <c r="F14" s="380"/>
      <c r="G14" s="380"/>
      <c r="H14" s="380"/>
      <c r="I14" s="380"/>
      <c r="J14" s="380"/>
      <c r="K14" s="380"/>
      <c r="L14" s="381"/>
    </row>
    <row r="15" spans="1:20" ht="13.5" customHeight="1" thickBot="1">
      <c r="A15" s="73" t="s">
        <v>6</v>
      </c>
      <c r="B15" s="382" t="s">
        <v>35</v>
      </c>
      <c r="C15" s="383"/>
      <c r="D15" s="383"/>
      <c r="E15" s="383"/>
      <c r="F15" s="383"/>
      <c r="G15" s="383"/>
      <c r="H15" s="383"/>
      <c r="I15" s="383"/>
      <c r="J15" s="383"/>
      <c r="K15" s="383"/>
      <c r="L15" s="384"/>
    </row>
    <row r="16" spans="1:20" ht="12.75" thickBot="1">
      <c r="A16" s="74" t="s">
        <v>6</v>
      </c>
      <c r="B16" s="75" t="s">
        <v>6</v>
      </c>
      <c r="C16" s="385" t="s">
        <v>28</v>
      </c>
      <c r="D16" s="386"/>
      <c r="E16" s="386"/>
      <c r="F16" s="386"/>
      <c r="G16" s="386"/>
      <c r="H16" s="386"/>
      <c r="I16" s="386"/>
      <c r="J16" s="386"/>
      <c r="K16" s="386"/>
      <c r="L16" s="387"/>
    </row>
    <row r="17" spans="1:15" ht="39" customHeight="1">
      <c r="A17" s="342" t="s">
        <v>6</v>
      </c>
      <c r="B17" s="390" t="s">
        <v>6</v>
      </c>
      <c r="C17" s="232" t="s">
        <v>6</v>
      </c>
      <c r="D17" s="32" t="s">
        <v>100</v>
      </c>
      <c r="E17" s="373" t="s">
        <v>92</v>
      </c>
      <c r="F17" s="338" t="s">
        <v>115</v>
      </c>
      <c r="G17" s="319" t="s">
        <v>32</v>
      </c>
      <c r="H17" s="242" t="s">
        <v>96</v>
      </c>
      <c r="I17" s="6" t="s">
        <v>19</v>
      </c>
      <c r="J17" s="45">
        <f>36.8/3.4528*1000</f>
        <v>10658</v>
      </c>
      <c r="K17" s="395" t="s">
        <v>68</v>
      </c>
      <c r="L17" s="7">
        <v>100</v>
      </c>
      <c r="N17" s="76"/>
      <c r="O17" s="76"/>
    </row>
    <row r="18" spans="1:15" ht="13.5" customHeight="1">
      <c r="A18" s="343"/>
      <c r="B18" s="391"/>
      <c r="C18" s="300"/>
      <c r="D18" s="33" t="s">
        <v>101</v>
      </c>
      <c r="E18" s="374"/>
      <c r="F18" s="305"/>
      <c r="G18" s="320"/>
      <c r="H18" s="292"/>
      <c r="I18" s="36" t="s">
        <v>20</v>
      </c>
      <c r="J18" s="46">
        <f>332/3.4528*1000</f>
        <v>96154</v>
      </c>
      <c r="K18" s="396"/>
      <c r="L18" s="8"/>
    </row>
    <row r="19" spans="1:15" ht="13.5" customHeight="1">
      <c r="A19" s="388"/>
      <c r="B19" s="392"/>
      <c r="C19" s="394"/>
      <c r="D19" s="77" t="s">
        <v>102</v>
      </c>
      <c r="E19" s="374"/>
      <c r="F19" s="305"/>
      <c r="G19" s="320"/>
      <c r="H19" s="292"/>
      <c r="I19" s="4" t="s">
        <v>36</v>
      </c>
      <c r="J19" s="62">
        <v>35538</v>
      </c>
      <c r="K19" s="396"/>
      <c r="L19" s="8"/>
    </row>
    <row r="20" spans="1:15" ht="13.5" customHeight="1">
      <c r="A20" s="388"/>
      <c r="B20" s="392"/>
      <c r="C20" s="394"/>
      <c r="D20" s="77" t="s">
        <v>103</v>
      </c>
      <c r="E20" s="374"/>
      <c r="F20" s="305"/>
      <c r="G20" s="320"/>
      <c r="H20" s="292"/>
      <c r="I20" s="35"/>
      <c r="J20" s="47"/>
      <c r="K20" s="396"/>
      <c r="L20" s="8"/>
    </row>
    <row r="21" spans="1:15" ht="27.75" customHeight="1">
      <c r="A21" s="388"/>
      <c r="B21" s="392"/>
      <c r="C21" s="394"/>
      <c r="D21" s="77" t="s">
        <v>104</v>
      </c>
      <c r="E21" s="374"/>
      <c r="F21" s="305"/>
      <c r="G21" s="320"/>
      <c r="H21" s="292"/>
      <c r="I21" s="35"/>
      <c r="J21" s="47"/>
      <c r="K21" s="396"/>
      <c r="L21" s="8"/>
    </row>
    <row r="22" spans="1:15" ht="15.75" customHeight="1">
      <c r="A22" s="388"/>
      <c r="B22" s="392"/>
      <c r="C22" s="394"/>
      <c r="D22" s="77" t="s">
        <v>105</v>
      </c>
      <c r="E22" s="160"/>
      <c r="F22" s="305"/>
      <c r="G22" s="320"/>
      <c r="H22" s="292"/>
      <c r="I22" s="35"/>
      <c r="J22" s="47"/>
      <c r="K22" s="396"/>
      <c r="L22" s="8"/>
    </row>
    <row r="23" spans="1:15" ht="15.75" customHeight="1">
      <c r="A23" s="388"/>
      <c r="B23" s="392"/>
      <c r="C23" s="394"/>
      <c r="D23" s="77" t="s">
        <v>106</v>
      </c>
      <c r="E23" s="78"/>
      <c r="F23" s="305"/>
      <c r="G23" s="320"/>
      <c r="H23" s="292"/>
      <c r="I23" s="37"/>
      <c r="J23" s="48"/>
      <c r="K23" s="396"/>
      <c r="L23" s="9"/>
    </row>
    <row r="24" spans="1:15" ht="15.75" customHeight="1" thickBot="1">
      <c r="A24" s="389"/>
      <c r="B24" s="393"/>
      <c r="C24" s="233"/>
      <c r="D24" s="79" t="s">
        <v>107</v>
      </c>
      <c r="E24" s="78"/>
      <c r="F24" s="339"/>
      <c r="G24" s="321"/>
      <c r="H24" s="243"/>
      <c r="I24" s="10" t="s">
        <v>7</v>
      </c>
      <c r="J24" s="49">
        <f>SUM(J17:J23)</f>
        <v>142350</v>
      </c>
      <c r="K24" s="397"/>
      <c r="L24" s="11"/>
    </row>
    <row r="25" spans="1:15" ht="19.5" customHeight="1">
      <c r="A25" s="80" t="s">
        <v>6</v>
      </c>
      <c r="B25" s="81" t="s">
        <v>6</v>
      </c>
      <c r="C25" s="353" t="s">
        <v>8</v>
      </c>
      <c r="D25" s="355" t="s">
        <v>65</v>
      </c>
      <c r="E25" s="373" t="s">
        <v>57</v>
      </c>
      <c r="F25" s="316" t="s">
        <v>116</v>
      </c>
      <c r="G25" s="319" t="s">
        <v>32</v>
      </c>
      <c r="H25" s="242" t="s">
        <v>96</v>
      </c>
      <c r="I25" s="34" t="s">
        <v>31</v>
      </c>
      <c r="J25" s="63">
        <v>255469</v>
      </c>
      <c r="K25" s="257" t="s">
        <v>39</v>
      </c>
      <c r="L25" s="166">
        <v>51</v>
      </c>
      <c r="M25" s="76"/>
    </row>
    <row r="26" spans="1:15" ht="15.75" customHeight="1">
      <c r="A26" s="163"/>
      <c r="B26" s="164"/>
      <c r="C26" s="300"/>
      <c r="D26" s="356"/>
      <c r="E26" s="374"/>
      <c r="F26" s="317"/>
      <c r="G26" s="320"/>
      <c r="H26" s="292"/>
      <c r="I26" s="12"/>
      <c r="J26" s="50"/>
      <c r="K26" s="334"/>
      <c r="L26" s="166"/>
    </row>
    <row r="27" spans="1:15" ht="14.25" customHeight="1" thickBot="1">
      <c r="A27" s="85"/>
      <c r="B27" s="75"/>
      <c r="C27" s="354"/>
      <c r="D27" s="357"/>
      <c r="E27" s="375"/>
      <c r="F27" s="318"/>
      <c r="G27" s="321"/>
      <c r="H27" s="243"/>
      <c r="I27" s="10" t="s">
        <v>7</v>
      </c>
      <c r="J27" s="51">
        <f>SUM(J25:J26)</f>
        <v>255469</v>
      </c>
      <c r="K27" s="334"/>
      <c r="L27" s="166"/>
    </row>
    <row r="28" spans="1:15" ht="15.75" customHeight="1">
      <c r="A28" s="342" t="s">
        <v>6</v>
      </c>
      <c r="B28" s="230" t="s">
        <v>6</v>
      </c>
      <c r="C28" s="232" t="s">
        <v>22</v>
      </c>
      <c r="D28" s="350" t="s">
        <v>66</v>
      </c>
      <c r="E28" s="347"/>
      <c r="F28" s="338" t="s">
        <v>117</v>
      </c>
      <c r="G28" s="331" t="s">
        <v>32</v>
      </c>
      <c r="H28" s="242" t="s">
        <v>96</v>
      </c>
      <c r="I28" s="26" t="s">
        <v>31</v>
      </c>
      <c r="J28" s="52">
        <v>185386</v>
      </c>
      <c r="K28" s="257" t="s">
        <v>40</v>
      </c>
      <c r="L28" s="335">
        <v>300</v>
      </c>
    </row>
    <row r="29" spans="1:15" ht="21.75" customHeight="1">
      <c r="A29" s="343"/>
      <c r="B29" s="278"/>
      <c r="C29" s="300"/>
      <c r="D29" s="351"/>
      <c r="E29" s="348"/>
      <c r="F29" s="305"/>
      <c r="G29" s="332"/>
      <c r="H29" s="292"/>
      <c r="I29" s="13"/>
      <c r="J29" s="53"/>
      <c r="K29" s="334" t="s">
        <v>40</v>
      </c>
      <c r="L29" s="336">
        <v>260</v>
      </c>
    </row>
    <row r="30" spans="1:15" ht="15.75" customHeight="1">
      <c r="A30" s="343"/>
      <c r="B30" s="278"/>
      <c r="C30" s="300"/>
      <c r="D30" s="351"/>
      <c r="E30" s="348"/>
      <c r="F30" s="305"/>
      <c r="G30" s="332"/>
      <c r="H30" s="292"/>
      <c r="I30" s="25"/>
      <c r="J30" s="54"/>
      <c r="K30" s="337" t="s">
        <v>58</v>
      </c>
      <c r="L30" s="39">
        <v>92</v>
      </c>
    </row>
    <row r="31" spans="1:15" ht="15.75" customHeight="1" thickBot="1">
      <c r="A31" s="86"/>
      <c r="B31" s="87"/>
      <c r="C31" s="162"/>
      <c r="D31" s="352"/>
      <c r="E31" s="349"/>
      <c r="F31" s="339"/>
      <c r="G31" s="333"/>
      <c r="H31" s="243"/>
      <c r="I31" s="14" t="s">
        <v>7</v>
      </c>
      <c r="J31" s="51">
        <f>SUM(J28:J30)</f>
        <v>185386</v>
      </c>
      <c r="K31" s="258"/>
      <c r="L31" s="166"/>
    </row>
    <row r="32" spans="1:15" ht="15" customHeight="1">
      <c r="A32" s="342" t="s">
        <v>6</v>
      </c>
      <c r="B32" s="230" t="s">
        <v>6</v>
      </c>
      <c r="C32" s="232" t="s">
        <v>46</v>
      </c>
      <c r="D32" s="344" t="s">
        <v>70</v>
      </c>
      <c r="E32" s="347"/>
      <c r="F32" s="338" t="s">
        <v>118</v>
      </c>
      <c r="G32" s="331" t="s">
        <v>32</v>
      </c>
      <c r="H32" s="242" t="s">
        <v>96</v>
      </c>
      <c r="I32" s="26" t="s">
        <v>62</v>
      </c>
      <c r="J32" s="52">
        <f>66.6/3.4528*1000</f>
        <v>19289</v>
      </c>
      <c r="K32" s="154" t="s">
        <v>71</v>
      </c>
      <c r="L32" s="165">
        <v>1</v>
      </c>
    </row>
    <row r="33" spans="1:17" ht="15" customHeight="1">
      <c r="A33" s="343"/>
      <c r="B33" s="278"/>
      <c r="C33" s="300"/>
      <c r="D33" s="345"/>
      <c r="E33" s="348"/>
      <c r="F33" s="305"/>
      <c r="G33" s="332"/>
      <c r="H33" s="292"/>
      <c r="I33" s="25"/>
      <c r="J33" s="54"/>
      <c r="K33" s="337" t="s">
        <v>72</v>
      </c>
      <c r="L33" s="39">
        <v>1</v>
      </c>
    </row>
    <row r="34" spans="1:17" ht="15" customHeight="1" thickBot="1">
      <c r="A34" s="86"/>
      <c r="B34" s="87"/>
      <c r="C34" s="162"/>
      <c r="D34" s="346"/>
      <c r="E34" s="349"/>
      <c r="F34" s="339"/>
      <c r="G34" s="333"/>
      <c r="H34" s="243"/>
      <c r="I34" s="14" t="s">
        <v>7</v>
      </c>
      <c r="J34" s="51">
        <f>SUM(J32:J33)</f>
        <v>19289</v>
      </c>
      <c r="K34" s="258"/>
      <c r="L34" s="166"/>
    </row>
    <row r="35" spans="1:17" ht="14.25" customHeight="1" thickBot="1">
      <c r="A35" s="89" t="s">
        <v>6</v>
      </c>
      <c r="B35" s="90" t="s">
        <v>6</v>
      </c>
      <c r="C35" s="326" t="s">
        <v>9</v>
      </c>
      <c r="D35" s="327"/>
      <c r="E35" s="327"/>
      <c r="F35" s="327"/>
      <c r="G35" s="327"/>
      <c r="H35" s="327"/>
      <c r="I35" s="328"/>
      <c r="J35" s="91">
        <f>J34+J31+J27+J24</f>
        <v>602494</v>
      </c>
      <c r="K35" s="329"/>
      <c r="L35" s="330"/>
      <c r="M35" s="78"/>
    </row>
    <row r="36" spans="1:17" ht="14.25" customHeight="1" thickBot="1">
      <c r="A36" s="74" t="s">
        <v>6</v>
      </c>
      <c r="B36" s="92" t="s">
        <v>8</v>
      </c>
      <c r="C36" s="307" t="s">
        <v>37</v>
      </c>
      <c r="D36" s="308"/>
      <c r="E36" s="308"/>
      <c r="F36" s="308"/>
      <c r="G36" s="308"/>
      <c r="H36" s="308"/>
      <c r="I36" s="308"/>
      <c r="J36" s="308"/>
      <c r="K36" s="308"/>
      <c r="L36" s="309"/>
    </row>
    <row r="37" spans="1:17" ht="18.75" customHeight="1">
      <c r="A37" s="93" t="s">
        <v>6</v>
      </c>
      <c r="B37" s="94" t="s">
        <v>8</v>
      </c>
      <c r="C37" s="161" t="s">
        <v>6</v>
      </c>
      <c r="D37" s="310" t="s">
        <v>30</v>
      </c>
      <c r="E37" s="313"/>
      <c r="F37" s="316" t="s">
        <v>119</v>
      </c>
      <c r="G37" s="319" t="s">
        <v>32</v>
      </c>
      <c r="H37" s="242" t="s">
        <v>96</v>
      </c>
      <c r="I37" s="15" t="s">
        <v>31</v>
      </c>
      <c r="J37" s="56">
        <v>878881</v>
      </c>
      <c r="K37" s="96" t="s">
        <v>41</v>
      </c>
      <c r="L37" s="97">
        <v>55</v>
      </c>
    </row>
    <row r="38" spans="1:17" ht="15.75" customHeight="1">
      <c r="A38" s="98"/>
      <c r="B38" s="99"/>
      <c r="C38" s="158"/>
      <c r="D38" s="311"/>
      <c r="E38" s="314"/>
      <c r="F38" s="317"/>
      <c r="G38" s="320"/>
      <c r="H38" s="292"/>
      <c r="I38" s="16"/>
      <c r="J38" s="55"/>
      <c r="K38" s="101" t="s">
        <v>60</v>
      </c>
      <c r="L38" s="102" t="s">
        <v>59</v>
      </c>
    </row>
    <row r="39" spans="1:17" ht="39.75" customHeight="1">
      <c r="A39" s="98"/>
      <c r="B39" s="99"/>
      <c r="C39" s="158"/>
      <c r="D39" s="311"/>
      <c r="E39" s="314"/>
      <c r="F39" s="317"/>
      <c r="G39" s="320"/>
      <c r="H39" s="292"/>
      <c r="I39" s="16"/>
      <c r="J39" s="55"/>
      <c r="K39" s="103" t="s">
        <v>42</v>
      </c>
      <c r="L39" s="104" t="s">
        <v>43</v>
      </c>
      <c r="N39" s="78"/>
    </row>
    <row r="40" spans="1:17" ht="14.25" customHeight="1">
      <c r="A40" s="98"/>
      <c r="B40" s="99"/>
      <c r="C40" s="158"/>
      <c r="D40" s="311"/>
      <c r="E40" s="314"/>
      <c r="F40" s="317"/>
      <c r="G40" s="320"/>
      <c r="H40" s="292"/>
      <c r="I40" s="16"/>
      <c r="J40" s="55"/>
      <c r="K40" s="103" t="s">
        <v>67</v>
      </c>
      <c r="L40" s="104" t="s">
        <v>44</v>
      </c>
      <c r="N40" s="78"/>
    </row>
    <row r="41" spans="1:17" ht="15" customHeight="1">
      <c r="A41" s="98"/>
      <c r="B41" s="99"/>
      <c r="C41" s="158"/>
      <c r="D41" s="311"/>
      <c r="E41" s="314"/>
      <c r="F41" s="317"/>
      <c r="G41" s="320"/>
      <c r="H41" s="292"/>
      <c r="I41" s="17" t="s">
        <v>21</v>
      </c>
      <c r="J41" s="42">
        <f>3.7/3.4528*1000</f>
        <v>1072</v>
      </c>
      <c r="K41" s="322" t="s">
        <v>73</v>
      </c>
      <c r="L41" s="105" t="s">
        <v>74</v>
      </c>
    </row>
    <row r="42" spans="1:17" ht="16.5" customHeight="1" thickBot="1">
      <c r="A42" s="86"/>
      <c r="B42" s="87"/>
      <c r="C42" s="162"/>
      <c r="D42" s="312"/>
      <c r="E42" s="315"/>
      <c r="F42" s="318"/>
      <c r="G42" s="321"/>
      <c r="H42" s="243"/>
      <c r="I42" s="5" t="s">
        <v>7</v>
      </c>
      <c r="J42" s="41">
        <f>SUM(J37:J41)</f>
        <v>879953</v>
      </c>
      <c r="K42" s="323"/>
      <c r="L42" s="106"/>
      <c r="O42" s="78"/>
    </row>
    <row r="43" spans="1:17" ht="26.25" customHeight="1">
      <c r="A43" s="93" t="s">
        <v>6</v>
      </c>
      <c r="B43" s="94" t="s">
        <v>8</v>
      </c>
      <c r="C43" s="161" t="s">
        <v>8</v>
      </c>
      <c r="D43" s="340" t="s">
        <v>90</v>
      </c>
      <c r="E43" s="313"/>
      <c r="F43" s="316" t="s">
        <v>120</v>
      </c>
      <c r="G43" s="319" t="s">
        <v>32</v>
      </c>
      <c r="H43" s="242" t="s">
        <v>96</v>
      </c>
      <c r="I43" s="15" t="s">
        <v>29</v>
      </c>
      <c r="J43" s="56">
        <f>83/3.4528*1000</f>
        <v>24038</v>
      </c>
      <c r="K43" s="107" t="s">
        <v>75</v>
      </c>
      <c r="L43" s="108">
        <v>8</v>
      </c>
    </row>
    <row r="44" spans="1:17" ht="15" customHeight="1" thickBot="1">
      <c r="A44" s="86"/>
      <c r="B44" s="87"/>
      <c r="C44" s="162"/>
      <c r="D44" s="341"/>
      <c r="E44" s="315"/>
      <c r="F44" s="318"/>
      <c r="G44" s="321"/>
      <c r="H44" s="243"/>
      <c r="I44" s="5" t="s">
        <v>7</v>
      </c>
      <c r="J44" s="41">
        <f>J43</f>
        <v>24038</v>
      </c>
      <c r="K44" s="168"/>
      <c r="L44" s="106"/>
      <c r="O44" s="78"/>
    </row>
    <row r="45" spans="1:17" ht="12.75" thickBot="1">
      <c r="A45" s="74" t="s">
        <v>6</v>
      </c>
      <c r="B45" s="90" t="s">
        <v>8</v>
      </c>
      <c r="C45" s="261" t="s">
        <v>9</v>
      </c>
      <c r="D45" s="262"/>
      <c r="E45" s="262"/>
      <c r="F45" s="262"/>
      <c r="G45" s="262"/>
      <c r="H45" s="262"/>
      <c r="I45" s="263"/>
      <c r="J45" s="110">
        <f>J44+J42</f>
        <v>903991</v>
      </c>
      <c r="K45" s="324"/>
      <c r="L45" s="325"/>
      <c r="M45" s="78"/>
    </row>
    <row r="46" spans="1:17" ht="12" customHeight="1" thickBot="1">
      <c r="A46" s="74" t="s">
        <v>6</v>
      </c>
      <c r="B46" s="92" t="s">
        <v>22</v>
      </c>
      <c r="C46" s="293" t="s">
        <v>27</v>
      </c>
      <c r="D46" s="294"/>
      <c r="E46" s="294"/>
      <c r="F46" s="294"/>
      <c r="G46" s="294"/>
      <c r="H46" s="294"/>
      <c r="I46" s="294"/>
      <c r="J46" s="294"/>
      <c r="K46" s="294"/>
      <c r="L46" s="295"/>
      <c r="M46" s="78"/>
    </row>
    <row r="47" spans="1:17" ht="16.5" customHeight="1">
      <c r="A47" s="271" t="s">
        <v>6</v>
      </c>
      <c r="B47" s="230" t="s">
        <v>22</v>
      </c>
      <c r="C47" s="279" t="s">
        <v>6</v>
      </c>
      <c r="D47" s="282" t="s">
        <v>34</v>
      </c>
      <c r="E47" s="285" t="s">
        <v>25</v>
      </c>
      <c r="F47" s="238" t="s">
        <v>121</v>
      </c>
      <c r="G47" s="240" t="s">
        <v>33</v>
      </c>
      <c r="H47" s="242" t="s">
        <v>97</v>
      </c>
      <c r="I47" s="111" t="s">
        <v>31</v>
      </c>
      <c r="J47" s="112">
        <v>144810</v>
      </c>
      <c r="K47" s="297" t="s">
        <v>86</v>
      </c>
      <c r="L47" s="113"/>
      <c r="Q47" s="78"/>
    </row>
    <row r="48" spans="1:17" ht="16.5" customHeight="1">
      <c r="A48" s="277"/>
      <c r="B48" s="278"/>
      <c r="C48" s="280"/>
      <c r="D48" s="283"/>
      <c r="E48" s="286"/>
      <c r="F48" s="296"/>
      <c r="G48" s="291"/>
      <c r="H48" s="292"/>
      <c r="I48" s="114"/>
      <c r="J48" s="115"/>
      <c r="K48" s="298"/>
      <c r="L48" s="116"/>
    </row>
    <row r="49" spans="1:17" ht="12.75" thickBot="1">
      <c r="A49" s="272"/>
      <c r="B49" s="231"/>
      <c r="C49" s="281"/>
      <c r="D49" s="284"/>
      <c r="E49" s="287"/>
      <c r="F49" s="239"/>
      <c r="G49" s="241"/>
      <c r="H49" s="243"/>
      <c r="I49" s="159" t="s">
        <v>7</v>
      </c>
      <c r="J49" s="118">
        <f>SUM(J47:J48)</f>
        <v>144810</v>
      </c>
      <c r="K49" s="299"/>
      <c r="L49" s="40">
        <v>100</v>
      </c>
      <c r="N49" s="78"/>
    </row>
    <row r="50" spans="1:17" ht="15.75" customHeight="1">
      <c r="A50" s="271" t="s">
        <v>6</v>
      </c>
      <c r="B50" s="230" t="s">
        <v>22</v>
      </c>
      <c r="C50" s="232" t="s">
        <v>8</v>
      </c>
      <c r="D50" s="301" t="s">
        <v>89</v>
      </c>
      <c r="E50" s="236" t="s">
        <v>25</v>
      </c>
      <c r="F50" s="238" t="s">
        <v>122</v>
      </c>
      <c r="G50" s="273" t="s">
        <v>33</v>
      </c>
      <c r="H50" s="242" t="s">
        <v>97</v>
      </c>
      <c r="I50" s="119" t="s">
        <v>24</v>
      </c>
      <c r="J50" s="120">
        <f>20.6/3.4528*1000</f>
        <v>5966</v>
      </c>
      <c r="K50" s="121" t="s">
        <v>87</v>
      </c>
      <c r="L50" s="208">
        <v>1</v>
      </c>
      <c r="M50" s="78"/>
    </row>
    <row r="51" spans="1:17" ht="15.75" customHeight="1">
      <c r="A51" s="277"/>
      <c r="B51" s="278"/>
      <c r="C51" s="300"/>
      <c r="D51" s="302"/>
      <c r="E51" s="304"/>
      <c r="F51" s="305"/>
      <c r="G51" s="306"/>
      <c r="H51" s="292"/>
      <c r="I51" s="122" t="s">
        <v>63</v>
      </c>
      <c r="J51" s="123">
        <f>250/3.4528*1000</f>
        <v>72405</v>
      </c>
      <c r="K51" s="124" t="s">
        <v>88</v>
      </c>
      <c r="L51" s="209"/>
    </row>
    <row r="52" spans="1:17" ht="12.75" thickBot="1">
      <c r="A52" s="272"/>
      <c r="B52" s="231"/>
      <c r="C52" s="233"/>
      <c r="D52" s="303"/>
      <c r="E52" s="237"/>
      <c r="F52" s="239"/>
      <c r="G52" s="274"/>
      <c r="H52" s="243"/>
      <c r="I52" s="210" t="s">
        <v>7</v>
      </c>
      <c r="J52" s="118">
        <f>SUM(J50:J51)</f>
        <v>78371</v>
      </c>
      <c r="K52" s="125"/>
      <c r="L52" s="126"/>
    </row>
    <row r="53" spans="1:17" ht="30.75" customHeight="1">
      <c r="A53" s="271" t="s">
        <v>6</v>
      </c>
      <c r="B53" s="230" t="s">
        <v>22</v>
      </c>
      <c r="C53" s="232" t="s">
        <v>22</v>
      </c>
      <c r="D53" s="301" t="s">
        <v>125</v>
      </c>
      <c r="E53" s="236" t="s">
        <v>25</v>
      </c>
      <c r="F53" s="238" t="s">
        <v>123</v>
      </c>
      <c r="G53" s="240" t="s">
        <v>32</v>
      </c>
      <c r="H53" s="242" t="s">
        <v>96</v>
      </c>
      <c r="I53" s="127" t="s">
        <v>62</v>
      </c>
      <c r="J53" s="128">
        <f>340/3.4528*1000</f>
        <v>98471</v>
      </c>
      <c r="K53" s="154" t="s">
        <v>76</v>
      </c>
      <c r="L53" s="156">
        <v>1</v>
      </c>
    </row>
    <row r="54" spans="1:17" ht="12.75" thickBot="1">
      <c r="A54" s="272"/>
      <c r="B54" s="231"/>
      <c r="C54" s="233"/>
      <c r="D54" s="303"/>
      <c r="E54" s="237"/>
      <c r="F54" s="239"/>
      <c r="G54" s="241"/>
      <c r="H54" s="243"/>
      <c r="I54" s="130" t="s">
        <v>7</v>
      </c>
      <c r="J54" s="118">
        <f>SUM(J53:J53)</f>
        <v>98471</v>
      </c>
      <c r="K54" s="155"/>
      <c r="L54" s="157"/>
    </row>
    <row r="55" spans="1:17" ht="29.25" customHeight="1">
      <c r="A55" s="271" t="s">
        <v>6</v>
      </c>
      <c r="B55" s="230" t="s">
        <v>22</v>
      </c>
      <c r="C55" s="232" t="s">
        <v>46</v>
      </c>
      <c r="D55" s="275" t="s">
        <v>143</v>
      </c>
      <c r="E55" s="236"/>
      <c r="F55" s="238" t="s">
        <v>124</v>
      </c>
      <c r="G55" s="273" t="s">
        <v>33</v>
      </c>
      <c r="H55" s="242" t="s">
        <v>97</v>
      </c>
      <c r="I55" s="132" t="s">
        <v>63</v>
      </c>
      <c r="J55" s="133">
        <f>297.2/3.4528*1000</f>
        <v>86075</v>
      </c>
      <c r="K55" s="134" t="s">
        <v>131</v>
      </c>
      <c r="L55" s="135"/>
    </row>
    <row r="56" spans="1:17" ht="13.5" thickBot="1">
      <c r="A56" s="272"/>
      <c r="B56" s="231"/>
      <c r="C56" s="233"/>
      <c r="D56" s="276"/>
      <c r="E56" s="237"/>
      <c r="F56" s="239"/>
      <c r="G56" s="274"/>
      <c r="H56" s="243"/>
      <c r="I56" s="130" t="s">
        <v>7</v>
      </c>
      <c r="J56" s="118">
        <f>J55</f>
        <v>86075</v>
      </c>
      <c r="K56" s="136" t="s">
        <v>112</v>
      </c>
      <c r="L56" s="157">
        <v>100</v>
      </c>
    </row>
    <row r="57" spans="1:17" ht="17.25" customHeight="1">
      <c r="A57" s="271" t="s">
        <v>6</v>
      </c>
      <c r="B57" s="230" t="s">
        <v>22</v>
      </c>
      <c r="C57" s="279" t="s">
        <v>61</v>
      </c>
      <c r="D57" s="282" t="s">
        <v>111</v>
      </c>
      <c r="E57" s="285" t="s">
        <v>25</v>
      </c>
      <c r="F57" s="288" t="s">
        <v>141</v>
      </c>
      <c r="G57" s="240" t="s">
        <v>33</v>
      </c>
      <c r="H57" s="242" t="s">
        <v>97</v>
      </c>
      <c r="I57" s="111" t="s">
        <v>31</v>
      </c>
      <c r="J57" s="112">
        <v>144810</v>
      </c>
      <c r="K57" s="227" t="s">
        <v>113</v>
      </c>
      <c r="L57" s="113">
        <v>2</v>
      </c>
      <c r="Q57" s="78"/>
    </row>
    <row r="58" spans="1:17" ht="17.25" customHeight="1">
      <c r="A58" s="277"/>
      <c r="B58" s="278"/>
      <c r="C58" s="280"/>
      <c r="D58" s="283"/>
      <c r="E58" s="286"/>
      <c r="F58" s="289"/>
      <c r="G58" s="291"/>
      <c r="H58" s="292"/>
      <c r="I58" s="114"/>
      <c r="J58" s="115"/>
      <c r="K58" s="228"/>
      <c r="L58" s="116"/>
    </row>
    <row r="59" spans="1:17" ht="12.75" thickBot="1">
      <c r="A59" s="272"/>
      <c r="B59" s="231"/>
      <c r="C59" s="281"/>
      <c r="D59" s="284"/>
      <c r="E59" s="287"/>
      <c r="F59" s="290"/>
      <c r="G59" s="241"/>
      <c r="H59" s="243"/>
      <c r="I59" s="159" t="s">
        <v>7</v>
      </c>
      <c r="J59" s="118">
        <f>SUM(J57:J58)</f>
        <v>144810</v>
      </c>
      <c r="K59" s="229"/>
      <c r="L59" s="40"/>
      <c r="N59" s="78"/>
    </row>
    <row r="60" spans="1:17" ht="25.5" customHeight="1">
      <c r="A60" s="271" t="s">
        <v>6</v>
      </c>
      <c r="B60" s="230" t="s">
        <v>22</v>
      </c>
      <c r="C60" s="232" t="s">
        <v>77</v>
      </c>
      <c r="D60" s="234" t="s">
        <v>78</v>
      </c>
      <c r="E60" s="236" t="s">
        <v>25</v>
      </c>
      <c r="F60" s="238"/>
      <c r="G60" s="240" t="s">
        <v>32</v>
      </c>
      <c r="H60" s="242" t="s">
        <v>96</v>
      </c>
      <c r="I60" s="132" t="s">
        <v>24</v>
      </c>
      <c r="J60" s="133">
        <f>4726.4/3.4528*1000</f>
        <v>1368860</v>
      </c>
      <c r="K60" s="137"/>
      <c r="L60" s="165"/>
    </row>
    <row r="61" spans="1:17" ht="12.75" thickBot="1">
      <c r="A61" s="272"/>
      <c r="B61" s="231"/>
      <c r="C61" s="233"/>
      <c r="D61" s="235"/>
      <c r="E61" s="237"/>
      <c r="F61" s="239"/>
      <c r="G61" s="241"/>
      <c r="H61" s="243"/>
      <c r="I61" s="130" t="s">
        <v>7</v>
      </c>
      <c r="J61" s="118">
        <f>J60</f>
        <v>1368860</v>
      </c>
      <c r="K61" s="125"/>
      <c r="L61" s="126"/>
    </row>
    <row r="62" spans="1:17" ht="27.75" customHeight="1">
      <c r="A62" s="271" t="s">
        <v>6</v>
      </c>
      <c r="B62" s="230" t="s">
        <v>22</v>
      </c>
      <c r="C62" s="232" t="s">
        <v>18</v>
      </c>
      <c r="D62" s="234" t="s">
        <v>93</v>
      </c>
      <c r="E62" s="236" t="s">
        <v>25</v>
      </c>
      <c r="F62" s="238"/>
      <c r="G62" s="240" t="s">
        <v>32</v>
      </c>
      <c r="H62" s="242" t="s">
        <v>96</v>
      </c>
      <c r="I62" s="138" t="s">
        <v>24</v>
      </c>
      <c r="J62" s="112">
        <f>260/3.4528*1000</f>
        <v>75301</v>
      </c>
      <c r="K62" s="257" t="s">
        <v>85</v>
      </c>
      <c r="L62" s="259">
        <v>1</v>
      </c>
    </row>
    <row r="63" spans="1:17" ht="12.75" thickBot="1">
      <c r="A63" s="272"/>
      <c r="B63" s="231"/>
      <c r="C63" s="233"/>
      <c r="D63" s="235"/>
      <c r="E63" s="237"/>
      <c r="F63" s="239"/>
      <c r="G63" s="241"/>
      <c r="H63" s="243"/>
      <c r="I63" s="130" t="s">
        <v>7</v>
      </c>
      <c r="J63" s="118">
        <f>SUM(J62:J62)</f>
        <v>75301</v>
      </c>
      <c r="K63" s="258"/>
      <c r="L63" s="260"/>
    </row>
    <row r="64" spans="1:17" ht="20.25" customHeight="1">
      <c r="A64" s="271" t="s">
        <v>6</v>
      </c>
      <c r="B64" s="230" t="s">
        <v>22</v>
      </c>
      <c r="C64" s="232" t="s">
        <v>137</v>
      </c>
      <c r="D64" s="234" t="s">
        <v>94</v>
      </c>
      <c r="E64" s="236" t="s">
        <v>25</v>
      </c>
      <c r="F64" s="238"/>
      <c r="G64" s="240" t="s">
        <v>32</v>
      </c>
      <c r="H64" s="242" t="s">
        <v>96</v>
      </c>
      <c r="I64" s="132" t="s">
        <v>24</v>
      </c>
      <c r="J64" s="133">
        <f>571.4/3.4528*1000</f>
        <v>165489</v>
      </c>
      <c r="K64" s="139" t="s">
        <v>83</v>
      </c>
      <c r="L64" s="140">
        <v>1</v>
      </c>
    </row>
    <row r="65" spans="1:14" ht="17.25" customHeight="1" thickBot="1">
      <c r="A65" s="272"/>
      <c r="B65" s="231"/>
      <c r="C65" s="233"/>
      <c r="D65" s="235"/>
      <c r="E65" s="237"/>
      <c r="F65" s="239"/>
      <c r="G65" s="241"/>
      <c r="H65" s="243"/>
      <c r="I65" s="130" t="s">
        <v>7</v>
      </c>
      <c r="J65" s="118">
        <f>SUM(J64)</f>
        <v>165489</v>
      </c>
      <c r="K65" s="141" t="s">
        <v>84</v>
      </c>
      <c r="L65" s="142">
        <v>22</v>
      </c>
    </row>
    <row r="66" spans="1:14" ht="26.25" customHeight="1">
      <c r="A66" s="271" t="s">
        <v>6</v>
      </c>
      <c r="B66" s="230" t="s">
        <v>22</v>
      </c>
      <c r="C66" s="232" t="s">
        <v>138</v>
      </c>
      <c r="D66" s="234" t="s">
        <v>95</v>
      </c>
      <c r="E66" s="236" t="s">
        <v>25</v>
      </c>
      <c r="F66" s="238"/>
      <c r="G66" s="240" t="s">
        <v>32</v>
      </c>
      <c r="H66" s="242" t="s">
        <v>96</v>
      </c>
      <c r="I66" s="132" t="s">
        <v>24</v>
      </c>
      <c r="J66" s="133">
        <f>82.8/3.4528*1000</f>
        <v>23981</v>
      </c>
      <c r="K66" s="257" t="s">
        <v>79</v>
      </c>
      <c r="L66" s="259">
        <v>100</v>
      </c>
    </row>
    <row r="67" spans="1:14" ht="12.75" thickBot="1">
      <c r="A67" s="272"/>
      <c r="B67" s="231"/>
      <c r="C67" s="233"/>
      <c r="D67" s="235"/>
      <c r="E67" s="237"/>
      <c r="F67" s="239"/>
      <c r="G67" s="241"/>
      <c r="H67" s="243"/>
      <c r="I67" s="130" t="s">
        <v>7</v>
      </c>
      <c r="J67" s="118">
        <f>J66</f>
        <v>23981</v>
      </c>
      <c r="K67" s="258"/>
      <c r="L67" s="260"/>
    </row>
    <row r="68" spans="1:14" ht="15" customHeight="1" thickBot="1">
      <c r="A68" s="143" t="s">
        <v>6</v>
      </c>
      <c r="B68" s="90" t="s">
        <v>22</v>
      </c>
      <c r="C68" s="261" t="s">
        <v>9</v>
      </c>
      <c r="D68" s="262"/>
      <c r="E68" s="262"/>
      <c r="F68" s="262"/>
      <c r="G68" s="262"/>
      <c r="H68" s="262"/>
      <c r="I68" s="263"/>
      <c r="J68" s="110">
        <f>J67+J65+J63+J61+J56+J54+J49+J59+J52</f>
        <v>2186168</v>
      </c>
      <c r="K68" s="264"/>
      <c r="L68" s="265"/>
    </row>
    <row r="69" spans="1:14" ht="12.75" thickBot="1">
      <c r="A69" s="163" t="s">
        <v>6</v>
      </c>
      <c r="B69" s="266" t="s">
        <v>10</v>
      </c>
      <c r="C69" s="267"/>
      <c r="D69" s="267"/>
      <c r="E69" s="267"/>
      <c r="F69" s="267"/>
      <c r="G69" s="267"/>
      <c r="H69" s="267"/>
      <c r="I69" s="268"/>
      <c r="J69" s="144">
        <f>J68+J45+J35</f>
        <v>3692653</v>
      </c>
      <c r="K69" s="269"/>
      <c r="L69" s="270"/>
    </row>
    <row r="70" spans="1:14" ht="12.75" thickBot="1">
      <c r="A70" s="145" t="s">
        <v>23</v>
      </c>
      <c r="B70" s="247" t="s">
        <v>11</v>
      </c>
      <c r="C70" s="248"/>
      <c r="D70" s="248"/>
      <c r="E70" s="248"/>
      <c r="F70" s="248"/>
      <c r="G70" s="248"/>
      <c r="H70" s="248"/>
      <c r="I70" s="249"/>
      <c r="J70" s="146">
        <f>J69</f>
        <v>3692653</v>
      </c>
      <c r="K70" s="250"/>
      <c r="L70" s="251"/>
    </row>
    <row r="71" spans="1:14" ht="15.75" customHeight="1">
      <c r="A71" s="252" t="s">
        <v>144</v>
      </c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</row>
    <row r="72" spans="1:14" ht="24.75" customHeight="1" thickBot="1">
      <c r="A72" s="147"/>
      <c r="B72" s="253" t="s">
        <v>14</v>
      </c>
      <c r="C72" s="253"/>
      <c r="D72" s="253"/>
      <c r="E72" s="253"/>
      <c r="F72" s="253"/>
      <c r="G72" s="253"/>
      <c r="H72" s="253"/>
      <c r="I72" s="253"/>
      <c r="J72" s="253"/>
      <c r="K72" s="19"/>
      <c r="L72" s="19"/>
    </row>
    <row r="73" spans="1:14" ht="37.5" customHeight="1">
      <c r="B73" s="254" t="s">
        <v>12</v>
      </c>
      <c r="C73" s="255"/>
      <c r="D73" s="255"/>
      <c r="E73" s="255"/>
      <c r="F73" s="255"/>
      <c r="G73" s="255"/>
      <c r="H73" s="256"/>
      <c r="I73" s="256"/>
      <c r="J73" s="28" t="s">
        <v>110</v>
      </c>
      <c r="K73" s="60"/>
      <c r="L73" s="60"/>
    </row>
    <row r="74" spans="1:14" ht="15" customHeight="1">
      <c r="B74" s="244" t="s">
        <v>15</v>
      </c>
      <c r="C74" s="245"/>
      <c r="D74" s="245"/>
      <c r="E74" s="245"/>
      <c r="F74" s="245"/>
      <c r="G74" s="245"/>
      <c r="H74" s="246"/>
      <c r="I74" s="246"/>
      <c r="J74" s="148">
        <f>SUM(J75:J80)</f>
        <v>1934224</v>
      </c>
      <c r="K74" s="61"/>
      <c r="L74" s="61"/>
    </row>
    <row r="75" spans="1:14" ht="15" customHeight="1">
      <c r="B75" s="219" t="s">
        <v>126</v>
      </c>
      <c r="C75" s="220"/>
      <c r="D75" s="220"/>
      <c r="E75" s="220"/>
      <c r="F75" s="220"/>
      <c r="G75" s="220"/>
      <c r="H75" s="221"/>
      <c r="I75" s="221"/>
      <c r="J75" s="149">
        <f>SUMIF(I17:I66,"sb",J17:J66)</f>
        <v>10658</v>
      </c>
      <c r="K75" s="59"/>
      <c r="L75" s="59"/>
    </row>
    <row r="76" spans="1:14" ht="15" customHeight="1">
      <c r="B76" s="219" t="s">
        <v>127</v>
      </c>
      <c r="C76" s="220"/>
      <c r="D76" s="220"/>
      <c r="E76" s="220"/>
      <c r="F76" s="220"/>
      <c r="G76" s="220"/>
      <c r="H76" s="221"/>
      <c r="I76" s="221"/>
      <c r="J76" s="149">
        <f>SUMIF(I17:I66,"sb(aa)",J17:J66)</f>
        <v>96154</v>
      </c>
      <c r="K76" s="59"/>
      <c r="L76" s="59"/>
    </row>
    <row r="77" spans="1:14" ht="15" customHeight="1">
      <c r="B77" s="217" t="s">
        <v>114</v>
      </c>
      <c r="C77" s="218"/>
      <c r="D77" s="218"/>
      <c r="E77" s="218"/>
      <c r="F77" s="218"/>
      <c r="G77" s="218"/>
      <c r="H77" s="218"/>
      <c r="I77" s="224"/>
      <c r="J77" s="149">
        <f>SUMIF(I17:I66,"sb(aal)",J17:J66)</f>
        <v>35538</v>
      </c>
      <c r="K77" s="59"/>
      <c r="L77" s="59"/>
    </row>
    <row r="78" spans="1:14" ht="15" customHeight="1">
      <c r="B78" s="219" t="s">
        <v>128</v>
      </c>
      <c r="C78" s="220"/>
      <c r="D78" s="220"/>
      <c r="E78" s="220"/>
      <c r="F78" s="220"/>
      <c r="G78" s="220"/>
      <c r="H78" s="221"/>
      <c r="I78" s="221"/>
      <c r="J78" s="149">
        <f>SUMIF(I17:I66,"sb(sp)",J17:J66)</f>
        <v>24038</v>
      </c>
      <c r="K78" s="59"/>
      <c r="L78" s="59"/>
    </row>
    <row r="79" spans="1:14" ht="15" customHeight="1">
      <c r="B79" s="219" t="s">
        <v>80</v>
      </c>
      <c r="C79" s="220"/>
      <c r="D79" s="220"/>
      <c r="E79" s="220"/>
      <c r="F79" s="220"/>
      <c r="G79" s="220"/>
      <c r="H79" s="221"/>
      <c r="I79" s="221"/>
      <c r="J79" s="149">
        <f>SUMIF(I17:I66,"sb(vb)",J17:J66)</f>
        <v>1609356</v>
      </c>
      <c r="K79" s="59"/>
      <c r="L79" s="59"/>
    </row>
    <row r="80" spans="1:14" ht="15" customHeight="1">
      <c r="B80" s="225" t="s">
        <v>81</v>
      </c>
      <c r="C80" s="226"/>
      <c r="D80" s="226"/>
      <c r="E80" s="226"/>
      <c r="F80" s="226"/>
      <c r="G80" s="226"/>
      <c r="H80" s="226"/>
      <c r="I80" s="226"/>
      <c r="J80" s="27">
        <f>SUMIF(I17:I66,"pf",J17:J66)</f>
        <v>158480</v>
      </c>
      <c r="K80" s="59"/>
      <c r="L80" s="59"/>
    </row>
    <row r="81" spans="1:12" ht="15" customHeight="1">
      <c r="B81" s="244" t="s">
        <v>16</v>
      </c>
      <c r="C81" s="245"/>
      <c r="D81" s="245"/>
      <c r="E81" s="245"/>
      <c r="F81" s="245"/>
      <c r="G81" s="245"/>
      <c r="H81" s="246"/>
      <c r="I81" s="246"/>
      <c r="J81" s="148">
        <f>SUM(J82:J84)</f>
        <v>1758429</v>
      </c>
      <c r="K81" s="61"/>
      <c r="L81" s="61"/>
    </row>
    <row r="82" spans="1:12" s="151" customFormat="1" ht="15" customHeight="1">
      <c r="A82" s="150"/>
      <c r="B82" s="215" t="s">
        <v>129</v>
      </c>
      <c r="C82" s="216"/>
      <c r="D82" s="216"/>
      <c r="E82" s="216"/>
      <c r="F82" s="216"/>
      <c r="G82" s="216"/>
      <c r="H82" s="216"/>
      <c r="I82" s="216"/>
      <c r="J82" s="27">
        <f>SUMIF(I17:I66,"psdf",J17:J66)</f>
        <v>1072</v>
      </c>
      <c r="K82" s="24"/>
      <c r="L82" s="24"/>
    </row>
    <row r="83" spans="1:12" ht="15" customHeight="1">
      <c r="B83" s="217" t="s">
        <v>82</v>
      </c>
      <c r="C83" s="218"/>
      <c r="D83" s="218"/>
      <c r="E83" s="218"/>
      <c r="F83" s="218"/>
      <c r="G83" s="218"/>
      <c r="H83" s="218"/>
      <c r="I83" s="218"/>
      <c r="J83" s="149">
        <f>SUMIF(I17:I66,"es",J17:J66)</f>
        <v>117760</v>
      </c>
      <c r="K83" s="59"/>
      <c r="L83" s="59"/>
    </row>
    <row r="84" spans="1:12" ht="15" customHeight="1">
      <c r="B84" s="219" t="s">
        <v>130</v>
      </c>
      <c r="C84" s="220"/>
      <c r="D84" s="220"/>
      <c r="E84" s="220"/>
      <c r="F84" s="220"/>
      <c r="G84" s="220"/>
      <c r="H84" s="221"/>
      <c r="I84" s="221"/>
      <c r="J84" s="149">
        <f>SUMIF(I17:I66,"kt",J17:J66)</f>
        <v>1639597</v>
      </c>
      <c r="K84" s="59"/>
      <c r="L84" s="59"/>
    </row>
    <row r="85" spans="1:12" ht="15" customHeight="1" thickBot="1">
      <c r="A85" s="20"/>
      <c r="B85" s="222" t="s">
        <v>17</v>
      </c>
      <c r="C85" s="223"/>
      <c r="D85" s="223"/>
      <c r="E85" s="223"/>
      <c r="F85" s="223"/>
      <c r="G85" s="223"/>
      <c r="H85" s="223"/>
      <c r="I85" s="223"/>
      <c r="J85" s="118">
        <f>J81+J74</f>
        <v>3692653</v>
      </c>
      <c r="K85" s="61"/>
      <c r="L85" s="61"/>
    </row>
    <row r="86" spans="1:12">
      <c r="A86" s="20"/>
      <c r="B86" s="58"/>
      <c r="C86" s="58"/>
      <c r="D86" s="21"/>
      <c r="E86" s="21"/>
      <c r="F86" s="66"/>
    </row>
  </sheetData>
  <mergeCells count="173">
    <mergeCell ref="K11:K12"/>
    <mergeCell ref="L11:L12"/>
    <mergeCell ref="A6:L6"/>
    <mergeCell ref="A7:L7"/>
    <mergeCell ref="A8:L8"/>
    <mergeCell ref="A10:A12"/>
    <mergeCell ref="B10:B12"/>
    <mergeCell ref="C10:C12"/>
    <mergeCell ref="D10:D12"/>
    <mergeCell ref="E10:E12"/>
    <mergeCell ref="F10:F12"/>
    <mergeCell ref="G10:G12"/>
    <mergeCell ref="H10:H12"/>
    <mergeCell ref="E25:E27"/>
    <mergeCell ref="F25:F27"/>
    <mergeCell ref="G25:G27"/>
    <mergeCell ref="H25:H27"/>
    <mergeCell ref="A13:L13"/>
    <mergeCell ref="A14:L14"/>
    <mergeCell ref="B15:L15"/>
    <mergeCell ref="C16:L16"/>
    <mergeCell ref="A17:A24"/>
    <mergeCell ref="B17:B24"/>
    <mergeCell ref="C17:C24"/>
    <mergeCell ref="E17:E21"/>
    <mergeCell ref="F17:F24"/>
    <mergeCell ref="G17:G24"/>
    <mergeCell ref="H17:H24"/>
    <mergeCell ref="K17:K24"/>
    <mergeCell ref="I10:I12"/>
    <mergeCell ref="J10:J12"/>
    <mergeCell ref="K10:L10"/>
    <mergeCell ref="K25:K27"/>
    <mergeCell ref="A32:A33"/>
    <mergeCell ref="B32:B33"/>
    <mergeCell ref="C32:C33"/>
    <mergeCell ref="D32:D34"/>
    <mergeCell ref="E32:E34"/>
    <mergeCell ref="A28:A30"/>
    <mergeCell ref="B28:B30"/>
    <mergeCell ref="C28:C30"/>
    <mergeCell ref="D28:D31"/>
    <mergeCell ref="E28:E31"/>
    <mergeCell ref="F32:F34"/>
    <mergeCell ref="G32:G34"/>
    <mergeCell ref="H32:H34"/>
    <mergeCell ref="K33:K34"/>
    <mergeCell ref="C25:C27"/>
    <mergeCell ref="D25:D27"/>
    <mergeCell ref="C35:I35"/>
    <mergeCell ref="K35:L35"/>
    <mergeCell ref="G28:G31"/>
    <mergeCell ref="H28:H31"/>
    <mergeCell ref="K28:K29"/>
    <mergeCell ref="L28:L29"/>
    <mergeCell ref="K30:K31"/>
    <mergeCell ref="F28:F31"/>
    <mergeCell ref="D43:D44"/>
    <mergeCell ref="E43:E44"/>
    <mergeCell ref="F43:F44"/>
    <mergeCell ref="G43:G44"/>
    <mergeCell ref="H43:H44"/>
    <mergeCell ref="C45:I45"/>
    <mergeCell ref="C36:L36"/>
    <mergeCell ref="D37:D42"/>
    <mergeCell ref="E37:E42"/>
    <mergeCell ref="F37:F42"/>
    <mergeCell ref="G37:G42"/>
    <mergeCell ref="H37:H42"/>
    <mergeCell ref="K41:K42"/>
    <mergeCell ref="K45:L45"/>
    <mergeCell ref="A50:A52"/>
    <mergeCell ref="B50:B52"/>
    <mergeCell ref="C50:C52"/>
    <mergeCell ref="D50:D52"/>
    <mergeCell ref="E50:E52"/>
    <mergeCell ref="F50:F52"/>
    <mergeCell ref="G50:G52"/>
    <mergeCell ref="H50:H52"/>
    <mergeCell ref="A53:A54"/>
    <mergeCell ref="B53:B54"/>
    <mergeCell ref="C53:C54"/>
    <mergeCell ref="D53:D54"/>
    <mergeCell ref="E53:E54"/>
    <mergeCell ref="F53:F54"/>
    <mergeCell ref="G53:G54"/>
    <mergeCell ref="H53:H54"/>
    <mergeCell ref="C46:L46"/>
    <mergeCell ref="A47:A49"/>
    <mergeCell ref="B47:B49"/>
    <mergeCell ref="C47:C49"/>
    <mergeCell ref="D47:D49"/>
    <mergeCell ref="E47:E49"/>
    <mergeCell ref="F47:F49"/>
    <mergeCell ref="G47:G49"/>
    <mergeCell ref="H47:H49"/>
    <mergeCell ref="K47:K49"/>
    <mergeCell ref="G55:G56"/>
    <mergeCell ref="H55:H56"/>
    <mergeCell ref="A60:A61"/>
    <mergeCell ref="B60:B61"/>
    <mergeCell ref="C60:C61"/>
    <mergeCell ref="D60:D61"/>
    <mergeCell ref="E60:E61"/>
    <mergeCell ref="F60:F61"/>
    <mergeCell ref="G60:G61"/>
    <mergeCell ref="H60:H61"/>
    <mergeCell ref="A55:A56"/>
    <mergeCell ref="B55:B56"/>
    <mergeCell ref="C55:C56"/>
    <mergeCell ref="D55:D56"/>
    <mergeCell ref="E55:E56"/>
    <mergeCell ref="F55:F56"/>
    <mergeCell ref="A57:A59"/>
    <mergeCell ref="B57:B59"/>
    <mergeCell ref="C57:C59"/>
    <mergeCell ref="D57:D59"/>
    <mergeCell ref="E57:E59"/>
    <mergeCell ref="F57:F59"/>
    <mergeCell ref="G57:G59"/>
    <mergeCell ref="H57:H59"/>
    <mergeCell ref="K62:K63"/>
    <mergeCell ref="L62:L63"/>
    <mergeCell ref="A64:A65"/>
    <mergeCell ref="B64:B65"/>
    <mergeCell ref="C64:C65"/>
    <mergeCell ref="D64:D65"/>
    <mergeCell ref="E64:E65"/>
    <mergeCell ref="F64:F65"/>
    <mergeCell ref="A62:A63"/>
    <mergeCell ref="B62:B63"/>
    <mergeCell ref="C62:C63"/>
    <mergeCell ref="D62:D63"/>
    <mergeCell ref="E62:E63"/>
    <mergeCell ref="F62:F63"/>
    <mergeCell ref="G64:G65"/>
    <mergeCell ref="H64:H65"/>
    <mergeCell ref="K70:L70"/>
    <mergeCell ref="A71:N71"/>
    <mergeCell ref="B72:J72"/>
    <mergeCell ref="B73:I73"/>
    <mergeCell ref="B74:I74"/>
    <mergeCell ref="K66:K67"/>
    <mergeCell ref="L66:L67"/>
    <mergeCell ref="C68:I68"/>
    <mergeCell ref="K68:L68"/>
    <mergeCell ref="B69:I69"/>
    <mergeCell ref="K69:L69"/>
    <mergeCell ref="A66:A67"/>
    <mergeCell ref="I1:L2"/>
    <mergeCell ref="I3:L4"/>
    <mergeCell ref="B82:I82"/>
    <mergeCell ref="B83:I83"/>
    <mergeCell ref="B84:I84"/>
    <mergeCell ref="B85:I85"/>
    <mergeCell ref="B75:I75"/>
    <mergeCell ref="B76:I76"/>
    <mergeCell ref="B77:I77"/>
    <mergeCell ref="B78:I78"/>
    <mergeCell ref="B79:I79"/>
    <mergeCell ref="B80:I80"/>
    <mergeCell ref="K57:K59"/>
    <mergeCell ref="B66:B67"/>
    <mergeCell ref="C66:C67"/>
    <mergeCell ref="D66:D67"/>
    <mergeCell ref="E66:E67"/>
    <mergeCell ref="F66:F67"/>
    <mergeCell ref="G66:G67"/>
    <mergeCell ref="H66:H67"/>
    <mergeCell ref="B81:I81"/>
    <mergeCell ref="G62:G63"/>
    <mergeCell ref="H62:H63"/>
    <mergeCell ref="B70:I70"/>
  </mergeCells>
  <printOptions horizontalCentered="1"/>
  <pageMargins left="0.78740157480314965" right="0.19685039370078741" top="0.59055118110236227" bottom="0.39370078740157483" header="0.31496062992125984" footer="0.31496062992125984"/>
  <pageSetup paperSize="9" scale="79" orientation="portrait" r:id="rId1"/>
  <rowBreaks count="1" manualBreakCount="1">
    <brk id="52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3"/>
  <sheetViews>
    <sheetView zoomScale="110" zoomScaleNormal="110" zoomScaleSheetLayoutView="80" workbookViewId="0">
      <selection activeCell="X56" sqref="X56"/>
    </sheetView>
  </sheetViews>
  <sheetFormatPr defaultRowHeight="12"/>
  <cols>
    <col min="1" max="1" width="2.5703125" style="23" customWidth="1"/>
    <col min="2" max="3" width="2.5703125" style="22" customWidth="1"/>
    <col min="4" max="4" width="35.140625" style="23" customWidth="1"/>
    <col min="5" max="5" width="3" style="23" customWidth="1"/>
    <col min="6" max="6" width="3" style="153" customWidth="1"/>
    <col min="7" max="7" width="3" style="152" customWidth="1"/>
    <col min="8" max="8" width="11.140625" style="152" customWidth="1"/>
    <col min="9" max="9" width="7.28515625" style="22" customWidth="1"/>
    <col min="10" max="10" width="8.28515625" style="29" customWidth="1"/>
    <col min="11" max="11" width="8.42578125" style="29" customWidth="1"/>
    <col min="12" max="12" width="6.5703125" style="29" customWidth="1"/>
    <col min="13" max="13" width="21.85546875" style="23" customWidth="1"/>
    <col min="14" max="14" width="4.28515625" style="22" customWidth="1"/>
    <col min="15" max="16384" width="9.140625" style="72"/>
  </cols>
  <sheetData>
    <row r="1" spans="1:17" s="31" customFormat="1" ht="18.75" customHeight="1">
      <c r="A1" s="30"/>
      <c r="B1" s="30"/>
      <c r="C1" s="30"/>
      <c r="D1" s="30"/>
      <c r="E1" s="30"/>
      <c r="F1" s="64"/>
      <c r="G1" s="30"/>
      <c r="H1" s="30"/>
      <c r="I1" s="30"/>
      <c r="J1" s="44"/>
      <c r="K1" s="44"/>
      <c r="L1" s="44"/>
      <c r="M1" s="416" t="s">
        <v>132</v>
      </c>
      <c r="N1" s="416"/>
    </row>
    <row r="2" spans="1:17" s="31" customFormat="1" ht="14.25" customHeight="1">
      <c r="A2" s="30"/>
      <c r="B2" s="30"/>
      <c r="C2" s="30"/>
      <c r="D2" s="30"/>
      <c r="E2" s="30"/>
      <c r="F2" s="64"/>
      <c r="G2" s="30"/>
      <c r="H2" s="30"/>
      <c r="I2" s="30"/>
      <c r="J2" s="44"/>
      <c r="K2" s="44"/>
      <c r="L2" s="44"/>
      <c r="M2" s="70"/>
      <c r="N2" s="70"/>
    </row>
    <row r="3" spans="1:17" s="71" customFormat="1" ht="12.75">
      <c r="A3" s="410" t="s">
        <v>98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</row>
    <row r="4" spans="1:17" s="71" customFormat="1" ht="12.75" customHeight="1">
      <c r="A4" s="411" t="s">
        <v>47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</row>
    <row r="5" spans="1:17" s="71" customFormat="1" ht="12.75" customHeight="1">
      <c r="A5" s="412" t="s">
        <v>99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</row>
    <row r="6" spans="1:17" ht="12.75" thickBot="1">
      <c r="A6" s="38"/>
      <c r="B6" s="57"/>
      <c r="C6" s="57"/>
      <c r="D6" s="38"/>
      <c r="E6" s="38"/>
      <c r="F6" s="65"/>
      <c r="G6" s="38"/>
      <c r="H6" s="38"/>
      <c r="I6" s="38"/>
      <c r="M6" s="38"/>
      <c r="N6" s="43" t="s">
        <v>91</v>
      </c>
    </row>
    <row r="7" spans="1:17" ht="33" customHeight="1">
      <c r="A7" s="413" t="s">
        <v>0</v>
      </c>
      <c r="B7" s="364" t="s">
        <v>1</v>
      </c>
      <c r="C7" s="364" t="s">
        <v>2</v>
      </c>
      <c r="D7" s="358" t="s">
        <v>13</v>
      </c>
      <c r="E7" s="361" t="s">
        <v>3</v>
      </c>
      <c r="F7" s="364" t="s">
        <v>108</v>
      </c>
      <c r="G7" s="367" t="s">
        <v>4</v>
      </c>
      <c r="H7" s="370" t="s">
        <v>64</v>
      </c>
      <c r="I7" s="398" t="s">
        <v>5</v>
      </c>
      <c r="J7" s="417" t="s">
        <v>133</v>
      </c>
      <c r="K7" s="417" t="s">
        <v>134</v>
      </c>
      <c r="L7" s="417" t="s">
        <v>135</v>
      </c>
      <c r="M7" s="404" t="s">
        <v>69</v>
      </c>
      <c r="N7" s="405"/>
    </row>
    <row r="8" spans="1:17" ht="12" customHeight="1">
      <c r="A8" s="414"/>
      <c r="B8" s="365"/>
      <c r="C8" s="365"/>
      <c r="D8" s="359"/>
      <c r="E8" s="362"/>
      <c r="F8" s="365"/>
      <c r="G8" s="368"/>
      <c r="H8" s="371"/>
      <c r="I8" s="399"/>
      <c r="J8" s="418"/>
      <c r="K8" s="418"/>
      <c r="L8" s="418"/>
      <c r="M8" s="406" t="s">
        <v>13</v>
      </c>
      <c r="N8" s="408" t="s">
        <v>45</v>
      </c>
    </row>
    <row r="9" spans="1:17" ht="87" customHeight="1" thickBot="1">
      <c r="A9" s="415"/>
      <c r="B9" s="366"/>
      <c r="C9" s="366"/>
      <c r="D9" s="360"/>
      <c r="E9" s="363"/>
      <c r="F9" s="366"/>
      <c r="G9" s="369"/>
      <c r="H9" s="372"/>
      <c r="I9" s="400"/>
      <c r="J9" s="419"/>
      <c r="K9" s="419"/>
      <c r="L9" s="419"/>
      <c r="M9" s="407"/>
      <c r="N9" s="409"/>
    </row>
    <row r="10" spans="1:17" ht="12.75" thickBot="1">
      <c r="A10" s="376" t="s">
        <v>26</v>
      </c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8"/>
    </row>
    <row r="11" spans="1:17" ht="12.75" thickBot="1">
      <c r="A11" s="379" t="s">
        <v>38</v>
      </c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1"/>
    </row>
    <row r="12" spans="1:17" ht="13.5" customHeight="1" thickBot="1">
      <c r="A12" s="73" t="s">
        <v>6</v>
      </c>
      <c r="B12" s="382" t="s">
        <v>35</v>
      </c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4"/>
    </row>
    <row r="13" spans="1:17" ht="12.75" thickBot="1">
      <c r="A13" s="74" t="s">
        <v>6</v>
      </c>
      <c r="B13" s="75" t="s">
        <v>6</v>
      </c>
      <c r="C13" s="385" t="s">
        <v>28</v>
      </c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7"/>
    </row>
    <row r="14" spans="1:17" ht="39" customHeight="1">
      <c r="A14" s="342" t="s">
        <v>6</v>
      </c>
      <c r="B14" s="390" t="s">
        <v>6</v>
      </c>
      <c r="C14" s="232" t="s">
        <v>6</v>
      </c>
      <c r="D14" s="32" t="s">
        <v>100</v>
      </c>
      <c r="E14" s="373" t="s">
        <v>92</v>
      </c>
      <c r="F14" s="338" t="s">
        <v>115</v>
      </c>
      <c r="G14" s="319" t="s">
        <v>32</v>
      </c>
      <c r="H14" s="242" t="s">
        <v>96</v>
      </c>
      <c r="I14" s="6" t="s">
        <v>19</v>
      </c>
      <c r="J14" s="192">
        <f>36.8/3.4528*1000</f>
        <v>10658</v>
      </c>
      <c r="K14" s="45">
        <f>36.8/3.4528*1000</f>
        <v>10658</v>
      </c>
      <c r="L14" s="169"/>
      <c r="M14" s="395" t="s">
        <v>68</v>
      </c>
      <c r="N14" s="7">
        <v>100</v>
      </c>
      <c r="P14" s="76"/>
      <c r="Q14" s="76"/>
    </row>
    <row r="15" spans="1:17" ht="13.5" customHeight="1">
      <c r="A15" s="343"/>
      <c r="B15" s="391"/>
      <c r="C15" s="300"/>
      <c r="D15" s="33" t="s">
        <v>101</v>
      </c>
      <c r="E15" s="374"/>
      <c r="F15" s="305"/>
      <c r="G15" s="320"/>
      <c r="H15" s="292"/>
      <c r="I15" s="36" t="s">
        <v>20</v>
      </c>
      <c r="J15" s="193">
        <f>332/3.4528*1000</f>
        <v>96154</v>
      </c>
      <c r="K15" s="46">
        <f>332/3.4528*1000</f>
        <v>96154</v>
      </c>
      <c r="L15" s="179"/>
      <c r="M15" s="396"/>
      <c r="N15" s="8"/>
    </row>
    <row r="16" spans="1:17" ht="13.5" customHeight="1">
      <c r="A16" s="388"/>
      <c r="B16" s="392"/>
      <c r="C16" s="394"/>
      <c r="D16" s="77" t="s">
        <v>102</v>
      </c>
      <c r="E16" s="374"/>
      <c r="F16" s="305"/>
      <c r="G16" s="320"/>
      <c r="H16" s="292"/>
      <c r="I16" s="4" t="s">
        <v>36</v>
      </c>
      <c r="J16" s="194">
        <v>35538</v>
      </c>
      <c r="K16" s="62">
        <v>35538</v>
      </c>
      <c r="L16" s="48"/>
      <c r="M16" s="396"/>
      <c r="N16" s="8"/>
    </row>
    <row r="17" spans="1:15" ht="28.5" customHeight="1">
      <c r="A17" s="388"/>
      <c r="B17" s="392"/>
      <c r="C17" s="394"/>
      <c r="D17" s="77" t="s">
        <v>103</v>
      </c>
      <c r="E17" s="374"/>
      <c r="F17" s="305"/>
      <c r="G17" s="320"/>
      <c r="H17" s="292"/>
      <c r="I17" s="35"/>
      <c r="J17" s="195"/>
      <c r="K17" s="47"/>
      <c r="L17" s="47"/>
      <c r="M17" s="396"/>
      <c r="N17" s="8"/>
    </row>
    <row r="18" spans="1:15" ht="27.75" customHeight="1">
      <c r="A18" s="388"/>
      <c r="B18" s="392"/>
      <c r="C18" s="394"/>
      <c r="D18" s="77" t="s">
        <v>104</v>
      </c>
      <c r="E18" s="374"/>
      <c r="F18" s="305"/>
      <c r="G18" s="320"/>
      <c r="H18" s="292"/>
      <c r="I18" s="35"/>
      <c r="J18" s="195"/>
      <c r="K18" s="47"/>
      <c r="L18" s="47"/>
      <c r="M18" s="396"/>
      <c r="N18" s="8"/>
    </row>
    <row r="19" spans="1:15" ht="15.75" customHeight="1">
      <c r="A19" s="388"/>
      <c r="B19" s="392"/>
      <c r="C19" s="394"/>
      <c r="D19" s="77" t="s">
        <v>105</v>
      </c>
      <c r="E19" s="68"/>
      <c r="F19" s="305"/>
      <c r="G19" s="320"/>
      <c r="H19" s="292"/>
      <c r="I19" s="35"/>
      <c r="J19" s="195"/>
      <c r="K19" s="47"/>
      <c r="L19" s="47"/>
      <c r="M19" s="396"/>
      <c r="N19" s="8"/>
    </row>
    <row r="20" spans="1:15" ht="15.75" customHeight="1">
      <c r="A20" s="388"/>
      <c r="B20" s="392"/>
      <c r="C20" s="394"/>
      <c r="D20" s="77" t="s">
        <v>106</v>
      </c>
      <c r="E20" s="78"/>
      <c r="F20" s="305"/>
      <c r="G20" s="320"/>
      <c r="H20" s="292"/>
      <c r="I20" s="37"/>
      <c r="J20" s="196"/>
      <c r="K20" s="48"/>
      <c r="L20" s="48"/>
      <c r="M20" s="396"/>
      <c r="N20" s="9"/>
    </row>
    <row r="21" spans="1:15" ht="16.5" customHeight="1" thickBot="1">
      <c r="A21" s="389"/>
      <c r="B21" s="393"/>
      <c r="C21" s="233"/>
      <c r="D21" s="79" t="s">
        <v>107</v>
      </c>
      <c r="E21" s="78"/>
      <c r="F21" s="339"/>
      <c r="G21" s="321"/>
      <c r="H21" s="243"/>
      <c r="I21" s="10" t="s">
        <v>7</v>
      </c>
      <c r="J21" s="49">
        <f>SUM(J14:J20)</f>
        <v>142350</v>
      </c>
      <c r="K21" s="49">
        <f>SUM(K14:K20)</f>
        <v>142350</v>
      </c>
      <c r="L21" s="180"/>
      <c r="M21" s="397"/>
      <c r="N21" s="11"/>
    </row>
    <row r="22" spans="1:15" ht="20.25" customHeight="1">
      <c r="A22" s="80" t="s">
        <v>6</v>
      </c>
      <c r="B22" s="81" t="s">
        <v>6</v>
      </c>
      <c r="C22" s="353" t="s">
        <v>8</v>
      </c>
      <c r="D22" s="355" t="s">
        <v>65</v>
      </c>
      <c r="E22" s="373" t="s">
        <v>57</v>
      </c>
      <c r="F22" s="316" t="s">
        <v>116</v>
      </c>
      <c r="G22" s="319" t="s">
        <v>32</v>
      </c>
      <c r="H22" s="242" t="s">
        <v>96</v>
      </c>
      <c r="I22" s="34" t="s">
        <v>31</v>
      </c>
      <c r="J22" s="197">
        <v>255469</v>
      </c>
      <c r="K22" s="63">
        <v>255469</v>
      </c>
      <c r="L22" s="128"/>
      <c r="M22" s="257" t="s">
        <v>39</v>
      </c>
      <c r="N22" s="82">
        <v>51</v>
      </c>
      <c r="O22" s="76"/>
    </row>
    <row r="23" spans="1:15" ht="20.25" customHeight="1">
      <c r="A23" s="83"/>
      <c r="B23" s="84"/>
      <c r="C23" s="300"/>
      <c r="D23" s="356"/>
      <c r="E23" s="374"/>
      <c r="F23" s="317"/>
      <c r="G23" s="320"/>
      <c r="H23" s="292"/>
      <c r="I23" s="12"/>
      <c r="J23" s="198"/>
      <c r="K23" s="50"/>
      <c r="L23" s="50"/>
      <c r="M23" s="334"/>
      <c r="N23" s="82"/>
    </row>
    <row r="24" spans="1:15" ht="14.25" customHeight="1" thickBot="1">
      <c r="A24" s="85"/>
      <c r="B24" s="75"/>
      <c r="C24" s="354"/>
      <c r="D24" s="357"/>
      <c r="E24" s="375"/>
      <c r="F24" s="318"/>
      <c r="G24" s="321"/>
      <c r="H24" s="243"/>
      <c r="I24" s="10" t="s">
        <v>7</v>
      </c>
      <c r="J24" s="51">
        <f>SUM(J22:J23)</f>
        <v>255469</v>
      </c>
      <c r="K24" s="51">
        <f>SUM(K22:K23)</f>
        <v>255469</v>
      </c>
      <c r="L24" s="170"/>
      <c r="M24" s="334"/>
      <c r="N24" s="82"/>
    </row>
    <row r="25" spans="1:15" ht="15.75" customHeight="1">
      <c r="A25" s="342" t="s">
        <v>6</v>
      </c>
      <c r="B25" s="230" t="s">
        <v>6</v>
      </c>
      <c r="C25" s="232" t="s">
        <v>22</v>
      </c>
      <c r="D25" s="350" t="s">
        <v>66</v>
      </c>
      <c r="E25" s="347"/>
      <c r="F25" s="338" t="s">
        <v>117</v>
      </c>
      <c r="G25" s="331" t="s">
        <v>32</v>
      </c>
      <c r="H25" s="242" t="s">
        <v>96</v>
      </c>
      <c r="I25" s="26" t="s">
        <v>31</v>
      </c>
      <c r="J25" s="199">
        <v>185386</v>
      </c>
      <c r="K25" s="52">
        <v>185386</v>
      </c>
      <c r="L25" s="52"/>
      <c r="M25" s="257" t="s">
        <v>140</v>
      </c>
      <c r="N25" s="335">
        <v>300</v>
      </c>
    </row>
    <row r="26" spans="1:15" ht="24.75" customHeight="1">
      <c r="A26" s="343"/>
      <c r="B26" s="278"/>
      <c r="C26" s="300"/>
      <c r="D26" s="351"/>
      <c r="E26" s="348"/>
      <c r="F26" s="305"/>
      <c r="G26" s="332"/>
      <c r="H26" s="292"/>
      <c r="I26" s="13"/>
      <c r="J26" s="200"/>
      <c r="K26" s="53"/>
      <c r="L26" s="53"/>
      <c r="M26" s="334" t="s">
        <v>40</v>
      </c>
      <c r="N26" s="336">
        <v>260</v>
      </c>
    </row>
    <row r="27" spans="1:15" ht="25.5" customHeight="1">
      <c r="A27" s="343"/>
      <c r="B27" s="278"/>
      <c r="C27" s="300"/>
      <c r="D27" s="351"/>
      <c r="E27" s="348"/>
      <c r="F27" s="305"/>
      <c r="G27" s="332"/>
      <c r="H27" s="292"/>
      <c r="I27" s="25"/>
      <c r="J27" s="200"/>
      <c r="K27" s="54"/>
      <c r="L27" s="54"/>
      <c r="M27" s="337" t="s">
        <v>58</v>
      </c>
      <c r="N27" s="39">
        <v>92</v>
      </c>
    </row>
    <row r="28" spans="1:15" ht="15.75" customHeight="1" thickBot="1">
      <c r="A28" s="86"/>
      <c r="B28" s="87"/>
      <c r="C28" s="88"/>
      <c r="D28" s="352"/>
      <c r="E28" s="349"/>
      <c r="F28" s="339"/>
      <c r="G28" s="333"/>
      <c r="H28" s="243"/>
      <c r="I28" s="14" t="s">
        <v>7</v>
      </c>
      <c r="J28" s="51">
        <f>SUM(J25:J27)</f>
        <v>185386</v>
      </c>
      <c r="K28" s="51">
        <f>SUM(K25:K27)</f>
        <v>185386</v>
      </c>
      <c r="L28" s="181"/>
      <c r="M28" s="258"/>
      <c r="N28" s="82"/>
    </row>
    <row r="29" spans="1:15" ht="18" customHeight="1">
      <c r="A29" s="342" t="s">
        <v>6</v>
      </c>
      <c r="B29" s="230" t="s">
        <v>6</v>
      </c>
      <c r="C29" s="232" t="s">
        <v>46</v>
      </c>
      <c r="D29" s="344" t="s">
        <v>70</v>
      </c>
      <c r="E29" s="347"/>
      <c r="F29" s="338" t="s">
        <v>118</v>
      </c>
      <c r="G29" s="331" t="s">
        <v>32</v>
      </c>
      <c r="H29" s="242" t="s">
        <v>96</v>
      </c>
      <c r="I29" s="26" t="s">
        <v>62</v>
      </c>
      <c r="J29" s="199">
        <f>66.6/3.4528*1000</f>
        <v>19289</v>
      </c>
      <c r="K29" s="52">
        <f>66.6/3.4528*1000</f>
        <v>19289</v>
      </c>
      <c r="L29" s="182"/>
      <c r="M29" s="69" t="s">
        <v>71</v>
      </c>
      <c r="N29" s="18">
        <v>1</v>
      </c>
    </row>
    <row r="30" spans="1:15" ht="15.75" customHeight="1">
      <c r="A30" s="343"/>
      <c r="B30" s="278"/>
      <c r="C30" s="300"/>
      <c r="D30" s="345"/>
      <c r="E30" s="348"/>
      <c r="F30" s="305"/>
      <c r="G30" s="332"/>
      <c r="H30" s="292"/>
      <c r="I30" s="25"/>
      <c r="J30" s="200"/>
      <c r="K30" s="54"/>
      <c r="L30" s="183"/>
      <c r="M30" s="337" t="s">
        <v>72</v>
      </c>
      <c r="N30" s="39">
        <v>1</v>
      </c>
    </row>
    <row r="31" spans="1:15" ht="15" customHeight="1" thickBot="1">
      <c r="A31" s="86"/>
      <c r="B31" s="87"/>
      <c r="C31" s="88"/>
      <c r="D31" s="346"/>
      <c r="E31" s="349"/>
      <c r="F31" s="339"/>
      <c r="G31" s="333"/>
      <c r="H31" s="243"/>
      <c r="I31" s="14" t="s">
        <v>7</v>
      </c>
      <c r="J31" s="51">
        <f>SUM(J29:J30)</f>
        <v>19289</v>
      </c>
      <c r="K31" s="51">
        <f>SUM(K29:K30)</f>
        <v>19289</v>
      </c>
      <c r="L31" s="171"/>
      <c r="M31" s="258"/>
      <c r="N31" s="82"/>
    </row>
    <row r="32" spans="1:15" ht="14.25" customHeight="1" thickBot="1">
      <c r="A32" s="89" t="s">
        <v>6</v>
      </c>
      <c r="B32" s="90" t="s">
        <v>6</v>
      </c>
      <c r="C32" s="326" t="s">
        <v>9</v>
      </c>
      <c r="D32" s="327"/>
      <c r="E32" s="327"/>
      <c r="F32" s="327"/>
      <c r="G32" s="327"/>
      <c r="H32" s="327"/>
      <c r="I32" s="328"/>
      <c r="J32" s="91">
        <f>J31+J28+J24+J21</f>
        <v>602494</v>
      </c>
      <c r="K32" s="91">
        <f>K31+K28+K24+K21</f>
        <v>602494</v>
      </c>
      <c r="L32" s="172"/>
      <c r="M32" s="329"/>
      <c r="N32" s="330"/>
      <c r="O32" s="78"/>
    </row>
    <row r="33" spans="1:19" ht="14.25" customHeight="1" thickBot="1">
      <c r="A33" s="74" t="s">
        <v>6</v>
      </c>
      <c r="B33" s="92" t="s">
        <v>8</v>
      </c>
      <c r="C33" s="307" t="s">
        <v>37</v>
      </c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9"/>
    </row>
    <row r="34" spans="1:19" ht="18.75" customHeight="1">
      <c r="A34" s="93" t="s">
        <v>6</v>
      </c>
      <c r="B34" s="94" t="s">
        <v>8</v>
      </c>
      <c r="C34" s="95" t="s">
        <v>6</v>
      </c>
      <c r="D34" s="310" t="s">
        <v>30</v>
      </c>
      <c r="E34" s="313"/>
      <c r="F34" s="316" t="s">
        <v>119</v>
      </c>
      <c r="G34" s="319" t="s">
        <v>32</v>
      </c>
      <c r="H34" s="242" t="s">
        <v>96</v>
      </c>
      <c r="I34" s="15" t="s">
        <v>31</v>
      </c>
      <c r="J34" s="197">
        <v>878881</v>
      </c>
      <c r="K34" s="56">
        <v>878881</v>
      </c>
      <c r="L34" s="56"/>
      <c r="M34" s="96" t="s">
        <v>41</v>
      </c>
      <c r="N34" s="97">
        <v>55</v>
      </c>
    </row>
    <row r="35" spans="1:19" ht="15.75" customHeight="1">
      <c r="A35" s="98"/>
      <c r="B35" s="99"/>
      <c r="C35" s="100"/>
      <c r="D35" s="311"/>
      <c r="E35" s="314"/>
      <c r="F35" s="317"/>
      <c r="G35" s="320"/>
      <c r="H35" s="292"/>
      <c r="I35" s="16"/>
      <c r="J35" s="196"/>
      <c r="K35" s="55"/>
      <c r="L35" s="55"/>
      <c r="M35" s="101" t="s">
        <v>60</v>
      </c>
      <c r="N35" s="102" t="s">
        <v>59</v>
      </c>
    </row>
    <row r="36" spans="1:19" ht="50.25" customHeight="1">
      <c r="A36" s="98"/>
      <c r="B36" s="99"/>
      <c r="C36" s="100"/>
      <c r="D36" s="311"/>
      <c r="E36" s="314"/>
      <c r="F36" s="317"/>
      <c r="G36" s="320"/>
      <c r="H36" s="292"/>
      <c r="I36" s="16"/>
      <c r="J36" s="196"/>
      <c r="K36" s="55"/>
      <c r="L36" s="55"/>
      <c r="M36" s="103" t="s">
        <v>42</v>
      </c>
      <c r="N36" s="104" t="s">
        <v>43</v>
      </c>
      <c r="P36" s="78"/>
    </row>
    <row r="37" spans="1:19" ht="14.25" customHeight="1">
      <c r="A37" s="98"/>
      <c r="B37" s="99"/>
      <c r="C37" s="100"/>
      <c r="D37" s="311"/>
      <c r="E37" s="314"/>
      <c r="F37" s="317"/>
      <c r="G37" s="320"/>
      <c r="H37" s="292"/>
      <c r="I37" s="16"/>
      <c r="J37" s="196"/>
      <c r="K37" s="55"/>
      <c r="L37" s="55"/>
      <c r="M37" s="103" t="s">
        <v>67</v>
      </c>
      <c r="N37" s="104" t="s">
        <v>44</v>
      </c>
      <c r="P37" s="78"/>
    </row>
    <row r="38" spans="1:19" ht="27" customHeight="1">
      <c r="A38" s="98"/>
      <c r="B38" s="99"/>
      <c r="C38" s="100"/>
      <c r="D38" s="311"/>
      <c r="E38" s="314"/>
      <c r="F38" s="317"/>
      <c r="G38" s="320"/>
      <c r="H38" s="292"/>
      <c r="I38" s="17" t="s">
        <v>21</v>
      </c>
      <c r="J38" s="201">
        <f>3.7/3.4528*1000</f>
        <v>1072</v>
      </c>
      <c r="K38" s="42">
        <f>3.7/3.4528*1000</f>
        <v>1072</v>
      </c>
      <c r="L38" s="173"/>
      <c r="M38" s="322" t="s">
        <v>73</v>
      </c>
      <c r="N38" s="105" t="s">
        <v>74</v>
      </c>
    </row>
    <row r="39" spans="1:19" ht="16.5" customHeight="1" thickBot="1">
      <c r="A39" s="86"/>
      <c r="B39" s="87"/>
      <c r="C39" s="88"/>
      <c r="D39" s="312"/>
      <c r="E39" s="315"/>
      <c r="F39" s="318"/>
      <c r="G39" s="321"/>
      <c r="H39" s="243"/>
      <c r="I39" s="5" t="s">
        <v>7</v>
      </c>
      <c r="J39" s="41">
        <f>SUM(J34:J38)</f>
        <v>879953</v>
      </c>
      <c r="K39" s="41">
        <f>SUM(K34:K38)</f>
        <v>879953</v>
      </c>
      <c r="L39" s="118"/>
      <c r="M39" s="323"/>
      <c r="N39" s="106"/>
      <c r="Q39" s="78"/>
    </row>
    <row r="40" spans="1:19" ht="26.25" customHeight="1">
      <c r="A40" s="93" t="s">
        <v>6</v>
      </c>
      <c r="B40" s="94" t="s">
        <v>8</v>
      </c>
      <c r="C40" s="95" t="s">
        <v>8</v>
      </c>
      <c r="D40" s="340" t="s">
        <v>90</v>
      </c>
      <c r="E40" s="313"/>
      <c r="F40" s="316" t="s">
        <v>120</v>
      </c>
      <c r="G40" s="319" t="s">
        <v>32</v>
      </c>
      <c r="H40" s="242" t="s">
        <v>96</v>
      </c>
      <c r="I40" s="15" t="s">
        <v>29</v>
      </c>
      <c r="J40" s="197">
        <f>83/3.4528*1000</f>
        <v>24038</v>
      </c>
      <c r="K40" s="56">
        <f>83/3.4528*1000</f>
        <v>24038</v>
      </c>
      <c r="L40" s="184"/>
      <c r="M40" s="107" t="s">
        <v>75</v>
      </c>
      <c r="N40" s="108">
        <v>8</v>
      </c>
    </row>
    <row r="41" spans="1:19" ht="15" customHeight="1" thickBot="1">
      <c r="A41" s="86"/>
      <c r="B41" s="87"/>
      <c r="C41" s="88"/>
      <c r="D41" s="341"/>
      <c r="E41" s="315"/>
      <c r="F41" s="318"/>
      <c r="G41" s="321"/>
      <c r="H41" s="243"/>
      <c r="I41" s="5" t="s">
        <v>7</v>
      </c>
      <c r="J41" s="41">
        <f>J40</f>
        <v>24038</v>
      </c>
      <c r="K41" s="41">
        <f>K40</f>
        <v>24038</v>
      </c>
      <c r="L41" s="174"/>
      <c r="M41" s="109"/>
      <c r="N41" s="106"/>
      <c r="Q41" s="78"/>
    </row>
    <row r="42" spans="1:19" ht="12.75" thickBot="1">
      <c r="A42" s="74" t="s">
        <v>6</v>
      </c>
      <c r="B42" s="90" t="s">
        <v>8</v>
      </c>
      <c r="C42" s="261" t="s">
        <v>9</v>
      </c>
      <c r="D42" s="262"/>
      <c r="E42" s="262"/>
      <c r="F42" s="262"/>
      <c r="G42" s="262"/>
      <c r="H42" s="262"/>
      <c r="I42" s="263"/>
      <c r="J42" s="110">
        <f>J41+J39</f>
        <v>903991</v>
      </c>
      <c r="K42" s="110">
        <f>K41+K39</f>
        <v>903991</v>
      </c>
      <c r="L42" s="175"/>
      <c r="M42" s="324"/>
      <c r="N42" s="325"/>
      <c r="O42" s="78"/>
    </row>
    <row r="43" spans="1:19" ht="12" customHeight="1" thickBot="1">
      <c r="A43" s="74" t="s">
        <v>6</v>
      </c>
      <c r="B43" s="92" t="s">
        <v>22</v>
      </c>
      <c r="C43" s="293" t="s">
        <v>27</v>
      </c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5"/>
      <c r="O43" s="78"/>
    </row>
    <row r="44" spans="1:19" ht="18.75" customHeight="1">
      <c r="A44" s="271" t="s">
        <v>6</v>
      </c>
      <c r="B44" s="230" t="s">
        <v>22</v>
      </c>
      <c r="C44" s="279" t="s">
        <v>6</v>
      </c>
      <c r="D44" s="282" t="s">
        <v>34</v>
      </c>
      <c r="E44" s="285" t="s">
        <v>25</v>
      </c>
      <c r="F44" s="238" t="s">
        <v>121</v>
      </c>
      <c r="G44" s="240" t="s">
        <v>33</v>
      </c>
      <c r="H44" s="242" t="s">
        <v>97</v>
      </c>
      <c r="I44" s="111" t="s">
        <v>31</v>
      </c>
      <c r="J44" s="202">
        <v>0</v>
      </c>
      <c r="K44" s="190">
        <v>144810</v>
      </c>
      <c r="L44" s="191">
        <f>K44-J44</f>
        <v>144810</v>
      </c>
      <c r="M44" s="297" t="s">
        <v>86</v>
      </c>
      <c r="N44" s="113"/>
      <c r="S44" s="78"/>
    </row>
    <row r="45" spans="1:19" ht="18.75" customHeight="1">
      <c r="A45" s="277"/>
      <c r="B45" s="278"/>
      <c r="C45" s="280"/>
      <c r="D45" s="283"/>
      <c r="E45" s="286"/>
      <c r="F45" s="296"/>
      <c r="G45" s="291"/>
      <c r="H45" s="292"/>
      <c r="I45" s="114"/>
      <c r="J45" s="198"/>
      <c r="K45" s="115"/>
      <c r="L45" s="177"/>
      <c r="M45" s="298"/>
      <c r="N45" s="116">
        <v>100</v>
      </c>
    </row>
    <row r="46" spans="1:19" ht="12.75" thickBot="1">
      <c r="A46" s="272"/>
      <c r="B46" s="231"/>
      <c r="C46" s="281"/>
      <c r="D46" s="284"/>
      <c r="E46" s="287"/>
      <c r="F46" s="239"/>
      <c r="G46" s="241"/>
      <c r="H46" s="243"/>
      <c r="I46" s="117" t="s">
        <v>7</v>
      </c>
      <c r="J46" s="118">
        <f>SUM(J44:J45)</f>
        <v>0</v>
      </c>
      <c r="K46" s="118">
        <f>SUM(K44:K45)</f>
        <v>144810</v>
      </c>
      <c r="L46" s="118">
        <f>L44</f>
        <v>144810</v>
      </c>
      <c r="M46" s="299"/>
      <c r="N46" s="40"/>
      <c r="P46" s="78"/>
    </row>
    <row r="47" spans="1:19" ht="15.75" customHeight="1">
      <c r="A47" s="271" t="s">
        <v>6</v>
      </c>
      <c r="B47" s="230" t="s">
        <v>22</v>
      </c>
      <c r="C47" s="232" t="s">
        <v>8</v>
      </c>
      <c r="D47" s="301" t="s">
        <v>89</v>
      </c>
      <c r="E47" s="236" t="s">
        <v>25</v>
      </c>
      <c r="F47" s="238" t="s">
        <v>122</v>
      </c>
      <c r="G47" s="273" t="s">
        <v>33</v>
      </c>
      <c r="H47" s="242" t="s">
        <v>97</v>
      </c>
      <c r="I47" s="119" t="s">
        <v>24</v>
      </c>
      <c r="J47" s="203">
        <f>20.6/3.4528*1000</f>
        <v>5966</v>
      </c>
      <c r="K47" s="120">
        <f>20.6/3.4528*1000</f>
        <v>5966</v>
      </c>
      <c r="L47" s="63"/>
      <c r="M47" s="121" t="s">
        <v>87</v>
      </c>
      <c r="N47" s="18">
        <v>1</v>
      </c>
      <c r="O47" s="78"/>
    </row>
    <row r="48" spans="1:19" ht="15.75" customHeight="1">
      <c r="A48" s="277"/>
      <c r="B48" s="278"/>
      <c r="C48" s="300"/>
      <c r="D48" s="302"/>
      <c r="E48" s="304"/>
      <c r="F48" s="305"/>
      <c r="G48" s="306"/>
      <c r="H48" s="292"/>
      <c r="I48" s="122" t="s">
        <v>63</v>
      </c>
      <c r="J48" s="204">
        <f>250/3.4528*1000</f>
        <v>72405</v>
      </c>
      <c r="K48" s="123">
        <f>250/3.4528*1000</f>
        <v>72405</v>
      </c>
      <c r="L48" s="185"/>
      <c r="M48" s="124" t="s">
        <v>88</v>
      </c>
      <c r="N48" s="82"/>
    </row>
    <row r="49" spans="1:19" ht="12.75" thickBot="1">
      <c r="A49" s="272"/>
      <c r="B49" s="231"/>
      <c r="C49" s="233"/>
      <c r="D49" s="303"/>
      <c r="E49" s="237"/>
      <c r="F49" s="239"/>
      <c r="G49" s="274"/>
      <c r="H49" s="243"/>
      <c r="I49" s="117" t="s">
        <v>7</v>
      </c>
      <c r="J49" s="118">
        <f>SUM(J47:J48)</f>
        <v>78371</v>
      </c>
      <c r="K49" s="118">
        <f>SUM(K47:K48)</f>
        <v>78371</v>
      </c>
      <c r="L49" s="174"/>
      <c r="M49" s="125"/>
      <c r="N49" s="126"/>
    </row>
    <row r="50" spans="1:19" ht="30.75" customHeight="1">
      <c r="A50" s="271" t="s">
        <v>6</v>
      </c>
      <c r="B50" s="230" t="s">
        <v>22</v>
      </c>
      <c r="C50" s="232" t="s">
        <v>22</v>
      </c>
      <c r="D50" s="301" t="s">
        <v>125</v>
      </c>
      <c r="E50" s="236" t="s">
        <v>25</v>
      </c>
      <c r="F50" s="238" t="s">
        <v>123</v>
      </c>
      <c r="G50" s="240" t="s">
        <v>32</v>
      </c>
      <c r="H50" s="242" t="s">
        <v>96</v>
      </c>
      <c r="I50" s="127" t="s">
        <v>62</v>
      </c>
      <c r="J50" s="202">
        <f>340/3.4528*1000</f>
        <v>98471</v>
      </c>
      <c r="K50" s="128">
        <f>340/3.4528*1000</f>
        <v>98471</v>
      </c>
      <c r="L50" s="63"/>
      <c r="M50" s="69" t="s">
        <v>76</v>
      </c>
      <c r="N50" s="129">
        <v>1</v>
      </c>
    </row>
    <row r="51" spans="1:19" ht="12.75" thickBot="1">
      <c r="A51" s="272"/>
      <c r="B51" s="231"/>
      <c r="C51" s="233"/>
      <c r="D51" s="303"/>
      <c r="E51" s="237"/>
      <c r="F51" s="239"/>
      <c r="G51" s="241"/>
      <c r="H51" s="243"/>
      <c r="I51" s="130" t="s">
        <v>7</v>
      </c>
      <c r="J51" s="118">
        <f>SUM(J50:J50)</f>
        <v>98471</v>
      </c>
      <c r="K51" s="118">
        <f>SUM(K50:K50)</f>
        <v>98471</v>
      </c>
      <c r="L51" s="118"/>
      <c r="M51" s="67"/>
      <c r="N51" s="131"/>
    </row>
    <row r="52" spans="1:19" ht="29.25" customHeight="1">
      <c r="A52" s="271" t="s">
        <v>6</v>
      </c>
      <c r="B52" s="230" t="s">
        <v>22</v>
      </c>
      <c r="C52" s="232" t="s">
        <v>46</v>
      </c>
      <c r="D52" s="420" t="s">
        <v>142</v>
      </c>
      <c r="E52" s="236"/>
      <c r="F52" s="238" t="s">
        <v>124</v>
      </c>
      <c r="G52" s="273" t="s">
        <v>33</v>
      </c>
      <c r="H52" s="242" t="s">
        <v>97</v>
      </c>
      <c r="I52" s="132" t="s">
        <v>63</v>
      </c>
      <c r="J52" s="203">
        <f>297.2/3.4528*1000</f>
        <v>86075</v>
      </c>
      <c r="K52" s="133">
        <f>297.2/3.4528*1000</f>
        <v>86075</v>
      </c>
      <c r="L52" s="133"/>
      <c r="M52" s="134" t="s">
        <v>131</v>
      </c>
      <c r="N52" s="135"/>
    </row>
    <row r="53" spans="1:19" ht="15" customHeight="1" thickBot="1">
      <c r="A53" s="272"/>
      <c r="B53" s="231"/>
      <c r="C53" s="233"/>
      <c r="D53" s="421"/>
      <c r="E53" s="237"/>
      <c r="F53" s="239"/>
      <c r="G53" s="274"/>
      <c r="H53" s="243"/>
      <c r="I53" s="130" t="s">
        <v>7</v>
      </c>
      <c r="J53" s="118">
        <f>J52</f>
        <v>86075</v>
      </c>
      <c r="K53" s="118">
        <f>K52</f>
        <v>86075</v>
      </c>
      <c r="L53" s="174"/>
      <c r="M53" s="136" t="s">
        <v>112</v>
      </c>
      <c r="N53" s="131">
        <v>100</v>
      </c>
    </row>
    <row r="54" spans="1:19" ht="14.25" customHeight="1">
      <c r="A54" s="271" t="s">
        <v>6</v>
      </c>
      <c r="B54" s="230" t="s">
        <v>22</v>
      </c>
      <c r="C54" s="279" t="s">
        <v>61</v>
      </c>
      <c r="D54" s="282" t="s">
        <v>111</v>
      </c>
      <c r="E54" s="285" t="s">
        <v>25</v>
      </c>
      <c r="F54" s="288" t="s">
        <v>141</v>
      </c>
      <c r="G54" s="240" t="s">
        <v>33</v>
      </c>
      <c r="H54" s="242" t="s">
        <v>97</v>
      </c>
      <c r="I54" s="111" t="s">
        <v>31</v>
      </c>
      <c r="J54" s="202">
        <v>0</v>
      </c>
      <c r="K54" s="190">
        <v>144810</v>
      </c>
      <c r="L54" s="190">
        <f>K54-J54</f>
        <v>144810</v>
      </c>
      <c r="M54" s="227" t="s">
        <v>113</v>
      </c>
      <c r="N54" s="113">
        <v>2</v>
      </c>
      <c r="S54" s="78"/>
    </row>
    <row r="55" spans="1:19">
      <c r="A55" s="277"/>
      <c r="B55" s="278"/>
      <c r="C55" s="280"/>
      <c r="D55" s="283"/>
      <c r="E55" s="286"/>
      <c r="F55" s="289"/>
      <c r="G55" s="291"/>
      <c r="H55" s="292"/>
      <c r="I55" s="114"/>
      <c r="J55" s="198"/>
      <c r="K55" s="115"/>
      <c r="L55" s="115"/>
      <c r="M55" s="228"/>
      <c r="N55" s="116"/>
    </row>
    <row r="56" spans="1:19" ht="12.75" thickBot="1">
      <c r="A56" s="272"/>
      <c r="B56" s="231"/>
      <c r="C56" s="281"/>
      <c r="D56" s="284"/>
      <c r="E56" s="287"/>
      <c r="F56" s="290"/>
      <c r="G56" s="241"/>
      <c r="H56" s="243"/>
      <c r="I56" s="117" t="s">
        <v>7</v>
      </c>
      <c r="J56" s="118">
        <f>SUM(J54:J55)</f>
        <v>0</v>
      </c>
      <c r="K56" s="118">
        <f>SUM(K54:K55)</f>
        <v>144810</v>
      </c>
      <c r="L56" s="174">
        <f>SUM(L54:L55)</f>
        <v>144810</v>
      </c>
      <c r="M56" s="229"/>
      <c r="N56" s="40"/>
      <c r="P56" s="78"/>
    </row>
    <row r="57" spans="1:19" ht="25.5" customHeight="1">
      <c r="A57" s="271" t="s">
        <v>6</v>
      </c>
      <c r="B57" s="230" t="s">
        <v>22</v>
      </c>
      <c r="C57" s="232" t="s">
        <v>77</v>
      </c>
      <c r="D57" s="234" t="s">
        <v>78</v>
      </c>
      <c r="E57" s="236" t="s">
        <v>25</v>
      </c>
      <c r="F57" s="238"/>
      <c r="G57" s="240" t="s">
        <v>32</v>
      </c>
      <c r="H57" s="242" t="s">
        <v>96</v>
      </c>
      <c r="I57" s="132" t="s">
        <v>24</v>
      </c>
      <c r="J57" s="203">
        <f>4726.4/3.4528*1000</f>
        <v>1368860</v>
      </c>
      <c r="K57" s="133">
        <f>4726.4/3.4528*1000</f>
        <v>1368860</v>
      </c>
      <c r="L57" s="176"/>
      <c r="M57" s="137"/>
      <c r="N57" s="18"/>
    </row>
    <row r="58" spans="1:19" ht="12.75" thickBot="1">
      <c r="A58" s="272"/>
      <c r="B58" s="231"/>
      <c r="C58" s="233"/>
      <c r="D58" s="235"/>
      <c r="E58" s="237"/>
      <c r="F58" s="239"/>
      <c r="G58" s="241"/>
      <c r="H58" s="243"/>
      <c r="I58" s="130" t="s">
        <v>7</v>
      </c>
      <c r="J58" s="118">
        <f>J57</f>
        <v>1368860</v>
      </c>
      <c r="K58" s="118">
        <f>K57</f>
        <v>1368860</v>
      </c>
      <c r="L58" s="118"/>
      <c r="M58" s="125"/>
      <c r="N58" s="126"/>
    </row>
    <row r="59" spans="1:19" ht="27.75" customHeight="1">
      <c r="A59" s="271" t="s">
        <v>6</v>
      </c>
      <c r="B59" s="230" t="s">
        <v>22</v>
      </c>
      <c r="C59" s="232" t="s">
        <v>18</v>
      </c>
      <c r="D59" s="234" t="s">
        <v>93</v>
      </c>
      <c r="E59" s="236" t="s">
        <v>25</v>
      </c>
      <c r="F59" s="238"/>
      <c r="G59" s="240" t="s">
        <v>32</v>
      </c>
      <c r="H59" s="242" t="s">
        <v>96</v>
      </c>
      <c r="I59" s="138" t="s">
        <v>24</v>
      </c>
      <c r="J59" s="202">
        <f>260/3.4528*1000</f>
        <v>75301</v>
      </c>
      <c r="K59" s="112">
        <f>260/3.4528*1000</f>
        <v>75301</v>
      </c>
      <c r="L59" s="133"/>
      <c r="M59" s="257" t="s">
        <v>85</v>
      </c>
      <c r="N59" s="259">
        <v>1</v>
      </c>
    </row>
    <row r="60" spans="1:19" ht="12.75" thickBot="1">
      <c r="A60" s="272"/>
      <c r="B60" s="231"/>
      <c r="C60" s="233"/>
      <c r="D60" s="235"/>
      <c r="E60" s="237"/>
      <c r="F60" s="239"/>
      <c r="G60" s="241"/>
      <c r="H60" s="243"/>
      <c r="I60" s="130" t="s">
        <v>7</v>
      </c>
      <c r="J60" s="118">
        <f>SUM(J59:J59)</f>
        <v>75301</v>
      </c>
      <c r="K60" s="118">
        <f>SUM(K59:K59)</f>
        <v>75301</v>
      </c>
      <c r="L60" s="174"/>
      <c r="M60" s="258"/>
      <c r="N60" s="260"/>
    </row>
    <row r="61" spans="1:19" ht="26.25" customHeight="1">
      <c r="A61" s="271" t="s">
        <v>6</v>
      </c>
      <c r="B61" s="230" t="s">
        <v>22</v>
      </c>
      <c r="C61" s="232" t="s">
        <v>137</v>
      </c>
      <c r="D61" s="234" t="s">
        <v>94</v>
      </c>
      <c r="E61" s="236" t="s">
        <v>25</v>
      </c>
      <c r="F61" s="238"/>
      <c r="G61" s="240" t="s">
        <v>32</v>
      </c>
      <c r="H61" s="242" t="s">
        <v>96</v>
      </c>
      <c r="I61" s="132" t="s">
        <v>24</v>
      </c>
      <c r="J61" s="203">
        <f>571.4/3.4528*1000</f>
        <v>165489</v>
      </c>
      <c r="K61" s="133">
        <f>571.4/3.4528*1000</f>
        <v>165489</v>
      </c>
      <c r="L61" s="178"/>
      <c r="M61" s="139" t="s">
        <v>83</v>
      </c>
      <c r="N61" s="140">
        <v>1</v>
      </c>
    </row>
    <row r="62" spans="1:19" ht="17.25" customHeight="1" thickBot="1">
      <c r="A62" s="272"/>
      <c r="B62" s="231"/>
      <c r="C62" s="233"/>
      <c r="D62" s="235"/>
      <c r="E62" s="237"/>
      <c r="F62" s="239"/>
      <c r="G62" s="241"/>
      <c r="H62" s="243"/>
      <c r="I62" s="130" t="s">
        <v>7</v>
      </c>
      <c r="J62" s="118">
        <f>SUM(J61)</f>
        <v>165489</v>
      </c>
      <c r="K62" s="118">
        <f>SUM(K61)</f>
        <v>165489</v>
      </c>
      <c r="L62" s="41"/>
      <c r="M62" s="141" t="s">
        <v>84</v>
      </c>
      <c r="N62" s="142">
        <v>22</v>
      </c>
    </row>
    <row r="63" spans="1:19" ht="26.25" customHeight="1">
      <c r="A63" s="271" t="s">
        <v>6</v>
      </c>
      <c r="B63" s="230" t="s">
        <v>22</v>
      </c>
      <c r="C63" s="232" t="s">
        <v>138</v>
      </c>
      <c r="D63" s="234" t="s">
        <v>95</v>
      </c>
      <c r="E63" s="236" t="s">
        <v>25</v>
      </c>
      <c r="F63" s="238"/>
      <c r="G63" s="240" t="s">
        <v>32</v>
      </c>
      <c r="H63" s="242" t="s">
        <v>96</v>
      </c>
      <c r="I63" s="132" t="s">
        <v>24</v>
      </c>
      <c r="J63" s="203">
        <f>82.8/3.4528*1000</f>
        <v>23981</v>
      </c>
      <c r="K63" s="133">
        <f>82.8/3.4528*1000</f>
        <v>23981</v>
      </c>
      <c r="L63" s="176"/>
      <c r="M63" s="257" t="s">
        <v>79</v>
      </c>
      <c r="N63" s="259">
        <v>100</v>
      </c>
    </row>
    <row r="64" spans="1:19" ht="12.75" thickBot="1">
      <c r="A64" s="272"/>
      <c r="B64" s="231"/>
      <c r="C64" s="233"/>
      <c r="D64" s="235"/>
      <c r="E64" s="237"/>
      <c r="F64" s="239"/>
      <c r="G64" s="241"/>
      <c r="H64" s="243"/>
      <c r="I64" s="130" t="s">
        <v>7</v>
      </c>
      <c r="J64" s="118">
        <f>J63</f>
        <v>23981</v>
      </c>
      <c r="K64" s="118">
        <f>K63</f>
        <v>23981</v>
      </c>
      <c r="L64" s="186"/>
      <c r="M64" s="258"/>
      <c r="N64" s="260"/>
    </row>
    <row r="65" spans="1:16" ht="15" customHeight="1" thickBot="1">
      <c r="A65" s="143" t="s">
        <v>6</v>
      </c>
      <c r="B65" s="90" t="s">
        <v>22</v>
      </c>
      <c r="C65" s="261" t="s">
        <v>9</v>
      </c>
      <c r="D65" s="262"/>
      <c r="E65" s="262"/>
      <c r="F65" s="262"/>
      <c r="G65" s="262"/>
      <c r="H65" s="262"/>
      <c r="I65" s="263"/>
      <c r="J65" s="110">
        <f>J64+J62+J60+J58+J53+J51+J49+J46+J56</f>
        <v>1896548</v>
      </c>
      <c r="K65" s="110">
        <f>K64+K62+K60+K58+K53+K51+K49+K46+K56</f>
        <v>2186168</v>
      </c>
      <c r="L65" s="110">
        <f>L64+L62+L60+L58+L53+L51+L49+L56+L46</f>
        <v>289620</v>
      </c>
      <c r="M65" s="264"/>
      <c r="N65" s="265"/>
    </row>
    <row r="66" spans="1:16" ht="12.75" thickBot="1">
      <c r="A66" s="83" t="s">
        <v>6</v>
      </c>
      <c r="B66" s="266" t="s">
        <v>10</v>
      </c>
      <c r="C66" s="267"/>
      <c r="D66" s="267"/>
      <c r="E66" s="267"/>
      <c r="F66" s="267"/>
      <c r="G66" s="267"/>
      <c r="H66" s="267"/>
      <c r="I66" s="268"/>
      <c r="J66" s="144">
        <f>J65+J42+J32</f>
        <v>3403033</v>
      </c>
      <c r="K66" s="144">
        <f>K65+K42+K32</f>
        <v>3692653</v>
      </c>
      <c r="L66" s="144">
        <f>L65+L42+L32</f>
        <v>289620</v>
      </c>
      <c r="M66" s="269"/>
      <c r="N66" s="270"/>
    </row>
    <row r="67" spans="1:16" ht="12.75" thickBot="1">
      <c r="A67" s="145" t="s">
        <v>23</v>
      </c>
      <c r="B67" s="247" t="s">
        <v>11</v>
      </c>
      <c r="C67" s="248"/>
      <c r="D67" s="248"/>
      <c r="E67" s="248"/>
      <c r="F67" s="248"/>
      <c r="G67" s="248"/>
      <c r="H67" s="248"/>
      <c r="I67" s="249"/>
      <c r="J67" s="146">
        <f>J66</f>
        <v>3403033</v>
      </c>
      <c r="K67" s="146">
        <f>K66</f>
        <v>3692653</v>
      </c>
      <c r="L67" s="187">
        <f>L66</f>
        <v>289620</v>
      </c>
      <c r="M67" s="250"/>
      <c r="N67" s="251"/>
    </row>
    <row r="68" spans="1:16" ht="16.5" customHeight="1">
      <c r="A68" s="252" t="s">
        <v>144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</row>
    <row r="69" spans="1:16" ht="26.25" customHeight="1" thickBot="1">
      <c r="A69" s="147"/>
      <c r="B69" s="253" t="s">
        <v>14</v>
      </c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19"/>
      <c r="N69" s="19"/>
    </row>
    <row r="70" spans="1:16" ht="85.5" customHeight="1">
      <c r="B70" s="254" t="s">
        <v>12</v>
      </c>
      <c r="C70" s="255"/>
      <c r="D70" s="255"/>
      <c r="E70" s="255"/>
      <c r="F70" s="255"/>
      <c r="G70" s="255"/>
      <c r="H70" s="256"/>
      <c r="I70" s="256"/>
      <c r="J70" s="205" t="s">
        <v>139</v>
      </c>
      <c r="K70" s="206" t="s">
        <v>136</v>
      </c>
      <c r="L70" s="207" t="s">
        <v>135</v>
      </c>
      <c r="M70" s="60"/>
      <c r="N70" s="60"/>
    </row>
    <row r="71" spans="1:16" ht="15" customHeight="1">
      <c r="B71" s="244" t="s">
        <v>15</v>
      </c>
      <c r="C71" s="245"/>
      <c r="D71" s="245"/>
      <c r="E71" s="245"/>
      <c r="F71" s="245"/>
      <c r="G71" s="245"/>
      <c r="H71" s="246"/>
      <c r="I71" s="246"/>
      <c r="J71" s="148">
        <f>SUM(J72:J77)</f>
        <v>1644604</v>
      </c>
      <c r="K71" s="148">
        <f>SUM(K72:K77)</f>
        <v>1934224</v>
      </c>
      <c r="L71" s="148">
        <f>SUM(L72:L77)</f>
        <v>289620</v>
      </c>
      <c r="M71" s="61"/>
      <c r="N71" s="61"/>
    </row>
    <row r="72" spans="1:16" ht="15" customHeight="1">
      <c r="B72" s="219" t="s">
        <v>126</v>
      </c>
      <c r="C72" s="220"/>
      <c r="D72" s="220"/>
      <c r="E72" s="220"/>
      <c r="F72" s="220"/>
      <c r="G72" s="220"/>
      <c r="H72" s="221"/>
      <c r="I72" s="221"/>
      <c r="J72" s="149">
        <f>SUMIF(I14:I63,"sb",J14:J63)</f>
        <v>10658</v>
      </c>
      <c r="K72" s="42">
        <f>SUMIF(I14:I63,"sb",K14:K63)</f>
        <v>10658</v>
      </c>
      <c r="L72" s="149"/>
      <c r="M72" s="59"/>
      <c r="N72" s="59"/>
    </row>
    <row r="73" spans="1:16" ht="15" customHeight="1">
      <c r="B73" s="219" t="s">
        <v>127</v>
      </c>
      <c r="C73" s="220"/>
      <c r="D73" s="220"/>
      <c r="E73" s="220"/>
      <c r="F73" s="220"/>
      <c r="G73" s="220"/>
      <c r="H73" s="221"/>
      <c r="I73" s="221"/>
      <c r="J73" s="149">
        <f>SUMIF(I14:I63,"sb(aa)",J14:J63)</f>
        <v>96154</v>
      </c>
      <c r="K73" s="42">
        <f>SUMIF(I14:I63,"sb(aa)",K14:K63)</f>
        <v>96154</v>
      </c>
      <c r="L73" s="149"/>
      <c r="M73" s="59"/>
      <c r="N73" s="59"/>
    </row>
    <row r="74" spans="1:16" ht="15" customHeight="1">
      <c r="B74" s="217" t="s">
        <v>114</v>
      </c>
      <c r="C74" s="218"/>
      <c r="D74" s="218"/>
      <c r="E74" s="218"/>
      <c r="F74" s="218"/>
      <c r="G74" s="218"/>
      <c r="H74" s="218"/>
      <c r="I74" s="224"/>
      <c r="J74" s="149">
        <f>SUMIF(I14:I63,"sb(aal)",J14:J63)</f>
        <v>35538</v>
      </c>
      <c r="K74" s="42">
        <f>SUMIF(I14:I63,"sb(aal)",K14:K63)</f>
        <v>35538</v>
      </c>
      <c r="L74" s="149"/>
      <c r="M74" s="59"/>
      <c r="N74" s="59"/>
    </row>
    <row r="75" spans="1:16" ht="15" customHeight="1">
      <c r="B75" s="219" t="s">
        <v>128</v>
      </c>
      <c r="C75" s="220"/>
      <c r="D75" s="220"/>
      <c r="E75" s="220"/>
      <c r="F75" s="220"/>
      <c r="G75" s="220"/>
      <c r="H75" s="221"/>
      <c r="I75" s="221"/>
      <c r="J75" s="149">
        <f>SUMIF(I14:I63,"sb(sp)",J14:J63)</f>
        <v>24038</v>
      </c>
      <c r="K75" s="42">
        <f>SUMIF(I14:I63,"sb(sp)",K14:K63)</f>
        <v>24038</v>
      </c>
      <c r="L75" s="149"/>
      <c r="M75" s="59"/>
      <c r="N75" s="59"/>
    </row>
    <row r="76" spans="1:16" ht="15" customHeight="1">
      <c r="B76" s="219" t="s">
        <v>80</v>
      </c>
      <c r="C76" s="220"/>
      <c r="D76" s="220"/>
      <c r="E76" s="220"/>
      <c r="F76" s="220"/>
      <c r="G76" s="220"/>
      <c r="H76" s="221"/>
      <c r="I76" s="221"/>
      <c r="J76" s="149">
        <f>SUMIF(I14:I63,"sb(vb)",J14:J63)</f>
        <v>1319736</v>
      </c>
      <c r="K76" s="42">
        <f>SUMIF(I14:I63,"sb(vb)",K14:K63)</f>
        <v>1609356</v>
      </c>
      <c r="L76" s="149">
        <f>K76-J76</f>
        <v>289620</v>
      </c>
      <c r="M76" s="59"/>
      <c r="N76" s="59"/>
    </row>
    <row r="77" spans="1:16" ht="15" customHeight="1">
      <c r="B77" s="225" t="s">
        <v>81</v>
      </c>
      <c r="C77" s="226"/>
      <c r="D77" s="226"/>
      <c r="E77" s="226"/>
      <c r="F77" s="226"/>
      <c r="G77" s="226"/>
      <c r="H77" s="226"/>
      <c r="I77" s="226"/>
      <c r="J77" s="27">
        <f>SUMIF(I14:I63,"pf",J14:J63)</f>
        <v>158480</v>
      </c>
      <c r="K77" s="189">
        <f>SUMIF(I14:I63,"pf",K14:K63)</f>
        <v>158480</v>
      </c>
      <c r="L77" s="27"/>
      <c r="M77" s="59"/>
      <c r="N77" s="59"/>
    </row>
    <row r="78" spans="1:16" ht="15" customHeight="1">
      <c r="B78" s="244" t="s">
        <v>16</v>
      </c>
      <c r="C78" s="245"/>
      <c r="D78" s="245"/>
      <c r="E78" s="245"/>
      <c r="F78" s="245"/>
      <c r="G78" s="245"/>
      <c r="H78" s="246"/>
      <c r="I78" s="246"/>
      <c r="J78" s="148">
        <f>SUM(J79:J81)</f>
        <v>1758429</v>
      </c>
      <c r="K78" s="188">
        <f>SUM(K79:K81)</f>
        <v>1758429</v>
      </c>
      <c r="L78" s="148"/>
      <c r="M78" s="61"/>
      <c r="N78" s="61"/>
    </row>
    <row r="79" spans="1:16" s="151" customFormat="1" ht="15" customHeight="1">
      <c r="A79" s="150"/>
      <c r="B79" s="215" t="s">
        <v>129</v>
      </c>
      <c r="C79" s="216"/>
      <c r="D79" s="216"/>
      <c r="E79" s="216"/>
      <c r="F79" s="216"/>
      <c r="G79" s="216"/>
      <c r="H79" s="216"/>
      <c r="I79" s="216"/>
      <c r="J79" s="27">
        <f>SUMIF(I14:I63,"psdf",J14:J63)</f>
        <v>1072</v>
      </c>
      <c r="K79" s="189">
        <f>SUMIF(I14:I63,"psdf",K14:K63)</f>
        <v>1072</v>
      </c>
      <c r="L79" s="27"/>
      <c r="M79" s="24"/>
      <c r="N79" s="24"/>
    </row>
    <row r="80" spans="1:16" ht="15" customHeight="1">
      <c r="B80" s="217" t="s">
        <v>82</v>
      </c>
      <c r="C80" s="218"/>
      <c r="D80" s="218"/>
      <c r="E80" s="218"/>
      <c r="F80" s="218"/>
      <c r="G80" s="218"/>
      <c r="H80" s="218"/>
      <c r="I80" s="218"/>
      <c r="J80" s="149">
        <f>SUMIF(I14:I63,"es",J14:J63)</f>
        <v>117760</v>
      </c>
      <c r="K80" s="42">
        <f>SUMIF(I14:I63,"es",K14:K63)</f>
        <v>117760</v>
      </c>
      <c r="L80" s="149"/>
      <c r="M80" s="59"/>
      <c r="N80" s="59"/>
    </row>
    <row r="81" spans="1:14" ht="15" customHeight="1">
      <c r="B81" s="219" t="s">
        <v>130</v>
      </c>
      <c r="C81" s="220"/>
      <c r="D81" s="220"/>
      <c r="E81" s="220"/>
      <c r="F81" s="220"/>
      <c r="G81" s="220"/>
      <c r="H81" s="221"/>
      <c r="I81" s="221"/>
      <c r="J81" s="149">
        <f>SUMIF(I14:I63,"kt",J14:J63)</f>
        <v>1639597</v>
      </c>
      <c r="K81" s="42">
        <f>SUMIF(I14:I63,"kt",K14:K63)</f>
        <v>1639597</v>
      </c>
      <c r="L81" s="149"/>
      <c r="M81" s="59"/>
      <c r="N81" s="59"/>
    </row>
    <row r="82" spans="1:14" ht="15" customHeight="1" thickBot="1">
      <c r="A82" s="20"/>
      <c r="B82" s="222" t="s">
        <v>17</v>
      </c>
      <c r="C82" s="223"/>
      <c r="D82" s="223"/>
      <c r="E82" s="223"/>
      <c r="F82" s="223"/>
      <c r="G82" s="223"/>
      <c r="H82" s="223"/>
      <c r="I82" s="223"/>
      <c r="J82" s="118">
        <f>J78+J71</f>
        <v>3403033</v>
      </c>
      <c r="K82" s="41">
        <f>K78+K71</f>
        <v>3692653</v>
      </c>
      <c r="L82" s="118">
        <f>L78+L71</f>
        <v>289620</v>
      </c>
      <c r="M82" s="61"/>
      <c r="N82" s="61"/>
    </row>
    <row r="83" spans="1:14">
      <c r="A83" s="20"/>
      <c r="B83" s="58"/>
      <c r="C83" s="58"/>
      <c r="D83" s="21"/>
      <c r="E83" s="21"/>
      <c r="F83" s="66"/>
    </row>
  </sheetData>
  <mergeCells count="174">
    <mergeCell ref="A63:A64"/>
    <mergeCell ref="A59:A60"/>
    <mergeCell ref="D59:D60"/>
    <mergeCell ref="E59:E60"/>
    <mergeCell ref="F59:F60"/>
    <mergeCell ref="A57:A58"/>
    <mergeCell ref="B57:B58"/>
    <mergeCell ref="C57:C58"/>
    <mergeCell ref="D57:D58"/>
    <mergeCell ref="E57:E58"/>
    <mergeCell ref="F57:F58"/>
    <mergeCell ref="E52:E53"/>
    <mergeCell ref="H47:H49"/>
    <mergeCell ref="H50:H51"/>
    <mergeCell ref="C50:C51"/>
    <mergeCell ref="G50:G51"/>
    <mergeCell ref="G47:G49"/>
    <mergeCell ref="B54:B56"/>
    <mergeCell ref="C54:C56"/>
    <mergeCell ref="D54:D56"/>
    <mergeCell ref="E54:E56"/>
    <mergeCell ref="F54:F56"/>
    <mergeCell ref="G54:G56"/>
    <mergeCell ref="H54:H56"/>
    <mergeCell ref="M54:M56"/>
    <mergeCell ref="A3:N3"/>
    <mergeCell ref="A4:N4"/>
    <mergeCell ref="A5:N5"/>
    <mergeCell ref="F29:F31"/>
    <mergeCell ref="M32:N32"/>
    <mergeCell ref="M38:M39"/>
    <mergeCell ref="D50:D51"/>
    <mergeCell ref="D47:D49"/>
    <mergeCell ref="M42:N42"/>
    <mergeCell ref="C43:N43"/>
    <mergeCell ref="D29:D31"/>
    <mergeCell ref="E29:E31"/>
    <mergeCell ref="C32:I32"/>
    <mergeCell ref="H34:H39"/>
    <mergeCell ref="E44:E46"/>
    <mergeCell ref="C33:N33"/>
    <mergeCell ref="D34:D39"/>
    <mergeCell ref="M44:M46"/>
    <mergeCell ref="C42:I42"/>
    <mergeCell ref="G29:G31"/>
    <mergeCell ref="H29:H31"/>
    <mergeCell ref="M30:M31"/>
    <mergeCell ref="A54:A56"/>
    <mergeCell ref="M25:M26"/>
    <mergeCell ref="M65:N65"/>
    <mergeCell ref="M66:N66"/>
    <mergeCell ref="B67:I67"/>
    <mergeCell ref="M67:N67"/>
    <mergeCell ref="N25:N26"/>
    <mergeCell ref="M27:M28"/>
    <mergeCell ref="C25:C27"/>
    <mergeCell ref="D25:D28"/>
    <mergeCell ref="B66:I66"/>
    <mergeCell ref="H57:H58"/>
    <mergeCell ref="H52:H53"/>
    <mergeCell ref="F63:F64"/>
    <mergeCell ref="C65:I65"/>
    <mergeCell ref="G63:G64"/>
    <mergeCell ref="H63:H64"/>
    <mergeCell ref="N63:N64"/>
    <mergeCell ref="B63:B64"/>
    <mergeCell ref="C63:C64"/>
    <mergeCell ref="D63:D64"/>
    <mergeCell ref="E63:E64"/>
    <mergeCell ref="M63:M64"/>
    <mergeCell ref="B59:B60"/>
    <mergeCell ref="C59:C60"/>
    <mergeCell ref="A14:A21"/>
    <mergeCell ref="B14:B21"/>
    <mergeCell ref="C14:C21"/>
    <mergeCell ref="G25:G28"/>
    <mergeCell ref="D22:D24"/>
    <mergeCell ref="A25:A27"/>
    <mergeCell ref="B25:B27"/>
    <mergeCell ref="A29:A30"/>
    <mergeCell ref="B29:B30"/>
    <mergeCell ref="M8:M9"/>
    <mergeCell ref="M7:N7"/>
    <mergeCell ref="J7:J9"/>
    <mergeCell ref="E22:E24"/>
    <mergeCell ref="F22:F24"/>
    <mergeCell ref="G14:G21"/>
    <mergeCell ref="C13:N13"/>
    <mergeCell ref="M14:M21"/>
    <mergeCell ref="G22:G24"/>
    <mergeCell ref="M22:M24"/>
    <mergeCell ref="F14:F21"/>
    <mergeCell ref="G7:G9"/>
    <mergeCell ref="D7:D9"/>
    <mergeCell ref="E7:E9"/>
    <mergeCell ref="H7:H9"/>
    <mergeCell ref="H14:H21"/>
    <mergeCell ref="H22:H24"/>
    <mergeCell ref="C22:C24"/>
    <mergeCell ref="N8:N9"/>
    <mergeCell ref="A10:N10"/>
    <mergeCell ref="B12:N12"/>
    <mergeCell ref="A11:N11"/>
    <mergeCell ref="A7:A9"/>
    <mergeCell ref="B7:B9"/>
    <mergeCell ref="C7:C9"/>
    <mergeCell ref="I7:I9"/>
    <mergeCell ref="F7:F9"/>
    <mergeCell ref="E25:E28"/>
    <mergeCell ref="F25:F28"/>
    <mergeCell ref="G44:G46"/>
    <mergeCell ref="H44:H46"/>
    <mergeCell ref="D40:D41"/>
    <mergeCell ref="E40:E41"/>
    <mergeCell ref="F40:F41"/>
    <mergeCell ref="G40:G41"/>
    <mergeCell ref="H25:H28"/>
    <mergeCell ref="C29:C30"/>
    <mergeCell ref="E34:E39"/>
    <mergeCell ref="F34:F39"/>
    <mergeCell ref="G34:G39"/>
    <mergeCell ref="H40:H41"/>
    <mergeCell ref="F44:F46"/>
    <mergeCell ref="E14:E18"/>
    <mergeCell ref="C44:C46"/>
    <mergeCell ref="D44:D46"/>
    <mergeCell ref="A47:A49"/>
    <mergeCell ref="E50:E51"/>
    <mergeCell ref="E47:E49"/>
    <mergeCell ref="G57:G58"/>
    <mergeCell ref="B78:I78"/>
    <mergeCell ref="B82:I82"/>
    <mergeCell ref="B80:I80"/>
    <mergeCell ref="B81:I81"/>
    <mergeCell ref="B79:I79"/>
    <mergeCell ref="B70:I70"/>
    <mergeCell ref="B77:I77"/>
    <mergeCell ref="B76:I76"/>
    <mergeCell ref="F50:F51"/>
    <mergeCell ref="F47:F49"/>
    <mergeCell ref="B75:I75"/>
    <mergeCell ref="B73:I73"/>
    <mergeCell ref="B72:I72"/>
    <mergeCell ref="F61:F62"/>
    <mergeCell ref="B71:I71"/>
    <mergeCell ref="G61:G62"/>
    <mergeCell ref="H61:H62"/>
    <mergeCell ref="B74:I74"/>
    <mergeCell ref="F52:F53"/>
    <mergeCell ref="D61:D62"/>
    <mergeCell ref="M1:N1"/>
    <mergeCell ref="K7:K9"/>
    <mergeCell ref="L7:L9"/>
    <mergeCell ref="B69:L69"/>
    <mergeCell ref="A44:A46"/>
    <mergeCell ref="G59:G60"/>
    <mergeCell ref="H59:H60"/>
    <mergeCell ref="A61:A62"/>
    <mergeCell ref="B61:B62"/>
    <mergeCell ref="C61:C62"/>
    <mergeCell ref="B44:B46"/>
    <mergeCell ref="B50:B51"/>
    <mergeCell ref="A68:P68"/>
    <mergeCell ref="M59:M60"/>
    <mergeCell ref="N59:N60"/>
    <mergeCell ref="G52:G53"/>
    <mergeCell ref="A52:A53"/>
    <mergeCell ref="B52:B53"/>
    <mergeCell ref="C52:C53"/>
    <mergeCell ref="D52:D53"/>
    <mergeCell ref="E61:E62"/>
    <mergeCell ref="B47:B49"/>
    <mergeCell ref="C47:C49"/>
    <mergeCell ref="A50:A51"/>
  </mergeCells>
  <phoneticPr fontId="8" type="noConversion"/>
  <printOptions horizontalCentered="1"/>
  <pageMargins left="0.78740157480314965" right="0.19685039370078741" top="0.39370078740157483" bottom="0.39370078740157483" header="0.31496062992125984" footer="0.31496062992125984"/>
  <pageSetup paperSize="9" scale="79" orientation="portrait" r:id="rId1"/>
  <rowBreaks count="1" manualBreakCount="1">
    <brk id="49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Asignavimų valdytojų kodai</vt:lpstr>
      <vt:lpstr>2015 MVP</vt:lpstr>
      <vt:lpstr>Lyginamasis</vt:lpstr>
      <vt:lpstr>'2015 MVP'!Print_Area</vt:lpstr>
      <vt:lpstr>Lyginamasis!Print_Area</vt:lpstr>
      <vt:lpstr>'2015 MVP'!Print_Titles</vt:lpstr>
      <vt:lpstr>Lyginamasis!Print_Titles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Audra Cepiene</cp:lastModifiedBy>
  <cp:lastPrinted>2015-06-12T08:45:14Z</cp:lastPrinted>
  <dcterms:created xsi:type="dcterms:W3CDTF">2007-07-27T10:32:34Z</dcterms:created>
  <dcterms:modified xsi:type="dcterms:W3CDTF">2015-06-17T05:42:05Z</dcterms:modified>
</cp:coreProperties>
</file>