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8195" windowHeight="10680"/>
  </bookViews>
  <sheets>
    <sheet name="Aprašymas" sheetId="17" r:id="rId1"/>
    <sheet name="Ataskaita" sheetId="16" r:id="rId2"/>
    <sheet name="Aiškinamoji lentelė" sheetId="15" state="hidden" r:id="rId3"/>
    <sheet name="Asignavimų valdytojai" sheetId="11" state="hidden" r:id="rId4"/>
  </sheets>
  <definedNames>
    <definedName name="_xlnm.Print_Area" localSheetId="2">'Aiškinamoji lentelė'!$A$1:$AB$218</definedName>
    <definedName name="_xlnm.Print_Area" localSheetId="0">Aprašymas!$A$1:$F$29</definedName>
    <definedName name="_xlnm.Print_Area" localSheetId="1">Ataskaita!$A$1:$P$168</definedName>
    <definedName name="_xlnm.Print_Titles" localSheetId="2">'Aiškinamoji lentelė'!$5:$7</definedName>
    <definedName name="_xlnm.Print_Titles" localSheetId="1">Ataskaita!$4:$6</definedName>
  </definedNames>
  <calcPr calcId="145621"/>
</workbook>
</file>

<file path=xl/calcChain.xml><?xml version="1.0" encoding="utf-8"?>
<calcChain xmlns="http://schemas.openxmlformats.org/spreadsheetml/2006/main">
  <c r="K135" i="16" l="1"/>
  <c r="K162" i="16"/>
  <c r="K160" i="16"/>
  <c r="K158" i="16"/>
  <c r="K156" i="16"/>
  <c r="K157" i="16" l="1"/>
  <c r="K148" i="16"/>
  <c r="K143" i="16"/>
  <c r="K129" i="16"/>
  <c r="K128" i="16"/>
  <c r="K117" i="16"/>
  <c r="K111" i="16"/>
  <c r="K110" i="16"/>
  <c r="K106" i="16"/>
  <c r="K102" i="16"/>
  <c r="K96" i="16"/>
  <c r="K89" i="16"/>
  <c r="K81" i="16"/>
  <c r="K77" i="16"/>
  <c r="K72" i="16"/>
  <c r="K63" i="16"/>
  <c r="K38" i="16"/>
  <c r="K23" i="16"/>
  <c r="K166" i="16"/>
  <c r="K165" i="16"/>
  <c r="K164" i="16"/>
  <c r="K161" i="16"/>
  <c r="K159" i="16"/>
  <c r="J156" i="16"/>
  <c r="K163" i="16" l="1"/>
  <c r="K155" i="16"/>
  <c r="K92" i="16" l="1"/>
  <c r="K84" i="16"/>
  <c r="K79" i="16"/>
  <c r="K76" i="16"/>
  <c r="K74" i="16"/>
  <c r="K65" i="16"/>
  <c r="K45" i="16"/>
  <c r="K40" i="16"/>
  <c r="K35" i="16" l="1"/>
  <c r="K33" i="16"/>
  <c r="K31" i="16"/>
  <c r="K29" i="16"/>
  <c r="K27" i="16"/>
  <c r="K25" i="16"/>
  <c r="J128" i="16" l="1"/>
  <c r="I128" i="16"/>
  <c r="K127" i="16" l="1"/>
  <c r="K120" i="16" l="1"/>
  <c r="J165" i="16" l="1"/>
  <c r="J157" i="16"/>
  <c r="J159" i="16"/>
  <c r="J162" i="16"/>
  <c r="J143" i="16" l="1"/>
  <c r="J135" i="16"/>
  <c r="J127" i="16"/>
  <c r="K95" i="16"/>
  <c r="J95" i="16"/>
  <c r="I95" i="16"/>
  <c r="J92" i="16"/>
  <c r="J89" i="16"/>
  <c r="J81" i="16"/>
  <c r="J77" i="16"/>
  <c r="J63" i="16"/>
  <c r="J66" i="16"/>
  <c r="J72" i="16" s="1"/>
  <c r="J65" i="16"/>
  <c r="I63" i="16"/>
  <c r="J25" i="16"/>
  <c r="J27" i="16"/>
  <c r="J29" i="16"/>
  <c r="J31" i="16"/>
  <c r="J33" i="16"/>
  <c r="J35" i="16"/>
  <c r="I143" i="16" l="1"/>
  <c r="I127" i="16"/>
  <c r="I123" i="16"/>
  <c r="I120" i="16"/>
  <c r="I117" i="16"/>
  <c r="I110" i="16"/>
  <c r="I106" i="16"/>
  <c r="I102" i="16"/>
  <c r="I92" i="16"/>
  <c r="I89" i="16"/>
  <c r="I84" i="16"/>
  <c r="I81" i="16"/>
  <c r="I77" i="16"/>
  <c r="I74" i="16"/>
  <c r="I72" i="16"/>
  <c r="I65" i="16"/>
  <c r="I31" i="16" l="1"/>
  <c r="I29" i="16"/>
  <c r="I27" i="16"/>
  <c r="I25" i="16"/>
  <c r="I23" i="16"/>
  <c r="O215" i="15" l="1"/>
  <c r="S210" i="15" l="1"/>
  <c r="S215" i="15"/>
  <c r="K123" i="16" l="1"/>
  <c r="J123" i="16"/>
  <c r="J120" i="16"/>
  <c r="J117" i="16"/>
  <c r="J110" i="16"/>
  <c r="J106" i="16"/>
  <c r="J102" i="16"/>
  <c r="S28" i="15"/>
  <c r="J111" i="16" l="1"/>
  <c r="I111" i="16"/>
  <c r="I129" i="16" s="1"/>
  <c r="J166" i="16"/>
  <c r="J164" i="16"/>
  <c r="J161" i="16"/>
  <c r="J160" i="16"/>
  <c r="J163" i="16" l="1"/>
  <c r="J129" i="16"/>
  <c r="J147" i="16" l="1"/>
  <c r="V164" i="15"/>
  <c r="J148" i="16" l="1"/>
  <c r="W94" i="15"/>
  <c r="W90" i="15"/>
  <c r="W86" i="15"/>
  <c r="W82" i="15"/>
  <c r="W77" i="15"/>
  <c r="W67" i="15"/>
  <c r="W57" i="15"/>
  <c r="W52" i="15"/>
  <c r="W42" i="15"/>
  <c r="J158" i="16" l="1"/>
  <c r="J155" i="16" s="1"/>
  <c r="K147" i="16" l="1"/>
  <c r="I147" i="16"/>
  <c r="J84" i="16"/>
  <c r="J74" i="16"/>
  <c r="K37" i="16"/>
  <c r="J37" i="16"/>
  <c r="J38" i="16" s="1"/>
  <c r="I37" i="16"/>
  <c r="I33" i="16"/>
  <c r="J23" i="16"/>
  <c r="T195" i="15"/>
  <c r="S194" i="15"/>
  <c r="S185" i="15"/>
  <c r="S123" i="15"/>
  <c r="S122" i="15"/>
  <c r="S73" i="15"/>
  <c r="S68" i="15"/>
  <c r="S49" i="15"/>
  <c r="S26" i="15"/>
  <c r="S12" i="15"/>
  <c r="T81" i="15"/>
  <c r="S81" i="15" s="1"/>
  <c r="T75" i="15"/>
  <c r="S75" i="15" s="1"/>
  <c r="T70" i="15"/>
  <c r="S70" i="15" s="1"/>
  <c r="U21" i="15"/>
  <c r="T16" i="15"/>
  <c r="S16" i="15" s="1"/>
  <c r="X25" i="15"/>
  <c r="W25" i="15"/>
  <c r="V25" i="15"/>
  <c r="U25" i="15"/>
  <c r="T24" i="15"/>
  <c r="T25" i="15" s="1"/>
  <c r="S25" i="15" s="1"/>
  <c r="X23" i="15"/>
  <c r="W23" i="15"/>
  <c r="V23" i="15"/>
  <c r="S23" i="15" s="1"/>
  <c r="U23" i="15"/>
  <c r="T23" i="15"/>
  <c r="X21" i="15"/>
  <c r="W21" i="15"/>
  <c r="V21" i="15"/>
  <c r="S20" i="15"/>
  <c r="S19" i="15"/>
  <c r="S18" i="15"/>
  <c r="T17" i="15"/>
  <c r="T21" i="15" s="1"/>
  <c r="X16" i="15"/>
  <c r="W16" i="15"/>
  <c r="S15" i="15"/>
  <c r="J96" i="16" l="1"/>
  <c r="S21" i="15"/>
  <c r="S17" i="15"/>
  <c r="I166" i="16"/>
  <c r="I164" i="16"/>
  <c r="I135" i="16"/>
  <c r="I161" i="16"/>
  <c r="I160" i="16"/>
  <c r="I165" i="16"/>
  <c r="I156" i="16"/>
  <c r="I35" i="16"/>
  <c r="I38" i="16" s="1"/>
  <c r="S24" i="15"/>
  <c r="T164" i="15"/>
  <c r="S164" i="15" s="1"/>
  <c r="U164" i="15"/>
  <c r="P164" i="15"/>
  <c r="Q164" i="15"/>
  <c r="J149" i="16" l="1"/>
  <c r="I96" i="16"/>
  <c r="K167" i="16"/>
  <c r="I148" i="16"/>
  <c r="I163" i="16"/>
  <c r="K149" i="16"/>
  <c r="K150" i="16" s="1"/>
  <c r="I158" i="16"/>
  <c r="J167" i="16"/>
  <c r="O173" i="15"/>
  <c r="I149" i="16" l="1"/>
  <c r="I150" i="16" s="1"/>
  <c r="I155" i="16"/>
  <c r="I167" i="16" s="1"/>
  <c r="J150" i="16"/>
  <c r="X174" i="15"/>
  <c r="W174" i="15"/>
  <c r="V174" i="15"/>
  <c r="S174" i="15" s="1"/>
  <c r="R174" i="15"/>
  <c r="O174" i="15" s="1"/>
  <c r="S172" i="15"/>
  <c r="O172" i="15"/>
  <c r="S198" i="15" l="1"/>
  <c r="T135" i="15" l="1"/>
  <c r="U135" i="15"/>
  <c r="V135" i="15"/>
  <c r="O135" i="15"/>
  <c r="P135" i="15"/>
  <c r="Q135" i="15"/>
  <c r="R135" i="15"/>
  <c r="S134" i="15" l="1"/>
  <c r="S133" i="15"/>
  <c r="O134" i="15"/>
  <c r="O133" i="15"/>
  <c r="T124" i="15" l="1"/>
  <c r="T115" i="15"/>
  <c r="V127" i="15"/>
  <c r="T72" i="15"/>
  <c r="U72" i="15"/>
  <c r="T64" i="15"/>
  <c r="U64" i="15"/>
  <c r="U57" i="15"/>
  <c r="T52" i="15"/>
  <c r="U52" i="15"/>
  <c r="V52" i="15"/>
  <c r="U42" i="15"/>
  <c r="U130" i="15" l="1"/>
  <c r="U132" i="15" s="1"/>
  <c r="T130" i="15"/>
  <c r="T132" i="15" s="1"/>
  <c r="S130" i="15"/>
  <c r="S125" i="15"/>
  <c r="S119" i="15"/>
  <c r="S114" i="15"/>
  <c r="S132" i="15" l="1"/>
  <c r="X216" i="15"/>
  <c r="W216" i="15"/>
  <c r="S216" i="15"/>
  <c r="X215" i="15"/>
  <c r="X214" i="15"/>
  <c r="X213" i="15" s="1"/>
  <c r="W214" i="15"/>
  <c r="X211" i="15"/>
  <c r="W211" i="15"/>
  <c r="M200" i="15"/>
  <c r="X199" i="15"/>
  <c r="W199" i="15"/>
  <c r="V199" i="15"/>
  <c r="U199" i="15"/>
  <c r="U200" i="15" s="1"/>
  <c r="T199" i="15"/>
  <c r="S199" i="15"/>
  <c r="R199" i="15"/>
  <c r="Q199" i="15"/>
  <c r="Q200" i="15" s="1"/>
  <c r="P199" i="15"/>
  <c r="O198" i="15"/>
  <c r="X195" i="15"/>
  <c r="X200" i="15" s="1"/>
  <c r="W195" i="15"/>
  <c r="S195" i="15"/>
  <c r="P195" i="15"/>
  <c r="L195" i="15"/>
  <c r="L200" i="15" s="1"/>
  <c r="O194" i="15"/>
  <c r="S193" i="15"/>
  <c r="K193" i="15"/>
  <c r="S192" i="15"/>
  <c r="O192" i="15"/>
  <c r="K192" i="15"/>
  <c r="S191" i="15"/>
  <c r="O191" i="15"/>
  <c r="K191" i="15"/>
  <c r="S190" i="15"/>
  <c r="O190" i="15"/>
  <c r="K190" i="15"/>
  <c r="S189" i="15"/>
  <c r="O189" i="15"/>
  <c r="K189" i="15"/>
  <c r="S188" i="15"/>
  <c r="O188" i="15"/>
  <c r="K188" i="15"/>
  <c r="X186" i="15"/>
  <c r="W186" i="15"/>
  <c r="V186" i="15"/>
  <c r="R186" i="15"/>
  <c r="O186" i="15" s="1"/>
  <c r="N186" i="15"/>
  <c r="N200" i="15" s="1"/>
  <c r="O185" i="15"/>
  <c r="O184" i="15"/>
  <c r="O212" i="15" s="1"/>
  <c r="S183" i="15"/>
  <c r="S186" i="15" s="1"/>
  <c r="K183" i="15"/>
  <c r="K186" i="15" s="1"/>
  <c r="Q179" i="15"/>
  <c r="M179" i="15"/>
  <c r="X176" i="15"/>
  <c r="W176" i="15"/>
  <c r="L178" i="15"/>
  <c r="L179" i="15" s="1"/>
  <c r="K177" i="15"/>
  <c r="K178" i="15" s="1"/>
  <c r="X171" i="15"/>
  <c r="W171" i="15"/>
  <c r="V171" i="15"/>
  <c r="V179" i="15" s="1"/>
  <c r="R171" i="15"/>
  <c r="S169" i="15"/>
  <c r="O169" i="15"/>
  <c r="X168" i="15"/>
  <c r="W168" i="15"/>
  <c r="T168" i="15"/>
  <c r="P168" i="15"/>
  <c r="S167" i="15"/>
  <c r="O167" i="15"/>
  <c r="O168" i="15" s="1"/>
  <c r="X166" i="15"/>
  <c r="W166" i="15"/>
  <c r="T166" i="15"/>
  <c r="S166" i="15" s="1"/>
  <c r="P166" i="15"/>
  <c r="P179" i="15" s="1"/>
  <c r="S165" i="15"/>
  <c r="O165" i="15"/>
  <c r="O166" i="15" s="1"/>
  <c r="W164" i="15"/>
  <c r="R164" i="15"/>
  <c r="N164" i="15"/>
  <c r="N179" i="15" s="1"/>
  <c r="S163" i="15"/>
  <c r="O163" i="15"/>
  <c r="K163" i="15"/>
  <c r="S162" i="15"/>
  <c r="O162" i="15"/>
  <c r="K162" i="15"/>
  <c r="S160" i="15"/>
  <c r="O160" i="15"/>
  <c r="K160" i="15"/>
  <c r="N157" i="15"/>
  <c r="M157" i="15"/>
  <c r="L157" i="15"/>
  <c r="K156" i="15"/>
  <c r="K216" i="15" s="1"/>
  <c r="K155" i="15"/>
  <c r="K154" i="15"/>
  <c r="K153" i="15"/>
  <c r="X152" i="15"/>
  <c r="W152" i="15"/>
  <c r="V152" i="15"/>
  <c r="U152" i="15"/>
  <c r="T152" i="15"/>
  <c r="R152" i="15"/>
  <c r="Q152" i="15"/>
  <c r="P152" i="15"/>
  <c r="N152" i="15"/>
  <c r="M152" i="15"/>
  <c r="L152" i="15"/>
  <c r="K152" i="15" s="1"/>
  <c r="S151" i="15"/>
  <c r="O151" i="15"/>
  <c r="K151" i="15"/>
  <c r="S150" i="15"/>
  <c r="O150" i="15"/>
  <c r="K150" i="15"/>
  <c r="S149" i="15"/>
  <c r="O149" i="15"/>
  <c r="K149" i="15"/>
  <c r="X148" i="15"/>
  <c r="W148" i="15"/>
  <c r="V148" i="15"/>
  <c r="U148" i="15"/>
  <c r="T148" i="15"/>
  <c r="R148" i="15"/>
  <c r="Q148" i="15"/>
  <c r="P148" i="15"/>
  <c r="N148" i="15"/>
  <c r="M148" i="15"/>
  <c r="L148" i="15"/>
  <c r="K148" i="15" s="1"/>
  <c r="S147" i="15"/>
  <c r="O147" i="15"/>
  <c r="K147" i="15"/>
  <c r="S146" i="15"/>
  <c r="O146" i="15"/>
  <c r="K146" i="15"/>
  <c r="S145" i="15"/>
  <c r="O145" i="15"/>
  <c r="K145" i="15"/>
  <c r="X158" i="15"/>
  <c r="W144" i="15"/>
  <c r="W158" i="15" s="1"/>
  <c r="V144" i="15"/>
  <c r="U144" i="15"/>
  <c r="T144" i="15"/>
  <c r="R144" i="15"/>
  <c r="Q144" i="15"/>
  <c r="P144" i="15"/>
  <c r="N144" i="15"/>
  <c r="M144" i="15"/>
  <c r="L144" i="15"/>
  <c r="K144" i="15" s="1"/>
  <c r="S143" i="15"/>
  <c r="O143" i="15"/>
  <c r="O214" i="15" s="1"/>
  <c r="K143" i="15"/>
  <c r="S142" i="15"/>
  <c r="O142" i="15"/>
  <c r="K142" i="15"/>
  <c r="S141" i="15"/>
  <c r="S211" i="15" s="1"/>
  <c r="O141" i="15"/>
  <c r="O211" i="15" s="1"/>
  <c r="K141" i="15"/>
  <c r="K211" i="15" s="1"/>
  <c r="L137" i="15"/>
  <c r="K136" i="15"/>
  <c r="X135" i="15"/>
  <c r="W135" i="15"/>
  <c r="S135" i="15"/>
  <c r="L135" i="15"/>
  <c r="K135" i="15" s="1"/>
  <c r="X132" i="15"/>
  <c r="W132" i="15"/>
  <c r="N132" i="15"/>
  <c r="L132" i="15"/>
  <c r="Q130" i="15"/>
  <c r="Q132" i="15" s="1"/>
  <c r="P130" i="15"/>
  <c r="P132" i="15" s="1"/>
  <c r="O130" i="15"/>
  <c r="K129" i="15"/>
  <c r="K214" i="15" s="1"/>
  <c r="X127" i="15"/>
  <c r="W127" i="15"/>
  <c r="T127" i="15"/>
  <c r="S127" i="15" s="1"/>
  <c r="R127" i="15"/>
  <c r="P127" i="15"/>
  <c r="N127" i="15"/>
  <c r="L127" i="15"/>
  <c r="O125" i="15"/>
  <c r="K125" i="15"/>
  <c r="X124" i="15"/>
  <c r="W124" i="15"/>
  <c r="S124" i="15"/>
  <c r="P124" i="15"/>
  <c r="O124" i="15" s="1"/>
  <c r="L124" i="15"/>
  <c r="K124" i="15" s="1"/>
  <c r="O123" i="15"/>
  <c r="O122" i="15"/>
  <c r="S121" i="15"/>
  <c r="O121" i="15"/>
  <c r="K121" i="15"/>
  <c r="X120" i="15"/>
  <c r="W120" i="15"/>
  <c r="V120" i="15"/>
  <c r="T120" i="15"/>
  <c r="R120" i="15"/>
  <c r="P120" i="15"/>
  <c r="N120" i="15"/>
  <c r="L120" i="15"/>
  <c r="O119" i="15"/>
  <c r="S118" i="15"/>
  <c r="K118" i="15"/>
  <c r="X117" i="15"/>
  <c r="W117" i="15"/>
  <c r="T117" i="15"/>
  <c r="S117" i="15" s="1"/>
  <c r="P117" i="15"/>
  <c r="O117" i="15" s="1"/>
  <c r="L117" i="15"/>
  <c r="K117" i="15" s="1"/>
  <c r="S116" i="15"/>
  <c r="O116" i="15"/>
  <c r="K116" i="15"/>
  <c r="X115" i="15"/>
  <c r="W115" i="15"/>
  <c r="P115" i="15"/>
  <c r="O115" i="15" s="1"/>
  <c r="L115" i="15"/>
  <c r="K115" i="15" s="1"/>
  <c r="O114" i="15"/>
  <c r="O216" i="15" s="1"/>
  <c r="S113" i="15"/>
  <c r="O113" i="15"/>
  <c r="S112" i="15"/>
  <c r="O112" i="15"/>
  <c r="K112" i="15"/>
  <c r="S111" i="15"/>
  <c r="O111" i="15"/>
  <c r="K111" i="15"/>
  <c r="S110" i="15"/>
  <c r="O110" i="15"/>
  <c r="K110" i="15"/>
  <c r="X108" i="15"/>
  <c r="W108" i="15"/>
  <c r="T108" i="15"/>
  <c r="S108" i="15" s="1"/>
  <c r="P108" i="15"/>
  <c r="O108" i="15" s="1"/>
  <c r="L108" i="15"/>
  <c r="K108" i="15" s="1"/>
  <c r="S107" i="15"/>
  <c r="O107" i="15"/>
  <c r="K107" i="15"/>
  <c r="P105" i="15"/>
  <c r="O105" i="15" s="1"/>
  <c r="R104" i="15"/>
  <c r="Q104" i="15"/>
  <c r="P104" i="15"/>
  <c r="O104" i="15" s="1"/>
  <c r="Q103" i="15"/>
  <c r="P103" i="15" s="1"/>
  <c r="P100" i="15" s="1"/>
  <c r="R101" i="15"/>
  <c r="Q101" i="15"/>
  <c r="P101" i="15"/>
  <c r="O101" i="15" s="1"/>
  <c r="R100" i="15"/>
  <c r="N99" i="15"/>
  <c r="M99" i="15"/>
  <c r="M138" i="15" s="1"/>
  <c r="L99" i="15"/>
  <c r="K98" i="15"/>
  <c r="K97" i="15"/>
  <c r="K96" i="15"/>
  <c r="K95" i="15"/>
  <c r="X94" i="15"/>
  <c r="V94" i="15"/>
  <c r="U94" i="15"/>
  <c r="T94" i="15"/>
  <c r="S94" i="15"/>
  <c r="R94" i="15"/>
  <c r="Q94" i="15"/>
  <c r="P94" i="15"/>
  <c r="O94" i="15"/>
  <c r="N94" i="15"/>
  <c r="M94" i="15"/>
  <c r="L94" i="15"/>
  <c r="K94" i="15"/>
  <c r="X90" i="15"/>
  <c r="V90" i="15"/>
  <c r="U90" i="15"/>
  <c r="T90" i="15"/>
  <c r="S90" i="15"/>
  <c r="R90" i="15"/>
  <c r="Q90" i="15"/>
  <c r="P90" i="15"/>
  <c r="O90" i="15"/>
  <c r="N90" i="15"/>
  <c r="M90" i="15"/>
  <c r="L90" i="15"/>
  <c r="K90" i="15"/>
  <c r="X86" i="15"/>
  <c r="V86" i="15"/>
  <c r="U86" i="15"/>
  <c r="T86" i="15"/>
  <c r="S86" i="15"/>
  <c r="R86" i="15"/>
  <c r="Q86" i="15"/>
  <c r="P86" i="15"/>
  <c r="O86" i="15"/>
  <c r="N86" i="15"/>
  <c r="M86" i="15"/>
  <c r="L86" i="15"/>
  <c r="K86" i="15"/>
  <c r="O85" i="15"/>
  <c r="S83" i="15"/>
  <c r="O83" i="15"/>
  <c r="X82" i="15"/>
  <c r="U82" i="15"/>
  <c r="T82" i="15"/>
  <c r="S82" i="15" s="1"/>
  <c r="Q82" i="15"/>
  <c r="P82" i="15"/>
  <c r="O82" i="15" s="1"/>
  <c r="M82" i="15"/>
  <c r="L82" i="15"/>
  <c r="K82" i="15" s="1"/>
  <c r="S80" i="15"/>
  <c r="K80" i="15"/>
  <c r="S79" i="15"/>
  <c r="O79" i="15"/>
  <c r="K79" i="15"/>
  <c r="X77" i="15"/>
  <c r="U77" i="15"/>
  <c r="T77" i="15"/>
  <c r="S77" i="15" s="1"/>
  <c r="Q77" i="15"/>
  <c r="P77" i="15"/>
  <c r="O77" i="15" s="1"/>
  <c r="M77" i="15"/>
  <c r="L77" i="15"/>
  <c r="K77" i="15" s="1"/>
  <c r="S76" i="15"/>
  <c r="K76" i="15"/>
  <c r="Q72" i="15"/>
  <c r="M72" i="15"/>
  <c r="L72" i="15"/>
  <c r="K72" i="15" s="1"/>
  <c r="X71" i="15"/>
  <c r="S71" i="15"/>
  <c r="S72" i="15" s="1"/>
  <c r="O71" i="15"/>
  <c r="K71" i="15"/>
  <c r="X70" i="15"/>
  <c r="W70" i="15" s="1"/>
  <c r="W210" i="15" s="1"/>
  <c r="O70" i="15"/>
  <c r="X69" i="15"/>
  <c r="X209" i="15" s="1"/>
  <c r="P69" i="15"/>
  <c r="P72" i="15" s="1"/>
  <c r="O72" i="15" s="1"/>
  <c r="K69" i="15"/>
  <c r="W68" i="15"/>
  <c r="O68" i="15"/>
  <c r="X67" i="15"/>
  <c r="V67" i="15"/>
  <c r="U67" i="15"/>
  <c r="T67" i="15"/>
  <c r="R67" i="15"/>
  <c r="Q67" i="15"/>
  <c r="P67" i="15"/>
  <c r="N67" i="15"/>
  <c r="M67" i="15"/>
  <c r="L67" i="15"/>
  <c r="S66" i="15"/>
  <c r="O66" i="15"/>
  <c r="K66" i="15"/>
  <c r="S65" i="15"/>
  <c r="S67" i="15" s="1"/>
  <c r="O65" i="15"/>
  <c r="K65" i="15"/>
  <c r="X64" i="15"/>
  <c r="R64" i="15"/>
  <c r="Q64" i="15"/>
  <c r="P64" i="15"/>
  <c r="N64" i="15"/>
  <c r="M64" i="15"/>
  <c r="L64" i="15"/>
  <c r="K64" i="15"/>
  <c r="S59" i="15"/>
  <c r="W58" i="15"/>
  <c r="S58" i="15"/>
  <c r="S64" i="15" s="1"/>
  <c r="O58" i="15"/>
  <c r="O64" i="15" s="1"/>
  <c r="K58" i="15"/>
  <c r="X57" i="15"/>
  <c r="R57" i="15"/>
  <c r="N57" i="15"/>
  <c r="M57" i="15"/>
  <c r="L57" i="15"/>
  <c r="T54" i="15"/>
  <c r="T57" i="15" s="1"/>
  <c r="Q54" i="15"/>
  <c r="Q57" i="15" s="1"/>
  <c r="P54" i="15"/>
  <c r="P57" i="15" s="1"/>
  <c r="O54" i="15"/>
  <c r="O57" i="15" s="1"/>
  <c r="K54" i="15"/>
  <c r="AB53" i="15"/>
  <c r="AA53" i="15"/>
  <c r="Z53" i="15"/>
  <c r="S53" i="15"/>
  <c r="K53" i="15"/>
  <c r="K57" i="15" s="1"/>
  <c r="X52" i="15"/>
  <c r="R52" i="15"/>
  <c r="Q52" i="15"/>
  <c r="P52" i="15"/>
  <c r="O52" i="15" s="1"/>
  <c r="N52" i="15"/>
  <c r="M52" i="15"/>
  <c r="L52" i="15"/>
  <c r="K52" i="15"/>
  <c r="S50" i="15"/>
  <c r="O50" i="15"/>
  <c r="O49" i="15"/>
  <c r="S47" i="15"/>
  <c r="K47" i="15"/>
  <c r="O45" i="15"/>
  <c r="S43" i="15"/>
  <c r="O43" i="15"/>
  <c r="K43" i="15"/>
  <c r="X42" i="15"/>
  <c r="R42" i="15"/>
  <c r="Q42" i="15"/>
  <c r="N42" i="15"/>
  <c r="M42" i="15"/>
  <c r="L42" i="15"/>
  <c r="T41" i="15"/>
  <c r="T42" i="15" s="1"/>
  <c r="P41" i="15"/>
  <c r="P42" i="15" s="1"/>
  <c r="K41" i="15"/>
  <c r="S37" i="15"/>
  <c r="O37" i="15"/>
  <c r="K37" i="15"/>
  <c r="X33" i="15"/>
  <c r="W33" i="15"/>
  <c r="U33" i="15"/>
  <c r="U34" i="15" s="1"/>
  <c r="T33" i="15"/>
  <c r="P33" i="15"/>
  <c r="L33" i="15"/>
  <c r="S32" i="15"/>
  <c r="S33" i="15" s="1"/>
  <c r="O32" i="15"/>
  <c r="K32" i="15"/>
  <c r="X31" i="15"/>
  <c r="W31" i="15"/>
  <c r="U31" i="15"/>
  <c r="T31" i="15"/>
  <c r="P31" i="15"/>
  <c r="O31" i="15"/>
  <c r="L31" i="15"/>
  <c r="S30" i="15"/>
  <c r="S31" i="15" s="1"/>
  <c r="O30" i="15"/>
  <c r="K30" i="15"/>
  <c r="X29" i="15"/>
  <c r="W29" i="15"/>
  <c r="U29" i="15"/>
  <c r="T29" i="15"/>
  <c r="P29" i="15"/>
  <c r="O29" i="15" s="1"/>
  <c r="L29" i="15"/>
  <c r="K29" i="15" s="1"/>
  <c r="O28" i="15"/>
  <c r="K28" i="15"/>
  <c r="X27" i="15"/>
  <c r="W27" i="15"/>
  <c r="U27" i="15"/>
  <c r="T27" i="15"/>
  <c r="T34" i="15" s="1"/>
  <c r="S34" i="15" s="1"/>
  <c r="P27" i="15"/>
  <c r="O27" i="15" s="1"/>
  <c r="L27" i="15"/>
  <c r="K27" i="15" s="1"/>
  <c r="O26" i="15"/>
  <c r="K26" i="15"/>
  <c r="K215" i="15" s="1"/>
  <c r="P25" i="15"/>
  <c r="O25" i="15" s="1"/>
  <c r="L25" i="15"/>
  <c r="K25" i="15" s="1"/>
  <c r="O24" i="15"/>
  <c r="K24" i="15"/>
  <c r="Q23" i="15"/>
  <c r="P23" i="15"/>
  <c r="O23" i="15" s="1"/>
  <c r="M23" i="15"/>
  <c r="L23" i="15"/>
  <c r="K23" i="15" s="1"/>
  <c r="O22" i="15"/>
  <c r="K22" i="15"/>
  <c r="Q21" i="15"/>
  <c r="M21" i="15"/>
  <c r="L21" i="15"/>
  <c r="K21" i="15"/>
  <c r="O20" i="15"/>
  <c r="K20" i="15"/>
  <c r="O19" i="15"/>
  <c r="K19" i="15"/>
  <c r="O18" i="15"/>
  <c r="K18" i="15"/>
  <c r="P17" i="15"/>
  <c r="P21" i="15" s="1"/>
  <c r="O21" i="15" s="1"/>
  <c r="O17" i="15"/>
  <c r="K17" i="15"/>
  <c r="P16" i="15"/>
  <c r="L16" i="15"/>
  <c r="K16" i="15" s="1"/>
  <c r="O15" i="15"/>
  <c r="K15" i="15"/>
  <c r="O14" i="15"/>
  <c r="K13" i="15"/>
  <c r="O12" i="15"/>
  <c r="K12" i="15"/>
  <c r="S168" i="15" l="1"/>
  <c r="T179" i="15"/>
  <c r="S179" i="15" s="1"/>
  <c r="K210" i="15"/>
  <c r="M34" i="15"/>
  <c r="S52" i="15"/>
  <c r="S57" i="15"/>
  <c r="O67" i="15"/>
  <c r="W215" i="15"/>
  <c r="V99" i="15"/>
  <c r="V138" i="15" s="1"/>
  <c r="K120" i="15"/>
  <c r="N158" i="15"/>
  <c r="N180" i="15" s="1"/>
  <c r="N201" i="15" s="1"/>
  <c r="N202" i="15" s="1"/>
  <c r="W179" i="15"/>
  <c r="W180" i="15" s="1"/>
  <c r="X179" i="15"/>
  <c r="O16" i="15"/>
  <c r="W64" i="15"/>
  <c r="X208" i="15"/>
  <c r="X36" i="15"/>
  <c r="Q99" i="15"/>
  <c r="Q138" i="15" s="1"/>
  <c r="O132" i="15"/>
  <c r="P138" i="15"/>
  <c r="U99" i="15"/>
  <c r="U138" i="15" s="1"/>
  <c r="K42" i="15"/>
  <c r="W200" i="15"/>
  <c r="S27" i="15"/>
  <c r="P200" i="15"/>
  <c r="O164" i="15"/>
  <c r="R179" i="15"/>
  <c r="O179" i="15" s="1"/>
  <c r="W213" i="15"/>
  <c r="V200" i="15"/>
  <c r="R158" i="15"/>
  <c r="O208" i="15"/>
  <c r="K67" i="15"/>
  <c r="O120" i="15"/>
  <c r="K127" i="15"/>
  <c r="N138" i="15"/>
  <c r="S144" i="15"/>
  <c r="S148" i="15"/>
  <c r="S152" i="15"/>
  <c r="S158" i="15" s="1"/>
  <c r="O199" i="15"/>
  <c r="R200" i="15"/>
  <c r="X34" i="15"/>
  <c r="K99" i="15"/>
  <c r="Q100" i="15"/>
  <c r="S115" i="15"/>
  <c r="O144" i="15"/>
  <c r="O148" i="15"/>
  <c r="S214" i="15"/>
  <c r="O152" i="15"/>
  <c r="U158" i="15"/>
  <c r="U180" i="15" s="1"/>
  <c r="K157" i="15"/>
  <c r="K158" i="15" s="1"/>
  <c r="K195" i="15"/>
  <c r="T200" i="15"/>
  <c r="Q34" i="15"/>
  <c r="O41" i="15"/>
  <c r="O42" i="15" s="1"/>
  <c r="O69" i="15"/>
  <c r="R99" i="15"/>
  <c r="R138" i="15" s="1"/>
  <c r="S120" i="15"/>
  <c r="Q158" i="15"/>
  <c r="Q180" i="15" s="1"/>
  <c r="V158" i="15"/>
  <c r="M158" i="15"/>
  <c r="W34" i="15"/>
  <c r="S208" i="15"/>
  <c r="P99" i="15"/>
  <c r="T99" i="15"/>
  <c r="T138" i="15" s="1"/>
  <c r="K33" i="15"/>
  <c r="L34" i="15"/>
  <c r="K34" i="15" s="1"/>
  <c r="O127" i="15"/>
  <c r="S200" i="15"/>
  <c r="O213" i="15"/>
  <c r="S29" i="15"/>
  <c r="K208" i="15"/>
  <c r="P34" i="15"/>
  <c r="O34" i="15" s="1"/>
  <c r="K209" i="15"/>
  <c r="L138" i="15"/>
  <c r="K138" i="15" s="1"/>
  <c r="X180" i="15"/>
  <c r="M180" i="15"/>
  <c r="M201" i="15" s="1"/>
  <c r="M202" i="15" s="1"/>
  <c r="K200" i="15"/>
  <c r="O103" i="15"/>
  <c r="O100" i="15" s="1"/>
  <c r="K213" i="15"/>
  <c r="K132" i="15"/>
  <c r="K31" i="15"/>
  <c r="S41" i="15"/>
  <c r="S42" i="15" s="1"/>
  <c r="S54" i="15"/>
  <c r="W69" i="15"/>
  <c r="W209" i="15" s="1"/>
  <c r="W71" i="15"/>
  <c r="W208" i="15" s="1"/>
  <c r="K137" i="15"/>
  <c r="K164" i="15"/>
  <c r="K179" i="15" s="1"/>
  <c r="O195" i="15"/>
  <c r="X210" i="15"/>
  <c r="X207" i="15" s="1"/>
  <c r="X217" i="15" s="1"/>
  <c r="L158" i="15"/>
  <c r="L180" i="15" s="1"/>
  <c r="L201" i="15" s="1"/>
  <c r="P158" i="15"/>
  <c r="P180" i="15" s="1"/>
  <c r="T158" i="15"/>
  <c r="T180" i="15" s="1"/>
  <c r="X72" i="15"/>
  <c r="X99" i="15" s="1"/>
  <c r="X138" i="15" s="1"/>
  <c r="O171" i="15"/>
  <c r="O210" i="15"/>
  <c r="O33" i="15"/>
  <c r="S171" i="15"/>
  <c r="S99" i="15" l="1"/>
  <c r="S138" i="15" s="1"/>
  <c r="W36" i="15"/>
  <c r="O138" i="15"/>
  <c r="W72" i="15"/>
  <c r="W99" i="15" s="1"/>
  <c r="K180" i="15"/>
  <c r="W138" i="15"/>
  <c r="Q201" i="15"/>
  <c r="Q202" i="15" s="1"/>
  <c r="P201" i="15"/>
  <c r="O200" i="15"/>
  <c r="V180" i="15"/>
  <c r="V201" i="15" s="1"/>
  <c r="V202" i="15" s="1"/>
  <c r="R180" i="15"/>
  <c r="O158" i="15"/>
  <c r="S213" i="15"/>
  <c r="S180" i="15"/>
  <c r="U201" i="15"/>
  <c r="U202" i="15" s="1"/>
  <c r="R201" i="15"/>
  <c r="R202" i="15" s="1"/>
  <c r="O180" i="15"/>
  <c r="K207" i="15"/>
  <c r="K217" i="15" s="1"/>
  <c r="O99" i="15"/>
  <c r="O209" i="15"/>
  <c r="O207" i="15" s="1"/>
  <c r="O217" i="15" s="1"/>
  <c r="T201" i="15"/>
  <c r="T202" i="15" s="1"/>
  <c r="X201" i="15"/>
  <c r="X202" i="15" s="1"/>
  <c r="L202" i="15"/>
  <c r="K202" i="15" s="1"/>
  <c r="K201" i="15"/>
  <c r="P202" i="15"/>
  <c r="W201" i="15"/>
  <c r="W202" i="15" s="1"/>
  <c r="W207" i="15"/>
  <c r="W217" i="15" s="1"/>
  <c r="S209" i="15"/>
  <c r="S207" i="15" s="1"/>
  <c r="S217" i="15" s="1"/>
  <c r="O201" i="15" l="1"/>
  <c r="O202" i="15"/>
  <c r="S201" i="15"/>
  <c r="S202" i="15"/>
</calcChain>
</file>

<file path=xl/comments1.xml><?xml version="1.0" encoding="utf-8"?>
<comments xmlns="http://schemas.openxmlformats.org/spreadsheetml/2006/main">
  <authors>
    <author>Snieguole Kacerauskaite</author>
  </authors>
  <commentList>
    <comment ref="E133" authorId="0">
      <text>
        <r>
          <rPr>
            <b/>
            <sz val="9"/>
            <color indexed="81"/>
            <rFont val="Tahoma"/>
            <family val="2"/>
            <charset val="186"/>
          </rPr>
          <t>Snieguole Kacerauskaite:</t>
        </r>
        <r>
          <rPr>
            <sz val="9"/>
            <color indexed="81"/>
            <rFont val="Tahoma"/>
            <family val="2"/>
            <charset val="186"/>
          </rPr>
          <t xml:space="preserve">
lapkriičio 20 d. bus aiškūs skaičiai</t>
        </r>
      </text>
    </comment>
  </commentList>
</comments>
</file>

<file path=xl/sharedStrings.xml><?xml version="1.0" encoding="utf-8"?>
<sst xmlns="http://schemas.openxmlformats.org/spreadsheetml/2006/main" count="1033" uniqueCount="380">
  <si>
    <t>tūkst. Lt</t>
  </si>
  <si>
    <t>Programos tikslo kodas</t>
  </si>
  <si>
    <t>Uždavinio kodas</t>
  </si>
  <si>
    <t>Priemonės kodas</t>
  </si>
  <si>
    <t>Pavadinimas</t>
  </si>
  <si>
    <t>Priemonės požymis</t>
  </si>
  <si>
    <t>Asignavimų valdytojo kodas</t>
  </si>
  <si>
    <t>Finansavimo šaltinis</t>
  </si>
  <si>
    <t>Iš viso</t>
  </si>
  <si>
    <t>Išlaidoms</t>
  </si>
  <si>
    <t>Turtui įsigyti ir finansiniams įsipareigojimams vykdyti</t>
  </si>
  <si>
    <t>Iš jų darbo užmokesčiui</t>
  </si>
  <si>
    <t>12 Socialinės atskirties mažinimo programa</t>
  </si>
  <si>
    <t>01</t>
  </si>
  <si>
    <t>Įgyvendinti socialinės paramos politiką siekiant sumažinti socialinę atskirtį Klaipėdos mieste</t>
  </si>
  <si>
    <t>Užtikrinti Lietuvos Respublikos įstatymais, Vyriausybės nutarimais ir kitais teisės aktais numatytų socialinių išmokų ir kompensacijų mokėjimą</t>
  </si>
  <si>
    <t>10</t>
  </si>
  <si>
    <t>SB(VB)</t>
  </si>
  <si>
    <t>Iš viso:</t>
  </si>
  <si>
    <t>02</t>
  </si>
  <si>
    <t xml:space="preserve">Tikslinių kompensacijų ir išmokų skaičiavimas ir mokėjimas, siekiant neįgaliesiems kompensuoti specialiųjų poreikių tenkinimo išlaidas </t>
  </si>
  <si>
    <t>LRVB</t>
  </si>
  <si>
    <t>03</t>
  </si>
  <si>
    <t>Išmokų vaikams skaičiavimas ir mokėjimas</t>
  </si>
  <si>
    <t>04</t>
  </si>
  <si>
    <t>Vienkartinių išmokų socialiai pažeidžiamiems žmonėms išmokėjimas</t>
  </si>
  <si>
    <t>3</t>
  </si>
  <si>
    <t>SB</t>
  </si>
  <si>
    <t>05</t>
  </si>
  <si>
    <t>Mokinių iš mažas pajamas gaunančių šeimų nemokamo maitinimo gamybos išlaidų padengimas</t>
  </si>
  <si>
    <t>Iš viso uždaviniui:</t>
  </si>
  <si>
    <t xml:space="preserve">Teikti visuomenės poreikius atitinkančias socialines paslaugas įvairioms gyventojų grupėms </t>
  </si>
  <si>
    <t>SB(SP)</t>
  </si>
  <si>
    <t>Nevyriausybinių organizacijų socialinių projektų dalinis finansavimas</t>
  </si>
  <si>
    <t>Aplinkos pritaikymas neįgaliesiems</t>
  </si>
  <si>
    <t>6</t>
  </si>
  <si>
    <t>06</t>
  </si>
  <si>
    <t>Socialinės reabilitacijos paslaugų neįgaliesiems bendruomenėje projektų dalinis finansavimas</t>
  </si>
  <si>
    <t>07</t>
  </si>
  <si>
    <t>Plėtoti socialinių paslaugų infrastruktūrą, įrengiant  naujus ir modernizuojant esamus socialines paslaugas teikiančių įstaigų pastatus</t>
  </si>
  <si>
    <t>Nestacionarių socialinių paslaugų infrastruktūros plėtros projektų įgyvendinimas:</t>
  </si>
  <si>
    <t>ES</t>
  </si>
  <si>
    <t>Kt</t>
  </si>
  <si>
    <t>Teikiamų socialinių paslaugų infrastruktūros tobulinimas siekiant atitikti keliamus reikalavimus:</t>
  </si>
  <si>
    <t>Iš viso tikslui:</t>
  </si>
  <si>
    <t>12</t>
  </si>
  <si>
    <t xml:space="preserve">Iš viso programai: </t>
  </si>
  <si>
    <t>Finansavimo šaltinių suvestinė</t>
  </si>
  <si>
    <t>Finansavimo šaltiniai</t>
  </si>
  <si>
    <t>SAVIVALDYBĖS  LĖŠOS, IŠ VISO:</t>
  </si>
  <si>
    <t>KITI ŠALTINIAI, IŠ VISO:</t>
  </si>
  <si>
    <t>IŠ VISO:</t>
  </si>
  <si>
    <t>SB(P)</t>
  </si>
  <si>
    <t>1</t>
  </si>
  <si>
    <t>Socialinės globos paslaugų teikimas senyvo amžiaus asmenims ir asmenims su negalia ne savivaldybės institucijose</t>
  </si>
  <si>
    <t>Dienos socialinės globos, trumpalaikės socialinės globos ir socialinės priežiūros paslaugų teikimo organizavimas miesto gyventojams ne savivaldybės institucijose:</t>
  </si>
  <si>
    <t>Socialinių paslaugų teikimas socialinėse įstaigose:</t>
  </si>
  <si>
    <t>pavadinimas</t>
  </si>
  <si>
    <t>Pritaikyta būstų neįgaliesiems</t>
  </si>
  <si>
    <t>I</t>
  </si>
  <si>
    <t>2015-ųjų metų lėšų poreikis</t>
  </si>
  <si>
    <t>planas</t>
  </si>
  <si>
    <t>2014-ieji metai</t>
  </si>
  <si>
    <t>2015-ieji metai</t>
  </si>
  <si>
    <t xml:space="preserve">Piniginės socialinės paramos nepasiturinčioms šeimoms ir vieniems gyvenantiems asmenims bei paramos mirties atveju teikimas, išmokant pašalpas ir kompensacijas </t>
  </si>
  <si>
    <t>Asmenims su sunkia negalia teikiamų socialinės globos paslaugų apmokėjimas</t>
  </si>
  <si>
    <t>Asmenų su sunkia negalia, kuriems teikiamos socialinės globos paslaugos, skaičius (perkamos paslaugos)</t>
  </si>
  <si>
    <t>Socialinių darbuotojų, dirbančių su socialinės rizikos šeimomis, darbo apmokėjimas</t>
  </si>
  <si>
    <t>Darbuotojų, dirbančių su socialinės rizikos šeimomis, skaičius</t>
  </si>
  <si>
    <t>Mokinių nemokamo maitinimo ir aprūpinimo mokinio reikmenimis organizavimas</t>
  </si>
  <si>
    <t>Išmokų gavėjų skaičius, žm.</t>
  </si>
  <si>
    <t>08</t>
  </si>
  <si>
    <t>2</t>
  </si>
  <si>
    <t>Suaugusių asmenų su protine negalia dienos socialinės globos centre (2 spec. mokykla, III a.)</t>
  </si>
  <si>
    <t>Laikinai neišnuomotų gyvenamųjų patalpų priežiūra</t>
  </si>
  <si>
    <t>Savivaldybės gyvenamųjų patalpų techninės būklės vertinimas ir remontas</t>
  </si>
  <si>
    <t>Apmokėjimas savivaldybei tenkančia dalimi už daugiabučių namų bendrosios  nuosavybės objektų atnaujinimą ir renovaciją</t>
  </si>
  <si>
    <t>Rezervo naudojimas nenumatytiems darbams apmokėti ir avarinėms situacijoms likviduoti</t>
  </si>
  <si>
    <t>Savivaldybės gyvenamųjų patalpų nuomos administravimas</t>
  </si>
  <si>
    <t>Savininkams grąžintų nuomotų patalpų vertės įskaičiavimas į nuompinigius</t>
  </si>
  <si>
    <t>Suremontuotų butų skaičius</t>
  </si>
  <si>
    <t xml:space="preserve">Politinių kalinių ir tremtinių bei jų šeimų narių sugrįžimo į Lietuvą programos įgyvendinimas: </t>
  </si>
  <si>
    <t xml:space="preserve">Butų pirkimas politinių kalinių ir tremtiniams bei jų šeimų nariams </t>
  </si>
  <si>
    <t>Iš dalies finansuota projektų, sk.</t>
  </si>
  <si>
    <t>SOCIALINĖS ATSKIRTIES MAŽINIMO PROGRAMOS (NR. 12)</t>
  </si>
  <si>
    <t>09</t>
  </si>
  <si>
    <t>Socialinės paslaugos kokybės vertinimas</t>
  </si>
  <si>
    <t>2015 m. poreikis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</si>
  <si>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</si>
  <si>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</si>
  <si>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</si>
  <si>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</si>
  <si>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</si>
  <si>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</si>
  <si>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</si>
  <si>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</si>
  <si>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</si>
  <si>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</si>
  <si>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 xml:space="preserve">I   </t>
  </si>
  <si>
    <t>5</t>
  </si>
  <si>
    <t>BĮ Klaipėdos nakvynės namų pastatų (Viršutinė g. 21 ir Šilutės pl. 8) avarinių vamzdynų keitimo darbai</t>
  </si>
  <si>
    <t xml:space="preserve">Užtikrinti Klaipėdos miesto socialinio būsto fondo plėtrą ir valstybės politikos, padedančios apsirūpinti būstu, įgyvendinimą </t>
  </si>
  <si>
    <t>Savivaldybės gyvenamųjų patalpų  tinkamos fizinės būklės užtikrinimas ir nuomos administravimas:</t>
  </si>
  <si>
    <t xml:space="preserve">Nemokamo maitinimo organizavimas labdaros valgykloje Klaipėdos mieste gyvenantiems asmenims, nepajėgiantiems maitintis savo namuose </t>
  </si>
  <si>
    <r>
      <t xml:space="preserve">Funkcinės klasifikacijos kodas* </t>
    </r>
    <r>
      <rPr>
        <b/>
        <sz val="10"/>
        <rFont val="Times New Roman"/>
        <family val="1"/>
      </rPr>
      <t xml:space="preserve"> </t>
    </r>
  </si>
  <si>
    <r>
      <rPr>
        <b/>
        <sz val="10"/>
        <rFont val="Times New Roman"/>
        <family val="1"/>
        <charset val="186"/>
      </rPr>
      <t>Vietos bendruomenių savivaldos 2013 m. programos</t>
    </r>
    <r>
      <rPr>
        <sz val="10"/>
        <rFont val="Times New Roman"/>
        <family val="1"/>
        <charset val="186"/>
      </rPr>
      <t xml:space="preserve"> įgyvendinimas </t>
    </r>
  </si>
  <si>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</si>
  <si>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</si>
  <si>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Valstybės biudžeto specialiosios tikslinės dotacijos lėšos </t>
    </r>
    <r>
      <rPr>
        <b/>
        <sz val="10"/>
        <rFont val="Times New Roman"/>
        <family val="1"/>
        <charset val="186"/>
      </rPr>
      <t>SB(VB)</t>
    </r>
  </si>
  <si>
    <r>
      <t>Paskolos lėšos</t>
    </r>
    <r>
      <rPr>
        <sz val="10"/>
        <rFont val="Times New Roman"/>
        <family val="1"/>
        <charset val="186"/>
      </rPr>
      <t xml:space="preserve"> </t>
    </r>
    <r>
      <rPr>
        <b/>
        <sz val="10"/>
        <rFont val="Times New Roman"/>
        <family val="1"/>
        <charset val="186"/>
      </rPr>
      <t>SB(P)</t>
    </r>
  </si>
  <si>
    <r>
      <t xml:space="preserve">Europos Sąjungos paramos lėšos </t>
    </r>
    <r>
      <rPr>
        <b/>
        <sz val="10"/>
        <rFont val="Times New Roman"/>
        <family val="1"/>
      </rPr>
      <t>ES</t>
    </r>
  </si>
  <si>
    <r>
      <t xml:space="preserve">Valstybės biudžeto lėšos </t>
    </r>
    <r>
      <rPr>
        <b/>
        <sz val="10"/>
        <rFont val="Times New Roman"/>
        <family val="1"/>
      </rPr>
      <t>LRVB</t>
    </r>
  </si>
  <si>
    <t>Asmenų su sunkia negalia, kuriems teikiamos socialinės globos paslaugos, skaičius (SPC)</t>
  </si>
  <si>
    <t>Asmenų su sunkia negalia, kuriems teikiamos socialinės globos paslaugos, skaičius (Globos namai)</t>
  </si>
  <si>
    <t>Nemokamą maitinimą gaunančių bei aprūpinamų mokinio reikmenimis mokinių sk.</t>
  </si>
  <si>
    <t xml:space="preserve">Vidutinis vienkartinių išmokų socialiai pažeidžiamiems asmenims skaičius per mėn. </t>
  </si>
  <si>
    <t>Nemokamą maitinimą gaunantys mokiniai</t>
  </si>
  <si>
    <t>BĮ Klaipėdos miesto globos namuose</t>
  </si>
  <si>
    <t>Vietų sk. įstaigoje</t>
  </si>
  <si>
    <t>Darbuotojų sk. įstaigoje</t>
  </si>
  <si>
    <t>BĮ Neįgaliųjų centre „Klaipėdos lakštutė“</t>
  </si>
  <si>
    <t>BĮ Klaipėdos miesto šeimos ir vaiko gerovės centre</t>
  </si>
  <si>
    <t>BĮ Klaipėdos miesto nakvynės namuose</t>
  </si>
  <si>
    <t>BĮ Klaipėdos vaikų globos namuose „Smiltelė“</t>
  </si>
  <si>
    <t>BĮ Klaipėdos vaikų globos namuose „Danė“</t>
  </si>
  <si>
    <t>BĮ Klaipėdos vaikų globos namuose „Rytas“</t>
  </si>
  <si>
    <t>Senyvo amžiaus asmenų dienos socialinės globos centre (Kretingos g. 44)</t>
  </si>
  <si>
    <t>Paslaugos gavėjų skaičius</t>
  </si>
  <si>
    <t>Suaugusių asmenų su psichine negalia dienos socialinės globos centre (Kretingos g. 44)</t>
  </si>
  <si>
    <t>Dienos socialinės globos paslaugų teikimas asmenims su psichine negalia dienos socialinės globos centre</t>
  </si>
  <si>
    <t>Dienos socialinę globą per mėn. gaunančių asmenų  su psichine negalia skaičius dienos socialinės globos centre</t>
  </si>
  <si>
    <t>Dienos socialinės globos paslaugų teikimas vaikams su negalia dienos socialinės globos centre</t>
  </si>
  <si>
    <t>Dienos socialinę globą per mėn. gaunančių vaikų su negalia skaičius dienos socialinės globos centre</t>
  </si>
  <si>
    <t>Dienos socialinės priežiūros paslauga vaikams iš socialinės rizikos šeimų vaikų dienos centruose</t>
  </si>
  <si>
    <t>Atlikti kapitalinio remonto darbai ir įsigyta visa reikalinga įranga bei baldai socialinės globos centro įrengimui. Užbaigtumas, proc.</t>
  </si>
  <si>
    <t>Socialinių paslaugų moterims, patyrusioms smurtą šeimoje ar nukentėjusioms nuo prekybos žmonėmis, plėtra steigiant moterų krizių centrą</t>
  </si>
  <si>
    <t xml:space="preserve">Surinkta  nuomos mokesčio  proc. nuo priskaičiuoto </t>
  </si>
  <si>
    <r>
      <t xml:space="preserve">Kiti finansavimo šaltiniai </t>
    </r>
    <r>
      <rPr>
        <b/>
        <sz val="10"/>
        <rFont val="Times New Roman"/>
        <family val="1"/>
      </rPr>
      <t>Kt</t>
    </r>
  </si>
  <si>
    <t>2013–2016 M. KLAIPĖDOS MIESTO SAVIVALDYBĖS</t>
  </si>
  <si>
    <t>Asignavimai 2013-iesiems metams**</t>
  </si>
  <si>
    <t>Lėšų poreikis biudžetiniams 2014-iesiems metams</t>
  </si>
  <si>
    <t>2014-ųjų metų asignavimų planas</t>
  </si>
  <si>
    <t>2016-ųjų metų lėšų poreikis</t>
  </si>
  <si>
    <t>2016-ieji metai</t>
  </si>
  <si>
    <t>Vidutinis išmokamų kompensacijų skaičius per mėn.</t>
  </si>
  <si>
    <t xml:space="preserve">Vidutinis išmokamų socialinių pašalpų skaičius per mėn. </t>
  </si>
  <si>
    <t>Planinis vietų sk. įstaigoje</t>
  </si>
  <si>
    <t>Socialinę globą teikiančių darbuotojų dalis bendroje vaikų globos namų  personalo struktūroje</t>
  </si>
  <si>
    <t>Įsigyta vaizdo stebėjimo sistema, vnt.</t>
  </si>
  <si>
    <t>Paramą rūbais, avalyne gaunančių asm. sk. per mėn.</t>
  </si>
  <si>
    <t>Išduota techninės pagalbos priemonių, vnt./asm</t>
  </si>
  <si>
    <t>1400 /992</t>
  </si>
  <si>
    <t>dienos socialinės globos institucijoje, asm. sk.</t>
  </si>
  <si>
    <t>dienos socialinės globos asmens namuose, asm. sk.</t>
  </si>
  <si>
    <t>socialinės priežiūros (pagalbos į namus), asm. sk</t>
  </si>
  <si>
    <t>Organizuota tėvystės įgūdžių formavimo ir globėjų (rūpintojų)/ įtėvių užsiėmimų kursų</t>
  </si>
  <si>
    <t>Intensyvios krizių įveikimo pagalbos paslaugai gauti vaikų vietų sk.</t>
  </si>
  <si>
    <t>Trumpalaikės socialinės globos paslaugai gauti vaikų vietų sk.</t>
  </si>
  <si>
    <t>Trumpalaikė socialinė globa moterims ir motinoms su vaikais, nukentėjusiems nuo smurto šeimoje ar prekybos žmonėmis, vietų sk.</t>
  </si>
  <si>
    <t>266/ 335</t>
  </si>
  <si>
    <t>268/ 340</t>
  </si>
  <si>
    <t>Įsigytas kompiuteris ir programinė įranga, vnt.</t>
  </si>
  <si>
    <t>Senyvo amžiaus asmenų bei asmenų su negalia, apgyvendintų globos institucijose per metus, sk.</t>
  </si>
  <si>
    <t>Vidutiniškai per mėn. paslaugas gaunančių socialinės rizikos ir rizikos šeimų vaikų skaičius Dienos centre</t>
  </si>
  <si>
    <t>Vidutiniškai per dieną maitinimo paslaugas gaunančių asmenų skaičius</t>
  </si>
  <si>
    <t>Vidutiniškai per dieną apnakvindinimo paslaugas gaunančių asmenų skaičius</t>
  </si>
  <si>
    <t>40</t>
  </si>
  <si>
    <t>BĮ Klaipėdos miesto socialinės paramos centre, iš jų:</t>
  </si>
  <si>
    <t xml:space="preserve"> - senyvo amžiaus asmenims ir suaugusiems asmenims su negalia asmens namuose teikiamų paslaugų (pagalba į namus) plėtra</t>
  </si>
  <si>
    <t>Įsteigta etatų, sk.</t>
  </si>
  <si>
    <t>BĮ Klaipėdos nakvynės namų patalpų pritaikymas neįgaliųjų poreikiams</t>
  </si>
  <si>
    <t>Padinintas Savivaldybės socialinio būsto fondas, butų skaičius</t>
  </si>
  <si>
    <t>Turto skyrius</t>
  </si>
  <si>
    <t>Socialinio būsto skyrius</t>
  </si>
  <si>
    <t>SB(L)</t>
  </si>
  <si>
    <t>Sutrumpėjo nuomininkų pasirinktos garantijos įvykdymo terminas, mėn.</t>
  </si>
  <si>
    <t>Asignavimai 2013-iesiems metams</t>
  </si>
  <si>
    <t>2016 m. poreikis</t>
  </si>
  <si>
    <t xml:space="preserve">Asmenų su sunkia negalia, kuriems teikiamos socialinės globos paslaugos, sk. </t>
  </si>
  <si>
    <t>Socialinio būsto fondo plėtra</t>
  </si>
  <si>
    <t>Įsigyta kondicionierių, vnt.</t>
  </si>
  <si>
    <t>Socialinių įgūdžių ugdymo ir palaikymo paslaugos socialinės  rizikos vaikų ir socialinės rizikos  šeimų vaikams (dienos centre) vietų sk.</t>
  </si>
  <si>
    <t xml:space="preserve">Įsigyta mobilių laiptų kopiklių, vnt. </t>
  </si>
  <si>
    <t xml:space="preserve">iš jų apskaitos darbuot. išeitinės komp. </t>
  </si>
  <si>
    <t>SB*</t>
  </si>
  <si>
    <t>SB(VB)*</t>
  </si>
  <si>
    <t>Statybos ir infrastruktūros skyrius</t>
  </si>
  <si>
    <r>
      <t>Projekto „</t>
    </r>
    <r>
      <rPr>
        <b/>
        <sz val="10"/>
        <rFont val="Times New Roman"/>
        <family val="1"/>
      </rPr>
      <t>Integralios socialinės globos paslaugų teikimas Klaipėdos mieste</t>
    </r>
    <r>
      <rPr>
        <sz val="10"/>
        <rFont val="Times New Roman"/>
        <family val="1"/>
      </rPr>
      <t>“ įgyvendinimas (dienos socialinės globos ir slaugos paslaugos į namus)</t>
    </r>
  </si>
  <si>
    <r>
      <t>Suremontuotas pastato stogelis, m</t>
    </r>
    <r>
      <rPr>
        <vertAlign val="superscript"/>
        <sz val="9"/>
        <rFont val="Times New Roman"/>
        <family val="1"/>
      </rPr>
      <t>2</t>
    </r>
  </si>
  <si>
    <t>** pagal Klaipėdos miesto savivaldybės tarybos 2013-02-28 sprendimą Nr. T2-33</t>
  </si>
  <si>
    <r>
      <t xml:space="preserve">Programų lėšų likučių laikinai laisvos lėšos </t>
    </r>
    <r>
      <rPr>
        <b/>
        <sz val="10"/>
        <rFont val="Times New Roman"/>
        <family val="1"/>
        <charset val="186"/>
      </rPr>
      <t xml:space="preserve">SB(L) </t>
    </r>
  </si>
  <si>
    <t>Vykdytojas (skyrius / asmuo)</t>
  </si>
  <si>
    <t>Įrengta belaidė personalo iškvietimo sistema</t>
  </si>
  <si>
    <t>Projekto „Ilgalaikės socialinės globos paslaugų infrastruktūros plėtra Klaipėdos mieste“ įgyvendinimas</t>
  </si>
  <si>
    <r>
      <t xml:space="preserve">Laikinai benamių asmenų, piktnaudžiaujančių alkoholiu ir psichotropinėmis medžiagomis, apgyvendinamas, esant krizinei situacijai </t>
    </r>
    <r>
      <rPr>
        <sz val="10"/>
        <rFont val="Times New Roman"/>
        <family val="1"/>
        <charset val="186"/>
      </rPr>
      <t>(priemonę finansuoti, jei bus sutaupyta lėšų mokant pašalpas)</t>
    </r>
  </si>
  <si>
    <t>Teikiamos socialinės paslaugos neįgaliesiems, asmenų sk.</t>
  </si>
  <si>
    <t>Socialinės paramos sk.</t>
  </si>
  <si>
    <t xml:space="preserve"> Socialinės paramos sk.</t>
  </si>
  <si>
    <t xml:space="preserve"> Socislinės paramos sk.</t>
  </si>
  <si>
    <t>Socialinės infrastruktūros poskyris</t>
  </si>
  <si>
    <t>Socialinės paramos skyrius</t>
  </si>
  <si>
    <t>Projektų skyrius</t>
  </si>
  <si>
    <t>Socialinės infrastruktūros priežiūros sk.</t>
  </si>
  <si>
    <t xml:space="preserve"> Projektų skyrius</t>
  </si>
  <si>
    <t>Statybos ir infrastruktūros plėtros skyrius</t>
  </si>
  <si>
    <t>Parengtas techninis projektas, vnt.</t>
  </si>
  <si>
    <r>
      <t xml:space="preserve">Projekto </t>
    </r>
    <r>
      <rPr>
        <b/>
        <sz val="10"/>
        <rFont val="Times New Roman"/>
        <family val="1"/>
        <charset val="186"/>
      </rPr>
      <t>„Senyvo amžiaus asmenų dienos socialinės globos centras (Kretingos g. 44)“</t>
    </r>
    <r>
      <rPr>
        <sz val="10"/>
        <rFont val="Times New Roman"/>
        <family val="1"/>
        <charset val="186"/>
      </rPr>
      <t xml:space="preserve"> įgyvendinimas</t>
    </r>
  </si>
  <si>
    <r>
      <t>Rekonstruota dalis pastato (802,22 m</t>
    </r>
    <r>
      <rPr>
        <vertAlign val="superscript"/>
        <sz val="9"/>
        <rFont val="Times New Roman"/>
        <family val="1"/>
        <charset val="186"/>
      </rPr>
      <t>2</t>
    </r>
    <r>
      <rPr>
        <sz val="9"/>
        <rFont val="Times New Roman"/>
        <family val="1"/>
        <charset val="186"/>
      </rPr>
      <t>), į</t>
    </r>
    <r>
      <rPr>
        <sz val="9"/>
        <rFont val="Times New Roman"/>
        <family val="1"/>
      </rPr>
      <t>sigyta visa reikalinga įranga bei baldai socialinės globos centro įrengimui.
Užbaigtumas, proc.</t>
    </r>
  </si>
  <si>
    <r>
      <t>Projekto</t>
    </r>
    <r>
      <rPr>
        <b/>
        <sz val="10"/>
        <rFont val="Times New Roman"/>
        <family val="1"/>
        <charset val="186"/>
      </rPr>
      <t xml:space="preserve"> „Suaugusių asmenų su psichine negalia dienos socialinės globos centras (Kretingos g. 44)“</t>
    </r>
    <r>
      <rPr>
        <sz val="10"/>
        <rFont val="Times New Roman"/>
        <family val="1"/>
        <charset val="186"/>
      </rPr>
      <t xml:space="preserve"> įgyvendinimas</t>
    </r>
  </si>
  <si>
    <r>
      <t>Rekonstruota dalis pastato (636,58 m</t>
    </r>
    <r>
      <rPr>
        <vertAlign val="superscript"/>
        <sz val="9"/>
        <rFont val="Times New Roman"/>
        <family val="1"/>
      </rPr>
      <t>2</t>
    </r>
    <r>
      <rPr>
        <sz val="9"/>
        <rFont val="Times New Roman"/>
        <family val="1"/>
      </rPr>
      <t>), sigyta visa reikalinga įranga bei baldai socialinės globos centro įrengimui.
Užbaigtumas, proc.</t>
    </r>
  </si>
  <si>
    <r>
      <t xml:space="preserve">Projekto </t>
    </r>
    <r>
      <rPr>
        <b/>
        <sz val="10"/>
        <rFont val="Times New Roman"/>
        <family val="1"/>
        <charset val="186"/>
      </rPr>
      <t>„Suaugusių asmenų su proto negalia dienos socialinės globos centras (2 spec. mokykla, III a.)“</t>
    </r>
    <r>
      <rPr>
        <sz val="10"/>
        <rFont val="Times New Roman"/>
        <family val="1"/>
        <charset val="186"/>
      </rPr>
      <t xml:space="preserve"> įgyvendinimas</t>
    </r>
  </si>
  <si>
    <t>Suteikta paslaugų asmenims, kurie dėl negalios, ligos ar senatvės turi judėjimo problemų ir dėl to ar dėl nepakankamų pajamų negali naudotis visuomeniniu ar individualiu transportu (transporto organizavimas), asm. sk.</t>
  </si>
  <si>
    <t>Įsigyta kompiuterių ir programinės įrangos, vnt.</t>
  </si>
  <si>
    <t>Asmenų, turinčių psichikos ir elgesio sutrikimų, kuriems teikiamos paslaugos, skaičius, iš jų:</t>
  </si>
  <si>
    <t>NVO projektų, gaunančių dalinį finansavimą iš savivaldybės biudžeto, skaičius</t>
  </si>
  <si>
    <t>Asmenų su sunkia negalia, kuriems teikiamos socialinės globos paslaugos, skaičius (VšĮ Klaipėdos pirminės sveikatos priežiūros centras)</t>
  </si>
  <si>
    <t>Sutvarkyta sistema, vnt.</t>
  </si>
  <si>
    <t>Parengtas techninis projektas, sk.</t>
  </si>
  <si>
    <t>Daugiabučių namų, kuriuose vykdomi atnaujinimo darbai, skaičius</t>
  </si>
  <si>
    <t>Objektų, kuriuose  pašalintos galimų avarijų grėsmės ir likviduotos avarijos, skaičius</t>
  </si>
  <si>
    <t>Nupirkta butų, vnt.</t>
  </si>
  <si>
    <t>Socialinės paramos skyrius, LSIŽG bendrija  ,,Klaipėdos viltis"</t>
  </si>
  <si>
    <t>Vidutinškai per mėn. išmokamų laidojimo pašalpų skaičius</t>
  </si>
  <si>
    <t xml:space="preserve">Asmenų su sunkia negalia, kuriems teikiamos socialinės globos paslaugos, skaičius </t>
  </si>
  <si>
    <t xml:space="preserve">Paramą gaunančių mokinių skaičius </t>
  </si>
  <si>
    <t>BĮ Klaipėdos miesto globos namuose;</t>
  </si>
  <si>
    <t>Planinis vietų skaičius stacioanarias paslaugas teikiančiose įstaigose</t>
  </si>
  <si>
    <t>Paslaugų gavėjų skaičius</t>
  </si>
  <si>
    <t xml:space="preserve"> - senyvo amžiaus asmenims ir suaugusiems asmenims su negalia asmens namuose teikiamų paslaugų (pagalba į namus) plėtra;</t>
  </si>
  <si>
    <t>BĮ Neįgaliųjų centre „Klaipėdos lakštutė“;</t>
  </si>
  <si>
    <t>BĮ Klaipėdos miesto šeimos ir vaiko gerovės centre;</t>
  </si>
  <si>
    <t>BĮ Klaipėdos miesto nakvynės namuose;</t>
  </si>
  <si>
    <t>BĮ Klaipėdos vaikų globos namuose „Smiltelė“;</t>
  </si>
  <si>
    <t>BĮ Klaipėdos vaikų globos namuose „Danė“;</t>
  </si>
  <si>
    <t>BĮ Klaipėdos vaikų globos namuose „Rytas“;</t>
  </si>
  <si>
    <t>Suaugusių asmenų su protine negalia dienos socialinės globos centre (2 spec. mokykla, III a.);</t>
  </si>
  <si>
    <t>Senyvo amžiaus asmenų dienos socialinės globos centre (Kretingos g. 44);</t>
  </si>
  <si>
    <t>Dienos socialinės globos paslaugų teikimas asmenims su psichine negalia dienos socialinės globos centre;</t>
  </si>
  <si>
    <t>Dienos socialinės globos paslaugų teikimas vaikams su negalia dienos socialinės globos centre;</t>
  </si>
  <si>
    <t>Dienos socialinės priežiūros paslauga vaikams iš socialinės rizikos šeimų vaikų dienos centruose;</t>
  </si>
  <si>
    <t>Nemokamo maitinimo organizavimas labdaros valgykloje Klaipėdos mieste gyvenantiems asmenims, nepajėgiantiems maitintis savo namuose;</t>
  </si>
  <si>
    <t>Dienos socialinę globą per mėn. gaunančių asmenų skaičius</t>
  </si>
  <si>
    <r>
      <t xml:space="preserve">Projekto </t>
    </r>
    <r>
      <rPr>
        <b/>
        <sz val="10"/>
        <rFont val="Times New Roman"/>
        <family val="1"/>
        <charset val="186"/>
      </rPr>
      <t>„Senyvo amžiaus asmenų dienos socialinės globos centras (Kretingos g. 44)“;</t>
    </r>
  </si>
  <si>
    <r>
      <t>Projekto</t>
    </r>
    <r>
      <rPr>
        <b/>
        <sz val="10"/>
        <rFont val="Times New Roman"/>
        <family val="1"/>
        <charset val="186"/>
      </rPr>
      <t xml:space="preserve"> „Suaugusių asmenų su psichine negalia dienos socialinės globos centras (Kretingos g. 44)“;</t>
    </r>
  </si>
  <si>
    <r>
      <t xml:space="preserve">Projekto </t>
    </r>
    <r>
      <rPr>
        <b/>
        <sz val="10"/>
        <rFont val="Times New Roman"/>
        <family val="1"/>
        <charset val="186"/>
      </rPr>
      <t>„Suaugusių asmenų su proto negalia dienos socialinės globos centras (2 spec. mokykla, III a.)“</t>
    </r>
  </si>
  <si>
    <t>Laikinai neišnuomotų gyvenamųjų patalpų priežiūra;</t>
  </si>
  <si>
    <t>Savivaldybės gyvenamųjų patalpų techninės būklės vertinimas ir remontas;</t>
  </si>
  <si>
    <t>Apmokėjimas savivaldybei tenkančia dalimi už daugiabučių namų bendrosios  nuosavybės objektų atnaujinimą ir renovaciją;</t>
  </si>
  <si>
    <t>Rezervo naudojimas nenumatytiems darbams apmokėti ir avarinėms situacijoms likviduoti;</t>
  </si>
  <si>
    <t>Savivaldybės gyvenamųjų patalpų nuomos administravimas;</t>
  </si>
  <si>
    <t>Suremontuota butų, skaičius</t>
  </si>
  <si>
    <t>03 Strateginis tikslas. Užtikrinti gyventojams aukštą švietimo, kultūros, socialinių, sporto ir sveikatos apsaugos paslaugų kokybę ir prieinamumą</t>
  </si>
  <si>
    <t>Plėtoti socialinių paslaugų infrastruktūrą, įrengiant naujus ir modernizuojant esamus socialines paslaugas teikiančių įstaigų pastatus</t>
  </si>
  <si>
    <t>BĮ Neįgaliųjų centro „Klaipėdos laikštutė“ rūsio rekonstrukcijos techninio projekto parengimas;</t>
  </si>
  <si>
    <t>BĮ Klaipėdos vaikų globos namų „Rytas“ reorganizavimas  plečiant socialines paslaugas, pritaikant pastatą asmenims su negalia</t>
  </si>
  <si>
    <t>BĮ Klaipėdos miesto globos namuose gaisrinės saugos ir apsaugos sistemų gedimų šalinimo ir modernizavimo darbai</t>
  </si>
  <si>
    <t>Politinių kalinių ir tremtinių bei jų šeimų narių sugrįžimo į Lietuvą programos įgyvendinimas – daugiabučio gyvenamojo namo statybos sklype Rambyno g. 14A, Klaipėdoje, techninio projekto parengimas</t>
  </si>
  <si>
    <t>Asmenų su sunkia negalia, kuriems teikiamos socialinės globos paslaugos, skaičius (BĮ Neįgaliųjų centras „Klaipėdos lakštutė“)</t>
  </si>
  <si>
    <t>Rekonstruota ir kapitališkai suremontuota patalpų, kv. m</t>
  </si>
  <si>
    <r>
      <t>O</t>
    </r>
    <r>
      <rPr>
        <sz val="10"/>
        <rFont val="Times New Roman"/>
        <family val="1"/>
        <charset val="186"/>
      </rPr>
      <t>bjektų, kuriuose  pašalintos galimų avarijų grėsmės ir likviduotos avarijos, skaičius</t>
    </r>
  </si>
  <si>
    <r>
      <t>S</t>
    </r>
    <r>
      <rPr>
        <sz val="10"/>
        <rFont val="Times New Roman"/>
        <family val="1"/>
        <charset val="186"/>
      </rPr>
      <t>utrumpėjo nuomininkų pasirinktos garantijos įvykdymo terminas, mėn.</t>
    </r>
  </si>
  <si>
    <r>
      <rPr>
        <b/>
        <sz val="10"/>
        <rFont val="Times New Roman"/>
        <family val="1"/>
        <charset val="186"/>
      </rPr>
      <t xml:space="preserve">Pastato, adresu Kretingos g. 44, Klaipėda, I–IV aukštų rekonstrukcija, pritaikant Klaipėdos vaikų globos namams „Danė“ </t>
    </r>
    <r>
      <rPr>
        <sz val="10"/>
        <rFont val="Times New Roman"/>
        <family val="1"/>
        <charset val="186"/>
      </rPr>
      <t>(energiją taupančių priemonių, vykdant projektą „Energetikos efektyvumo didinimas Klaipėdos vaikų globos namuose „Danė“ (II etapas), įgyvendinimas ir kitų rekonstrukcijos darbų atlikimas)</t>
    </r>
  </si>
  <si>
    <t>BĮ Neįgaliųjų centro „Klaipėdos laikštutė“ rūsio rekonstrukcijos techninio projekto parengimas</t>
  </si>
  <si>
    <t xml:space="preserve">BĮ Klaipėdos miesto globos namų statinio konstrukcijos pažeidimų pašalinimas </t>
  </si>
  <si>
    <t>Parengtų remontuoti butų skaičius</t>
  </si>
  <si>
    <t>Parengta remontuoti butų, skaičius</t>
  </si>
  <si>
    <t>Asmenų su sunkia negalia, kuriems teikiamos socialinės globos paslaugos, sk. („Klaipėdos lakštutė“)</t>
  </si>
  <si>
    <t>Paramą mokinio reikmenimis gaunantys mokiniai</t>
  </si>
  <si>
    <t>Įsigyta skalbimo ir džiovinimo mašina</t>
  </si>
  <si>
    <t xml:space="preserve">Senyvo amžiaus asmenims ir suaugusiems asmenims su negalia asmens namuose teikiamos paslaugos (pagalba į namus), asmenų skaičius </t>
  </si>
  <si>
    <t>Intervencijų į šeimas skaičius</t>
  </si>
  <si>
    <t>Socialinės rizikos asmenų, kuriems suteiktos trumpalaikės socialinės globos paslaugos, laikino apnakvindinimo paslaugos per metus, skaičius</t>
  </si>
  <si>
    <t>Suorganizuotas renginys – sporto šventė „Gatvės krepšinio 3x3 turnyras“</t>
  </si>
  <si>
    <t>Rekonstruota dalis pastato – 1373,64 kv. m.
Užbaigtumas, proc.</t>
  </si>
  <si>
    <t>Suremontuoti ir pritaikyti neįgaliesiems san. mazgai (Viršutinė g. 21 ir Šilutės pl. 8), vnt.</t>
  </si>
  <si>
    <t>Iš viso priemonei:</t>
  </si>
  <si>
    <t>Funkcinės klasifikacijos kodas</t>
  </si>
  <si>
    <t xml:space="preserve"> TIKSLŲ, UŽDAVINIŲ, PRIEMONIŲ, PRIEMONIŲ IŠLAIDŲ IR PRODUKTO KRITERIJŲ SUVESTINĖ</t>
  </si>
  <si>
    <t>Produkto kriterijaus</t>
  </si>
  <si>
    <t>Asignavimai, tūkst. Lt</t>
  </si>
  <si>
    <t xml:space="preserve">STRATEGINIO VEIKLOS PLANO VYKDYMO ATASKAITA </t>
  </si>
  <si>
    <t>(SOCIALINĖS ATSKIRTIES MAŽINIMO PROGRAMA (NR. 12))</t>
  </si>
  <si>
    <t>SB(TA)</t>
  </si>
  <si>
    <t>Vertinimo kriterijaus</t>
  </si>
  <si>
    <t>Informacija apie pasiektus rezultatus, duomenys apie programai skirtų asignavimų panaudojimo tikslingumą</t>
  </si>
  <si>
    <t>Priežastys, dėl kurių planuotos rodiklių reikšmės nepasiektos</t>
  </si>
  <si>
    <t>SB(SPL)</t>
  </si>
  <si>
    <r>
      <t xml:space="preserve">Projekto </t>
    </r>
    <r>
      <rPr>
        <b/>
        <sz val="10"/>
        <rFont val="Times New Roman"/>
        <family val="1"/>
        <charset val="186"/>
      </rPr>
      <t>„Kompleksinė pagalba Klaipėdos miesto socialinės grupės vaikams ir jaunimui“</t>
    </r>
    <r>
      <rPr>
        <sz val="10"/>
        <rFont val="Times New Roman"/>
        <family val="1"/>
      </rPr>
      <t xml:space="preserve"> įgyvendinimas</t>
    </r>
  </si>
  <si>
    <r>
      <t xml:space="preserve">Projekto </t>
    </r>
    <r>
      <rPr>
        <b/>
        <sz val="10"/>
        <rFont val="Times New Roman"/>
        <family val="1"/>
        <charset val="186"/>
      </rPr>
      <t>„Ilgalaikės socialinės globos paslaugų infrastruktūros plėtra Klaipėdos mieste“</t>
    </r>
    <r>
      <rPr>
        <sz val="10"/>
        <rFont val="Times New Roman"/>
        <family val="1"/>
      </rPr>
      <t xml:space="preserve"> įgyvendinimas</t>
    </r>
  </si>
  <si>
    <t>Į projektą įtrauktų socialinės rizikos šeimų skaičius</t>
  </si>
  <si>
    <r>
      <t xml:space="preserve">Pajamų imokų likučiai 2014-01-01 </t>
    </r>
    <r>
      <rPr>
        <b/>
        <sz val="10"/>
        <rFont val="Times New Roman"/>
        <family val="1"/>
        <charset val="186"/>
      </rPr>
      <t>SB(SPL)</t>
    </r>
  </si>
  <si>
    <r>
      <t xml:space="preserve">Apyvartos lėšų likutis </t>
    </r>
    <r>
      <rPr>
        <b/>
        <sz val="10"/>
        <rFont val="Times New Roman"/>
        <family val="1"/>
        <charset val="186"/>
      </rPr>
      <t>SB(L)</t>
    </r>
  </si>
  <si>
    <t>Teikiamų bendrųjų socialinių paslaugų rūšių skaičius</t>
  </si>
  <si>
    <t>Bendrąsias socialines paslaugas gaunančių gyventojų dalis, palyginti su prašymus pateikusiais asmenimis</t>
  </si>
  <si>
    <t>Savivaldybės socialinių paslaugų (išskyrus bendrąsias socialines paslaugas) gavėjų dalis nuo visų socialinių paslaugų gavėjų, proc.</t>
  </si>
  <si>
    <t>Vidutiniškai per mėnesį dėl socialinių išmokų aptarnautas gyventojų skaičius, vnt.</t>
  </si>
  <si>
    <t>Per ataskaitinį laikotarpį atnaujintų socialinių būstų skaičius, vnt.</t>
  </si>
  <si>
    <r>
      <rPr>
        <sz val="9"/>
        <rFont val="Times New Roman"/>
        <family val="1"/>
        <charset val="186"/>
      </rPr>
      <t xml:space="preserve">Valstybės ir savivaldybės biudžeto tarpusavio atsiskaitymų lėšos </t>
    </r>
    <r>
      <rPr>
        <b/>
        <sz val="9"/>
        <rFont val="Times New Roman"/>
        <family val="1"/>
        <charset val="186"/>
      </rPr>
      <t>SB(TA)</t>
    </r>
  </si>
  <si>
    <t>2014 m. asignavimų patvirtintas planas*</t>
  </si>
  <si>
    <t>2014 m. asignavimų patikslintas planas**</t>
  </si>
  <si>
    <t>2014 m. panaudotos lėšos (kasinės išlaidos)</t>
  </si>
  <si>
    <t>Asmenų su sunkia negalia, kuriems teikiamos socialinės globos paslaugos, skaičius (BĮ Klaipėdos miesto socialinės paramos centras)</t>
  </si>
  <si>
    <t>Užsitęsus viešųjų pirkimų dokumentacijos parengimui, vėlavo viešųjų pirkimų procedūros. Projektavimo paslaugų sutartis pasirašyta tik 2014 m. gruodžio mėn., todėl  techninio projekto parengimas persikėlė į 2015 m.</t>
  </si>
  <si>
    <r>
      <t>Rekonstruota dalis pastato (802,22 m</t>
    </r>
    <r>
      <rPr>
        <vertAlign val="superscript"/>
        <sz val="10"/>
        <rFont val="Times New Roman"/>
        <family val="1"/>
        <charset val="186"/>
      </rPr>
      <t>2</t>
    </r>
    <r>
      <rPr>
        <sz val="10"/>
        <rFont val="Times New Roman"/>
        <family val="1"/>
        <charset val="186"/>
      </rPr>
      <t>), į</t>
    </r>
    <r>
      <rPr>
        <sz val="10"/>
        <rFont val="Times New Roman"/>
        <family val="1"/>
      </rPr>
      <t>sigyta visa reikalinga įranga bei baldai socialinės globos centro įrengimui.
Užbaigtumas, proc.</t>
    </r>
  </si>
  <si>
    <r>
      <t>Rekonstruota dalis pastato (636,58 m</t>
    </r>
    <r>
      <rPr>
        <vertAlign val="superscript"/>
        <sz val="10"/>
        <rFont val="Times New Roman"/>
        <family val="1"/>
      </rPr>
      <t>2</t>
    </r>
    <r>
      <rPr>
        <sz val="10"/>
        <rFont val="Times New Roman"/>
        <family val="1"/>
      </rPr>
      <t>), sigyta visa reikalinga įranga bei baldai socialinės globos centro įrengimui.
Užbaigtumas, proc.</t>
    </r>
  </si>
  <si>
    <t xml:space="preserve">Suremontuoti ir pritaikyti neįgaliesiems san. mazgai (Viršutinė g. 21 ir Šilutės pl. 8), vnt. </t>
  </si>
  <si>
    <t>BĮ Klaipėdos miesto globos namų statinio konstrukcijos pažeidimų pašalinimas</t>
  </si>
  <si>
    <t>Dėl užsitęsusių statybos ir renovacijos darbų 2014 m. neatidaryti Dienos socialinės globos centrai (Panevėžio g. ir Kretingos g.)</t>
  </si>
  <si>
    <t>Surinkta daugiau mokesčių, nes buvo išieškomas nuomos mokestis iš skolininkų už praėjusius metus. Taip pat nuomininkai nuomos mokestį apmokėjo į priekį, už 2015 m.</t>
  </si>
  <si>
    <t xml:space="preserve">Atsižvelgiant į pasikeitusią situaciją bei galimybes gauti finansavimą iš ES fondų, gyvenamojo namo Rambyno g. 14A paskirtis Klaipėdos miesto savivaldybės tarybos 2014-06-27 sprendimu Nr. T2-142 pakeista į Socialinio būsto gyven. namą. </t>
  </si>
  <si>
    <t xml:space="preserve">Negauta lėšų iš valstybės biudžeto butams pirkti </t>
  </si>
  <si>
    <t>ĮVYKDYMO ATASKAITA</t>
  </si>
  <si>
    <t>faktiškai įvykdyta –</t>
  </si>
  <si>
    <t>(pagal planą arba geriau);</t>
  </si>
  <si>
    <t>iš dalies įvykdyta –</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</si>
  <si>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</si>
  <si>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r>
      <t xml:space="preserve">2014 M. KLAIPĖDOS MIESTO SAVIVALDYBĖS </t>
    </r>
    <r>
      <rPr>
        <b/>
        <sz val="12"/>
        <rFont val="Times New Roman"/>
        <family val="1"/>
      </rPr>
      <t xml:space="preserve">                        
SOCIALINĖS ATSKIRTIES MAŽINIMO  </t>
    </r>
    <r>
      <rPr>
        <b/>
        <sz val="12"/>
        <rFont val="Times New Roman"/>
        <family val="1"/>
        <charset val="186"/>
      </rPr>
      <t>PROGRAMOS (NR. 12)</t>
    </r>
  </si>
  <si>
    <r>
      <t xml:space="preserve">Asignavimų valdytojai: </t>
    </r>
    <r>
      <rPr>
        <sz val="12"/>
        <rFont val="Times New Roman"/>
        <family val="1"/>
      </rPr>
      <t>Klaipėdos miesto savivaldybės administracija (1), Ugdymo ir kultūros departamentas (2), Socialinių reikalų departamentas (3), Investicijų ir ekonomikos departamentas (5), Miesto ūkio departamentas (6).</t>
    </r>
    <r>
      <rPr>
        <b/>
        <sz val="12"/>
        <rFont val="Times New Roman"/>
        <family val="1"/>
      </rPr>
      <t xml:space="preserve">
</t>
    </r>
  </si>
  <si>
    <r>
      <t xml:space="preserve">Iš </t>
    </r>
    <r>
      <rPr>
        <b/>
        <sz val="12"/>
        <rFont val="Times New Roman"/>
        <family val="1"/>
        <charset val="186"/>
      </rPr>
      <t>2014 m. planuotų įvykdyti</t>
    </r>
    <r>
      <rPr>
        <sz val="12"/>
        <rFont val="Times New Roman"/>
        <family val="1"/>
        <charset val="186"/>
      </rPr>
      <t xml:space="preserve"> 23 priemonės (kurioms patvirtinti / skirti asignavimai): </t>
    </r>
  </si>
  <si>
    <t>neįvykdyta</t>
  </si>
  <si>
    <t>Vidutiniškai per dieną maitinimo  paslaugas gaunančių asmenų skaičius</t>
  </si>
  <si>
    <t>Dėl sumažėjusio gyventojų skaičiaus sumažėjo pašalpos gavėjų skaičius</t>
  </si>
  <si>
    <t>Dėl pasikeitusios ekonominės ir demografinės situacijos, taikomų išmokų skyrimo kontrolės priemonių, sumažėjo besikreipiančiųjų asmenų bei išmokas gaunančių asmenų skaičius</t>
  </si>
  <si>
    <t>Vidutiniškai per mėn. išmokamų laidojimo pašalpų skaičius</t>
  </si>
  <si>
    <t>Papildomi asignavimai buvo skirti gruodžio mėn., todėl nespėta jų panaudoti</t>
  </si>
  <si>
    <t>Nuo 2014-07-01 padidėjo planinių vietų skaičius Šeimos ir vaiko gerovės centre (4) likusiems be tėvų globos vaikams trumpalaikės socialinės globos paslaugai teikti ir Moterų krizių centre (2)   psichosocialinei pagalbai teikti</t>
  </si>
  <si>
    <t>Vykdyti viešieji pirkimai, tačiau rinkoje neatsirado  paslaugos teikėjo, siūlančio šią paslaugą</t>
  </si>
  <si>
    <r>
      <t>Programą vykdė:</t>
    </r>
    <r>
      <rPr>
        <sz val="12"/>
        <rFont val="Times New Roman"/>
        <family val="1"/>
        <charset val="186"/>
      </rPr>
      <t xml:space="preserve"> Socialinio departamento Socialinės paramos ir Socialinio būsto skyriai,  Miesto ūkio departamento Socialinės infrastruktūros priežiūros skyrius, Investicijų ir ekonomikos departamento Projektų bei Statybos ir infrastruktūros plėtros skyriai, Finansų ir turto departamento Turto skyrius.</t>
    </r>
  </si>
  <si>
    <t>Planuotos reikšmės</t>
  </si>
  <si>
    <t>Faktinės reikšmės</t>
  </si>
  <si>
    <t>Vidutinė laukimo eilėje nuo dienos socialinės globos asmens namuose paskyrimo iki jos gavimo dienos  trukmė, dienų skaičius</t>
  </si>
  <si>
    <t>Vidutinė laukimo eilėje nuo trumpalaikės socialinės globos paskyrimo suaugusiems su negalia ar senyvo amžiaus asmenims iki jos gavimo socialinės globos paslaugų įstaigoje trukmė, dienų skaičius</t>
  </si>
  <si>
    <t>Vidutinė laukimo eilėje nuo ilgalaikės socialinės globos paskyrimo suaugusiems su negalia ar senyvo amžiaus asmenims iki jos gavimo socialinės globos paslaugų įstaigoje trukmė, dienų skaičius</t>
  </si>
  <si>
    <t>Vidutinė laukimo eilėje nuo pagalbos į namus paslaugos paskyrimo  asmenims iki jos gavimo trukmė, dienų skaičius</t>
  </si>
  <si>
    <t>Vidutinis vaikų, apgyvendintų vaikų globos namuose, skaičius</t>
  </si>
  <si>
    <t>Savivaldybės socialiniam būstui išsinuomoti laukiančių asmenų (šeimų) laukimo trukmė (pagal laukiančiųjų grupes (našlaičius, neįgaliuosius, daugiavaikes šeimas, jaunas šeimas, bendrą sąrašą, socialinio būsto nuomininkus, turinčius teisę į būsto sąlygų pagerinimą), metai</t>
  </si>
  <si>
    <t>Nemokamą maitinimą gaunančių bei aprūpinamų mokinio reikmenimis mokinių skaičius</t>
  </si>
  <si>
    <t>Išmokų gavėjų skaičius, žmonės</t>
  </si>
  <si>
    <t>Senyvo amžiaus asmenų bei asmenų su negalia, apgyvendintų globos institucijose per metus, skaičius</t>
  </si>
  <si>
    <t>Iš dalies finansuota projektų, skaičius</t>
  </si>
  <si>
    <t>Teikiamos socialinės paslaugos neįgaliesiems, asmenų skaičius</t>
  </si>
  <si>
    <t>Dienos socialinės priežiūros skyrių aplankiusių vaikų skaičius</t>
  </si>
  <si>
    <t>Parengtas techninis projektas, skaičius</t>
  </si>
  <si>
    <t>Poreikis patenkinamas visiškai</t>
  </si>
  <si>
    <t xml:space="preserve">Senstant visuomenei, labai  padidėjo šios paslaugos poreikis </t>
  </si>
  <si>
    <t>Siekiant patenkinti paslaugos poreikį, nuo 2015-01-01 BĮ Klaipėdos miesto socialinės paramos centre įsteigti 5 papildomi etatai. Planuojama inicijuoti dar 2 etatų steigimą Neigaliųjų dienos centre „Klaipėdos lakštutė“</t>
  </si>
  <si>
    <t>Kadangi išaugo vienišų senyvo amžiaus asmenų ir asmenų su negalia skaičius,  padidėjo paslaugos poreikis</t>
  </si>
  <si>
    <t>Dėl globos įstaigų licencijavimo sumažintas vietų skaičius globos įstaigose, dėl to padidėjo laukiančių asmenų eilėje skaičius bei pailgėjo laukimo eilėje laikas</t>
  </si>
  <si>
    <t>Dėl naujų vertinimo rodiklių (informavimo, konsultavimo, lydėjimo, sociokultūrinės paslaugos) įvedimo Socialinių paslaugų centre (paslaugų kiekis nepasikeitė),  padidėjo visų paslaugų kiekis, dėl to sumažėjo santykinis dydis</t>
  </si>
  <si>
    <t>Dėl pasikeitusios ekonominės, demografinės situacijos bei taikomų išmokų skyrimo kontrolės priemonių, sumažėjo besikreipiančiųjų skaičius</t>
  </si>
  <si>
    <t>Nuo 2015-04-01 patvirtintas didesnis planinis vietų skaičius vaikų globos namuose – 155</t>
  </si>
  <si>
    <t>Dėl vykdomų renovacijos darbų vaikų globos manuose „Danė“,  buvo laikinai apribotas vaikų apgyvendinimas globos įstaigose</t>
  </si>
  <si>
    <t>2015 m. pradžioje buvo remontuojami dar 25 butai. Pagal rangos sutarties sąlygas darbų pabaiga numatyta 2015-03-17</t>
  </si>
  <si>
    <t>Paslauga buvo teikiama atsižvelgiant į valstybės skiriamo finansavimo  apimtį, todėl reikšmė mažesnė, nei planuota</t>
  </si>
  <si>
    <r>
      <t>Padidėjus</t>
    </r>
    <r>
      <rPr>
        <sz val="10"/>
        <rFont val="Times New Roman"/>
        <family val="1"/>
        <charset val="186"/>
      </rPr>
      <t xml:space="preserve"> minimaliai mėnesinei algai</t>
    </r>
    <r>
      <rPr>
        <sz val="10"/>
        <rFont val="Times New Roman"/>
        <family val="1"/>
      </rPr>
      <t>,  keitėsi šeimų pajamos, todėl sumažėjo  nemokamą maitinimą gaunančių mokinių skaičius.Taip pat lėšų panaudojimui įtakos turėjo mokinių sergamumas švietimo įstaigose</t>
    </r>
  </si>
  <si>
    <t>Pasikeitus norminiams teisės aktams, padidėjo išmokos dydis vienam asmeniui, tačiau dėl sumažėjusio gyventojų skaičiaus santykinai sumažėjo gavėjų skaičius</t>
  </si>
  <si>
    <t>Dėl pasikeitusios ekonominės, demografinės situacijos sumažėjo teisę į išmoką turinčių asmenų skaičius</t>
  </si>
  <si>
    <t>Padidėjus minimaliai mėnesinei algai,  keitėsi šeimų pajamos, todėl sumažėjo  nemokamą maitinimą gaunančių mokinių skaičius.</t>
  </si>
  <si>
    <t xml:space="preserve">Lėšos nepanaudotos dėl neužimtų etatų (Socialinių paslaugų centras „Danė“ dėl remonto darbų nuo liepos mėn. persikėlė į vaikų globos namų „Smiltelė“ patalpas. Buvo atleistos valytojos, nes sumažėjo valomų patalpų plotai. Atleistos virėjos, nes vaikai buvo maitinami „Smiltelės“ valgykloje </t>
  </si>
  <si>
    <t xml:space="preserve">Gautas mažesnis, nei planuota, valstybės finansavimas, dėl to pritaikyta mažiau būstų, nei planuota </t>
  </si>
  <si>
    <t>Projekto sutartis suderinta vėliau, nei planuota, dėl to  veiklos nukeltos į 2015 m.</t>
  </si>
  <si>
    <t xml:space="preserve">Atlikti pastato konstrukcinės dalies tavrkymo darbai (įrengtos evakuacinės laiptinės, liftų šachtos, sąramos virš durų, sumūrytos galerijos antro aukšto sienos, įrengtos perdangos, stogas, galerijos laiptai, sustiprinta dalis pastato pamatų, įrengtos nuovažos neįgaliesiems), sutvarkytos vandentiekio ir nuotekų šalinimo sistemos bei teritorija
</t>
  </si>
  <si>
    <t xml:space="preserve">Atlikti pastato konstrukcinės dalies tavrkymo darbai (įrengtos evakuacinės laiptinės, liftų šachtos, sąramos virš durų, sumūrytos galerijos antro aukšto sienos, įrengtos perdangos, stogas, galerijos laiptai, sustiprinta dalis pastato pamatų, įrengtos nuovažos neįgaliesiems), sutvarkytos šildymo-vėdinimo, vandentiekio ir nuotekų šalinimo sistemos
</t>
  </si>
  <si>
    <t>Įsigyta ir pristatyta visa reikalinga įranga bei baldai. Kreiptasi į Viešųjų pirkimų tarnybą dėl rangos sutarties pratęsimo 2 mėn. iki 2015-03-31</t>
  </si>
  <si>
    <t>Remonto darbai nebaigti, nes vykdant  lifto šachtos įrengimo darbus, atidengus skyles perdangose, rasti elektros laidai, kurių iškėlimas nebuvo numatytas projekte. Vykdomi papildomi darbai</t>
  </si>
  <si>
    <r>
      <rPr>
        <b/>
        <sz val="10"/>
        <rFont val="Times New Roman"/>
        <family val="1"/>
        <charset val="186"/>
      </rPr>
      <t xml:space="preserve">Pastato, adresu: Kretingos g. 44, Klaipėda, I–IV aukštų rekonstrukcija, pritaikant Klaipėdos vaikų globos namams „Danė“ </t>
    </r>
    <r>
      <rPr>
        <sz val="10"/>
        <rFont val="Times New Roman"/>
        <family val="1"/>
        <charset val="186"/>
      </rPr>
      <t>(energiją taupančių priemonių, vykdant projektą „Energetikos efektyvumo didinimas Klaipėdos vaikų globos namuose „Danė“ (II etapas), įgyvendinimas ir kitų rekonstrukcijos darbų atlikimas);</t>
    </r>
  </si>
  <si>
    <t>Atlikti pastato konstrukcinės dalies tavrkymo darbai (įrengtos evakuacinės laiptinės, liftų šachtos, sąramos virš durų, sumūrytos galerijos antro aukšto sienos, įrengtos perdangos, stogas, galerijos laiptai, sustiprinta dalis pastato pamatų, įrengtos nuovažos neįgaliesiems), įrengtas šilumos punktas, sutvarkyta teritorija</t>
  </si>
  <si>
    <r>
      <rPr>
        <sz val="10"/>
        <rFont val="Times New Roman"/>
        <family val="1"/>
        <charset val="186"/>
      </rPr>
      <t>Suremontuotas pastato stogelis, m</t>
    </r>
    <r>
      <rPr>
        <vertAlign val="superscript"/>
        <sz val="10"/>
        <rFont val="Times New Roman"/>
        <family val="1"/>
        <charset val="186"/>
      </rPr>
      <t>2</t>
    </r>
  </si>
  <si>
    <t xml:space="preserve">Parengta bandomojo projekto paraiška ir pateikta vertinančioms institucijoms siekiant įtraukti ją į  projektų, vykdomų iš ES lėšų 2014-2020 m., sąrašą </t>
  </si>
  <si>
    <t>Privataus būsto rinkoje perkamų 1 kambario butų 1 kv. m kaina viršijo planuotą, dėl to įsigyta mažiau butų, nei planuota</t>
  </si>
  <si>
    <t>Kadangi nuompinigiai buvo surenkami geriau, nei planuota, buvo galimybė padidinti finansavimą 300 tūkst. Lt ir suremontuoti daugiau butų</t>
  </si>
  <si>
    <r>
      <t xml:space="preserve">Šiuo metu dar </t>
    </r>
    <r>
      <rPr>
        <sz val="10"/>
        <rFont val="Times New Roman"/>
        <family val="1"/>
        <charset val="186"/>
      </rPr>
      <t>remontuojami 25 butai. Pagal rangos sutarties sąlygas darbų pabaiga numatyta 2015-03-17</t>
    </r>
  </si>
  <si>
    <t>2014 m. bendrųjų objektų valdytojai  vykdė smulkius ir nebrangius bendrųjų objektų atnaujinimo darbus</t>
  </si>
  <si>
    <t>Objektų, kuriuose buvo pašalintos galimų avarijų grėsmės, buvo mažiau, nei planuota</t>
  </si>
  <si>
    <t>* Pagal Klaipėdos miesto savivaldybės tarybos 2014-01-30 sprendimą Nr. T2-16</t>
  </si>
  <si>
    <t>** Pagal Klaipėdos miesto savivaldybės tarybos 2014-12-11 sprendimą Nr. T2-311</t>
  </si>
  <si>
    <t>(blogiau, nei planuota).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</si>
  <si>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</si>
  <si>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</si>
  <si>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nei viena planuoto ataskaitinių metų produkto kriterijaus reikšmė.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</si>
</sst>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indexed="8"/>
      <name val="Calibri"/>
      <family val="2"/>
      <charset val="186"/>
    </font>
    <font>
      <sz val="10"/>
      <name val="Times New Roman"/>
      <family val="1"/>
      <charset val="186"/>
    </font>
    <font>
      <sz val="10"/>
      <name val="Arial"/>
      <family val="2"/>
      <charset val="186"/>
    </font>
    <font>
      <sz val="12"/>
      <name val="Times New Roman"/>
      <family val="1"/>
      <charset val="186"/>
    </font>
    <font>
      <sz val="8"/>
      <name val="Calibri"/>
      <family val="2"/>
      <charset val="186"/>
    </font>
    <font>
      <sz val="10"/>
      <name val="Arial"/>
      <family val="2"/>
      <charset val="186"/>
    </font>
    <font>
      <sz val="10"/>
      <name val="Times New Roman"/>
      <family val="1"/>
    </font>
    <font>
      <b/>
      <sz val="9"/>
      <name val="Times New Roman"/>
      <family val="1"/>
    </font>
    <font>
      <sz val="9"/>
      <name val="Times New Roman"/>
      <family val="1"/>
      <charset val="186"/>
    </font>
    <font>
      <b/>
      <sz val="10"/>
      <name val="Times New Roman"/>
      <family val="1"/>
      <charset val="186"/>
    </font>
    <font>
      <b/>
      <sz val="10"/>
      <name val="Times New Roman"/>
      <family val="1"/>
    </font>
    <font>
      <sz val="9"/>
      <name val="Times New Roman"/>
      <family val="1"/>
    </font>
    <font>
      <sz val="8"/>
      <name val="Times New Roman"/>
      <family val="1"/>
    </font>
    <font>
      <b/>
      <sz val="9"/>
      <name val="Times New Roman"/>
      <family val="1"/>
      <charset val="186"/>
    </font>
    <font>
      <sz val="8"/>
      <name val="Times New Roman"/>
      <family val="1"/>
      <charset val="186"/>
    </font>
    <font>
      <b/>
      <u/>
      <sz val="10"/>
      <name val="Times New Roman"/>
      <family val="1"/>
    </font>
    <font>
      <sz val="9"/>
      <name val="Arial"/>
      <family val="2"/>
      <charset val="186"/>
    </font>
    <font>
      <b/>
      <sz val="11"/>
      <name val="Times New Roman"/>
      <family val="1"/>
    </font>
    <font>
      <b/>
      <sz val="8"/>
      <name val="Times New Roman"/>
      <family val="1"/>
      <charset val="186"/>
    </font>
    <font>
      <sz val="11"/>
      <name val="Calibri"/>
      <family val="2"/>
      <charset val="186"/>
    </font>
    <font>
      <b/>
      <sz val="9"/>
      <color indexed="81"/>
      <name val="Tahoma"/>
      <family val="2"/>
      <charset val="186"/>
    </font>
    <font>
      <sz val="9"/>
      <color indexed="81"/>
      <name val="Tahoma"/>
      <family val="2"/>
      <charset val="186"/>
    </font>
    <font>
      <i/>
      <sz val="9"/>
      <name val="Times New Roman"/>
      <family val="1"/>
      <charset val="186"/>
    </font>
    <font>
      <vertAlign val="superscript"/>
      <sz val="9"/>
      <name val="Times New Roman"/>
      <family val="1"/>
    </font>
    <font>
      <vertAlign val="superscript"/>
      <sz val="9"/>
      <name val="Times New Roman"/>
      <family val="1"/>
      <charset val="186"/>
    </font>
    <font>
      <b/>
      <sz val="12"/>
      <name val="Times New Roman"/>
      <family val="1"/>
    </font>
    <font>
      <sz val="10"/>
      <color indexed="8"/>
      <name val="Calibri"/>
      <family val="2"/>
      <charset val="186"/>
    </font>
    <font>
      <vertAlign val="superscript"/>
      <sz val="10"/>
      <name val="Times New Roman"/>
      <family val="1"/>
      <charset val="186"/>
    </font>
    <font>
      <vertAlign val="superscript"/>
      <sz val="10"/>
      <name val="Times New Roman"/>
      <family val="1"/>
    </font>
    <font>
      <b/>
      <sz val="12"/>
      <name val="Times New Roman"/>
      <family val="1"/>
      <charset val="186"/>
    </font>
    <font>
      <sz val="12"/>
      <name val="Times New Roman"/>
      <family val="1"/>
    </font>
    <font>
      <sz val="12"/>
      <name val="Arial"/>
      <family val="2"/>
      <charset val="186"/>
    </font>
    <font>
      <sz val="11"/>
      <name val="Times New Roman"/>
      <family val="1"/>
      <charset val="186"/>
    </font>
    <font>
      <b/>
      <sz val="11"/>
      <name val="Times New Roman"/>
      <family val="1"/>
      <charset val="186"/>
    </font>
    <font>
      <sz val="10"/>
      <name val="Calibri"/>
      <family val="2"/>
      <charset val="186"/>
    </font>
    <font>
      <sz val="10"/>
      <name val="Cambria"/>
      <family val="1"/>
      <charset val="186"/>
    </font>
    <font>
      <sz val="10"/>
      <color indexed="8"/>
      <name val="Cambria"/>
      <family val="1"/>
      <charset val="186"/>
    </font>
  </fonts>
  <fills count="13">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ECFF"/>
        <bgColor indexed="64"/>
      </patternFill>
    </fill>
    <fill>
      <patternFill patternType="solid">
        <fgColor rgb="FFFFCCFF"/>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double">
        <color indexed="64"/>
      </bottom>
      <diagonal/>
    </border>
  </borders>
  <cellStyleXfs count="4">
    <xf numFmtId="0" fontId="0" fillId="0" borderId="0"/>
    <xf numFmtId="0" fontId="5" fillId="0" borderId="0"/>
    <xf numFmtId="0" fontId="2" fillId="0" borderId="0"/>
    <xf numFmtId="0" fontId="2" fillId="0" borderId="0"/>
  </cellStyleXfs>
  <cellXfs count="2397">
    <xf numFmtId="0" fontId="0" fillId="0" borderId="0" xfId="0"/>
    <xf numFmtId="0" fontId="3" fillId="0" borderId="0" xfId="0" applyFont="1"/>
    <xf numFmtId="0" fontId="3" fillId="0" borderId="1" xfId="0" applyFont="1" applyBorder="1" applyAlignment="1">
      <alignment horizontal="center" vertical="top" wrapText="1"/>
    </xf>
    <xf numFmtId="0" fontId="3" fillId="0" borderId="1" xfId="0" applyFont="1" applyBorder="1" applyAlignment="1">
      <alignment vertical="top" wrapText="1"/>
    </xf>
    <xf numFmtId="164" fontId="6" fillId="4" borderId="7" xfId="0" applyNumberFormat="1" applyFont="1" applyFill="1" applyBorder="1" applyAlignment="1">
      <alignment horizontal="center" vertical="top" wrapText="1"/>
    </xf>
    <xf numFmtId="164" fontId="6" fillId="4" borderId="24" xfId="0" applyNumberFormat="1" applyFont="1" applyFill="1" applyBorder="1" applyAlignment="1">
      <alignment horizontal="center" vertical="top" wrapText="1"/>
    </xf>
    <xf numFmtId="49" fontId="10" fillId="0" borderId="11" xfId="0" applyNumberFormat="1" applyFont="1" applyBorder="1" applyAlignment="1">
      <alignment horizontal="center" vertical="top"/>
    </xf>
    <xf numFmtId="0" fontId="10" fillId="0" borderId="0" xfId="0" applyNumberFormat="1" applyFont="1" applyBorder="1" applyAlignment="1">
      <alignment horizontal="center" vertical="top"/>
    </xf>
    <xf numFmtId="0" fontId="6" fillId="0" borderId="56" xfId="0" applyFont="1" applyFill="1" applyBorder="1" applyAlignment="1">
      <alignment horizontal="center" vertical="top"/>
    </xf>
    <xf numFmtId="0" fontId="6" fillId="0" borderId="28" xfId="0" applyFont="1" applyBorder="1" applyAlignment="1">
      <alignment vertical="top"/>
    </xf>
    <xf numFmtId="164" fontId="6" fillId="4" borderId="15" xfId="0" applyNumberFormat="1" applyFont="1" applyFill="1" applyBorder="1" applyAlignment="1">
      <alignment horizontal="center" vertical="top" wrapText="1"/>
    </xf>
    <xf numFmtId="164" fontId="6" fillId="4" borderId="21" xfId="0" applyNumberFormat="1" applyFont="1" applyFill="1" applyBorder="1" applyAlignment="1">
      <alignment horizontal="center" vertical="top" wrapText="1"/>
    </xf>
    <xf numFmtId="49" fontId="10" fillId="2" borderId="17" xfId="0" applyNumberFormat="1" applyFont="1" applyFill="1" applyBorder="1" applyAlignment="1">
      <alignment vertical="top" wrapText="1"/>
    </xf>
    <xf numFmtId="49" fontId="10" fillId="3" borderId="19" xfId="0" applyNumberFormat="1" applyFont="1" applyFill="1" applyBorder="1" applyAlignment="1">
      <alignment vertical="top" wrapText="1"/>
    </xf>
    <xf numFmtId="49" fontId="10" fillId="0" borderId="19" xfId="0" applyNumberFormat="1" applyFont="1" applyBorder="1" applyAlignment="1">
      <alignment vertical="top" wrapText="1"/>
    </xf>
    <xf numFmtId="0" fontId="6" fillId="0" borderId="19" xfId="0" applyFont="1" applyBorder="1" applyAlignment="1">
      <alignment vertical="top" wrapText="1"/>
    </xf>
    <xf numFmtId="49" fontId="9" fillId="0" borderId="34" xfId="0" applyNumberFormat="1" applyFont="1" applyBorder="1" applyAlignment="1">
      <alignment horizontal="center" vertical="top"/>
    </xf>
    <xf numFmtId="49" fontId="9" fillId="0" borderId="0" xfId="0" applyNumberFormat="1" applyFont="1" applyBorder="1" applyAlignment="1">
      <alignment horizontal="center" vertical="top"/>
    </xf>
    <xf numFmtId="0" fontId="9" fillId="4" borderId="9" xfId="0" applyFont="1" applyFill="1" applyBorder="1" applyAlignment="1">
      <alignment vertical="top" wrapText="1"/>
    </xf>
    <xf numFmtId="49" fontId="9" fillId="0" borderId="8" xfId="0" applyNumberFormat="1" applyFont="1" applyBorder="1" applyAlignment="1">
      <alignment horizontal="center" vertical="top" wrapText="1"/>
    </xf>
    <xf numFmtId="164" fontId="1" fillId="4" borderId="9" xfId="0" applyNumberFormat="1" applyFont="1" applyFill="1" applyBorder="1" applyAlignment="1">
      <alignment horizontal="center" vertical="top" wrapText="1"/>
    </xf>
    <xf numFmtId="0" fontId="2" fillId="0" borderId="0" xfId="0" applyFont="1"/>
    <xf numFmtId="0" fontId="6" fillId="0" borderId="0" xfId="0" applyFont="1" applyAlignment="1">
      <alignment vertical="top"/>
    </xf>
    <xf numFmtId="0" fontId="6" fillId="0" borderId="0" xfId="0" applyFont="1" applyBorder="1" applyAlignment="1">
      <alignment vertical="top"/>
    </xf>
    <xf numFmtId="0" fontId="6" fillId="0" borderId="2" xfId="0" applyFont="1" applyFill="1" applyBorder="1" applyAlignment="1">
      <alignment horizontal="center" vertical="center" textRotation="90" wrapText="1"/>
    </xf>
    <xf numFmtId="49" fontId="10" fillId="2" borderId="3" xfId="0" applyNumberFormat="1" applyFont="1" applyFill="1" applyBorder="1" applyAlignment="1">
      <alignment horizontal="center" vertical="top" wrapText="1"/>
    </xf>
    <xf numFmtId="0" fontId="12" fillId="0" borderId="0" xfId="0" applyFont="1" applyBorder="1" applyAlignment="1">
      <alignment vertical="top"/>
    </xf>
    <xf numFmtId="49" fontId="10" fillId="2" borderId="3" xfId="0" applyNumberFormat="1" applyFont="1" applyFill="1" applyBorder="1" applyAlignment="1">
      <alignment horizontal="center" vertical="top"/>
    </xf>
    <xf numFmtId="49" fontId="10" fillId="3" borderId="4" xfId="0" applyNumberFormat="1" applyFont="1" applyFill="1" applyBorder="1" applyAlignment="1">
      <alignment horizontal="center" vertical="top"/>
    </xf>
    <xf numFmtId="49" fontId="10" fillId="3" borderId="6" xfId="0" applyNumberFormat="1" applyFont="1" applyFill="1" applyBorder="1" applyAlignment="1">
      <alignment horizontal="center" vertical="top"/>
    </xf>
    <xf numFmtId="0" fontId="6" fillId="0" borderId="9" xfId="0" applyFont="1" applyFill="1" applyBorder="1" applyAlignment="1">
      <alignment horizontal="center" vertical="top"/>
    </xf>
    <xf numFmtId="164" fontId="6" fillId="4" borderId="6" xfId="0" applyNumberFormat="1" applyFont="1" applyFill="1" applyBorder="1" applyAlignment="1">
      <alignment horizontal="center" vertical="top"/>
    </xf>
    <xf numFmtId="164" fontId="6" fillId="4" borderId="9" xfId="0" applyNumberFormat="1" applyFont="1" applyFill="1" applyBorder="1" applyAlignment="1">
      <alignment horizontal="center" vertical="top"/>
    </xf>
    <xf numFmtId="49" fontId="10" fillId="3" borderId="11" xfId="0" applyNumberFormat="1" applyFont="1" applyFill="1" applyBorder="1" applyAlignment="1">
      <alignment horizontal="center" vertical="top"/>
    </xf>
    <xf numFmtId="49" fontId="10" fillId="0" borderId="12" xfId="0" applyNumberFormat="1" applyFont="1" applyBorder="1" applyAlignment="1">
      <alignment horizontal="center" vertical="top" wrapText="1"/>
    </xf>
    <xf numFmtId="49" fontId="10" fillId="0" borderId="0" xfId="0" applyNumberFormat="1" applyFont="1" applyFill="1" applyBorder="1" applyAlignment="1">
      <alignment horizontal="center" vertical="top" wrapText="1"/>
    </xf>
    <xf numFmtId="0" fontId="6" fillId="0" borderId="13" xfId="0" applyFont="1" applyFill="1" applyBorder="1" applyAlignment="1">
      <alignment horizontal="center" vertical="top"/>
    </xf>
    <xf numFmtId="164" fontId="6" fillId="4" borderId="14" xfId="0" applyNumberFormat="1" applyFont="1" applyFill="1" applyBorder="1" applyAlignment="1">
      <alignment horizontal="center" vertical="top"/>
    </xf>
    <xf numFmtId="164" fontId="6" fillId="4" borderId="13" xfId="0" applyNumberFormat="1" applyFont="1" applyFill="1" applyBorder="1" applyAlignment="1">
      <alignment horizontal="center" vertical="top"/>
    </xf>
    <xf numFmtId="0" fontId="6" fillId="0" borderId="15" xfId="0" applyFont="1" applyFill="1" applyBorder="1" applyAlignment="1">
      <alignment horizontal="center" vertical="top"/>
    </xf>
    <xf numFmtId="164" fontId="6" fillId="4" borderId="11" xfId="0" applyNumberFormat="1" applyFont="1" applyFill="1" applyBorder="1" applyAlignment="1">
      <alignment horizontal="center" vertical="top"/>
    </xf>
    <xf numFmtId="164" fontId="6" fillId="4" borderId="15" xfId="0" applyNumberFormat="1" applyFont="1" applyFill="1" applyBorder="1" applyAlignment="1">
      <alignment horizontal="center" vertical="top"/>
    </xf>
    <xf numFmtId="164" fontId="11" fillId="0" borderId="16" xfId="0" applyNumberFormat="1" applyFont="1" applyFill="1" applyBorder="1" applyAlignment="1">
      <alignment horizontal="center" vertical="top"/>
    </xf>
    <xf numFmtId="164" fontId="11" fillId="0" borderId="33" xfId="0" applyNumberFormat="1" applyFont="1" applyFill="1" applyBorder="1" applyAlignment="1">
      <alignment horizontal="center" vertical="top"/>
    </xf>
    <xf numFmtId="49" fontId="10" fillId="3" borderId="18" xfId="0" applyNumberFormat="1" applyFont="1" applyFill="1" applyBorder="1" applyAlignment="1">
      <alignment horizontal="center" vertical="top"/>
    </xf>
    <xf numFmtId="0" fontId="6" fillId="0" borderId="16" xfId="0" applyFont="1" applyFill="1" applyBorder="1" applyAlignment="1">
      <alignment horizontal="center" vertical="top"/>
    </xf>
    <xf numFmtId="164" fontId="8" fillId="0" borderId="15" xfId="0" applyNumberFormat="1" applyFont="1" applyFill="1" applyBorder="1" applyAlignment="1">
      <alignment horizontal="center" vertical="top"/>
    </xf>
    <xf numFmtId="164" fontId="8" fillId="0" borderId="21" xfId="0" applyNumberFormat="1" applyFont="1" applyFill="1" applyBorder="1" applyAlignment="1">
      <alignment horizontal="center" vertical="top"/>
    </xf>
    <xf numFmtId="0" fontId="11" fillId="0" borderId="9" xfId="0" applyFont="1" applyFill="1" applyBorder="1" applyAlignment="1">
      <alignment vertical="top" wrapText="1"/>
    </xf>
    <xf numFmtId="0" fontId="11" fillId="0" borderId="70" xfId="0" applyFont="1" applyFill="1" applyBorder="1" applyAlignment="1">
      <alignment vertical="top" wrapText="1"/>
    </xf>
    <xf numFmtId="0" fontId="6" fillId="0" borderId="15" xfId="0" applyFont="1" applyFill="1" applyBorder="1" applyAlignment="1">
      <alignment horizontal="center" vertical="top" wrapText="1"/>
    </xf>
    <xf numFmtId="0" fontId="6" fillId="0" borderId="9" xfId="0" applyFont="1" applyBorder="1" applyAlignment="1">
      <alignment horizontal="center" vertical="top"/>
    </xf>
    <xf numFmtId="164" fontId="8" fillId="0" borderId="16" xfId="0" applyNumberFormat="1" applyFont="1" applyFill="1" applyBorder="1" applyAlignment="1">
      <alignment horizontal="center" vertical="top"/>
    </xf>
    <xf numFmtId="49" fontId="10" fillId="0" borderId="7" xfId="0" applyNumberFormat="1" applyFont="1" applyBorder="1" applyAlignment="1">
      <alignment vertical="top"/>
    </xf>
    <xf numFmtId="49" fontId="6" fillId="0" borderId="7" xfId="0" applyNumberFormat="1" applyFont="1" applyBorder="1" applyAlignment="1">
      <alignment horizontal="center" vertical="top"/>
    </xf>
    <xf numFmtId="0" fontId="9" fillId="0" borderId="8" xfId="0" applyNumberFormat="1" applyFont="1" applyBorder="1" applyAlignment="1">
      <alignment horizontal="center" vertical="top"/>
    </xf>
    <xf numFmtId="0" fontId="6" fillId="0" borderId="9" xfId="0" applyFont="1" applyFill="1" applyBorder="1" applyAlignment="1">
      <alignment horizontal="center" vertical="top" wrapText="1"/>
    </xf>
    <xf numFmtId="49" fontId="10" fillId="0" borderId="19" xfId="0" applyNumberFormat="1" applyFont="1" applyBorder="1" applyAlignment="1">
      <alignment vertical="top"/>
    </xf>
    <xf numFmtId="49" fontId="6" fillId="0" borderId="19" xfId="0" applyNumberFormat="1" applyFont="1" applyBorder="1" applyAlignment="1">
      <alignment horizontal="center" vertical="top"/>
    </xf>
    <xf numFmtId="0" fontId="9" fillId="0" borderId="0" xfId="0" applyNumberFormat="1" applyFont="1" applyBorder="1" applyAlignment="1">
      <alignment horizontal="center" vertical="top"/>
    </xf>
    <xf numFmtId="164" fontId="10" fillId="3" borderId="3" xfId="0" applyNumberFormat="1" applyFont="1" applyFill="1" applyBorder="1" applyAlignment="1">
      <alignment horizontal="center" vertical="top"/>
    </xf>
    <xf numFmtId="164" fontId="10" fillId="3" borderId="23" xfId="0" applyNumberFormat="1" applyFont="1" applyFill="1" applyBorder="1" applyAlignment="1">
      <alignment horizontal="center" vertical="top"/>
    </xf>
    <xf numFmtId="164" fontId="10" fillId="3" borderId="4" xfId="0" applyNumberFormat="1" applyFont="1" applyFill="1" applyBorder="1" applyAlignment="1">
      <alignment horizontal="center" vertical="top"/>
    </xf>
    <xf numFmtId="164" fontId="10" fillId="3" borderId="73" xfId="0" applyNumberFormat="1" applyFont="1" applyFill="1" applyBorder="1" applyAlignment="1">
      <alignment horizontal="center" vertical="top"/>
    </xf>
    <xf numFmtId="164" fontId="8" fillId="4" borderId="0" xfId="0" applyNumberFormat="1" applyFont="1" applyFill="1" applyBorder="1" applyAlignment="1">
      <alignment horizontal="center" vertical="top"/>
    </xf>
    <xf numFmtId="164" fontId="11" fillId="4" borderId="76" xfId="0" applyNumberFormat="1" applyFont="1" applyFill="1" applyBorder="1" applyAlignment="1">
      <alignment horizontal="center" vertical="top" wrapText="1"/>
    </xf>
    <xf numFmtId="2" fontId="11" fillId="0" borderId="15" xfId="0" applyNumberFormat="1" applyFont="1" applyFill="1" applyBorder="1" applyAlignment="1">
      <alignment vertical="top" wrapText="1"/>
    </xf>
    <xf numFmtId="0" fontId="11" fillId="0" borderId="28" xfId="0" applyFont="1" applyFill="1" applyBorder="1" applyAlignment="1">
      <alignment horizontal="center" vertical="top"/>
    </xf>
    <xf numFmtId="0" fontId="11" fillId="0" borderId="12" xfId="0" applyFont="1" applyFill="1" applyBorder="1" applyAlignment="1">
      <alignment horizontal="center" vertical="top"/>
    </xf>
    <xf numFmtId="0" fontId="11" fillId="0" borderId="21" xfId="0" applyFont="1" applyFill="1" applyBorder="1" applyAlignment="1">
      <alignment horizontal="center" vertical="top"/>
    </xf>
    <xf numFmtId="164" fontId="11" fillId="4" borderId="21" xfId="0" applyNumberFormat="1" applyFont="1" applyFill="1" applyBorder="1" applyAlignment="1">
      <alignment horizontal="center" vertical="top" wrapText="1"/>
    </xf>
    <xf numFmtId="164" fontId="11" fillId="4" borderId="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4" fontId="11" fillId="4" borderId="15" xfId="0" applyNumberFormat="1" applyFont="1" applyFill="1" applyBorder="1" applyAlignment="1">
      <alignment horizontal="center" vertical="top" wrapText="1"/>
    </xf>
    <xf numFmtId="0" fontId="6" fillId="0" borderId="0" xfId="0" applyFont="1" applyFill="1" applyBorder="1" applyAlignment="1">
      <alignment vertical="top"/>
    </xf>
    <xf numFmtId="49" fontId="9" fillId="0" borderId="11" xfId="0" applyNumberFormat="1" applyFont="1" applyBorder="1" applyAlignment="1">
      <alignment horizontal="center" vertical="top"/>
    </xf>
    <xf numFmtId="49" fontId="1" fillId="0" borderId="12" xfId="0" applyNumberFormat="1" applyFont="1" applyBorder="1" applyAlignment="1">
      <alignment horizontal="center" vertical="top" wrapText="1"/>
    </xf>
    <xf numFmtId="164" fontId="6" fillId="0" borderId="15" xfId="0" applyNumberFormat="1" applyFont="1" applyFill="1" applyBorder="1" applyAlignment="1">
      <alignment horizontal="center" vertical="top"/>
    </xf>
    <xf numFmtId="164" fontId="6" fillId="0" borderId="0" xfId="0" applyNumberFormat="1" applyFont="1" applyFill="1" applyBorder="1" applyAlignment="1">
      <alignment horizontal="center" vertical="top"/>
    </xf>
    <xf numFmtId="0" fontId="6" fillId="0" borderId="26" xfId="0" applyFont="1" applyFill="1" applyBorder="1" applyAlignment="1">
      <alignment horizontal="center" vertical="top"/>
    </xf>
    <xf numFmtId="164" fontId="11" fillId="4" borderId="26"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xf>
    <xf numFmtId="0" fontId="6" fillId="0" borderId="9" xfId="0" applyFont="1" applyBorder="1" applyAlignment="1">
      <alignment horizontal="center" vertical="top" wrapText="1"/>
    </xf>
    <xf numFmtId="164" fontId="6" fillId="4" borderId="22" xfId="0" applyNumberFormat="1" applyFont="1" applyFill="1" applyBorder="1" applyAlignment="1">
      <alignment horizontal="center" vertical="top"/>
    </xf>
    <xf numFmtId="164" fontId="6" fillId="4" borderId="9" xfId="0" applyNumberFormat="1" applyFont="1" applyFill="1" applyBorder="1" applyAlignment="1">
      <alignment horizontal="center" vertical="top" wrapText="1"/>
    </xf>
    <xf numFmtId="164" fontId="6" fillId="4" borderId="22" xfId="0" applyNumberFormat="1" applyFont="1" applyFill="1" applyBorder="1" applyAlignment="1">
      <alignment horizontal="center" vertical="top" wrapText="1"/>
    </xf>
    <xf numFmtId="49" fontId="10" fillId="2" borderId="10" xfId="0" applyNumberFormat="1" applyFont="1" applyFill="1" applyBorder="1" applyAlignment="1">
      <alignment horizontal="center" vertical="top" wrapText="1"/>
    </xf>
    <xf numFmtId="49" fontId="10" fillId="3" borderId="12" xfId="0" applyNumberFormat="1" applyFont="1" applyFill="1" applyBorder="1" applyAlignment="1">
      <alignment horizontal="center" vertical="top" wrapText="1"/>
    </xf>
    <xf numFmtId="0" fontId="6" fillId="0" borderId="12" xfId="0" applyFont="1" applyBorder="1" applyAlignment="1">
      <alignment horizontal="center" vertical="top" wrapText="1"/>
    </xf>
    <xf numFmtId="49" fontId="9" fillId="0" borderId="21" xfId="0" applyNumberFormat="1" applyFont="1" applyBorder="1" applyAlignment="1">
      <alignment horizontal="center" vertical="top" wrapText="1"/>
    </xf>
    <xf numFmtId="164" fontId="6" fillId="4" borderId="8" xfId="0" applyNumberFormat="1" applyFont="1" applyFill="1" applyBorder="1" applyAlignment="1">
      <alignment horizontal="center" vertical="top"/>
    </xf>
    <xf numFmtId="49" fontId="9" fillId="0" borderId="22" xfId="0" applyNumberFormat="1" applyFont="1" applyFill="1" applyBorder="1" applyAlignment="1">
      <alignment horizontal="center" vertical="top" wrapText="1"/>
    </xf>
    <xf numFmtId="0" fontId="6" fillId="0" borderId="16" xfId="0" applyFont="1" applyBorder="1" applyAlignment="1">
      <alignment horizontal="center" vertical="top" wrapText="1"/>
    </xf>
    <xf numFmtId="0" fontId="6" fillId="0" borderId="12" xfId="0" applyFont="1" applyBorder="1" applyAlignment="1">
      <alignment horizontal="center" vertical="top"/>
    </xf>
    <xf numFmtId="49" fontId="9" fillId="0" borderId="21" xfId="0" applyNumberFormat="1" applyFont="1" applyFill="1" applyBorder="1" applyAlignment="1">
      <alignment horizontal="center" vertical="top" wrapText="1"/>
    </xf>
    <xf numFmtId="0" fontId="6" fillId="0" borderId="25" xfId="0" applyFont="1" applyBorder="1" applyAlignment="1">
      <alignment horizontal="center" vertical="top" wrapText="1"/>
    </xf>
    <xf numFmtId="164" fontId="6" fillId="4" borderId="25" xfId="0" applyNumberFormat="1" applyFont="1" applyFill="1" applyBorder="1" applyAlignment="1">
      <alignment horizontal="center" vertical="top"/>
    </xf>
    <xf numFmtId="164" fontId="6" fillId="4" borderId="37" xfId="0" applyNumberFormat="1" applyFont="1" applyFill="1" applyBorder="1" applyAlignment="1">
      <alignment horizontal="center" vertical="top"/>
    </xf>
    <xf numFmtId="0" fontId="6" fillId="0" borderId="26" xfId="0" applyFont="1" applyBorder="1" applyAlignment="1">
      <alignment horizontal="center" vertical="top" wrapText="1"/>
    </xf>
    <xf numFmtId="164" fontId="6" fillId="4" borderId="0" xfId="0" applyNumberFormat="1" applyFont="1" applyFill="1" applyBorder="1" applyAlignment="1">
      <alignment horizontal="center" vertical="top"/>
    </xf>
    <xf numFmtId="0" fontId="2" fillId="0" borderId="12" xfId="0" applyFont="1" applyBorder="1" applyAlignment="1">
      <alignment horizontal="center" vertical="top"/>
    </xf>
    <xf numFmtId="0" fontId="9" fillId="0" borderId="21" xfId="0" applyFont="1" applyBorder="1" applyAlignment="1">
      <alignment horizontal="center" vertical="top" wrapText="1"/>
    </xf>
    <xf numFmtId="164" fontId="6" fillId="4" borderId="76" xfId="0" applyNumberFormat="1" applyFont="1" applyFill="1" applyBorder="1" applyAlignment="1">
      <alignment horizontal="center" vertical="top"/>
    </xf>
    <xf numFmtId="0" fontId="9" fillId="0" borderId="14" xfId="0" applyFont="1" applyBorder="1" applyAlignment="1">
      <alignment horizontal="center" vertical="top" wrapText="1"/>
    </xf>
    <xf numFmtId="0" fontId="2" fillId="0" borderId="19" xfId="0" applyFont="1" applyBorder="1" applyAlignment="1">
      <alignment horizontal="center" vertical="top"/>
    </xf>
    <xf numFmtId="164" fontId="11" fillId="4" borderId="33" xfId="0" applyNumberFormat="1" applyFont="1" applyFill="1" applyBorder="1" applyAlignment="1">
      <alignment horizontal="center" vertical="top" wrapText="1"/>
    </xf>
    <xf numFmtId="164" fontId="11" fillId="4" borderId="16" xfId="0" applyNumberFormat="1" applyFont="1" applyFill="1" applyBorder="1" applyAlignment="1">
      <alignment horizontal="center" vertical="top" wrapText="1"/>
    </xf>
    <xf numFmtId="0" fontId="6" fillId="0" borderId="25" xfId="0" applyFont="1" applyFill="1" applyBorder="1" applyAlignment="1">
      <alignment horizontal="center" vertical="top"/>
    </xf>
    <xf numFmtId="164" fontId="7" fillId="3" borderId="27" xfId="0" applyNumberFormat="1" applyFont="1" applyFill="1" applyBorder="1" applyAlignment="1">
      <alignment horizontal="center" vertical="center"/>
    </xf>
    <xf numFmtId="49" fontId="10" fillId="2" borderId="27" xfId="0" applyNumberFormat="1" applyFont="1" applyFill="1" applyBorder="1" applyAlignment="1">
      <alignment horizontal="center" vertical="top"/>
    </xf>
    <xf numFmtId="0" fontId="6" fillId="4" borderId="9" xfId="0" applyFont="1" applyFill="1" applyBorder="1" applyAlignment="1">
      <alignment horizontal="center" vertical="top" wrapText="1"/>
    </xf>
    <xf numFmtId="49" fontId="1" fillId="0" borderId="12" xfId="0" applyNumberFormat="1" applyFont="1" applyBorder="1" applyAlignment="1">
      <alignment vertical="top" wrapText="1"/>
    </xf>
    <xf numFmtId="0" fontId="6" fillId="4" borderId="13" xfId="0" applyFont="1" applyFill="1" applyBorder="1" applyAlignment="1">
      <alignment horizontal="center" vertical="top" wrapText="1"/>
    </xf>
    <xf numFmtId="164" fontId="6" fillId="4" borderId="13" xfId="0" applyNumberFormat="1" applyFont="1" applyFill="1" applyBorder="1" applyAlignment="1">
      <alignment horizontal="center" vertical="top" wrapText="1"/>
    </xf>
    <xf numFmtId="164" fontId="6" fillId="4" borderId="76" xfId="0" applyNumberFormat="1" applyFont="1" applyFill="1" applyBorder="1" applyAlignment="1">
      <alignment horizontal="center" vertical="top" wrapText="1"/>
    </xf>
    <xf numFmtId="49" fontId="1" fillId="0" borderId="43" xfId="0" applyNumberFormat="1" applyFont="1" applyBorder="1" applyAlignment="1">
      <alignment horizontal="center" vertical="top" wrapText="1"/>
    </xf>
    <xf numFmtId="0" fontId="6" fillId="4" borderId="25" xfId="0" applyFont="1" applyFill="1" applyBorder="1" applyAlignment="1">
      <alignment horizontal="center" vertical="top" wrapText="1"/>
    </xf>
    <xf numFmtId="0" fontId="9" fillId="0" borderId="21" xfId="0" applyNumberFormat="1" applyFont="1" applyBorder="1" applyAlignment="1">
      <alignment horizontal="center" vertical="top"/>
    </xf>
    <xf numFmtId="0" fontId="6" fillId="4" borderId="15" xfId="0" applyFont="1" applyFill="1" applyBorder="1" applyAlignment="1">
      <alignment horizontal="center" vertical="top" wrapText="1"/>
    </xf>
    <xf numFmtId="0" fontId="6" fillId="4" borderId="26" xfId="0" applyFont="1" applyFill="1" applyBorder="1" applyAlignment="1">
      <alignment horizontal="center" vertical="top" wrapText="1"/>
    </xf>
    <xf numFmtId="164" fontId="6" fillId="4" borderId="26" xfId="0" applyNumberFormat="1" applyFont="1" applyFill="1" applyBorder="1" applyAlignment="1">
      <alignment horizontal="center" vertical="top" wrapText="1"/>
    </xf>
    <xf numFmtId="164" fontId="6" fillId="4" borderId="79" xfId="0" applyNumberFormat="1" applyFont="1" applyFill="1" applyBorder="1" applyAlignment="1">
      <alignment horizontal="center" vertical="top" wrapText="1"/>
    </xf>
    <xf numFmtId="0" fontId="6" fillId="0" borderId="15" xfId="0" applyFont="1" applyBorder="1" applyAlignment="1">
      <alignment vertical="top"/>
    </xf>
    <xf numFmtId="0" fontId="2" fillId="0" borderId="0" xfId="0" applyFont="1" applyBorder="1"/>
    <xf numFmtId="164" fontId="11" fillId="4" borderId="13" xfId="0" applyNumberFormat="1" applyFont="1" applyFill="1" applyBorder="1" applyAlignment="1">
      <alignment horizontal="center" vertical="top" wrapText="1"/>
    </xf>
    <xf numFmtId="164" fontId="6" fillId="0" borderId="50" xfId="0" applyNumberFormat="1" applyFont="1" applyFill="1" applyBorder="1" applyAlignment="1">
      <alignment horizontal="center" vertical="top"/>
    </xf>
    <xf numFmtId="49" fontId="10" fillId="3" borderId="29" xfId="0" applyNumberFormat="1" applyFont="1" applyFill="1" applyBorder="1" applyAlignment="1">
      <alignment horizontal="center" vertical="top"/>
    </xf>
    <xf numFmtId="164" fontId="6" fillId="4" borderId="0" xfId="0" applyNumberFormat="1" applyFont="1" applyFill="1" applyBorder="1" applyAlignment="1">
      <alignment horizontal="center" vertical="top" wrapText="1"/>
    </xf>
    <xf numFmtId="49" fontId="10" fillId="2" borderId="10" xfId="0" applyNumberFormat="1" applyFont="1" applyFill="1" applyBorder="1" applyAlignment="1">
      <alignment vertical="top"/>
    </xf>
    <xf numFmtId="49" fontId="10" fillId="3" borderId="12" xfId="0" applyNumberFormat="1" applyFont="1" applyFill="1" applyBorder="1" applyAlignment="1">
      <alignment vertical="top"/>
    </xf>
    <xf numFmtId="49" fontId="10" fillId="2" borderId="5" xfId="0" applyNumberFormat="1" applyFont="1" applyFill="1" applyBorder="1" applyAlignment="1">
      <alignment vertical="top"/>
    </xf>
    <xf numFmtId="49" fontId="10" fillId="3" borderId="7" xfId="0" applyNumberFormat="1" applyFont="1" applyFill="1" applyBorder="1" applyAlignment="1">
      <alignment vertical="top"/>
    </xf>
    <xf numFmtId="0" fontId="1" fillId="4" borderId="25" xfId="0" applyFont="1" applyFill="1" applyBorder="1" applyAlignment="1">
      <alignment vertical="top" wrapText="1"/>
    </xf>
    <xf numFmtId="164" fontId="6" fillId="4" borderId="54" xfId="0" applyNumberFormat="1" applyFont="1" applyFill="1" applyBorder="1" applyAlignment="1">
      <alignment horizontal="center" vertical="top" wrapText="1"/>
    </xf>
    <xf numFmtId="164" fontId="6" fillId="4" borderId="25" xfId="0" applyNumberFormat="1" applyFont="1" applyFill="1" applyBorder="1" applyAlignment="1">
      <alignment horizontal="center" vertical="top" wrapText="1"/>
    </xf>
    <xf numFmtId="164" fontId="6" fillId="4" borderId="56" xfId="0" applyNumberFormat="1" applyFont="1" applyFill="1" applyBorder="1" applyAlignment="1">
      <alignment horizontal="center" vertical="top" wrapText="1"/>
    </xf>
    <xf numFmtId="49" fontId="10" fillId="2" borderId="17" xfId="0" applyNumberFormat="1" applyFont="1" applyFill="1" applyBorder="1" applyAlignment="1">
      <alignment vertical="top"/>
    </xf>
    <xf numFmtId="49" fontId="10" fillId="3" borderId="19" xfId="0" applyNumberFormat="1" applyFont="1" applyFill="1" applyBorder="1" applyAlignment="1">
      <alignment vertical="top"/>
    </xf>
    <xf numFmtId="164" fontId="13" fillId="3" borderId="3" xfId="0" applyNumberFormat="1" applyFont="1" applyFill="1" applyBorder="1" applyAlignment="1">
      <alignment horizontal="center" vertical="top"/>
    </xf>
    <xf numFmtId="164" fontId="13" fillId="3" borderId="4" xfId="0" applyNumberFormat="1" applyFont="1" applyFill="1" applyBorder="1" applyAlignment="1">
      <alignment horizontal="center" vertical="top"/>
    </xf>
    <xf numFmtId="164" fontId="13" fillId="3" borderId="23" xfId="0" applyNumberFormat="1" applyFont="1" applyFill="1" applyBorder="1" applyAlignment="1">
      <alignment horizontal="center" vertical="top"/>
    </xf>
    <xf numFmtId="49" fontId="10" fillId="2" borderId="18" xfId="0" applyNumberFormat="1" applyFont="1" applyFill="1" applyBorder="1" applyAlignment="1">
      <alignment horizontal="center" vertical="top"/>
    </xf>
    <xf numFmtId="164" fontId="10" fillId="2" borderId="3" xfId="0" applyNumberFormat="1" applyFont="1" applyFill="1" applyBorder="1" applyAlignment="1">
      <alignment horizontal="center" vertical="top"/>
    </xf>
    <xf numFmtId="164" fontId="10" fillId="2" borderId="4" xfId="0" applyNumberFormat="1" applyFont="1" applyFill="1" applyBorder="1" applyAlignment="1">
      <alignment horizontal="center" vertical="top"/>
    </xf>
    <xf numFmtId="164" fontId="10" fillId="2" borderId="30" xfId="0" applyNumberFormat="1" applyFont="1" applyFill="1" applyBorder="1" applyAlignment="1">
      <alignment horizontal="center" vertical="top"/>
    </xf>
    <xf numFmtId="164" fontId="10" fillId="2" borderId="23" xfId="0" applyNumberFormat="1" applyFont="1" applyFill="1" applyBorder="1" applyAlignment="1">
      <alignment horizontal="center" vertical="top"/>
    </xf>
    <xf numFmtId="164" fontId="10" fillId="2" borderId="73" xfId="0" applyNumberFormat="1" applyFont="1" applyFill="1" applyBorder="1" applyAlignment="1">
      <alignment horizontal="center" vertical="top"/>
    </xf>
    <xf numFmtId="49" fontId="10" fillId="5" borderId="3" xfId="0" applyNumberFormat="1" applyFont="1" applyFill="1" applyBorder="1" applyAlignment="1">
      <alignment horizontal="center" vertical="top"/>
    </xf>
    <xf numFmtId="164" fontId="7" fillId="5" borderId="17" xfId="0" applyNumberFormat="1" applyFont="1" applyFill="1" applyBorder="1" applyAlignment="1">
      <alignment horizontal="center" vertical="center" wrapText="1"/>
    </xf>
    <xf numFmtId="164" fontId="7" fillId="5" borderId="19" xfId="0" applyNumberFormat="1" applyFont="1" applyFill="1" applyBorder="1" applyAlignment="1">
      <alignment horizontal="center" vertical="center" wrapText="1"/>
    </xf>
    <xf numFmtId="164" fontId="7" fillId="5" borderId="31" xfId="0" applyNumberFormat="1" applyFont="1" applyFill="1" applyBorder="1" applyAlignment="1">
      <alignment horizontal="center" vertical="center" wrapText="1"/>
    </xf>
    <xf numFmtId="164" fontId="7" fillId="5" borderId="20" xfId="0" applyNumberFormat="1" applyFont="1" applyFill="1" applyBorder="1" applyAlignment="1">
      <alignment horizontal="center" vertical="center" wrapText="1"/>
    </xf>
    <xf numFmtId="164" fontId="7" fillId="5" borderId="70" xfId="0" applyNumberFormat="1" applyFont="1" applyFill="1" applyBorder="1" applyAlignment="1">
      <alignment horizontal="center" vertical="center" wrapText="1"/>
    </xf>
    <xf numFmtId="0" fontId="1" fillId="4" borderId="0" xfId="0" applyFont="1" applyFill="1" applyAlignment="1">
      <alignment vertical="top"/>
    </xf>
    <xf numFmtId="49" fontId="10" fillId="0" borderId="0" xfId="0" applyNumberFormat="1" applyFont="1" applyFill="1" applyBorder="1" applyAlignment="1">
      <alignment vertical="center" wrapText="1"/>
    </xf>
    <xf numFmtId="0" fontId="6" fillId="4" borderId="0" xfId="0" applyFont="1" applyFill="1" applyBorder="1" applyAlignment="1">
      <alignment vertical="top"/>
    </xf>
    <xf numFmtId="0" fontId="18" fillId="0" borderId="73" xfId="0" applyFont="1" applyBorder="1" applyAlignment="1">
      <alignment horizontal="center" vertical="center" wrapText="1"/>
    </xf>
    <xf numFmtId="164" fontId="9" fillId="5" borderId="73" xfId="0" applyNumberFormat="1" applyFont="1" applyFill="1" applyBorder="1" applyAlignment="1">
      <alignment horizontal="center" vertical="top" wrapText="1"/>
    </xf>
    <xf numFmtId="164" fontId="1" fillId="0" borderId="21" xfId="0" applyNumberFormat="1" applyFont="1" applyBorder="1" applyAlignment="1">
      <alignment horizontal="center" vertical="top" wrapText="1"/>
    </xf>
    <xf numFmtId="164" fontId="1" fillId="0" borderId="15" xfId="0" applyNumberFormat="1" applyFont="1" applyBorder="1" applyAlignment="1">
      <alignment horizontal="center" vertical="top" wrapText="1"/>
    </xf>
    <xf numFmtId="164" fontId="1" fillId="0" borderId="13" xfId="0" applyNumberFormat="1" applyFont="1" applyBorder="1" applyAlignment="1">
      <alignment horizontal="center" vertical="top" wrapText="1"/>
    </xf>
    <xf numFmtId="164" fontId="1" fillId="0" borderId="21" xfId="0" applyNumberFormat="1" applyFont="1" applyFill="1" applyBorder="1" applyAlignment="1">
      <alignment horizontal="center" vertical="top" wrapText="1"/>
    </xf>
    <xf numFmtId="164" fontId="1" fillId="0" borderId="15" xfId="0" applyNumberFormat="1" applyFont="1" applyFill="1" applyBorder="1" applyAlignment="1">
      <alignment horizontal="center" vertical="top" wrapText="1"/>
    </xf>
    <xf numFmtId="0" fontId="1" fillId="0" borderId="0" xfId="0" applyFont="1" applyBorder="1" applyAlignment="1">
      <alignment horizontal="left" vertical="top"/>
    </xf>
    <xf numFmtId="0" fontId="2" fillId="0" borderId="0" xfId="0" applyFont="1" applyAlignment="1">
      <alignment horizontal="center"/>
    </xf>
    <xf numFmtId="0" fontId="16" fillId="0" borderId="0" xfId="0" applyFont="1"/>
    <xf numFmtId="0" fontId="16" fillId="0" borderId="0" xfId="0" applyFont="1" applyAlignment="1">
      <alignment horizontal="center"/>
    </xf>
    <xf numFmtId="0" fontId="9" fillId="0" borderId="0" xfId="0" applyFont="1" applyAlignment="1">
      <alignment horizontal="center"/>
    </xf>
    <xf numFmtId="0" fontId="12" fillId="0" borderId="8" xfId="0" applyFont="1" applyFill="1" applyBorder="1" applyAlignment="1">
      <alignment horizontal="center" vertical="top" wrapText="1"/>
    </xf>
    <xf numFmtId="164" fontId="6" fillId="4" borderId="7" xfId="0" applyNumberFormat="1" applyFont="1" applyFill="1" applyBorder="1" applyAlignment="1">
      <alignment horizontal="center" vertical="top"/>
    </xf>
    <xf numFmtId="164" fontId="6" fillId="4" borderId="35" xfId="0" applyNumberFormat="1" applyFont="1" applyFill="1" applyBorder="1" applyAlignment="1">
      <alignment horizontal="center" vertical="top"/>
    </xf>
    <xf numFmtId="0" fontId="12" fillId="0" borderId="0" xfId="0" applyFont="1" applyFill="1" applyBorder="1" applyAlignment="1">
      <alignment horizontal="center" vertical="top" wrapText="1"/>
    </xf>
    <xf numFmtId="164" fontId="6" fillId="4" borderId="1" xfId="0" applyNumberFormat="1" applyFont="1" applyFill="1" applyBorder="1" applyAlignment="1">
      <alignment horizontal="center" vertical="top"/>
    </xf>
    <xf numFmtId="164" fontId="6" fillId="4" borderId="51" xfId="0" applyNumberFormat="1" applyFont="1" applyFill="1" applyBorder="1" applyAlignment="1">
      <alignment horizontal="center" vertical="top"/>
    </xf>
    <xf numFmtId="164" fontId="11" fillId="0" borderId="47" xfId="0" applyNumberFormat="1" applyFont="1" applyFill="1" applyBorder="1" applyAlignment="1">
      <alignment horizontal="center" vertical="top"/>
    </xf>
    <xf numFmtId="164" fontId="11" fillId="0" borderId="48" xfId="0" applyNumberFormat="1" applyFont="1" applyFill="1" applyBorder="1" applyAlignment="1">
      <alignment horizontal="center" vertical="top"/>
    </xf>
    <xf numFmtId="164" fontId="11" fillId="0" borderId="39" xfId="0" applyNumberFormat="1" applyFont="1" applyFill="1" applyBorder="1" applyAlignment="1">
      <alignment horizontal="center" vertical="top"/>
    </xf>
    <xf numFmtId="164" fontId="11" fillId="0" borderId="58" xfId="0" applyNumberFormat="1" applyFont="1" applyFill="1" applyBorder="1" applyAlignment="1">
      <alignment horizontal="center" vertical="top"/>
    </xf>
    <xf numFmtId="164" fontId="11" fillId="0" borderId="45" xfId="0" applyNumberFormat="1" applyFont="1" applyFill="1" applyBorder="1" applyAlignment="1">
      <alignment horizontal="center" vertical="top"/>
    </xf>
    <xf numFmtId="164" fontId="11" fillId="0" borderId="1" xfId="0" applyNumberFormat="1" applyFont="1" applyFill="1" applyBorder="1" applyAlignment="1">
      <alignment horizontal="center" vertical="top"/>
    </xf>
    <xf numFmtId="164" fontId="11" fillId="0" borderId="51" xfId="0" applyNumberFormat="1" applyFont="1" applyFill="1" applyBorder="1" applyAlignment="1">
      <alignment horizontal="center" vertical="top"/>
    </xf>
    <xf numFmtId="164" fontId="11" fillId="0" borderId="14" xfId="0" applyNumberFormat="1" applyFont="1" applyFill="1" applyBorder="1" applyAlignment="1">
      <alignment horizontal="center" vertical="top"/>
    </xf>
    <xf numFmtId="164" fontId="11" fillId="0" borderId="36" xfId="0" applyNumberFormat="1" applyFont="1" applyFill="1" applyBorder="1" applyAlignment="1">
      <alignment horizontal="center" vertical="top"/>
    </xf>
    <xf numFmtId="164" fontId="11" fillId="0" borderId="66" xfId="0" applyNumberFormat="1" applyFont="1" applyFill="1" applyBorder="1" applyAlignment="1">
      <alignment horizontal="center" vertical="top"/>
    </xf>
    <xf numFmtId="164" fontId="11" fillId="0" borderId="50" xfId="0" applyNumberFormat="1" applyFont="1" applyFill="1" applyBorder="1" applyAlignment="1">
      <alignment horizontal="center" vertical="top"/>
    </xf>
    <xf numFmtId="164" fontId="11" fillId="0" borderId="34" xfId="0" applyNumberFormat="1" applyFont="1" applyFill="1" applyBorder="1" applyAlignment="1">
      <alignment horizontal="center" vertical="top"/>
    </xf>
    <xf numFmtId="164" fontId="11" fillId="0" borderId="11" xfId="0" applyNumberFormat="1" applyFont="1" applyFill="1" applyBorder="1" applyAlignment="1">
      <alignment horizontal="center" vertical="top"/>
    </xf>
    <xf numFmtId="164" fontId="11" fillId="0" borderId="49" xfId="0" applyNumberFormat="1" applyFont="1" applyFill="1" applyBorder="1" applyAlignment="1">
      <alignment horizontal="center" vertical="top"/>
    </xf>
    <xf numFmtId="0" fontId="12" fillId="0" borderId="20" xfId="0" applyFont="1" applyFill="1" applyBorder="1" applyAlignment="1">
      <alignment horizontal="center" vertical="top" wrapText="1"/>
    </xf>
    <xf numFmtId="164" fontId="11" fillId="0" borderId="7" xfId="0" applyNumberFormat="1" applyFont="1" applyFill="1" applyBorder="1" applyAlignment="1">
      <alignment horizontal="center" vertical="top"/>
    </xf>
    <xf numFmtId="0" fontId="12" fillId="0" borderId="28" xfId="0" applyFont="1" applyFill="1" applyBorder="1" applyAlignment="1">
      <alignment horizontal="center" vertical="top" wrapText="1"/>
    </xf>
    <xf numFmtId="164" fontId="6" fillId="4" borderId="39" xfId="0" applyNumberFormat="1" applyFont="1" applyFill="1" applyBorder="1" applyAlignment="1">
      <alignment horizontal="center" vertical="top"/>
    </xf>
    <xf numFmtId="164" fontId="6" fillId="4" borderId="78" xfId="0" applyNumberFormat="1" applyFont="1" applyFill="1" applyBorder="1" applyAlignment="1">
      <alignment horizontal="center" vertical="top"/>
    </xf>
    <xf numFmtId="164" fontId="6" fillId="4" borderId="36" xfId="0" applyNumberFormat="1" applyFont="1" applyFill="1" applyBorder="1" applyAlignment="1">
      <alignment horizontal="center" vertical="top"/>
    </xf>
    <xf numFmtId="164" fontId="1" fillId="0" borderId="80" xfId="0" applyNumberFormat="1" applyFont="1" applyFill="1" applyBorder="1" applyAlignment="1">
      <alignment horizontal="center" vertical="top"/>
    </xf>
    <xf numFmtId="164" fontId="1" fillId="0" borderId="66" xfId="0" applyNumberFormat="1" applyFont="1" applyFill="1" applyBorder="1" applyAlignment="1">
      <alignment horizontal="center" vertical="top"/>
    </xf>
    <xf numFmtId="49" fontId="10" fillId="0" borderId="8" xfId="0" applyNumberFormat="1" applyFont="1" applyBorder="1" applyAlignment="1">
      <alignment horizontal="center" vertical="top"/>
    </xf>
    <xf numFmtId="0" fontId="6" fillId="0" borderId="24" xfId="0" applyFont="1" applyFill="1" applyBorder="1" applyAlignment="1">
      <alignment horizontal="center" vertical="top" wrapText="1"/>
    </xf>
    <xf numFmtId="164" fontId="6" fillId="4" borderId="47" xfId="0" applyNumberFormat="1" applyFont="1" applyFill="1" applyBorder="1" applyAlignment="1">
      <alignment horizontal="center" vertical="top" wrapText="1"/>
    </xf>
    <xf numFmtId="164" fontId="6" fillId="4" borderId="48" xfId="0" applyNumberFormat="1" applyFont="1" applyFill="1" applyBorder="1" applyAlignment="1">
      <alignment horizontal="center" vertical="top" wrapText="1"/>
    </xf>
    <xf numFmtId="164" fontId="1" fillId="0" borderId="39" xfId="0" applyNumberFormat="1" applyFont="1" applyFill="1" applyBorder="1" applyAlignment="1">
      <alignment horizontal="center" vertical="top"/>
    </xf>
    <xf numFmtId="49" fontId="10" fillId="0" borderId="22" xfId="0" applyNumberFormat="1" applyFont="1" applyBorder="1" applyAlignment="1">
      <alignment vertical="top"/>
    </xf>
    <xf numFmtId="0" fontId="6" fillId="0" borderId="8" xfId="0" applyFont="1" applyFill="1" applyBorder="1" applyAlignment="1">
      <alignment horizontal="center" vertical="top" wrapText="1"/>
    </xf>
    <xf numFmtId="49" fontId="10" fillId="0" borderId="44" xfId="0" applyNumberFormat="1" applyFont="1" applyBorder="1" applyAlignment="1">
      <alignment vertical="top"/>
    </xf>
    <xf numFmtId="0" fontId="6" fillId="0" borderId="0" xfId="0" applyFont="1" applyFill="1" applyBorder="1" applyAlignment="1">
      <alignment horizontal="center" vertical="top" wrapText="1"/>
    </xf>
    <xf numFmtId="49" fontId="9" fillId="0" borderId="12" xfId="0" applyNumberFormat="1" applyFont="1" applyBorder="1" applyAlignment="1">
      <alignment horizontal="center" vertical="top"/>
    </xf>
    <xf numFmtId="164" fontId="11" fillId="0" borderId="43" xfId="0" applyNumberFormat="1" applyFont="1" applyFill="1" applyBorder="1" applyAlignment="1">
      <alignment horizontal="center" vertical="top"/>
    </xf>
    <xf numFmtId="164" fontId="11" fillId="0" borderId="55" xfId="0" applyNumberFormat="1" applyFont="1" applyFill="1" applyBorder="1" applyAlignment="1">
      <alignment horizontal="center" vertical="top"/>
    </xf>
    <xf numFmtId="164" fontId="11" fillId="0" borderId="43" xfId="0" applyNumberFormat="1" applyFont="1" applyBorder="1" applyAlignment="1">
      <alignment horizontal="center" vertical="top"/>
    </xf>
    <xf numFmtId="0" fontId="1" fillId="4" borderId="15" xfId="0" applyFont="1" applyFill="1" applyBorder="1" applyAlignment="1">
      <alignment vertical="top" wrapText="1"/>
    </xf>
    <xf numFmtId="164" fontId="11" fillId="0" borderId="57" xfId="0" applyNumberFormat="1" applyFont="1" applyFill="1" applyBorder="1" applyAlignment="1">
      <alignment horizontal="center" vertical="top"/>
    </xf>
    <xf numFmtId="164" fontId="11" fillId="0" borderId="1" xfId="0" applyNumberFormat="1" applyFont="1" applyBorder="1" applyAlignment="1">
      <alignment horizontal="center" vertical="top"/>
    </xf>
    <xf numFmtId="164" fontId="11" fillId="0" borderId="53" xfId="0" applyNumberFormat="1" applyFont="1" applyFill="1" applyBorder="1" applyAlignment="1">
      <alignment horizontal="center" vertical="top"/>
    </xf>
    <xf numFmtId="0" fontId="9" fillId="0" borderId="28" xfId="0" applyFont="1" applyFill="1" applyBorder="1" applyAlignment="1">
      <alignment horizontal="center" vertical="top" wrapText="1"/>
    </xf>
    <xf numFmtId="49" fontId="10" fillId="0" borderId="12" xfId="0" applyNumberFormat="1" applyFont="1" applyFill="1" applyBorder="1" applyAlignment="1">
      <alignment horizontal="center" vertical="top"/>
    </xf>
    <xf numFmtId="164" fontId="11" fillId="0" borderId="80" xfId="0" applyNumberFormat="1" applyFont="1" applyFill="1" applyBorder="1" applyAlignment="1">
      <alignment horizontal="center" vertical="top"/>
    </xf>
    <xf numFmtId="0" fontId="9" fillId="0" borderId="28" xfId="0" applyFont="1" applyFill="1" applyBorder="1" applyAlignment="1">
      <alignment horizontal="center" vertical="top" textRotation="180" wrapText="1"/>
    </xf>
    <xf numFmtId="164" fontId="11" fillId="0" borderId="14" xfId="0" applyNumberFormat="1" applyFont="1" applyBorder="1" applyAlignment="1">
      <alignment horizontal="center" vertical="top"/>
    </xf>
    <xf numFmtId="164" fontId="6" fillId="0" borderId="38" xfId="0" applyNumberFormat="1" applyFont="1" applyFill="1" applyBorder="1" applyAlignment="1">
      <alignment horizontal="center" vertical="top"/>
    </xf>
    <xf numFmtId="164" fontId="6" fillId="0" borderId="39" xfId="0" applyNumberFormat="1" applyFont="1" applyFill="1" applyBorder="1" applyAlignment="1">
      <alignment horizontal="center" vertical="top"/>
    </xf>
    <xf numFmtId="164" fontId="6" fillId="0" borderId="45" xfId="0" applyNumberFormat="1" applyFont="1" applyFill="1" applyBorder="1" applyAlignment="1">
      <alignment horizontal="center" vertical="top"/>
    </xf>
    <xf numFmtId="164" fontId="6" fillId="0" borderId="1" xfId="0" applyNumberFormat="1" applyFont="1" applyFill="1" applyBorder="1" applyAlignment="1">
      <alignment horizontal="center" vertical="top"/>
    </xf>
    <xf numFmtId="164" fontId="6" fillId="0" borderId="64" xfId="0" applyNumberFormat="1" applyFont="1" applyFill="1" applyBorder="1" applyAlignment="1">
      <alignment horizontal="center" vertical="top"/>
    </xf>
    <xf numFmtId="164" fontId="6" fillId="0" borderId="10" xfId="0" applyNumberFormat="1" applyFont="1" applyFill="1" applyBorder="1" applyAlignment="1">
      <alignment horizontal="center" vertical="top"/>
    </xf>
    <xf numFmtId="164" fontId="6" fillId="0" borderId="12" xfId="0" applyNumberFormat="1" applyFont="1" applyFill="1" applyBorder="1" applyAlignment="1">
      <alignment horizontal="center" vertical="top"/>
    </xf>
    <xf numFmtId="0" fontId="12" fillId="0" borderId="28" xfId="0" applyFont="1" applyBorder="1" applyAlignment="1">
      <alignment vertical="top"/>
    </xf>
    <xf numFmtId="49" fontId="10" fillId="4" borderId="8" xfId="0" applyNumberFormat="1" applyFont="1" applyFill="1" applyBorder="1" applyAlignment="1">
      <alignment horizontal="center" vertical="top" wrapText="1"/>
    </xf>
    <xf numFmtId="49" fontId="1" fillId="4" borderId="0" xfId="0" applyNumberFormat="1" applyFont="1" applyFill="1" applyBorder="1" applyAlignment="1">
      <alignment horizontal="center" vertical="top" wrapText="1"/>
    </xf>
    <xf numFmtId="0" fontId="6" fillId="0" borderId="13" xfId="0" applyFont="1" applyBorder="1" applyAlignment="1">
      <alignment horizontal="center" vertical="top" wrapText="1"/>
    </xf>
    <xf numFmtId="49" fontId="9" fillId="0" borderId="31" xfId="0" applyNumberFormat="1" applyFont="1" applyBorder="1" applyAlignment="1">
      <alignment horizontal="center" vertical="top" wrapText="1"/>
    </xf>
    <xf numFmtId="0" fontId="10" fillId="0" borderId="10" xfId="0" applyFont="1" applyFill="1" applyBorder="1" applyAlignment="1">
      <alignment vertical="center" textRotation="90" wrapText="1"/>
    </xf>
    <xf numFmtId="49" fontId="9" fillId="0" borderId="34" xfId="0" applyNumberFormat="1" applyFont="1" applyBorder="1" applyAlignment="1">
      <alignment horizontal="center" vertical="top" wrapText="1"/>
    </xf>
    <xf numFmtId="164" fontId="6" fillId="4" borderId="12" xfId="0" applyNumberFormat="1" applyFont="1" applyFill="1" applyBorder="1" applyAlignment="1">
      <alignment horizontal="center" vertical="top" wrapText="1"/>
    </xf>
    <xf numFmtId="49" fontId="10" fillId="4" borderId="0" xfId="0" applyNumberFormat="1" applyFont="1" applyFill="1" applyBorder="1" applyAlignment="1">
      <alignment horizontal="center" vertical="top" wrapText="1"/>
    </xf>
    <xf numFmtId="0" fontId="10" fillId="0" borderId="17" xfId="0" applyFont="1" applyFill="1" applyBorder="1" applyAlignment="1">
      <alignment vertical="center" textRotation="90" wrapText="1"/>
    </xf>
    <xf numFmtId="49" fontId="10" fillId="4" borderId="20" xfId="0" applyNumberFormat="1" applyFont="1" applyFill="1" applyBorder="1" applyAlignment="1">
      <alignment horizontal="center" vertical="top" wrapText="1"/>
    </xf>
    <xf numFmtId="49" fontId="10" fillId="4" borderId="8" xfId="0" applyNumberFormat="1" applyFont="1" applyFill="1" applyBorder="1" applyAlignment="1">
      <alignment horizontal="center" vertical="top"/>
    </xf>
    <xf numFmtId="0" fontId="10" fillId="0" borderId="8" xfId="0" applyFont="1" applyFill="1" applyBorder="1" applyAlignment="1">
      <alignment horizontal="center" vertical="top" wrapText="1"/>
    </xf>
    <xf numFmtId="49" fontId="10" fillId="4" borderId="0" xfId="0" applyNumberFormat="1" applyFont="1" applyFill="1" applyBorder="1" applyAlignment="1">
      <alignment horizontal="center" vertical="top"/>
    </xf>
    <xf numFmtId="0" fontId="10" fillId="0" borderId="0" xfId="0" applyFont="1" applyFill="1" applyBorder="1" applyAlignment="1">
      <alignment horizontal="center" vertical="top" wrapText="1"/>
    </xf>
    <xf numFmtId="0" fontId="2" fillId="0" borderId="0" xfId="0" applyFont="1" applyBorder="1" applyAlignment="1">
      <alignment horizontal="center" wrapText="1"/>
    </xf>
    <xf numFmtId="164" fontId="6" fillId="4" borderId="43" xfId="0" applyNumberFormat="1" applyFont="1" applyFill="1" applyBorder="1" applyAlignment="1">
      <alignment horizontal="center" vertical="top"/>
    </xf>
    <xf numFmtId="164" fontId="6" fillId="4" borderId="55" xfId="0" applyNumberFormat="1" applyFont="1" applyFill="1" applyBorder="1" applyAlignment="1">
      <alignment horizontal="center" vertical="top"/>
    </xf>
    <xf numFmtId="49" fontId="10" fillId="4" borderId="20" xfId="0" applyNumberFormat="1" applyFont="1" applyFill="1" applyBorder="1" applyAlignment="1">
      <alignment horizontal="center" vertical="top"/>
    </xf>
    <xf numFmtId="0" fontId="2" fillId="0" borderId="20" xfId="0" applyFont="1" applyBorder="1" applyAlignment="1">
      <alignment horizontal="center" wrapText="1"/>
    </xf>
    <xf numFmtId="0" fontId="9" fillId="0" borderId="44" xfId="0" applyFont="1" applyBorder="1" applyAlignment="1">
      <alignment horizontal="center" vertical="top" wrapText="1"/>
    </xf>
    <xf numFmtId="0" fontId="9" fillId="0" borderId="0" xfId="0" applyFont="1" applyBorder="1" applyAlignment="1">
      <alignment horizontal="center" vertical="top" wrapText="1"/>
    </xf>
    <xf numFmtId="0" fontId="9" fillId="0" borderId="8" xfId="0" applyFont="1" applyFill="1" applyBorder="1" applyAlignment="1">
      <alignment horizontal="center" vertical="top" textRotation="180" wrapText="1"/>
    </xf>
    <xf numFmtId="49" fontId="1" fillId="0" borderId="7" xfId="0" applyNumberFormat="1" applyFont="1" applyBorder="1" applyAlignment="1">
      <alignment vertical="center" wrapText="1"/>
    </xf>
    <xf numFmtId="0" fontId="9" fillId="0" borderId="35" xfId="0" applyNumberFormat="1" applyFont="1" applyBorder="1" applyAlignment="1">
      <alignment horizontal="center" vertical="center"/>
    </xf>
    <xf numFmtId="164" fontId="6" fillId="4" borderId="5" xfId="0" applyNumberFormat="1" applyFont="1" applyFill="1" applyBorder="1" applyAlignment="1">
      <alignment horizontal="center" vertical="top" wrapText="1"/>
    </xf>
    <xf numFmtId="164" fontId="6" fillId="4" borderId="45"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49" fontId="1" fillId="0" borderId="12" xfId="0" applyNumberFormat="1" applyFont="1" applyBorder="1" applyAlignment="1">
      <alignment vertical="center" wrapText="1"/>
    </xf>
    <xf numFmtId="0" fontId="9" fillId="0" borderId="34" xfId="0" applyNumberFormat="1" applyFont="1" applyBorder="1" applyAlignment="1">
      <alignment horizontal="center" vertical="center"/>
    </xf>
    <xf numFmtId="164" fontId="6" fillId="4" borderId="53" xfId="0" applyNumberFormat="1" applyFont="1" applyFill="1" applyBorder="1" applyAlignment="1">
      <alignment horizontal="center" vertical="top" wrapText="1"/>
    </xf>
    <xf numFmtId="164" fontId="6" fillId="4" borderId="55" xfId="0" applyNumberFormat="1" applyFont="1" applyFill="1" applyBorder="1" applyAlignment="1">
      <alignment horizontal="center" vertical="top" wrapText="1"/>
    </xf>
    <xf numFmtId="49" fontId="1" fillId="0" borderId="12" xfId="0" applyNumberFormat="1" applyFont="1" applyBorder="1" applyAlignment="1">
      <alignment horizontal="center" vertical="center" wrapText="1"/>
    </xf>
    <xf numFmtId="164" fontId="6" fillId="4" borderId="14" xfId="0" applyNumberFormat="1" applyFont="1" applyFill="1" applyBorder="1" applyAlignment="1">
      <alignment horizontal="center" vertical="top" wrapText="1"/>
    </xf>
    <xf numFmtId="164" fontId="6" fillId="4" borderId="51" xfId="0" applyNumberFormat="1" applyFont="1" applyFill="1" applyBorder="1" applyAlignment="1">
      <alignment horizontal="center" vertical="top" wrapText="1"/>
    </xf>
    <xf numFmtId="164" fontId="6" fillId="4" borderId="66" xfId="0" applyNumberFormat="1" applyFont="1" applyFill="1" applyBorder="1" applyAlignment="1">
      <alignment horizontal="center" vertical="top" wrapText="1"/>
    </xf>
    <xf numFmtId="164" fontId="6" fillId="4" borderId="52" xfId="0" applyNumberFormat="1" applyFont="1" applyFill="1" applyBorder="1" applyAlignment="1">
      <alignment horizontal="center" vertical="top" wrapText="1"/>
    </xf>
    <xf numFmtId="0" fontId="9" fillId="6" borderId="62" xfId="0" applyFont="1" applyFill="1" applyBorder="1" applyAlignment="1">
      <alignment horizontal="center" vertical="top" wrapText="1"/>
    </xf>
    <xf numFmtId="164" fontId="10" fillId="6" borderId="41" xfId="0" applyNumberFormat="1" applyFont="1" applyFill="1" applyBorder="1" applyAlignment="1">
      <alignment horizontal="center" vertical="top"/>
    </xf>
    <xf numFmtId="164" fontId="10" fillId="6" borderId="2" xfId="0" applyNumberFormat="1" applyFont="1" applyFill="1" applyBorder="1" applyAlignment="1">
      <alignment horizontal="center" vertical="top"/>
    </xf>
    <xf numFmtId="164" fontId="10" fillId="6" borderId="63" xfId="0" applyNumberFormat="1" applyFont="1" applyFill="1" applyBorder="1" applyAlignment="1">
      <alignment horizontal="center" vertical="top"/>
    </xf>
    <xf numFmtId="164" fontId="10" fillId="6" borderId="62" xfId="0" applyNumberFormat="1" applyFont="1" applyFill="1" applyBorder="1" applyAlignment="1">
      <alignment horizontal="center" vertical="top"/>
    </xf>
    <xf numFmtId="49" fontId="1" fillId="0" borderId="7" xfId="0" applyNumberFormat="1" applyFont="1" applyBorder="1" applyAlignment="1">
      <alignment horizontal="center" vertical="center" wrapText="1"/>
    </xf>
    <xf numFmtId="0" fontId="9" fillId="0" borderId="22" xfId="0" applyNumberFormat="1" applyFont="1" applyBorder="1" applyAlignment="1">
      <alignment horizontal="center" vertical="center"/>
    </xf>
    <xf numFmtId="0" fontId="6" fillId="4" borderId="22" xfId="0" applyFont="1" applyFill="1" applyBorder="1" applyAlignment="1">
      <alignment horizontal="center" vertical="top" wrapText="1"/>
    </xf>
    <xf numFmtId="164" fontId="6" fillId="4" borderId="65" xfId="0" applyNumberFormat="1" applyFont="1" applyFill="1" applyBorder="1" applyAlignment="1">
      <alignment horizontal="center" vertical="top" wrapText="1"/>
    </xf>
    <xf numFmtId="164" fontId="6" fillId="4" borderId="6" xfId="0" applyNumberFormat="1" applyFont="1" applyFill="1" applyBorder="1" applyAlignment="1">
      <alignment horizontal="center" vertical="top" wrapText="1"/>
    </xf>
    <xf numFmtId="164" fontId="6" fillId="4" borderId="64" xfId="0" applyNumberFormat="1" applyFont="1" applyFill="1" applyBorder="1" applyAlignment="1">
      <alignment horizontal="center" vertical="top" wrapText="1"/>
    </xf>
    <xf numFmtId="0" fontId="6" fillId="4" borderId="76" xfId="0" applyFont="1" applyFill="1" applyBorder="1" applyAlignment="1">
      <alignment horizontal="center" vertical="top" wrapText="1"/>
    </xf>
    <xf numFmtId="0" fontId="6" fillId="4" borderId="37" xfId="0" applyFont="1" applyFill="1" applyBorder="1" applyAlignment="1">
      <alignment horizontal="center" vertical="top" wrapText="1"/>
    </xf>
    <xf numFmtId="164" fontId="6" fillId="4" borderId="57" xfId="0" applyNumberFormat="1" applyFont="1" applyFill="1" applyBorder="1" applyAlignment="1">
      <alignment horizontal="center" vertical="top" wrapText="1"/>
    </xf>
    <xf numFmtId="0" fontId="9" fillId="0" borderId="10" xfId="0" applyFont="1" applyFill="1" applyBorder="1" applyAlignment="1">
      <alignment vertical="center" wrapText="1"/>
    </xf>
    <xf numFmtId="0" fontId="9" fillId="0" borderId="34" xfId="0" applyNumberFormat="1" applyFont="1" applyBorder="1" applyAlignment="1">
      <alignment vertical="center"/>
    </xf>
    <xf numFmtId="0" fontId="6" fillId="0" borderId="76" xfId="0" applyFont="1" applyFill="1" applyBorder="1" applyAlignment="1">
      <alignment horizontal="center" vertical="top"/>
    </xf>
    <xf numFmtId="164" fontId="11" fillId="0" borderId="64" xfId="0" applyNumberFormat="1" applyFont="1" applyBorder="1" applyAlignment="1">
      <alignment horizontal="center" vertical="top"/>
    </xf>
    <xf numFmtId="49" fontId="10" fillId="0" borderId="10" xfId="0" applyNumberFormat="1" applyFont="1" applyBorder="1" applyAlignment="1">
      <alignment vertical="center" textRotation="90"/>
    </xf>
    <xf numFmtId="164" fontId="13" fillId="3" borderId="17" xfId="0" applyNumberFormat="1" applyFont="1" applyFill="1" applyBorder="1" applyAlignment="1">
      <alignment horizontal="center" vertical="top"/>
    </xf>
    <xf numFmtId="0" fontId="10" fillId="0" borderId="8" xfId="0" applyFont="1" applyBorder="1" applyAlignment="1">
      <alignment horizontal="center" vertical="center" textRotation="90"/>
    </xf>
    <xf numFmtId="49" fontId="6" fillId="4" borderId="7" xfId="0" applyNumberFormat="1" applyFont="1" applyFill="1" applyBorder="1" applyAlignment="1">
      <alignment horizontal="center" vertical="top"/>
    </xf>
    <xf numFmtId="164" fontId="11" fillId="0" borderId="64" xfId="0" applyNumberFormat="1" applyFont="1" applyFill="1" applyBorder="1" applyAlignment="1">
      <alignment horizontal="center" vertical="top" wrapText="1"/>
    </xf>
    <xf numFmtId="164" fontId="11" fillId="0" borderId="1" xfId="0" applyNumberFormat="1" applyFont="1" applyFill="1" applyBorder="1" applyAlignment="1">
      <alignment horizontal="center" vertical="top" wrapText="1"/>
    </xf>
    <xf numFmtId="164" fontId="11" fillId="0" borderId="14" xfId="0" applyNumberFormat="1" applyFont="1" applyFill="1" applyBorder="1" applyAlignment="1">
      <alignment horizontal="center" vertical="top" wrapText="1"/>
    </xf>
    <xf numFmtId="164" fontId="11" fillId="0" borderId="46" xfId="0" applyNumberFormat="1" applyFont="1" applyFill="1" applyBorder="1" applyAlignment="1">
      <alignment horizontal="center" vertical="top" wrapText="1"/>
    </xf>
    <xf numFmtId="164" fontId="11" fillId="0" borderId="47" xfId="0" applyNumberFormat="1" applyFont="1" applyFill="1" applyBorder="1" applyAlignment="1">
      <alignment horizontal="center" vertical="top" wrapText="1"/>
    </xf>
    <xf numFmtId="164" fontId="11" fillId="0" borderId="48" xfId="0" applyNumberFormat="1" applyFont="1" applyFill="1" applyBorder="1" applyAlignment="1">
      <alignment horizontal="center" vertical="top" wrapText="1"/>
    </xf>
    <xf numFmtId="0" fontId="11" fillId="0" borderId="69" xfId="0" applyFont="1" applyFill="1" applyBorder="1" applyAlignment="1">
      <alignment vertical="top" wrapText="1"/>
    </xf>
    <xf numFmtId="0" fontId="10" fillId="0" borderId="0" xfId="0" applyFont="1" applyBorder="1" applyAlignment="1">
      <alignment vertical="center" textRotation="90"/>
    </xf>
    <xf numFmtId="0" fontId="10" fillId="0" borderId="0" xfId="0" applyFont="1" applyBorder="1" applyAlignment="1">
      <alignment horizontal="center" vertical="center" textRotation="90"/>
    </xf>
    <xf numFmtId="0" fontId="14" fillId="0" borderId="0" xfId="0" applyNumberFormat="1" applyFont="1" applyBorder="1" applyAlignment="1">
      <alignment vertical="top" wrapText="1"/>
    </xf>
    <xf numFmtId="0" fontId="1" fillId="0" borderId="0" xfId="0" applyFont="1" applyFill="1" applyAlignment="1">
      <alignment vertical="top"/>
    </xf>
    <xf numFmtId="0" fontId="10" fillId="4" borderId="0" xfId="0" applyFont="1" applyFill="1" applyBorder="1" applyAlignment="1">
      <alignment vertical="center" wrapText="1"/>
    </xf>
    <xf numFmtId="0" fontId="10" fillId="4" borderId="0" xfId="0" applyFont="1" applyFill="1" applyBorder="1" applyAlignment="1">
      <alignment vertical="top" wrapText="1"/>
    </xf>
    <xf numFmtId="0" fontId="6" fillId="4" borderId="0" xfId="0" applyFont="1" applyFill="1" applyBorder="1" applyAlignment="1">
      <alignment vertical="top" wrapText="1"/>
    </xf>
    <xf numFmtId="164" fontId="2" fillId="0" borderId="0" xfId="0" applyNumberFormat="1" applyFont="1"/>
    <xf numFmtId="0" fontId="9" fillId="0" borderId="11" xfId="0" applyNumberFormat="1" applyFont="1" applyBorder="1" applyAlignment="1">
      <alignment horizontal="center" vertical="top"/>
    </xf>
    <xf numFmtId="0" fontId="2" fillId="0" borderId="0" xfId="0" applyNumberFormat="1" applyFont="1" applyAlignment="1">
      <alignment horizontal="center" vertical="center" textRotation="90" wrapText="1"/>
    </xf>
    <xf numFmtId="0" fontId="6" fillId="6" borderId="67" xfId="0" applyNumberFormat="1" applyFont="1" applyFill="1" applyBorder="1" applyAlignment="1">
      <alignment horizontal="center" vertical="center" textRotation="90" wrapText="1"/>
    </xf>
    <xf numFmtId="0" fontId="1" fillId="0" borderId="0" xfId="0" applyNumberFormat="1" applyFont="1" applyAlignment="1">
      <alignment horizontal="center" vertical="center" textRotation="90" wrapText="1"/>
    </xf>
    <xf numFmtId="164" fontId="11" fillId="0" borderId="46" xfId="0" applyNumberFormat="1" applyFont="1" applyFill="1" applyBorder="1" applyAlignment="1">
      <alignment horizontal="center" vertical="top"/>
    </xf>
    <xf numFmtId="0" fontId="11" fillId="0" borderId="13" xfId="0" applyFont="1" applyFill="1" applyBorder="1" applyAlignment="1">
      <alignment horizontal="center" vertical="top"/>
    </xf>
    <xf numFmtId="164" fontId="11" fillId="0" borderId="26" xfId="0" applyNumberFormat="1" applyFont="1" applyFill="1" applyBorder="1" applyAlignment="1">
      <alignment horizontal="center" vertical="top"/>
    </xf>
    <xf numFmtId="49" fontId="10" fillId="0" borderId="12" xfId="0" applyNumberFormat="1" applyFont="1" applyBorder="1" applyAlignment="1">
      <alignment vertical="top"/>
    </xf>
    <xf numFmtId="164" fontId="11" fillId="0" borderId="13" xfId="0" applyNumberFormat="1" applyFont="1" applyFill="1" applyBorder="1" applyAlignment="1">
      <alignment horizontal="center" vertical="top"/>
    </xf>
    <xf numFmtId="0" fontId="11" fillId="0" borderId="16" xfId="0" applyFont="1" applyFill="1" applyBorder="1" applyAlignment="1">
      <alignment horizontal="center" vertical="top"/>
    </xf>
    <xf numFmtId="0" fontId="11" fillId="0" borderId="79" xfId="0" applyFont="1" applyFill="1" applyBorder="1" applyAlignment="1">
      <alignment horizontal="center" vertical="top"/>
    </xf>
    <xf numFmtId="0" fontId="11" fillId="0" borderId="26" xfId="0" applyFont="1" applyFill="1" applyBorder="1" applyAlignment="1">
      <alignment horizontal="center" vertical="top"/>
    </xf>
    <xf numFmtId="0" fontId="6" fillId="0" borderId="28" xfId="0" applyFont="1" applyFill="1" applyBorder="1" applyAlignment="1">
      <alignment vertical="top"/>
    </xf>
    <xf numFmtId="49" fontId="10" fillId="6" borderId="41" xfId="0" applyNumberFormat="1" applyFont="1" applyFill="1" applyBorder="1" applyAlignment="1">
      <alignment vertical="top"/>
    </xf>
    <xf numFmtId="49" fontId="10" fillId="0" borderId="50" xfId="0" applyNumberFormat="1" applyFont="1" applyBorder="1" applyAlignment="1">
      <alignment horizontal="center" vertical="top" wrapText="1"/>
    </xf>
    <xf numFmtId="49" fontId="9" fillId="6" borderId="11" xfId="0" applyNumberFormat="1" applyFont="1" applyFill="1" applyBorder="1" applyAlignment="1">
      <alignment horizontal="center" vertical="top"/>
    </xf>
    <xf numFmtId="49" fontId="10" fillId="6" borderId="11"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center" textRotation="90" wrapText="1"/>
    </xf>
    <xf numFmtId="164" fontId="6" fillId="4" borderId="43" xfId="0" applyNumberFormat="1" applyFont="1" applyFill="1" applyBorder="1" applyAlignment="1">
      <alignment horizontal="center" vertical="top" wrapText="1"/>
    </xf>
    <xf numFmtId="164" fontId="6" fillId="4" borderId="37" xfId="0" applyNumberFormat="1" applyFont="1" applyFill="1" applyBorder="1" applyAlignment="1">
      <alignment horizontal="center" vertical="top" wrapText="1"/>
    </xf>
    <xf numFmtId="0" fontId="10" fillId="0" borderId="5" xfId="0" applyFont="1" applyFill="1" applyBorder="1" applyAlignment="1">
      <alignment vertical="center" textRotation="90" wrapText="1"/>
    </xf>
    <xf numFmtId="164" fontId="11" fillId="0" borderId="25" xfId="0" applyNumberFormat="1" applyFont="1" applyFill="1" applyBorder="1" applyAlignment="1">
      <alignment horizontal="center" vertical="top" wrapText="1"/>
    </xf>
    <xf numFmtId="49" fontId="10" fillId="2" borderId="28" xfId="0" applyNumberFormat="1" applyFont="1" applyFill="1" applyBorder="1" applyAlignment="1">
      <alignment vertical="top"/>
    </xf>
    <xf numFmtId="164" fontId="11" fillId="0" borderId="60" xfId="0" applyNumberFormat="1" applyFont="1" applyFill="1" applyBorder="1" applyAlignment="1">
      <alignment horizontal="center" vertical="top"/>
    </xf>
    <xf numFmtId="164" fontId="1" fillId="0" borderId="9" xfId="0" applyNumberFormat="1" applyFont="1" applyBorder="1" applyAlignment="1">
      <alignment horizontal="center" vertical="top" wrapText="1"/>
    </xf>
    <xf numFmtId="0" fontId="9" fillId="4" borderId="22" xfId="0" applyFont="1" applyFill="1" applyBorder="1" applyAlignment="1">
      <alignment vertical="top" wrapText="1"/>
    </xf>
    <xf numFmtId="49" fontId="10" fillId="6" borderId="67" xfId="0" applyNumberFormat="1" applyFont="1" applyFill="1" applyBorder="1" applyAlignment="1">
      <alignment vertical="top"/>
    </xf>
    <xf numFmtId="49" fontId="9" fillId="6" borderId="35" xfId="0" applyNumberFormat="1" applyFont="1" applyFill="1" applyBorder="1" applyAlignment="1">
      <alignment horizontal="center" vertical="top"/>
    </xf>
    <xf numFmtId="164" fontId="13" fillId="6" borderId="40" xfId="0" applyNumberFormat="1" applyFont="1" applyFill="1" applyBorder="1" applyAlignment="1">
      <alignment horizontal="center" vertical="top"/>
    </xf>
    <xf numFmtId="164" fontId="6" fillId="0" borderId="13" xfId="0" applyNumberFormat="1" applyFont="1" applyFill="1" applyBorder="1" applyAlignment="1">
      <alignment horizontal="center" vertical="top"/>
    </xf>
    <xf numFmtId="49" fontId="10" fillId="6" borderId="0" xfId="0" applyNumberFormat="1" applyFont="1" applyFill="1" applyBorder="1" applyAlignment="1">
      <alignment horizontal="center" vertical="top"/>
    </xf>
    <xf numFmtId="0" fontId="11" fillId="0" borderId="56" xfId="0" applyFont="1" applyFill="1" applyBorder="1" applyAlignment="1">
      <alignment horizontal="left" vertical="top" wrapText="1"/>
    </xf>
    <xf numFmtId="0" fontId="8" fillId="0" borderId="2" xfId="0" applyFont="1" applyBorder="1" applyAlignment="1">
      <alignment horizontal="center" vertical="center" textRotation="90"/>
    </xf>
    <xf numFmtId="0" fontId="8" fillId="0" borderId="42" xfId="0" applyFont="1" applyBorder="1" applyAlignment="1">
      <alignment horizontal="center" vertical="center" textRotation="90"/>
    </xf>
    <xf numFmtId="0" fontId="11" fillId="0" borderId="45" xfId="0" applyFont="1" applyFill="1" applyBorder="1" applyAlignment="1">
      <alignment horizontal="center" vertical="top"/>
    </xf>
    <xf numFmtId="0" fontId="11" fillId="0" borderId="51" xfId="0" applyFont="1" applyFill="1" applyBorder="1" applyAlignment="1">
      <alignment horizontal="center" vertical="top" wrapText="1"/>
    </xf>
    <xf numFmtId="0" fontId="11" fillId="0" borderId="50" xfId="0" applyFont="1" applyFill="1" applyBorder="1" applyAlignment="1">
      <alignment horizontal="center" vertical="top"/>
    </xf>
    <xf numFmtId="0" fontId="11" fillId="0" borderId="34" xfId="0" applyFont="1" applyFill="1" applyBorder="1" applyAlignment="1">
      <alignment horizontal="center" vertical="top"/>
    </xf>
    <xf numFmtId="0" fontId="11" fillId="4" borderId="7" xfId="0" applyNumberFormat="1" applyFont="1" applyFill="1" applyBorder="1" applyAlignment="1">
      <alignment horizontal="center" vertical="top" wrapText="1"/>
    </xf>
    <xf numFmtId="1" fontId="11" fillId="0" borderId="21" xfId="0" applyNumberFormat="1" applyFont="1" applyFill="1" applyBorder="1" applyAlignment="1">
      <alignment horizontal="center" vertical="top"/>
    </xf>
    <xf numFmtId="0" fontId="11" fillId="0" borderId="10" xfId="0" applyFont="1" applyFill="1" applyBorder="1" applyAlignment="1">
      <alignment vertical="top"/>
    </xf>
    <xf numFmtId="0" fontId="11" fillId="0" borderId="12" xfId="0" applyFont="1" applyFill="1" applyBorder="1" applyAlignment="1">
      <alignment vertical="top"/>
    </xf>
    <xf numFmtId="0" fontId="11" fillId="0" borderId="34" xfId="0" applyFont="1" applyFill="1" applyBorder="1" applyAlignment="1">
      <alignment vertical="top"/>
    </xf>
    <xf numFmtId="0" fontId="11" fillId="0" borderId="38" xfId="0" applyFont="1" applyFill="1" applyBorder="1" applyAlignment="1">
      <alignment horizontal="center" vertical="top"/>
    </xf>
    <xf numFmtId="0" fontId="11" fillId="0" borderId="39" xfId="0" applyFont="1" applyFill="1" applyBorder="1" applyAlignment="1">
      <alignment horizontal="center" vertical="top"/>
    </xf>
    <xf numFmtId="0" fontId="11" fillId="0" borderId="36" xfId="0" applyFont="1" applyFill="1" applyBorder="1" applyAlignment="1">
      <alignment horizontal="center" vertical="top"/>
    </xf>
    <xf numFmtId="0" fontId="11" fillId="0" borderId="24" xfId="0" applyNumberFormat="1" applyFont="1" applyFill="1" applyBorder="1" applyAlignment="1">
      <alignment horizontal="center" vertical="top" wrapText="1"/>
    </xf>
    <xf numFmtId="0" fontId="11" fillId="0" borderId="7" xfId="0" applyNumberFormat="1" applyFont="1" applyFill="1" applyBorder="1" applyAlignment="1">
      <alignment horizontal="center" vertical="top" wrapText="1"/>
    </xf>
    <xf numFmtId="0" fontId="11" fillId="0" borderId="22" xfId="0" applyNumberFormat="1" applyFont="1" applyFill="1" applyBorder="1" applyAlignment="1">
      <alignment horizontal="center" vertical="top"/>
    </xf>
    <xf numFmtId="0" fontId="11" fillId="0" borderId="8" xfId="0" applyNumberFormat="1" applyFont="1" applyFill="1" applyBorder="1" applyAlignment="1">
      <alignment horizontal="center" vertical="top" wrapText="1"/>
    </xf>
    <xf numFmtId="0" fontId="11" fillId="0" borderId="22" xfId="0" applyNumberFormat="1" applyFont="1" applyFill="1" applyBorder="1" applyAlignment="1">
      <alignment horizontal="center" vertical="top" wrapText="1"/>
    </xf>
    <xf numFmtId="0" fontId="11" fillId="0" borderId="17" xfId="0" applyFont="1" applyFill="1" applyBorder="1" applyAlignment="1">
      <alignment vertical="top" wrapText="1"/>
    </xf>
    <xf numFmtId="0" fontId="11" fillId="0" borderId="19" xfId="0" applyFont="1" applyFill="1" applyBorder="1" applyAlignment="1">
      <alignment vertical="top" wrapText="1"/>
    </xf>
    <xf numFmtId="0" fontId="11" fillId="0" borderId="31" xfId="0" applyFont="1" applyFill="1" applyBorder="1" applyAlignment="1">
      <alignment vertical="top" wrapText="1"/>
    </xf>
    <xf numFmtId="0" fontId="11" fillId="0" borderId="28" xfId="0" applyNumberFormat="1" applyFont="1" applyFill="1" applyBorder="1" applyAlignment="1">
      <alignment horizontal="center" vertical="top" wrapText="1"/>
    </xf>
    <xf numFmtId="0" fontId="11" fillId="0" borderId="12"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0" fontId="11" fillId="0" borderId="68" xfId="0" applyNumberFormat="1" applyFont="1" applyFill="1" applyBorder="1" applyAlignment="1">
      <alignment horizontal="center" vertical="top" wrapText="1"/>
    </xf>
    <xf numFmtId="0" fontId="11" fillId="0" borderId="19" xfId="0" applyNumberFormat="1" applyFont="1" applyFill="1" applyBorder="1" applyAlignment="1">
      <alignment horizontal="center" vertical="top" wrapText="1"/>
    </xf>
    <xf numFmtId="0" fontId="11" fillId="0" borderId="44" xfId="0" applyNumberFormat="1" applyFont="1" applyFill="1" applyBorder="1" applyAlignment="1">
      <alignment horizontal="center" vertical="top" wrapText="1"/>
    </xf>
    <xf numFmtId="0" fontId="11" fillId="4" borderId="8" xfId="0" applyNumberFormat="1" applyFont="1" applyFill="1" applyBorder="1" applyAlignment="1">
      <alignment horizontal="center" vertical="top" wrapText="1"/>
    </xf>
    <xf numFmtId="0" fontId="11" fillId="4" borderId="22" xfId="0" applyNumberFormat="1" applyFont="1" applyFill="1" applyBorder="1" applyAlignment="1">
      <alignment horizontal="center" vertical="top" wrapText="1"/>
    </xf>
    <xf numFmtId="0" fontId="11" fillId="4" borderId="60" xfId="0" applyNumberFormat="1" applyFont="1" applyFill="1" applyBorder="1" applyAlignment="1">
      <alignment horizontal="center" vertical="top" wrapText="1"/>
    </xf>
    <xf numFmtId="0" fontId="11" fillId="4" borderId="37" xfId="0" applyNumberFormat="1" applyFont="1" applyFill="1" applyBorder="1" applyAlignment="1">
      <alignment horizontal="center" vertical="top" wrapText="1"/>
    </xf>
    <xf numFmtId="0" fontId="11" fillId="4" borderId="0" xfId="0" applyNumberFormat="1" applyFont="1" applyFill="1" applyBorder="1" applyAlignment="1">
      <alignment horizontal="center" vertical="top" wrapText="1"/>
    </xf>
    <xf numFmtId="0" fontId="11" fillId="4" borderId="21" xfId="0" applyNumberFormat="1" applyFont="1" applyFill="1" applyBorder="1" applyAlignment="1">
      <alignment horizontal="center" vertical="top" wrapText="1"/>
    </xf>
    <xf numFmtId="0" fontId="11" fillId="4" borderId="78" xfId="0" applyNumberFormat="1" applyFont="1" applyFill="1" applyBorder="1" applyAlignment="1">
      <alignment horizontal="center" vertical="top" wrapText="1"/>
    </xf>
    <xf numFmtId="0" fontId="11" fillId="4" borderId="39" xfId="0" applyNumberFormat="1" applyFont="1" applyFill="1" applyBorder="1" applyAlignment="1">
      <alignment horizontal="center" vertical="top" wrapText="1"/>
    </xf>
    <xf numFmtId="0" fontId="11" fillId="4" borderId="79" xfId="0" applyNumberFormat="1" applyFont="1" applyFill="1" applyBorder="1" applyAlignment="1">
      <alignment horizontal="center" vertical="top" wrapText="1"/>
    </xf>
    <xf numFmtId="0" fontId="11" fillId="0" borderId="0" xfId="0" applyFont="1" applyBorder="1" applyAlignment="1">
      <alignment vertical="top"/>
    </xf>
    <xf numFmtId="0" fontId="11" fillId="0" borderId="12" xfId="0" applyNumberFormat="1" applyFont="1" applyBorder="1" applyAlignment="1">
      <alignment vertical="top"/>
    </xf>
    <xf numFmtId="0" fontId="11" fillId="0" borderId="21" xfId="0" applyNumberFormat="1" applyFont="1" applyBorder="1" applyAlignment="1">
      <alignment vertical="top"/>
    </xf>
    <xf numFmtId="0" fontId="11" fillId="4" borderId="8" xfId="0" applyNumberFormat="1" applyFont="1" applyFill="1" applyBorder="1" applyAlignment="1">
      <alignment vertical="top" wrapText="1"/>
    </xf>
    <xf numFmtId="0" fontId="11" fillId="4" borderId="7" xfId="0" applyNumberFormat="1" applyFont="1" applyFill="1" applyBorder="1" applyAlignment="1">
      <alignment vertical="top" wrapText="1"/>
    </xf>
    <xf numFmtId="0" fontId="11" fillId="4" borderId="22" xfId="0" applyNumberFormat="1" applyFont="1" applyFill="1" applyBorder="1" applyAlignment="1">
      <alignment vertical="top" wrapText="1"/>
    </xf>
    <xf numFmtId="0" fontId="11" fillId="0" borderId="12" xfId="0" applyFont="1" applyBorder="1" applyAlignment="1">
      <alignment vertical="top"/>
    </xf>
    <xf numFmtId="0" fontId="11" fillId="0" borderId="21" xfId="0" applyFont="1" applyBorder="1" applyAlignment="1">
      <alignment vertical="top"/>
    </xf>
    <xf numFmtId="1" fontId="11" fillId="0" borderId="46" xfId="0" applyNumberFormat="1" applyFont="1" applyFill="1" applyBorder="1" applyAlignment="1">
      <alignment horizontal="center" vertical="top"/>
    </xf>
    <xf numFmtId="1" fontId="11" fillId="0" borderId="47" xfId="0" applyNumberFormat="1" applyFont="1" applyFill="1" applyBorder="1" applyAlignment="1">
      <alignment horizontal="center" vertical="top"/>
    </xf>
    <xf numFmtId="1" fontId="11" fillId="0" borderId="48" xfId="0" applyNumberFormat="1" applyFont="1" applyFill="1" applyBorder="1" applyAlignment="1">
      <alignment horizontal="center" vertical="top"/>
    </xf>
    <xf numFmtId="49" fontId="7" fillId="0" borderId="0" xfId="0" applyNumberFormat="1" applyFont="1" applyFill="1" applyBorder="1" applyAlignment="1">
      <alignment vertical="center" wrapText="1"/>
    </xf>
    <xf numFmtId="1" fontId="16" fillId="0" borderId="0" xfId="0" applyNumberFormat="1" applyFont="1"/>
    <xf numFmtId="0" fontId="11" fillId="0" borderId="28" xfId="0" applyNumberFormat="1" applyFont="1" applyFill="1" applyBorder="1" applyAlignment="1">
      <alignment horizontal="left" vertical="top" wrapText="1"/>
    </xf>
    <xf numFmtId="0" fontId="11" fillId="0" borderId="68" xfId="0" applyNumberFormat="1" applyFont="1" applyFill="1" applyBorder="1" applyAlignment="1">
      <alignment horizontal="left" vertical="top" wrapText="1"/>
    </xf>
    <xf numFmtId="0" fontId="11" fillId="4" borderId="9" xfId="0" applyNumberFormat="1" applyFont="1" applyFill="1" applyBorder="1" applyAlignment="1">
      <alignment vertical="top" wrapText="1"/>
    </xf>
    <xf numFmtId="164" fontId="13" fillId="4" borderId="0" xfId="0" applyNumberFormat="1" applyFont="1" applyFill="1" applyBorder="1" applyAlignment="1">
      <alignment horizontal="center" vertical="top"/>
    </xf>
    <xf numFmtId="0" fontId="16" fillId="0" borderId="0" xfId="0" applyFont="1" applyAlignment="1">
      <alignment horizontal="left"/>
    </xf>
    <xf numFmtId="49" fontId="11" fillId="0" borderId="28" xfId="0" applyNumberFormat="1" applyFont="1" applyFill="1" applyBorder="1" applyAlignment="1">
      <alignment horizontal="center" vertical="top"/>
    </xf>
    <xf numFmtId="49" fontId="10" fillId="4" borderId="1" xfId="0" applyNumberFormat="1" applyFont="1" applyFill="1" applyBorder="1" applyAlignment="1">
      <alignment vertical="top"/>
    </xf>
    <xf numFmtId="164" fontId="10" fillId="4" borderId="1" xfId="0" applyNumberFormat="1" applyFont="1" applyFill="1" applyBorder="1" applyAlignment="1">
      <alignment vertical="top"/>
    </xf>
    <xf numFmtId="164" fontId="10" fillId="4" borderId="1" xfId="0" applyNumberFormat="1" applyFont="1" applyFill="1" applyBorder="1" applyAlignment="1">
      <alignment horizontal="center" vertical="top"/>
    </xf>
    <xf numFmtId="164" fontId="11" fillId="4" borderId="52" xfId="0" applyNumberFormat="1" applyFont="1" applyFill="1" applyBorder="1" applyAlignment="1">
      <alignment horizontal="center" vertical="top"/>
    </xf>
    <xf numFmtId="164" fontId="11" fillId="4" borderId="43" xfId="0" applyNumberFormat="1" applyFont="1" applyFill="1" applyBorder="1" applyAlignment="1">
      <alignment horizontal="center" vertical="top"/>
    </xf>
    <xf numFmtId="164" fontId="10" fillId="4" borderId="45" xfId="0" applyNumberFormat="1" applyFont="1" applyFill="1" applyBorder="1" applyAlignment="1">
      <alignment vertical="top"/>
    </xf>
    <xf numFmtId="164" fontId="10" fillId="4" borderId="52" xfId="0" applyNumberFormat="1" applyFont="1" applyFill="1" applyBorder="1" applyAlignment="1">
      <alignment vertical="top"/>
    </xf>
    <xf numFmtId="164" fontId="10" fillId="4" borderId="43" xfId="0" applyNumberFormat="1" applyFont="1" applyFill="1" applyBorder="1" applyAlignment="1">
      <alignment vertical="top"/>
    </xf>
    <xf numFmtId="164" fontId="22" fillId="0" borderId="1" xfId="0" applyNumberFormat="1" applyFont="1" applyFill="1" applyBorder="1" applyAlignment="1">
      <alignment horizontal="center" vertical="top"/>
    </xf>
    <xf numFmtId="164" fontId="11" fillId="0" borderId="69" xfId="0" applyNumberFormat="1" applyFont="1" applyFill="1" applyBorder="1" applyAlignment="1">
      <alignment horizontal="center" vertical="top"/>
    </xf>
    <xf numFmtId="164" fontId="11" fillId="0" borderId="0" xfId="0" applyNumberFormat="1" applyFont="1" applyFill="1" applyBorder="1" applyAlignment="1">
      <alignment horizontal="center" vertical="top"/>
    </xf>
    <xf numFmtId="0" fontId="6" fillId="0" borderId="28" xfId="0" applyFont="1" applyFill="1" applyBorder="1" applyAlignment="1">
      <alignment horizontal="center" vertical="top" wrapText="1"/>
    </xf>
    <xf numFmtId="0" fontId="11" fillId="0" borderId="15" xfId="0" applyFont="1" applyFill="1" applyBorder="1" applyAlignment="1">
      <alignment horizontal="center" vertical="top"/>
    </xf>
    <xf numFmtId="164" fontId="10" fillId="6" borderId="1" xfId="0" applyNumberFormat="1" applyFont="1" applyFill="1" applyBorder="1" applyAlignment="1">
      <alignment horizontal="center" vertical="top"/>
    </xf>
    <xf numFmtId="164" fontId="10" fillId="4" borderId="39" xfId="0" applyNumberFormat="1" applyFont="1" applyFill="1" applyBorder="1" applyAlignment="1">
      <alignment vertical="top"/>
    </xf>
    <xf numFmtId="49" fontId="10" fillId="4" borderId="14" xfId="0" applyNumberFormat="1" applyFont="1" applyFill="1" applyBorder="1" applyAlignment="1">
      <alignment vertical="top"/>
    </xf>
    <xf numFmtId="164" fontId="10" fillId="4" borderId="38" xfId="0" applyNumberFormat="1" applyFont="1" applyFill="1" applyBorder="1" applyAlignment="1">
      <alignment vertical="top"/>
    </xf>
    <xf numFmtId="49" fontId="10" fillId="4" borderId="66" xfId="0" applyNumberFormat="1" applyFont="1" applyFill="1" applyBorder="1" applyAlignment="1">
      <alignment vertical="top"/>
    </xf>
    <xf numFmtId="164" fontId="10" fillId="4" borderId="39" xfId="0" applyNumberFormat="1" applyFont="1" applyFill="1" applyBorder="1" applyAlignment="1">
      <alignment horizontal="center" vertical="top"/>
    </xf>
    <xf numFmtId="164" fontId="10" fillId="4" borderId="72" xfId="0" applyNumberFormat="1" applyFont="1" applyFill="1" applyBorder="1" applyAlignment="1">
      <alignment horizontal="center" vertical="top"/>
    </xf>
    <xf numFmtId="164" fontId="10" fillId="6" borderId="59" xfId="0" applyNumberFormat="1" applyFont="1" applyFill="1" applyBorder="1" applyAlignment="1">
      <alignment vertical="top"/>
    </xf>
    <xf numFmtId="164" fontId="10" fillId="6" borderId="2" xfId="0" applyNumberFormat="1" applyFont="1" applyFill="1" applyBorder="1" applyAlignment="1">
      <alignment vertical="top"/>
    </xf>
    <xf numFmtId="164" fontId="10" fillId="6" borderId="42" xfId="0" applyNumberFormat="1" applyFont="1" applyFill="1" applyBorder="1" applyAlignment="1">
      <alignment vertical="top"/>
    </xf>
    <xf numFmtId="164" fontId="22" fillId="6" borderId="2" xfId="0" applyNumberFormat="1" applyFont="1" applyFill="1" applyBorder="1" applyAlignment="1">
      <alignment horizontal="center" vertical="top"/>
    </xf>
    <xf numFmtId="164" fontId="22" fillId="0" borderId="43" xfId="0" applyNumberFormat="1" applyFont="1" applyFill="1" applyBorder="1" applyAlignment="1">
      <alignment horizontal="center" vertical="top"/>
    </xf>
    <xf numFmtId="164" fontId="10" fillId="6" borderId="13" xfId="0" applyNumberFormat="1" applyFont="1" applyFill="1" applyBorder="1" applyAlignment="1">
      <alignment horizontal="center" vertical="top"/>
    </xf>
    <xf numFmtId="164" fontId="10" fillId="6" borderId="62" xfId="0" applyNumberFormat="1" applyFont="1" applyFill="1" applyBorder="1" applyAlignment="1">
      <alignment vertical="top"/>
    </xf>
    <xf numFmtId="164" fontId="6" fillId="4" borderId="10" xfId="0" applyNumberFormat="1" applyFont="1" applyFill="1" applyBorder="1" applyAlignment="1">
      <alignment horizontal="center" vertical="top"/>
    </xf>
    <xf numFmtId="164" fontId="6" fillId="4" borderId="12" xfId="0" applyNumberFormat="1" applyFont="1" applyFill="1" applyBorder="1" applyAlignment="1">
      <alignment horizontal="center" vertical="top"/>
    </xf>
    <xf numFmtId="164" fontId="6" fillId="4" borderId="34" xfId="0" applyNumberFormat="1" applyFont="1" applyFill="1" applyBorder="1" applyAlignment="1">
      <alignment horizontal="center" vertical="top"/>
    </xf>
    <xf numFmtId="0" fontId="9" fillId="0" borderId="9" xfId="0" applyFont="1" applyBorder="1" applyAlignment="1">
      <alignment vertical="top" wrapText="1"/>
    </xf>
    <xf numFmtId="49" fontId="9" fillId="0" borderId="31" xfId="0" applyNumberFormat="1" applyFont="1" applyBorder="1" applyAlignment="1">
      <alignment vertical="top"/>
    </xf>
    <xf numFmtId="164" fontId="13" fillId="3" borderId="27" xfId="0" applyNumberFormat="1" applyFont="1" applyFill="1" applyBorder="1" applyAlignment="1">
      <alignment horizontal="center" vertical="top"/>
    </xf>
    <xf numFmtId="164" fontId="10" fillId="2" borderId="29" xfId="0" applyNumberFormat="1" applyFont="1" applyFill="1" applyBorder="1" applyAlignment="1">
      <alignment horizontal="center" vertical="top"/>
    </xf>
    <xf numFmtId="164" fontId="7" fillId="5" borderId="18" xfId="0" applyNumberFormat="1" applyFont="1" applyFill="1" applyBorder="1" applyAlignment="1">
      <alignment horizontal="center" vertical="center" wrapText="1"/>
    </xf>
    <xf numFmtId="49" fontId="10" fillId="4" borderId="22" xfId="0" applyNumberFormat="1" applyFont="1" applyFill="1" applyBorder="1" applyAlignment="1">
      <alignment horizontal="center" vertical="top"/>
    </xf>
    <xf numFmtId="49" fontId="10" fillId="4" borderId="21" xfId="0" applyNumberFormat="1" applyFont="1" applyFill="1" applyBorder="1" applyAlignment="1">
      <alignment horizontal="center" vertical="top"/>
    </xf>
    <xf numFmtId="49" fontId="10" fillId="4" borderId="44" xfId="0" applyNumberFormat="1" applyFont="1" applyFill="1" applyBorder="1" applyAlignment="1">
      <alignment horizontal="center" vertical="top"/>
    </xf>
    <xf numFmtId="164" fontId="6" fillId="4" borderId="1" xfId="0" applyNumberFormat="1" applyFont="1" applyFill="1" applyBorder="1" applyAlignment="1">
      <alignment horizontal="center" vertical="top" wrapText="1"/>
    </xf>
    <xf numFmtId="164" fontId="6" fillId="4" borderId="5" xfId="0" applyNumberFormat="1" applyFont="1" applyFill="1" applyBorder="1" applyAlignment="1">
      <alignment horizontal="center" vertical="top"/>
    </xf>
    <xf numFmtId="1" fontId="11" fillId="0" borderId="24" xfId="0" applyNumberFormat="1" applyFont="1" applyFill="1" applyBorder="1" applyAlignment="1">
      <alignment horizontal="center" vertical="top"/>
    </xf>
    <xf numFmtId="1" fontId="11" fillId="0" borderId="22" xfId="0" applyNumberFormat="1" applyFont="1" applyFill="1" applyBorder="1" applyAlignment="1">
      <alignment horizontal="center" vertical="top"/>
    </xf>
    <xf numFmtId="164" fontId="6" fillId="4" borderId="45" xfId="0" applyNumberFormat="1" applyFont="1" applyFill="1" applyBorder="1" applyAlignment="1">
      <alignment horizontal="center" vertical="top"/>
    </xf>
    <xf numFmtId="164" fontId="6" fillId="4" borderId="38" xfId="0" applyNumberFormat="1" applyFont="1" applyFill="1" applyBorder="1" applyAlignment="1">
      <alignment horizontal="center" vertical="top"/>
    </xf>
    <xf numFmtId="164" fontId="11" fillId="0" borderId="38" xfId="0" applyNumberFormat="1" applyFont="1" applyFill="1" applyBorder="1" applyAlignment="1">
      <alignment horizontal="center" vertical="top"/>
    </xf>
    <xf numFmtId="164" fontId="11" fillId="0" borderId="78" xfId="0" applyNumberFormat="1" applyFont="1" applyFill="1" applyBorder="1" applyAlignment="1">
      <alignment horizontal="center" vertical="top"/>
    </xf>
    <xf numFmtId="0" fontId="11" fillId="0" borderId="24" xfId="0" applyFont="1" applyFill="1" applyBorder="1" applyAlignment="1">
      <alignment horizontal="left" vertical="top" wrapText="1"/>
    </xf>
    <xf numFmtId="0" fontId="11" fillId="0" borderId="5" xfId="0" applyFont="1" applyFill="1" applyBorder="1" applyAlignment="1">
      <alignment horizontal="center" vertical="top" wrapText="1"/>
    </xf>
    <xf numFmtId="164" fontId="11" fillId="0" borderId="72" xfId="0" applyNumberFormat="1" applyFont="1" applyFill="1" applyBorder="1" applyAlignment="1">
      <alignment horizontal="center" vertical="top"/>
    </xf>
    <xf numFmtId="0" fontId="11" fillId="0" borderId="45" xfId="0" applyFont="1" applyFill="1" applyBorder="1" applyAlignment="1">
      <alignment horizontal="center" vertical="top" wrapText="1"/>
    </xf>
    <xf numFmtId="164" fontId="11" fillId="0" borderId="10" xfId="0" applyNumberFormat="1" applyFont="1" applyFill="1" applyBorder="1" applyAlignment="1">
      <alignment horizontal="center" vertical="top"/>
    </xf>
    <xf numFmtId="164" fontId="11" fillId="0" borderId="12" xfId="0" applyNumberFormat="1" applyFont="1" applyFill="1" applyBorder="1" applyAlignment="1">
      <alignment horizontal="center" vertical="top"/>
    </xf>
    <xf numFmtId="164" fontId="11" fillId="0" borderId="15" xfId="0" applyNumberFormat="1" applyFont="1" applyFill="1" applyBorder="1" applyAlignment="1">
      <alignment horizontal="center" vertical="top"/>
    </xf>
    <xf numFmtId="164" fontId="11" fillId="0" borderId="32" xfId="0" applyNumberFormat="1" applyFont="1" applyFill="1" applyBorder="1" applyAlignment="1">
      <alignment horizontal="center" vertical="top"/>
    </xf>
    <xf numFmtId="164" fontId="11" fillId="4" borderId="47" xfId="0" applyNumberFormat="1" applyFont="1" applyFill="1" applyBorder="1" applyAlignment="1">
      <alignment horizontal="center" vertical="top"/>
    </xf>
    <xf numFmtId="164" fontId="11" fillId="0" borderId="24" xfId="0" applyNumberFormat="1" applyFont="1" applyFill="1" applyBorder="1" applyAlignment="1">
      <alignment horizontal="center" vertical="top"/>
    </xf>
    <xf numFmtId="0" fontId="11" fillId="0" borderId="5" xfId="0" applyFont="1" applyFill="1" applyBorder="1" applyAlignment="1">
      <alignment horizontal="center" vertical="top"/>
    </xf>
    <xf numFmtId="0" fontId="11" fillId="0" borderId="7" xfId="0" applyFont="1" applyFill="1" applyBorder="1" applyAlignment="1">
      <alignment horizontal="center" vertical="top"/>
    </xf>
    <xf numFmtId="0" fontId="11" fillId="0" borderId="35" xfId="0" applyFont="1" applyFill="1" applyBorder="1" applyAlignment="1">
      <alignment horizontal="center" vertical="top"/>
    </xf>
    <xf numFmtId="164" fontId="8" fillId="0" borderId="33" xfId="0" applyNumberFormat="1" applyFont="1" applyFill="1" applyBorder="1" applyAlignment="1">
      <alignment horizontal="center" vertical="top"/>
    </xf>
    <xf numFmtId="164" fontId="11" fillId="0" borderId="32" xfId="0" applyNumberFormat="1" applyFont="1" applyFill="1" applyBorder="1" applyAlignment="1">
      <alignment horizontal="left" vertical="top" wrapText="1"/>
    </xf>
    <xf numFmtId="0" fontId="11" fillId="0" borderId="28" xfId="0" applyFont="1" applyFill="1" applyBorder="1" applyAlignment="1">
      <alignment vertical="top" wrapText="1"/>
    </xf>
    <xf numFmtId="0" fontId="11" fillId="0" borderId="10" xfId="0" applyFont="1" applyFill="1" applyBorder="1" applyAlignment="1">
      <alignment horizontal="center" vertical="top"/>
    </xf>
    <xf numFmtId="164" fontId="6" fillId="4" borderId="65" xfId="0" applyNumberFormat="1" applyFont="1" applyFill="1" applyBorder="1" applyAlignment="1">
      <alignment horizontal="center" vertical="top"/>
    </xf>
    <xf numFmtId="1" fontId="11" fillId="0" borderId="52" xfId="0" applyNumberFormat="1" applyFont="1" applyFill="1" applyBorder="1" applyAlignment="1">
      <alignment horizontal="center" vertical="top"/>
    </xf>
    <xf numFmtId="164" fontId="11" fillId="0" borderId="46" xfId="0" applyNumberFormat="1" applyFont="1" applyBorder="1" applyAlignment="1">
      <alignment horizontal="center" vertical="top"/>
    </xf>
    <xf numFmtId="164" fontId="11" fillId="0" borderId="47" xfId="0" applyNumberFormat="1" applyFont="1" applyBorder="1" applyAlignment="1">
      <alignment horizontal="center" vertical="top"/>
    </xf>
    <xf numFmtId="164" fontId="11" fillId="0" borderId="58" xfId="0" applyNumberFormat="1" applyFont="1" applyBorder="1" applyAlignment="1">
      <alignment horizontal="center" vertical="top"/>
    </xf>
    <xf numFmtId="164" fontId="11" fillId="4" borderId="77" xfId="0" applyNumberFormat="1" applyFont="1" applyFill="1" applyBorder="1" applyAlignment="1">
      <alignment horizontal="center" vertical="top" wrapText="1"/>
    </xf>
    <xf numFmtId="2" fontId="11" fillId="0" borderId="16" xfId="0" applyNumberFormat="1" applyFont="1" applyFill="1" applyBorder="1" applyAlignment="1">
      <alignment vertical="top" wrapText="1"/>
    </xf>
    <xf numFmtId="0" fontId="11" fillId="0" borderId="46" xfId="0" applyFont="1" applyFill="1" applyBorder="1" applyAlignment="1">
      <alignment horizontal="center" vertical="top"/>
    </xf>
    <xf numFmtId="0" fontId="11" fillId="0" borderId="47" xfId="0" applyFont="1" applyFill="1" applyBorder="1" applyAlignment="1">
      <alignment horizontal="center" vertical="top"/>
    </xf>
    <xf numFmtId="0" fontId="11" fillId="0" borderId="48" xfId="0" applyFont="1" applyFill="1" applyBorder="1" applyAlignment="1">
      <alignment horizontal="center" vertical="top"/>
    </xf>
    <xf numFmtId="164" fontId="11" fillId="0" borderId="56" xfId="0" applyNumberFormat="1" applyFont="1" applyBorder="1" applyAlignment="1">
      <alignment horizontal="center" vertical="top"/>
    </xf>
    <xf numFmtId="164" fontId="11" fillId="0" borderId="56" xfId="0" applyNumberFormat="1" applyFont="1" applyFill="1" applyBorder="1" applyAlignment="1">
      <alignment horizontal="center" vertical="top"/>
    </xf>
    <xf numFmtId="2" fontId="11" fillId="0" borderId="13" xfId="0" applyNumberFormat="1" applyFont="1" applyFill="1" applyBorder="1" applyAlignment="1">
      <alignment vertical="top" wrapText="1"/>
    </xf>
    <xf numFmtId="0" fontId="11" fillId="0" borderId="1" xfId="0" applyFont="1" applyFill="1" applyBorder="1" applyAlignment="1">
      <alignment horizontal="center" vertical="top"/>
    </xf>
    <xf numFmtId="0" fontId="11" fillId="0" borderId="51" xfId="0" applyFont="1" applyFill="1" applyBorder="1" applyAlignment="1">
      <alignment horizontal="center" vertical="top"/>
    </xf>
    <xf numFmtId="0" fontId="11" fillId="0" borderId="64" xfId="0" applyFont="1" applyFill="1" applyBorder="1" applyAlignment="1">
      <alignment horizontal="center" vertical="top"/>
    </xf>
    <xf numFmtId="0" fontId="11" fillId="0" borderId="76" xfId="0" applyFont="1" applyFill="1" applyBorder="1" applyAlignment="1">
      <alignment horizontal="center" vertical="top"/>
    </xf>
    <xf numFmtId="2" fontId="11" fillId="0" borderId="25" xfId="0" applyNumberFormat="1" applyFont="1" applyFill="1" applyBorder="1" applyAlignment="1">
      <alignment vertical="top" wrapText="1"/>
    </xf>
    <xf numFmtId="0" fontId="11" fillId="0" borderId="57" xfId="0" applyFont="1" applyFill="1" applyBorder="1" applyAlignment="1">
      <alignment horizontal="center" vertical="top"/>
    </xf>
    <xf numFmtId="0" fontId="11" fillId="0" borderId="37" xfId="0" applyFont="1" applyFill="1" applyBorder="1" applyAlignment="1">
      <alignment horizontal="center" vertical="top"/>
    </xf>
    <xf numFmtId="164" fontId="11" fillId="0" borderId="28" xfId="0" applyNumberFormat="1" applyFont="1" applyBorder="1" applyAlignment="1">
      <alignment horizontal="center" vertical="top"/>
    </xf>
    <xf numFmtId="164" fontId="11" fillId="0" borderId="11" xfId="0" applyNumberFormat="1" applyFont="1" applyBorder="1" applyAlignment="1">
      <alignment horizontal="center" vertical="top"/>
    </xf>
    <xf numFmtId="164" fontId="11" fillId="0" borderId="12" xfId="0" applyNumberFormat="1" applyFont="1" applyBorder="1" applyAlignment="1">
      <alignment horizontal="center" vertical="top"/>
    </xf>
    <xf numFmtId="2" fontId="11" fillId="0" borderId="28" xfId="0" applyNumberFormat="1" applyFont="1" applyFill="1" applyBorder="1" applyAlignment="1">
      <alignment vertical="top" wrapText="1"/>
    </xf>
    <xf numFmtId="164" fontId="11" fillId="0" borderId="49" xfId="0" applyNumberFormat="1" applyFont="1" applyBorder="1" applyAlignment="1">
      <alignment horizontal="center" vertical="top"/>
    </xf>
    <xf numFmtId="164" fontId="11" fillId="0" borderId="16" xfId="0" applyNumberFormat="1" applyFont="1" applyFill="1" applyBorder="1" applyAlignment="1">
      <alignment horizontal="center" vertical="top" wrapText="1"/>
    </xf>
    <xf numFmtId="164" fontId="11" fillId="0" borderId="32" xfId="0" applyNumberFormat="1" applyFont="1" applyBorder="1" applyAlignment="1">
      <alignment horizontal="left" vertical="top" wrapText="1"/>
    </xf>
    <xf numFmtId="164" fontId="11" fillId="0" borderId="72" xfId="0" applyNumberFormat="1" applyFont="1" applyBorder="1" applyAlignment="1">
      <alignment horizontal="center" vertical="top"/>
    </xf>
    <xf numFmtId="164" fontId="11" fillId="0" borderId="39" xfId="0" applyNumberFormat="1" applyFont="1" applyBorder="1" applyAlignment="1">
      <alignment horizontal="center" vertical="top"/>
    </xf>
    <xf numFmtId="164" fontId="11" fillId="0" borderId="66" xfId="0" applyNumberFormat="1" applyFont="1" applyBorder="1" applyAlignment="1">
      <alignment horizontal="center" vertical="top"/>
    </xf>
    <xf numFmtId="164" fontId="11" fillId="0" borderId="38" xfId="0" applyNumberFormat="1" applyFont="1" applyBorder="1" applyAlignment="1">
      <alignment horizontal="center" vertical="top"/>
    </xf>
    <xf numFmtId="164" fontId="11" fillId="0" borderId="26" xfId="0" applyNumberFormat="1" applyFont="1" applyFill="1" applyBorder="1" applyAlignment="1">
      <alignment horizontal="center" vertical="top" wrapText="1"/>
    </xf>
    <xf numFmtId="164" fontId="11" fillId="0" borderId="80" xfId="0" applyNumberFormat="1" applyFont="1" applyBorder="1" applyAlignment="1">
      <alignment horizontal="left" vertical="top" wrapText="1"/>
    </xf>
    <xf numFmtId="164" fontId="11" fillId="0" borderId="45" xfId="0" applyNumberFormat="1" applyFont="1" applyBorder="1" applyAlignment="1">
      <alignment horizontal="center" vertical="top"/>
    </xf>
    <xf numFmtId="164" fontId="11" fillId="0" borderId="51" xfId="0" applyNumberFormat="1" applyFont="1" applyBorder="1" applyAlignment="1">
      <alignment horizontal="center" vertical="top"/>
    </xf>
    <xf numFmtId="164" fontId="11" fillId="0" borderId="13" xfId="0" applyNumberFormat="1" applyFont="1" applyFill="1" applyBorder="1" applyAlignment="1">
      <alignment horizontal="center" vertical="top" wrapText="1"/>
    </xf>
    <xf numFmtId="164" fontId="11" fillId="0" borderId="56" xfId="0" applyNumberFormat="1" applyFont="1" applyBorder="1" applyAlignment="1">
      <alignment horizontal="left" vertical="top" wrapText="1"/>
    </xf>
    <xf numFmtId="164" fontId="11" fillId="0" borderId="10" xfId="0" applyNumberFormat="1" applyFont="1" applyBorder="1" applyAlignment="1">
      <alignment horizontal="center" vertical="top"/>
    </xf>
    <xf numFmtId="164" fontId="11" fillId="0" borderId="34" xfId="0" applyNumberFormat="1" applyFont="1" applyBorder="1" applyAlignment="1">
      <alignment horizontal="center" vertical="top"/>
    </xf>
    <xf numFmtId="164" fontId="11" fillId="0" borderId="15" xfId="0" applyNumberFormat="1" applyFont="1" applyFill="1" applyBorder="1" applyAlignment="1">
      <alignment horizontal="center" vertical="top" wrapText="1"/>
    </xf>
    <xf numFmtId="164" fontId="11" fillId="0" borderId="13" xfId="0" applyNumberFormat="1" applyFont="1" applyBorder="1" applyAlignment="1">
      <alignment horizontal="left" vertical="top" wrapText="1"/>
    </xf>
    <xf numFmtId="164" fontId="11" fillId="0" borderId="52" xfId="0" applyNumberFormat="1" applyFont="1" applyFill="1" applyBorder="1" applyAlignment="1">
      <alignment horizontal="center" vertical="top"/>
    </xf>
    <xf numFmtId="164" fontId="11" fillId="0" borderId="28" xfId="0" applyNumberFormat="1" applyFont="1" applyBorder="1" applyAlignment="1">
      <alignment horizontal="left" vertical="top" wrapText="1"/>
    </xf>
    <xf numFmtId="164" fontId="11" fillId="4" borderId="45" xfId="0" applyNumberFormat="1" applyFont="1" applyFill="1" applyBorder="1" applyAlignment="1">
      <alignment horizontal="center" vertical="top"/>
    </xf>
    <xf numFmtId="164" fontId="11" fillId="0" borderId="50" xfId="0" applyNumberFormat="1" applyFont="1" applyBorder="1" applyAlignment="1">
      <alignment horizontal="center" vertical="top"/>
    </xf>
    <xf numFmtId="164" fontId="11" fillId="4" borderId="10" xfId="0" applyNumberFormat="1" applyFont="1" applyFill="1" applyBorder="1" applyAlignment="1">
      <alignment horizontal="center" vertical="top"/>
    </xf>
    <xf numFmtId="0" fontId="11" fillId="0" borderId="28"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34" xfId="0" applyFont="1" applyFill="1" applyBorder="1" applyAlignment="1">
      <alignment horizontal="center" vertical="top" wrapText="1"/>
    </xf>
    <xf numFmtId="0" fontId="6" fillId="0" borderId="25" xfId="0" applyFont="1" applyFill="1" applyBorder="1" applyAlignment="1">
      <alignment horizontal="center" vertical="top" wrapText="1"/>
    </xf>
    <xf numFmtId="164" fontId="11" fillId="0" borderId="57" xfId="0" applyNumberFormat="1" applyFont="1" applyBorder="1" applyAlignment="1">
      <alignment horizontal="center" vertical="top"/>
    </xf>
    <xf numFmtId="164" fontId="11" fillId="0" borderId="53" xfId="0" applyNumberFormat="1" applyFont="1" applyBorder="1" applyAlignment="1">
      <alignment horizontal="center" vertical="top"/>
    </xf>
    <xf numFmtId="0" fontId="11" fillId="0" borderId="53" xfId="0" applyFont="1" applyFill="1" applyBorder="1" applyAlignment="1">
      <alignment horizontal="center" vertical="top" wrapText="1"/>
    </xf>
    <xf numFmtId="0" fontId="11" fillId="0" borderId="55" xfId="0" applyFont="1" applyFill="1" applyBorder="1" applyAlignment="1">
      <alignment horizontal="center" vertical="top" wrapText="1"/>
    </xf>
    <xf numFmtId="164" fontId="11" fillId="0" borderId="52" xfId="0" applyNumberFormat="1" applyFont="1" applyBorder="1" applyAlignment="1">
      <alignment horizontal="center" vertical="top"/>
    </xf>
    <xf numFmtId="164" fontId="11" fillId="4" borderId="25" xfId="0" applyNumberFormat="1" applyFont="1" applyFill="1" applyBorder="1" applyAlignment="1">
      <alignment horizontal="center" vertical="top" wrapText="1"/>
    </xf>
    <xf numFmtId="164" fontId="11" fillId="0" borderId="33" xfId="0" applyNumberFormat="1" applyFont="1" applyBorder="1" applyAlignment="1">
      <alignment horizontal="center" vertical="top"/>
    </xf>
    <xf numFmtId="0" fontId="11" fillId="0" borderId="32" xfId="0" applyFont="1" applyFill="1" applyBorder="1" applyAlignment="1">
      <alignment horizontal="center" vertical="top"/>
    </xf>
    <xf numFmtId="0" fontId="11" fillId="0" borderId="58" xfId="0" applyFont="1" applyFill="1" applyBorder="1" applyAlignment="1">
      <alignment horizontal="center" vertical="top"/>
    </xf>
    <xf numFmtId="164" fontId="11" fillId="0" borderId="69" xfId="0" applyNumberFormat="1" applyFont="1" applyBorder="1" applyAlignment="1">
      <alignment horizontal="center" vertical="top"/>
    </xf>
    <xf numFmtId="0" fontId="11" fillId="0" borderId="80" xfId="0" applyFont="1" applyFill="1" applyBorder="1" applyAlignment="1">
      <alignment horizontal="center" vertical="top"/>
    </xf>
    <xf numFmtId="0" fontId="11" fillId="0" borderId="66" xfId="0" applyFont="1" applyFill="1" applyBorder="1" applyAlignment="1">
      <alignment horizontal="center" vertical="top"/>
    </xf>
    <xf numFmtId="164" fontId="11" fillId="0" borderId="80" xfId="0" applyNumberFormat="1" applyFont="1" applyBorder="1" applyAlignment="1">
      <alignment horizontal="center" vertical="top"/>
    </xf>
    <xf numFmtId="164" fontId="11" fillId="0" borderId="78" xfId="0" applyNumberFormat="1" applyFont="1" applyBorder="1" applyAlignment="1">
      <alignment horizontal="center" vertical="top"/>
    </xf>
    <xf numFmtId="2" fontId="11" fillId="0" borderId="80" xfId="0" applyNumberFormat="1" applyFont="1" applyFill="1" applyBorder="1" applyAlignment="1">
      <alignment vertical="top" wrapText="1"/>
    </xf>
    <xf numFmtId="0" fontId="11" fillId="0" borderId="25" xfId="0" applyFont="1" applyFill="1" applyBorder="1" applyAlignment="1">
      <alignment horizontal="center" vertical="top"/>
    </xf>
    <xf numFmtId="164" fontId="11" fillId="0" borderId="25" xfId="0" applyNumberFormat="1" applyFont="1" applyFill="1" applyBorder="1" applyAlignment="1">
      <alignment horizontal="center" vertical="top"/>
    </xf>
    <xf numFmtId="164" fontId="11" fillId="0" borderId="13" xfId="0" applyNumberFormat="1" applyFont="1" applyBorder="1" applyAlignment="1">
      <alignment horizontal="center" vertical="top"/>
    </xf>
    <xf numFmtId="2" fontId="11" fillId="0" borderId="76" xfId="0" applyNumberFormat="1" applyFont="1" applyFill="1" applyBorder="1" applyAlignment="1">
      <alignment vertical="top" wrapText="1"/>
    </xf>
    <xf numFmtId="2" fontId="11" fillId="0" borderId="79" xfId="0" applyNumberFormat="1" applyFont="1" applyFill="1" applyBorder="1" applyAlignment="1">
      <alignment vertical="top" wrapText="1"/>
    </xf>
    <xf numFmtId="0" fontId="10" fillId="0" borderId="9" xfId="0" applyFont="1" applyFill="1" applyBorder="1" applyAlignment="1">
      <alignment vertical="top" wrapText="1"/>
    </xf>
    <xf numFmtId="0" fontId="6" fillId="0" borderId="13" xfId="0" applyFont="1" applyFill="1" applyBorder="1" applyAlignment="1">
      <alignment vertical="top" wrapText="1"/>
    </xf>
    <xf numFmtId="0" fontId="11" fillId="0" borderId="13" xfId="0" applyNumberFormat="1" applyFont="1" applyFill="1" applyBorder="1" applyAlignment="1">
      <alignment vertical="top" wrapText="1"/>
    </xf>
    <xf numFmtId="0" fontId="11" fillId="0" borderId="64"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top" wrapText="1"/>
    </xf>
    <xf numFmtId="0" fontId="11" fillId="0" borderId="51" xfId="0" applyNumberFormat="1" applyFont="1" applyFill="1" applyBorder="1" applyAlignment="1">
      <alignment horizontal="center" vertical="top" wrapText="1"/>
    </xf>
    <xf numFmtId="0" fontId="11" fillId="0" borderId="25" xfId="0" applyFont="1" applyFill="1" applyBorder="1" applyAlignment="1">
      <alignment vertical="top" wrapText="1"/>
    </xf>
    <xf numFmtId="0" fontId="11" fillId="0" borderId="43" xfId="0" applyFont="1" applyFill="1" applyBorder="1" applyAlignment="1">
      <alignment horizontal="center" vertical="top" wrapText="1"/>
    </xf>
    <xf numFmtId="0" fontId="11" fillId="0" borderId="60" xfId="0" applyFont="1" applyFill="1" applyBorder="1" applyAlignment="1">
      <alignment horizontal="center" vertical="top" wrapText="1"/>
    </xf>
    <xf numFmtId="164" fontId="1" fillId="4" borderId="13" xfId="0" applyNumberFormat="1" applyFont="1" applyFill="1" applyBorder="1" applyAlignment="1">
      <alignment horizontal="center" vertical="top" wrapText="1"/>
    </xf>
    <xf numFmtId="164" fontId="6" fillId="4" borderId="52" xfId="0" applyNumberFormat="1" applyFont="1" applyFill="1" applyBorder="1" applyAlignment="1">
      <alignment horizontal="center" vertical="top"/>
    </xf>
    <xf numFmtId="0" fontId="6" fillId="0" borderId="22" xfId="0" applyNumberFormat="1" applyFont="1" applyBorder="1" applyAlignment="1">
      <alignment horizontal="center" vertical="center" textRotation="90" wrapText="1"/>
    </xf>
    <xf numFmtId="164" fontId="6" fillId="0" borderId="46" xfId="0" applyNumberFormat="1" applyFont="1" applyFill="1" applyBorder="1" applyAlignment="1">
      <alignment horizontal="center" vertical="top"/>
    </xf>
    <xf numFmtId="164" fontId="6" fillId="0" borderId="47" xfId="0" applyNumberFormat="1" applyFont="1" applyFill="1" applyBorder="1" applyAlignment="1">
      <alignment horizontal="center" vertical="top"/>
    </xf>
    <xf numFmtId="164" fontId="6" fillId="0" borderId="58" xfId="0" applyNumberFormat="1" applyFont="1" applyFill="1" applyBorder="1" applyAlignment="1">
      <alignment horizontal="center" vertical="top"/>
    </xf>
    <xf numFmtId="0" fontId="6" fillId="0" borderId="44" xfId="0" applyNumberFormat="1" applyFont="1" applyBorder="1" applyAlignment="1">
      <alignment horizontal="center" vertical="center" textRotation="90" wrapText="1"/>
    </xf>
    <xf numFmtId="164" fontId="6" fillId="4" borderId="34" xfId="0" applyNumberFormat="1" applyFont="1" applyFill="1" applyBorder="1" applyAlignment="1">
      <alignment horizontal="center" vertical="top" wrapText="1"/>
    </xf>
    <xf numFmtId="164" fontId="6" fillId="4" borderId="69" xfId="0" applyNumberFormat="1" applyFont="1" applyFill="1" applyBorder="1" applyAlignment="1">
      <alignment horizontal="center" vertical="top" wrapText="1"/>
    </xf>
    <xf numFmtId="1" fontId="11" fillId="0" borderId="28" xfId="0" applyNumberFormat="1" applyFont="1" applyFill="1" applyBorder="1" applyAlignment="1">
      <alignment horizontal="center" vertical="top"/>
    </xf>
    <xf numFmtId="0" fontId="11" fillId="0" borderId="28" xfId="0" applyNumberFormat="1" applyFont="1" applyBorder="1" applyAlignment="1">
      <alignment horizontal="center" vertical="top" wrapText="1"/>
    </xf>
    <xf numFmtId="0" fontId="11" fillId="0" borderId="12" xfId="0" applyNumberFormat="1" applyFont="1" applyBorder="1" applyAlignment="1">
      <alignment horizontal="center" vertical="top" wrapText="1"/>
    </xf>
    <xf numFmtId="0" fontId="11" fillId="0" borderId="21" xfId="0" applyNumberFormat="1" applyFont="1" applyBorder="1" applyAlignment="1">
      <alignment horizontal="center" vertical="top" wrapText="1"/>
    </xf>
    <xf numFmtId="0" fontId="7" fillId="0" borderId="68" xfId="0" applyNumberFormat="1" applyFont="1" applyFill="1" applyBorder="1" applyAlignment="1">
      <alignment horizontal="center" vertical="top"/>
    </xf>
    <xf numFmtId="0" fontId="7" fillId="0" borderId="19" xfId="0" applyNumberFormat="1" applyFont="1" applyFill="1" applyBorder="1" applyAlignment="1">
      <alignment horizontal="center" vertical="top"/>
    </xf>
    <xf numFmtId="0" fontId="7" fillId="0" borderId="44" xfId="0" applyNumberFormat="1" applyFont="1" applyFill="1" applyBorder="1" applyAlignment="1">
      <alignment horizontal="center" vertical="top"/>
    </xf>
    <xf numFmtId="164" fontId="11" fillId="0" borderId="45" xfId="0" applyNumberFormat="1" applyFont="1" applyFill="1" applyBorder="1" applyAlignment="1">
      <alignment horizontal="center" vertical="top" wrapText="1"/>
    </xf>
    <xf numFmtId="164" fontId="11" fillId="0" borderId="51" xfId="0" applyNumberFormat="1" applyFont="1" applyFill="1" applyBorder="1" applyAlignment="1">
      <alignment horizontal="center" vertical="top" wrapText="1"/>
    </xf>
    <xf numFmtId="164" fontId="11" fillId="0" borderId="37" xfId="0" applyNumberFormat="1" applyFont="1" applyFill="1" applyBorder="1" applyAlignment="1">
      <alignment horizontal="center" vertical="top"/>
    </xf>
    <xf numFmtId="1" fontId="11" fillId="0" borderId="10" xfId="0" applyNumberFormat="1" applyFont="1" applyFill="1" applyBorder="1" applyAlignment="1">
      <alignment vertical="top"/>
    </xf>
    <xf numFmtId="1" fontId="11" fillId="0" borderId="12" xfId="0" applyNumberFormat="1" applyFont="1" applyFill="1" applyBorder="1" applyAlignment="1">
      <alignment vertical="top"/>
    </xf>
    <xf numFmtId="1" fontId="11" fillId="0" borderId="34" xfId="0" applyNumberFormat="1" applyFont="1" applyFill="1" applyBorder="1" applyAlignment="1">
      <alignment vertical="top"/>
    </xf>
    <xf numFmtId="1" fontId="11" fillId="0" borderId="17" xfId="0" applyNumberFormat="1" applyFont="1" applyFill="1" applyBorder="1" applyAlignment="1">
      <alignment vertical="top"/>
    </xf>
    <xf numFmtId="1" fontId="11" fillId="0" borderId="19" xfId="0" applyNumberFormat="1" applyFont="1" applyFill="1" applyBorder="1" applyAlignment="1">
      <alignment vertical="top"/>
    </xf>
    <xf numFmtId="1" fontId="11" fillId="0" borderId="31" xfId="0" applyNumberFormat="1" applyFont="1" applyFill="1" applyBorder="1" applyAlignment="1">
      <alignment vertical="top"/>
    </xf>
    <xf numFmtId="164" fontId="10" fillId="4" borderId="32" xfId="0" applyNumberFormat="1" applyFont="1" applyFill="1" applyBorder="1" applyAlignment="1">
      <alignment vertical="top"/>
    </xf>
    <xf numFmtId="164" fontId="10" fillId="4" borderId="56" xfId="0" applyNumberFormat="1" applyFont="1" applyFill="1" applyBorder="1" applyAlignment="1">
      <alignment vertical="top"/>
    </xf>
    <xf numFmtId="164" fontId="10" fillId="4" borderId="40" xfId="0" applyNumberFormat="1" applyFont="1" applyFill="1" applyBorder="1" applyAlignment="1">
      <alignment vertical="top"/>
    </xf>
    <xf numFmtId="164" fontId="10" fillId="4" borderId="16" xfId="0" applyNumberFormat="1" applyFont="1" applyFill="1" applyBorder="1" applyAlignment="1">
      <alignment vertical="top"/>
    </xf>
    <xf numFmtId="164" fontId="10" fillId="4" borderId="13" xfId="0" applyNumberFormat="1" applyFont="1" applyFill="1" applyBorder="1" applyAlignment="1">
      <alignment vertical="top"/>
    </xf>
    <xf numFmtId="164" fontId="10" fillId="4" borderId="62" xfId="0" applyNumberFormat="1" applyFont="1" applyFill="1" applyBorder="1" applyAlignment="1">
      <alignment vertical="top"/>
    </xf>
    <xf numFmtId="164" fontId="6" fillId="4" borderId="10" xfId="0" applyNumberFormat="1" applyFont="1" applyFill="1" applyBorder="1" applyAlignment="1">
      <alignment horizontal="center" vertical="top" wrapText="1"/>
    </xf>
    <xf numFmtId="164" fontId="11" fillId="4" borderId="1" xfId="0" applyNumberFormat="1" applyFont="1" applyFill="1" applyBorder="1" applyAlignment="1">
      <alignment horizontal="center" vertical="top"/>
    </xf>
    <xf numFmtId="164" fontId="11" fillId="0" borderId="79" xfId="0" applyNumberFormat="1" applyFont="1" applyFill="1" applyBorder="1" applyAlignment="1">
      <alignment horizontal="center" vertical="top" wrapText="1"/>
    </xf>
    <xf numFmtId="164" fontId="11" fillId="4" borderId="37" xfId="0" applyNumberFormat="1" applyFont="1" applyFill="1" applyBorder="1" applyAlignment="1">
      <alignment horizontal="center" vertical="top" wrapText="1"/>
    </xf>
    <xf numFmtId="164" fontId="10" fillId="2" borderId="27" xfId="0" applyNumberFormat="1" applyFont="1" applyFill="1" applyBorder="1" applyAlignment="1">
      <alignment horizontal="center" vertical="top"/>
    </xf>
    <xf numFmtId="164" fontId="7" fillId="5" borderId="68" xfId="0" applyNumberFormat="1" applyFont="1" applyFill="1" applyBorder="1" applyAlignment="1">
      <alignment horizontal="center" vertical="center" wrapText="1"/>
    </xf>
    <xf numFmtId="164" fontId="13" fillId="3" borderId="29" xfId="0" applyNumberFormat="1" applyFont="1" applyFill="1" applyBorder="1" applyAlignment="1">
      <alignment horizontal="center" vertical="top"/>
    </xf>
    <xf numFmtId="164" fontId="10" fillId="2" borderId="75" xfId="0" applyNumberFormat="1" applyFont="1" applyFill="1" applyBorder="1" applyAlignment="1">
      <alignment horizontal="center" vertical="top"/>
    </xf>
    <xf numFmtId="164" fontId="7" fillId="5" borderId="44" xfId="0" applyNumberFormat="1" applyFont="1" applyFill="1" applyBorder="1" applyAlignment="1">
      <alignment horizontal="center" vertical="center" wrapText="1"/>
    </xf>
    <xf numFmtId="164" fontId="8" fillId="4" borderId="7" xfId="0" applyNumberFormat="1" applyFont="1" applyFill="1" applyBorder="1" applyAlignment="1">
      <alignment horizontal="center" vertical="top"/>
    </xf>
    <xf numFmtId="164" fontId="8" fillId="4" borderId="47" xfId="0" applyNumberFormat="1" applyFont="1" applyFill="1" applyBorder="1" applyAlignment="1">
      <alignment horizontal="center" vertical="top"/>
    </xf>
    <xf numFmtId="164" fontId="11" fillId="4" borderId="5" xfId="0" applyNumberFormat="1" applyFont="1" applyFill="1" applyBorder="1" applyAlignment="1">
      <alignment horizontal="center" vertical="top"/>
    </xf>
    <xf numFmtId="164" fontId="11" fillId="4" borderId="38" xfId="0" applyNumberFormat="1" applyFont="1" applyFill="1" applyBorder="1" applyAlignment="1">
      <alignment horizontal="center" vertical="top"/>
    </xf>
    <xf numFmtId="164" fontId="11" fillId="4" borderId="54" xfId="0" applyNumberFormat="1" applyFont="1" applyFill="1" applyBorder="1" applyAlignment="1">
      <alignment horizontal="center" vertical="top"/>
    </xf>
    <xf numFmtId="164" fontId="11" fillId="4" borderId="51" xfId="0" applyNumberFormat="1" applyFont="1" applyFill="1" applyBorder="1" applyAlignment="1">
      <alignment horizontal="center" vertical="top"/>
    </xf>
    <xf numFmtId="0" fontId="1" fillId="0" borderId="26" xfId="0" applyFont="1" applyFill="1" applyBorder="1" applyAlignment="1">
      <alignment vertical="top" wrapText="1"/>
    </xf>
    <xf numFmtId="49" fontId="1" fillId="0" borderId="39" xfId="0" applyNumberFormat="1" applyFont="1" applyBorder="1" applyAlignment="1">
      <alignment horizontal="center" vertical="top" wrapText="1"/>
    </xf>
    <xf numFmtId="0" fontId="9" fillId="0" borderId="78" xfId="0" applyNumberFormat="1" applyFont="1" applyFill="1" applyBorder="1" applyAlignment="1">
      <alignment horizontal="center" vertical="top"/>
    </xf>
    <xf numFmtId="0" fontId="1" fillId="0" borderId="26" xfId="0" applyNumberFormat="1" applyFont="1" applyBorder="1" applyAlignment="1">
      <alignment horizontal="center" vertical="center" textRotation="90" wrapText="1"/>
    </xf>
    <xf numFmtId="164" fontId="6" fillId="4" borderId="11" xfId="0" applyNumberFormat="1" applyFont="1" applyFill="1" applyBorder="1" applyAlignment="1">
      <alignment horizontal="center" vertical="top" wrapText="1"/>
    </xf>
    <xf numFmtId="164" fontId="6" fillId="4" borderId="80" xfId="0" applyNumberFormat="1" applyFont="1" applyFill="1" applyBorder="1" applyAlignment="1">
      <alignment horizontal="center" vertical="top" wrapText="1"/>
    </xf>
    <xf numFmtId="164" fontId="6" fillId="4" borderId="38" xfId="0" applyNumberFormat="1" applyFont="1" applyFill="1" applyBorder="1" applyAlignment="1">
      <alignment horizontal="center" vertical="top" wrapText="1"/>
    </xf>
    <xf numFmtId="164" fontId="6" fillId="4" borderId="39" xfId="0" applyNumberFormat="1" applyFont="1" applyFill="1" applyBorder="1" applyAlignment="1">
      <alignment horizontal="center" vertical="top" wrapText="1"/>
    </xf>
    <xf numFmtId="164" fontId="11" fillId="4" borderId="1" xfId="0" applyNumberFormat="1" applyFont="1" applyFill="1" applyBorder="1" applyAlignment="1">
      <alignment horizontal="center" vertical="top" wrapText="1"/>
    </xf>
    <xf numFmtId="164" fontId="11" fillId="4" borderId="28" xfId="0" applyNumberFormat="1" applyFont="1" applyFill="1" applyBorder="1" applyAlignment="1">
      <alignment horizontal="center" vertical="top"/>
    </xf>
    <xf numFmtId="49" fontId="10" fillId="4" borderId="9" xfId="0" applyNumberFormat="1" applyFont="1" applyFill="1" applyBorder="1" applyAlignment="1">
      <alignment vertical="top" wrapText="1"/>
    </xf>
    <xf numFmtId="0" fontId="6" fillId="0" borderId="13" xfId="0" applyFont="1" applyFill="1" applyBorder="1" applyAlignment="1">
      <alignment horizontal="left" vertical="top" wrapText="1"/>
    </xf>
    <xf numFmtId="164" fontId="11" fillId="4" borderId="64" xfId="0" applyNumberFormat="1" applyFont="1" applyFill="1" applyBorder="1" applyAlignment="1">
      <alignment horizontal="center" vertical="top"/>
    </xf>
    <xf numFmtId="164" fontId="10" fillId="6" borderId="54" xfId="0" applyNumberFormat="1" applyFont="1" applyFill="1" applyBorder="1" applyAlignment="1">
      <alignment horizontal="center" vertical="top"/>
    </xf>
    <xf numFmtId="164" fontId="10" fillId="6" borderId="43" xfId="0" applyNumberFormat="1" applyFont="1" applyFill="1" applyBorder="1" applyAlignment="1">
      <alignment horizontal="center" vertical="top"/>
    </xf>
    <xf numFmtId="164" fontId="10" fillId="6" borderId="60" xfId="0" applyNumberFormat="1" applyFont="1" applyFill="1" applyBorder="1" applyAlignment="1">
      <alignment horizontal="center" vertical="top"/>
    </xf>
    <xf numFmtId="164" fontId="6" fillId="0" borderId="5" xfId="0" applyNumberFormat="1" applyFont="1" applyBorder="1" applyAlignment="1">
      <alignment horizontal="center" vertical="top"/>
    </xf>
    <xf numFmtId="164" fontId="6" fillId="0" borderId="7" xfId="0" applyNumberFormat="1" applyFont="1" applyBorder="1" applyAlignment="1">
      <alignment horizontal="center" vertical="top"/>
    </xf>
    <xf numFmtId="164" fontId="6" fillId="0" borderId="6" xfId="0" applyNumberFormat="1" applyFont="1" applyBorder="1" applyAlignment="1">
      <alignment horizontal="center" vertical="top"/>
    </xf>
    <xf numFmtId="164" fontId="6" fillId="0" borderId="45" xfId="0" applyNumberFormat="1" applyFont="1" applyBorder="1" applyAlignment="1">
      <alignment horizontal="center" vertical="top"/>
    </xf>
    <xf numFmtId="164" fontId="6" fillId="0" borderId="1" xfId="0" applyNumberFormat="1" applyFont="1" applyBorder="1" applyAlignment="1">
      <alignment horizontal="center" vertical="top"/>
    </xf>
    <xf numFmtId="164" fontId="6" fillId="0" borderId="14" xfId="0" applyNumberFormat="1" applyFont="1" applyBorder="1" applyAlignment="1">
      <alignment horizontal="center" vertical="top"/>
    </xf>
    <xf numFmtId="164" fontId="11" fillId="4" borderId="32" xfId="0" applyNumberFormat="1" applyFont="1" applyFill="1" applyBorder="1" applyAlignment="1">
      <alignment horizontal="center" vertical="top"/>
    </xf>
    <xf numFmtId="164" fontId="6" fillId="4" borderId="46" xfId="0" applyNumberFormat="1" applyFont="1" applyFill="1" applyBorder="1" applyAlignment="1">
      <alignment horizontal="center" vertical="top" wrapText="1"/>
    </xf>
    <xf numFmtId="49" fontId="6" fillId="0" borderId="12" xfId="0" applyNumberFormat="1" applyFont="1" applyBorder="1" applyAlignment="1">
      <alignment horizontal="center" vertical="top"/>
    </xf>
    <xf numFmtId="0" fontId="1" fillId="4" borderId="13" xfId="0" applyFont="1" applyFill="1" applyBorder="1" applyAlignment="1">
      <alignment horizontal="center" vertical="top"/>
    </xf>
    <xf numFmtId="164" fontId="11" fillId="8" borderId="38" xfId="0" applyNumberFormat="1" applyFont="1" applyFill="1" applyBorder="1" applyAlignment="1">
      <alignment horizontal="center" vertical="top"/>
    </xf>
    <xf numFmtId="164" fontId="11" fillId="8" borderId="39" xfId="0" applyNumberFormat="1" applyFont="1" applyFill="1" applyBorder="1" applyAlignment="1">
      <alignment horizontal="center" vertical="top"/>
    </xf>
    <xf numFmtId="164" fontId="11" fillId="8" borderId="47" xfId="0" applyNumberFormat="1" applyFont="1" applyFill="1" applyBorder="1" applyAlignment="1">
      <alignment horizontal="center" vertical="top"/>
    </xf>
    <xf numFmtId="164" fontId="11" fillId="8" borderId="32" xfId="0" applyNumberFormat="1" applyFont="1" applyFill="1" applyBorder="1" applyAlignment="1">
      <alignment horizontal="center" vertical="top"/>
    </xf>
    <xf numFmtId="164" fontId="11" fillId="8" borderId="49" xfId="0" applyNumberFormat="1" applyFont="1" applyFill="1" applyBorder="1" applyAlignment="1">
      <alignment horizontal="center" vertical="top"/>
    </xf>
    <xf numFmtId="164" fontId="10" fillId="6" borderId="59" xfId="0" applyNumberFormat="1" applyFont="1" applyFill="1" applyBorder="1" applyAlignment="1">
      <alignment horizontal="center" vertical="top"/>
    </xf>
    <xf numFmtId="49" fontId="9" fillId="4" borderId="7" xfId="0" applyNumberFormat="1" applyFont="1" applyFill="1" applyBorder="1" applyAlignment="1">
      <alignment vertical="top"/>
    </xf>
    <xf numFmtId="49" fontId="9" fillId="4" borderId="12" xfId="0" applyNumberFormat="1" applyFont="1" applyFill="1" applyBorder="1" applyAlignment="1">
      <alignment vertical="top"/>
    </xf>
    <xf numFmtId="164" fontId="1" fillId="0" borderId="62" xfId="0" applyNumberFormat="1" applyFont="1" applyFill="1" applyBorder="1" applyAlignment="1">
      <alignment horizontal="center" vertical="top" wrapText="1"/>
    </xf>
    <xf numFmtId="0" fontId="11" fillId="8" borderId="1" xfId="0" applyFont="1" applyFill="1" applyBorder="1" applyAlignment="1">
      <alignment horizontal="center" vertical="top"/>
    </xf>
    <xf numFmtId="0" fontId="11" fillId="8" borderId="32" xfId="0" applyFont="1" applyFill="1" applyBorder="1" applyAlignment="1">
      <alignment horizontal="center" vertical="top"/>
    </xf>
    <xf numFmtId="0" fontId="11" fillId="8" borderId="47" xfId="0" applyFont="1" applyFill="1" applyBorder="1" applyAlignment="1">
      <alignment horizontal="center" vertical="top"/>
    </xf>
    <xf numFmtId="0" fontId="11" fillId="8" borderId="77" xfId="0" applyFont="1" applyFill="1" applyBorder="1" applyAlignment="1">
      <alignment horizontal="center" vertical="top"/>
    </xf>
    <xf numFmtId="0" fontId="6" fillId="8" borderId="25" xfId="0" applyFont="1" applyFill="1" applyBorder="1" applyAlignment="1">
      <alignment horizontal="center" vertical="top" wrapText="1"/>
    </xf>
    <xf numFmtId="49" fontId="9" fillId="0" borderId="55" xfId="0" applyNumberFormat="1" applyFont="1" applyBorder="1" applyAlignment="1">
      <alignment horizontal="center" vertical="top"/>
    </xf>
    <xf numFmtId="164" fontId="6" fillId="8" borderId="46" xfId="0" applyNumberFormat="1" applyFont="1" applyFill="1" applyBorder="1" applyAlignment="1">
      <alignment horizontal="center" vertical="top"/>
    </xf>
    <xf numFmtId="164" fontId="6" fillId="8" borderId="47" xfId="0" applyNumberFormat="1" applyFont="1" applyFill="1" applyBorder="1" applyAlignment="1">
      <alignment horizontal="center" vertical="top"/>
    </xf>
    <xf numFmtId="164" fontId="6" fillId="8" borderId="48" xfId="0" applyNumberFormat="1" applyFont="1" applyFill="1" applyBorder="1" applyAlignment="1">
      <alignment horizontal="center" vertical="top"/>
    </xf>
    <xf numFmtId="164" fontId="6" fillId="8" borderId="10" xfId="0" applyNumberFormat="1" applyFont="1" applyFill="1" applyBorder="1" applyAlignment="1">
      <alignment horizontal="center" vertical="top"/>
    </xf>
    <xf numFmtId="164" fontId="6" fillId="8" borderId="12" xfId="0" applyNumberFormat="1" applyFont="1" applyFill="1" applyBorder="1" applyAlignment="1">
      <alignment horizontal="center" vertical="top"/>
    </xf>
    <xf numFmtId="164" fontId="6" fillId="8" borderId="34" xfId="0" applyNumberFormat="1" applyFont="1" applyFill="1" applyBorder="1" applyAlignment="1">
      <alignment horizontal="center" vertical="top"/>
    </xf>
    <xf numFmtId="164" fontId="6" fillId="8" borderId="5" xfId="0" applyNumberFormat="1" applyFont="1" applyFill="1" applyBorder="1" applyAlignment="1">
      <alignment horizontal="center" vertical="top"/>
    </xf>
    <xf numFmtId="164" fontId="6" fillId="8" borderId="7" xfId="0" applyNumberFormat="1" applyFont="1" applyFill="1" applyBorder="1" applyAlignment="1">
      <alignment horizontal="center" vertical="top"/>
    </xf>
    <xf numFmtId="164" fontId="6" fillId="8" borderId="45" xfId="0" applyNumberFormat="1" applyFont="1" applyFill="1" applyBorder="1" applyAlignment="1">
      <alignment horizontal="center" vertical="top"/>
    </xf>
    <xf numFmtId="164" fontId="6" fillId="8" borderId="1" xfId="0" applyNumberFormat="1" applyFont="1" applyFill="1" applyBorder="1" applyAlignment="1">
      <alignment horizontal="center" vertical="top"/>
    </xf>
    <xf numFmtId="0" fontId="12" fillId="0" borderId="39" xfId="0" applyFont="1" applyBorder="1" applyAlignment="1">
      <alignment vertical="top"/>
    </xf>
    <xf numFmtId="0" fontId="11" fillId="0" borderId="6" xfId="0" applyFont="1" applyFill="1" applyBorder="1" applyAlignment="1">
      <alignment vertical="top" wrapText="1"/>
    </xf>
    <xf numFmtId="0" fontId="12" fillId="0" borderId="21" xfId="0" applyFont="1" applyBorder="1" applyAlignment="1">
      <alignment vertical="top"/>
    </xf>
    <xf numFmtId="49" fontId="10" fillId="0" borderId="52" xfId="0" applyNumberFormat="1" applyFont="1" applyBorder="1" applyAlignment="1">
      <alignment vertical="center" textRotation="90"/>
    </xf>
    <xf numFmtId="49" fontId="13" fillId="0" borderId="55" xfId="0" applyNumberFormat="1" applyFont="1" applyBorder="1" applyAlignment="1">
      <alignment horizontal="center" vertical="top"/>
    </xf>
    <xf numFmtId="49" fontId="10" fillId="0" borderId="38" xfId="0" applyNumberFormat="1" applyFont="1" applyBorder="1" applyAlignment="1">
      <alignment vertical="center" textRotation="90"/>
    </xf>
    <xf numFmtId="164" fontId="11" fillId="8" borderId="1" xfId="0" applyNumberFormat="1" applyFont="1" applyFill="1" applyBorder="1" applyAlignment="1">
      <alignment horizontal="center" vertical="top"/>
    </xf>
    <xf numFmtId="164" fontId="11" fillId="8" borderId="43" xfId="0" applyNumberFormat="1" applyFont="1" applyFill="1" applyBorder="1" applyAlignment="1">
      <alignment horizontal="center" vertical="top"/>
    </xf>
    <xf numFmtId="164" fontId="11" fillId="8" borderId="12" xfId="0" applyNumberFormat="1" applyFont="1" applyFill="1" applyBorder="1" applyAlignment="1">
      <alignment horizontal="center" vertical="top"/>
    </xf>
    <xf numFmtId="0" fontId="6" fillId="8" borderId="9" xfId="0" applyFont="1" applyFill="1" applyBorder="1" applyAlignment="1">
      <alignment vertical="top" wrapText="1"/>
    </xf>
    <xf numFmtId="0" fontId="6" fillId="8" borderId="15" xfId="0" applyFont="1" applyFill="1" applyBorder="1" applyAlignment="1">
      <alignment vertical="top" wrapText="1"/>
    </xf>
    <xf numFmtId="0" fontId="9" fillId="4" borderId="24" xfId="0" applyFont="1" applyFill="1" applyBorder="1" applyAlignment="1">
      <alignment vertical="top" wrapText="1"/>
    </xf>
    <xf numFmtId="0" fontId="9" fillId="0" borderId="24" xfId="0" applyFont="1" applyFill="1" applyBorder="1" applyAlignment="1">
      <alignment horizontal="center" vertical="top" textRotation="180" wrapText="1"/>
    </xf>
    <xf numFmtId="164" fontId="10" fillId="6" borderId="40" xfId="0" applyNumberFormat="1" applyFont="1" applyFill="1" applyBorder="1" applyAlignment="1">
      <alignment horizontal="center" vertical="top"/>
    </xf>
    <xf numFmtId="164" fontId="10" fillId="6" borderId="42" xfId="0" applyNumberFormat="1" applyFont="1" applyFill="1" applyBorder="1" applyAlignment="1">
      <alignment horizontal="center" vertical="top"/>
    </xf>
    <xf numFmtId="164" fontId="11" fillId="0" borderId="21" xfId="0" applyNumberFormat="1" applyFont="1" applyFill="1" applyBorder="1" applyAlignment="1">
      <alignment horizontal="center" vertical="top"/>
    </xf>
    <xf numFmtId="164" fontId="10" fillId="4" borderId="54" xfId="0" applyNumberFormat="1" applyFont="1" applyFill="1" applyBorder="1" applyAlignment="1">
      <alignment vertical="top"/>
    </xf>
    <xf numFmtId="164" fontId="10" fillId="4" borderId="25" xfId="0" applyNumberFormat="1" applyFont="1" applyFill="1" applyBorder="1" applyAlignment="1">
      <alignment vertical="top"/>
    </xf>
    <xf numFmtId="49" fontId="10" fillId="4" borderId="12" xfId="0" applyNumberFormat="1" applyFont="1" applyFill="1" applyBorder="1" applyAlignment="1">
      <alignment vertical="top"/>
    </xf>
    <xf numFmtId="49" fontId="10" fillId="4" borderId="11" xfId="0" applyNumberFormat="1" applyFont="1" applyFill="1" applyBorder="1" applyAlignment="1">
      <alignment vertical="top"/>
    </xf>
    <xf numFmtId="49" fontId="10" fillId="4" borderId="9" xfId="0" applyNumberFormat="1" applyFont="1" applyFill="1" applyBorder="1" applyAlignment="1">
      <alignment horizontal="center" vertical="top"/>
    </xf>
    <xf numFmtId="49" fontId="10" fillId="4" borderId="15" xfId="0" applyNumberFormat="1" applyFont="1" applyFill="1" applyBorder="1" applyAlignment="1">
      <alignment horizontal="center" vertical="top"/>
    </xf>
    <xf numFmtId="49" fontId="10" fillId="4" borderId="70" xfId="0" applyNumberFormat="1" applyFont="1" applyFill="1" applyBorder="1" applyAlignment="1">
      <alignment horizontal="center" vertical="top"/>
    </xf>
    <xf numFmtId="164" fontId="10" fillId="4" borderId="80" xfId="0" applyNumberFormat="1" applyFont="1" applyFill="1" applyBorder="1" applyAlignment="1">
      <alignment vertical="top"/>
    </xf>
    <xf numFmtId="164" fontId="10" fillId="4" borderId="26" xfId="0" applyNumberFormat="1" applyFont="1" applyFill="1" applyBorder="1" applyAlignment="1">
      <alignment vertical="top"/>
    </xf>
    <xf numFmtId="49" fontId="10" fillId="4" borderId="81" xfId="0" applyNumberFormat="1" applyFont="1" applyFill="1" applyBorder="1" applyAlignment="1">
      <alignment horizontal="center" vertical="top"/>
    </xf>
    <xf numFmtId="0" fontId="6" fillId="0" borderId="15" xfId="0" applyNumberFormat="1" applyFont="1" applyFill="1" applyBorder="1" applyAlignment="1">
      <alignment horizontal="center" vertical="center" textRotation="90" wrapText="1"/>
    </xf>
    <xf numFmtId="0" fontId="6" fillId="0" borderId="70" xfId="0" applyNumberFormat="1" applyFont="1" applyBorder="1" applyAlignment="1">
      <alignment horizontal="center" vertical="center" textRotation="90" wrapText="1"/>
    </xf>
    <xf numFmtId="49" fontId="9" fillId="4" borderId="8" xfId="0" applyNumberFormat="1" applyFont="1" applyFill="1" applyBorder="1" applyAlignment="1">
      <alignment horizontal="center" vertical="top"/>
    </xf>
    <xf numFmtId="49" fontId="9" fillId="4" borderId="20" xfId="0" applyNumberFormat="1" applyFont="1" applyFill="1" applyBorder="1" applyAlignment="1">
      <alignment horizontal="center" vertical="top"/>
    </xf>
    <xf numFmtId="49" fontId="10" fillId="2" borderId="24" xfId="0" applyNumberFormat="1" applyFont="1" applyFill="1" applyBorder="1" applyAlignment="1">
      <alignment horizontal="center" vertical="top"/>
    </xf>
    <xf numFmtId="49" fontId="10" fillId="2" borderId="68" xfId="0" applyNumberFormat="1" applyFont="1" applyFill="1" applyBorder="1" applyAlignment="1">
      <alignment horizontal="center" vertical="top"/>
    </xf>
    <xf numFmtId="0" fontId="6" fillId="0" borderId="15" xfId="0" applyNumberFormat="1" applyFont="1" applyBorder="1" applyAlignment="1">
      <alignment horizontal="center" vertical="center" textRotation="90" wrapText="1"/>
    </xf>
    <xf numFmtId="164" fontId="10" fillId="6" borderId="56" xfId="0" applyNumberFormat="1" applyFont="1" applyFill="1" applyBorder="1" applyAlignment="1">
      <alignment horizontal="center" vertical="top"/>
    </xf>
    <xf numFmtId="164" fontId="11" fillId="0" borderId="77" xfId="0" applyNumberFormat="1" applyFont="1" applyFill="1" applyBorder="1" applyAlignment="1">
      <alignment horizontal="center" vertical="top"/>
    </xf>
    <xf numFmtId="164" fontId="11" fillId="4" borderId="79" xfId="0" applyNumberFormat="1" applyFont="1" applyFill="1" applyBorder="1" applyAlignment="1">
      <alignment horizontal="center" vertical="top" wrapText="1"/>
    </xf>
    <xf numFmtId="164" fontId="11" fillId="0" borderId="76" xfId="0" applyNumberFormat="1" applyFont="1" applyFill="1" applyBorder="1" applyAlignment="1">
      <alignment horizontal="center" vertical="top"/>
    </xf>
    <xf numFmtId="164" fontId="11" fillId="0" borderId="76" xfId="0" applyNumberFormat="1" applyFont="1" applyBorder="1" applyAlignment="1">
      <alignment horizontal="center" vertical="top"/>
    </xf>
    <xf numFmtId="164" fontId="6" fillId="0" borderId="21" xfId="0" applyNumberFormat="1" applyFont="1" applyFill="1" applyBorder="1" applyAlignment="1">
      <alignment horizontal="center" vertical="top"/>
    </xf>
    <xf numFmtId="164" fontId="10" fillId="6" borderId="76" xfId="0" applyNumberFormat="1" applyFont="1" applyFill="1" applyBorder="1" applyAlignment="1">
      <alignment horizontal="center" vertical="top"/>
    </xf>
    <xf numFmtId="164" fontId="10" fillId="6" borderId="67" xfId="0" applyNumberFormat="1" applyFont="1" applyFill="1" applyBorder="1" applyAlignment="1">
      <alignment vertical="top"/>
    </xf>
    <xf numFmtId="164" fontId="16" fillId="0" borderId="0" xfId="0" applyNumberFormat="1" applyFont="1"/>
    <xf numFmtId="164" fontId="11" fillId="9" borderId="7" xfId="0" applyNumberFormat="1" applyFont="1" applyFill="1" applyBorder="1" applyAlignment="1">
      <alignment horizontal="center" vertical="top"/>
    </xf>
    <xf numFmtId="164" fontId="11" fillId="9" borderId="7" xfId="0" applyNumberFormat="1" applyFont="1" applyFill="1" applyBorder="1" applyAlignment="1">
      <alignment horizontal="center" vertical="center"/>
    </xf>
    <xf numFmtId="164" fontId="6" fillId="9" borderId="35" xfId="0" applyNumberFormat="1" applyFont="1" applyFill="1" applyBorder="1" applyAlignment="1">
      <alignment horizontal="center" vertical="top"/>
    </xf>
    <xf numFmtId="164" fontId="11" fillId="9" borderId="45" xfId="0" applyNumberFormat="1" applyFont="1" applyFill="1" applyBorder="1" applyAlignment="1">
      <alignment horizontal="center" vertical="top"/>
    </xf>
    <xf numFmtId="164" fontId="11" fillId="9" borderId="1" xfId="0" applyNumberFormat="1" applyFont="1" applyFill="1" applyBorder="1" applyAlignment="1">
      <alignment horizontal="center" vertical="top"/>
    </xf>
    <xf numFmtId="164" fontId="11" fillId="9" borderId="1" xfId="0" applyNumberFormat="1" applyFont="1" applyFill="1" applyBorder="1" applyAlignment="1">
      <alignment horizontal="center" vertical="center"/>
    </xf>
    <xf numFmtId="164" fontId="6" fillId="9" borderId="51" xfId="0" applyNumberFormat="1" applyFont="1" applyFill="1" applyBorder="1" applyAlignment="1">
      <alignment horizontal="center" vertical="top"/>
    </xf>
    <xf numFmtId="164" fontId="6" fillId="9" borderId="34" xfId="0" applyNumberFormat="1" applyFont="1" applyFill="1" applyBorder="1" applyAlignment="1">
      <alignment horizontal="center" vertical="top"/>
    </xf>
    <xf numFmtId="164" fontId="10" fillId="9" borderId="59" xfId="0" applyNumberFormat="1" applyFont="1" applyFill="1" applyBorder="1" applyAlignment="1">
      <alignment horizontal="center" vertical="top"/>
    </xf>
    <xf numFmtId="164" fontId="10" fillId="9" borderId="2" xfId="0" applyNumberFormat="1" applyFont="1" applyFill="1" applyBorder="1" applyAlignment="1">
      <alignment horizontal="center" vertical="top"/>
    </xf>
    <xf numFmtId="164" fontId="10" fillId="9" borderId="42" xfId="0" applyNumberFormat="1" applyFont="1" applyFill="1" applyBorder="1" applyAlignment="1">
      <alignment horizontal="center" vertical="top"/>
    </xf>
    <xf numFmtId="164" fontId="11" fillId="9" borderId="46" xfId="0" applyNumberFormat="1" applyFont="1" applyFill="1" applyBorder="1" applyAlignment="1">
      <alignment horizontal="center" vertical="top"/>
    </xf>
    <xf numFmtId="164" fontId="11" fillId="9" borderId="47" xfId="0" applyNumberFormat="1" applyFont="1" applyFill="1" applyBorder="1" applyAlignment="1">
      <alignment horizontal="center" vertical="top"/>
    </xf>
    <xf numFmtId="164" fontId="11" fillId="9" borderId="48" xfId="0" applyNumberFormat="1" applyFont="1" applyFill="1" applyBorder="1" applyAlignment="1">
      <alignment horizontal="center" vertical="top"/>
    </xf>
    <xf numFmtId="164" fontId="11" fillId="9" borderId="51" xfId="0" applyNumberFormat="1" applyFont="1" applyFill="1" applyBorder="1" applyAlignment="1">
      <alignment horizontal="center" vertical="top"/>
    </xf>
    <xf numFmtId="164" fontId="11" fillId="9" borderId="38" xfId="0" applyNumberFormat="1" applyFont="1" applyFill="1" applyBorder="1" applyAlignment="1">
      <alignment horizontal="center" vertical="top"/>
    </xf>
    <xf numFmtId="164" fontId="11" fillId="9" borderId="39" xfId="0" applyNumberFormat="1" applyFont="1" applyFill="1" applyBorder="1" applyAlignment="1">
      <alignment horizontal="center" vertical="top"/>
    </xf>
    <xf numFmtId="164" fontId="11" fillId="9" borderId="36" xfId="0" applyNumberFormat="1" applyFont="1" applyFill="1" applyBorder="1" applyAlignment="1">
      <alignment horizontal="center" vertical="top"/>
    </xf>
    <xf numFmtId="164" fontId="11" fillId="9" borderId="10" xfId="0" applyNumberFormat="1" applyFont="1" applyFill="1" applyBorder="1" applyAlignment="1">
      <alignment horizontal="center" vertical="top"/>
    </xf>
    <xf numFmtId="164" fontId="11" fillId="9" borderId="12" xfId="0" applyNumberFormat="1" applyFont="1" applyFill="1" applyBorder="1" applyAlignment="1">
      <alignment horizontal="center" vertical="top"/>
    </xf>
    <xf numFmtId="164" fontId="11" fillId="9" borderId="34" xfId="0" applyNumberFormat="1" applyFont="1" applyFill="1" applyBorder="1" applyAlignment="1">
      <alignment horizontal="center" vertical="top"/>
    </xf>
    <xf numFmtId="164" fontId="7" fillId="9" borderId="59" xfId="0" applyNumberFormat="1" applyFont="1" applyFill="1" applyBorder="1" applyAlignment="1">
      <alignment horizontal="center" vertical="top"/>
    </xf>
    <xf numFmtId="164" fontId="7" fillId="9" borderId="41" xfId="0" applyNumberFormat="1" applyFont="1" applyFill="1" applyBorder="1" applyAlignment="1">
      <alignment horizontal="center" vertical="top"/>
    </xf>
    <xf numFmtId="164" fontId="7" fillId="9" borderId="2" xfId="0" applyNumberFormat="1" applyFont="1" applyFill="1" applyBorder="1" applyAlignment="1">
      <alignment horizontal="center" vertical="top"/>
    </xf>
    <xf numFmtId="164" fontId="7" fillId="9" borderId="61" xfId="0" applyNumberFormat="1" applyFont="1" applyFill="1" applyBorder="1" applyAlignment="1">
      <alignment horizontal="center" vertical="top"/>
    </xf>
    <xf numFmtId="164" fontId="11" fillId="9" borderId="32" xfId="0" applyNumberFormat="1" applyFont="1" applyFill="1" applyBorder="1" applyAlignment="1">
      <alignment horizontal="center" vertical="top"/>
    </xf>
    <xf numFmtId="164" fontId="11" fillId="9" borderId="49" xfId="0" applyNumberFormat="1" applyFont="1" applyFill="1" applyBorder="1" applyAlignment="1">
      <alignment horizontal="center" vertical="top"/>
    </xf>
    <xf numFmtId="164" fontId="7" fillId="9" borderId="48" xfId="0" applyNumberFormat="1" applyFont="1" applyFill="1" applyBorder="1" applyAlignment="1">
      <alignment horizontal="center" vertical="top"/>
    </xf>
    <xf numFmtId="164" fontId="7" fillId="9" borderId="40" xfId="0" applyNumberFormat="1" applyFont="1" applyFill="1" applyBorder="1" applyAlignment="1">
      <alignment horizontal="center" vertical="top"/>
    </xf>
    <xf numFmtId="164" fontId="7" fillId="9" borderId="42" xfId="0" applyNumberFormat="1" applyFont="1" applyFill="1" applyBorder="1" applyAlignment="1">
      <alignment horizontal="center" vertical="top"/>
    </xf>
    <xf numFmtId="164" fontId="8" fillId="9" borderId="47" xfId="0" applyNumberFormat="1" applyFont="1" applyFill="1" applyBorder="1" applyAlignment="1">
      <alignment horizontal="center" vertical="top"/>
    </xf>
    <xf numFmtId="164" fontId="7" fillId="9" borderId="47" xfId="0" applyNumberFormat="1" applyFont="1" applyFill="1" applyBorder="1" applyAlignment="1">
      <alignment horizontal="center" vertical="top"/>
    </xf>
    <xf numFmtId="164" fontId="7" fillId="9" borderId="7" xfId="0" applyNumberFormat="1" applyFont="1" applyFill="1" applyBorder="1" applyAlignment="1">
      <alignment horizontal="center" vertical="top"/>
    </xf>
    <xf numFmtId="164" fontId="7" fillId="9" borderId="35" xfId="0" applyNumberFormat="1" applyFont="1" applyFill="1" applyBorder="1" applyAlignment="1">
      <alignment horizontal="center" vertical="top"/>
    </xf>
    <xf numFmtId="164" fontId="8" fillId="9" borderId="32" xfId="0" applyNumberFormat="1" applyFont="1" applyFill="1" applyBorder="1" applyAlignment="1">
      <alignment horizontal="center" vertical="top"/>
    </xf>
    <xf numFmtId="164" fontId="7" fillId="9" borderId="49" xfId="0" applyNumberFormat="1" applyFont="1" applyFill="1" applyBorder="1" applyAlignment="1">
      <alignment horizontal="center" vertical="top"/>
    </xf>
    <xf numFmtId="164" fontId="8" fillId="9" borderId="33" xfId="0" applyNumberFormat="1" applyFont="1" applyFill="1" applyBorder="1" applyAlignment="1">
      <alignment horizontal="center" vertical="top"/>
    </xf>
    <xf numFmtId="164" fontId="8" fillId="9" borderId="48" xfId="0" applyNumberFormat="1" applyFont="1" applyFill="1" applyBorder="1" applyAlignment="1">
      <alignment horizontal="center" vertical="top"/>
    </xf>
    <xf numFmtId="164" fontId="13" fillId="9" borderId="40" xfId="0" applyNumberFormat="1" applyFont="1" applyFill="1" applyBorder="1" applyAlignment="1">
      <alignment horizontal="center" vertical="top"/>
    </xf>
    <xf numFmtId="164" fontId="7" fillId="9" borderId="54" xfId="0" applyNumberFormat="1" applyFont="1" applyFill="1" applyBorder="1" applyAlignment="1">
      <alignment horizontal="center" vertical="top"/>
    </xf>
    <xf numFmtId="164" fontId="7" fillId="9" borderId="60" xfId="0" applyNumberFormat="1" applyFont="1" applyFill="1" applyBorder="1" applyAlignment="1">
      <alignment horizontal="center" vertical="top"/>
    </xf>
    <xf numFmtId="164" fontId="10" fillId="9" borderId="63" xfId="0" applyNumberFormat="1" applyFont="1" applyFill="1" applyBorder="1" applyAlignment="1">
      <alignment horizontal="center" vertical="top"/>
    </xf>
    <xf numFmtId="164" fontId="10" fillId="9" borderId="62" xfId="0" applyNumberFormat="1" applyFont="1" applyFill="1" applyBorder="1" applyAlignment="1">
      <alignment horizontal="center" vertical="top"/>
    </xf>
    <xf numFmtId="164" fontId="7" fillId="9" borderId="62" xfId="0" applyNumberFormat="1" applyFont="1" applyFill="1" applyBorder="1" applyAlignment="1">
      <alignment horizontal="center" vertical="top"/>
    </xf>
    <xf numFmtId="164" fontId="7" fillId="9" borderId="52" xfId="0" applyNumberFormat="1" applyFont="1" applyFill="1" applyBorder="1" applyAlignment="1">
      <alignment horizontal="center" vertical="top"/>
    </xf>
    <xf numFmtId="164" fontId="10" fillId="9" borderId="61" xfId="0" applyNumberFormat="1" applyFont="1" applyFill="1" applyBorder="1" applyAlignment="1">
      <alignment horizontal="center" vertical="top"/>
    </xf>
    <xf numFmtId="164" fontId="10" fillId="9" borderId="67" xfId="0" applyNumberFormat="1" applyFont="1" applyFill="1" applyBorder="1" applyAlignment="1">
      <alignment horizontal="center" vertical="top"/>
    </xf>
    <xf numFmtId="164" fontId="11" fillId="9" borderId="52" xfId="0" applyNumberFormat="1" applyFont="1" applyFill="1" applyBorder="1" applyAlignment="1">
      <alignment horizontal="center" vertical="top"/>
    </xf>
    <xf numFmtId="164" fontId="11" fillId="9" borderId="43" xfId="0" applyNumberFormat="1" applyFont="1" applyFill="1" applyBorder="1" applyAlignment="1">
      <alignment horizontal="center" vertical="top"/>
    </xf>
    <xf numFmtId="164" fontId="11" fillId="9" borderId="55" xfId="0" applyNumberFormat="1" applyFont="1" applyFill="1" applyBorder="1" applyAlignment="1">
      <alignment horizontal="center" vertical="top"/>
    </xf>
    <xf numFmtId="164" fontId="11" fillId="9" borderId="58" xfId="0" applyNumberFormat="1" applyFont="1" applyFill="1" applyBorder="1" applyAlignment="1">
      <alignment horizontal="center" vertical="top"/>
    </xf>
    <xf numFmtId="164" fontId="11" fillId="9" borderId="14" xfId="0" applyNumberFormat="1" applyFont="1" applyFill="1" applyBorder="1" applyAlignment="1">
      <alignment horizontal="center" vertical="top"/>
    </xf>
    <xf numFmtId="164" fontId="11" fillId="9" borderId="66" xfId="0" applyNumberFormat="1" applyFont="1" applyFill="1" applyBorder="1" applyAlignment="1">
      <alignment horizontal="center" vertical="top"/>
    </xf>
    <xf numFmtId="164" fontId="11" fillId="9" borderId="53" xfId="0" applyNumberFormat="1" applyFont="1" applyFill="1" applyBorder="1" applyAlignment="1">
      <alignment horizontal="center" vertical="top"/>
    </xf>
    <xf numFmtId="164" fontId="10" fillId="9" borderId="41" xfId="0" applyNumberFormat="1" applyFont="1" applyFill="1" applyBorder="1" applyAlignment="1">
      <alignment horizontal="center" vertical="top"/>
    </xf>
    <xf numFmtId="164" fontId="7" fillId="9" borderId="43" xfId="0" applyNumberFormat="1" applyFont="1" applyFill="1" applyBorder="1" applyAlignment="1">
      <alignment horizontal="center" vertical="top"/>
    </xf>
    <xf numFmtId="164" fontId="10" fillId="9" borderId="54" xfId="0" applyNumberFormat="1" applyFont="1" applyFill="1" applyBorder="1" applyAlignment="1">
      <alignment horizontal="center" vertical="top"/>
    </xf>
    <xf numFmtId="164" fontId="10" fillId="9" borderId="43" xfId="0" applyNumberFormat="1" applyFont="1" applyFill="1" applyBorder="1" applyAlignment="1">
      <alignment horizontal="center" vertical="top"/>
    </xf>
    <xf numFmtId="164" fontId="10" fillId="9" borderId="60" xfId="0" applyNumberFormat="1" applyFont="1" applyFill="1" applyBorder="1" applyAlignment="1">
      <alignment horizontal="center" vertical="top"/>
    </xf>
    <xf numFmtId="164" fontId="7" fillId="9" borderId="53" xfId="0" applyNumberFormat="1" applyFont="1" applyFill="1" applyBorder="1" applyAlignment="1">
      <alignment horizontal="center" vertical="top"/>
    </xf>
    <xf numFmtId="164" fontId="12" fillId="9" borderId="64" xfId="0" applyNumberFormat="1" applyFont="1" applyFill="1" applyBorder="1" applyAlignment="1">
      <alignment horizontal="center" vertical="top"/>
    </xf>
    <xf numFmtId="164" fontId="11" fillId="9" borderId="64" xfId="0" applyNumberFormat="1" applyFont="1" applyFill="1" applyBorder="1" applyAlignment="1">
      <alignment horizontal="center" vertical="top"/>
    </xf>
    <xf numFmtId="164" fontId="11" fillId="9" borderId="50" xfId="0" applyNumberFormat="1" applyFont="1" applyFill="1" applyBorder="1" applyAlignment="1">
      <alignment horizontal="center" vertical="top"/>
    </xf>
    <xf numFmtId="164" fontId="7" fillId="9" borderId="45" xfId="0" applyNumberFormat="1" applyFont="1" applyFill="1" applyBorder="1" applyAlignment="1">
      <alignment horizontal="center" vertical="center"/>
    </xf>
    <xf numFmtId="164" fontId="7" fillId="9" borderId="64" xfId="0" applyNumberFormat="1" applyFont="1" applyFill="1" applyBorder="1" applyAlignment="1">
      <alignment horizontal="center" vertical="center"/>
    </xf>
    <xf numFmtId="164" fontId="7" fillId="9" borderId="69" xfId="0" applyNumberFormat="1" applyFont="1" applyFill="1" applyBorder="1" applyAlignment="1">
      <alignment horizontal="center" vertical="center"/>
    </xf>
    <xf numFmtId="164" fontId="7" fillId="9" borderId="52" xfId="0" applyNumberFormat="1" applyFont="1" applyFill="1" applyBorder="1" applyAlignment="1">
      <alignment horizontal="center" vertical="center"/>
    </xf>
    <xf numFmtId="164" fontId="7" fillId="9" borderId="57" xfId="0" applyNumberFormat="1" applyFont="1" applyFill="1" applyBorder="1" applyAlignment="1">
      <alignment horizontal="center" vertical="center"/>
    </xf>
    <xf numFmtId="164" fontId="7" fillId="9" borderId="60" xfId="0" applyNumberFormat="1" applyFont="1" applyFill="1" applyBorder="1" applyAlignment="1">
      <alignment horizontal="center" vertical="center"/>
    </xf>
    <xf numFmtId="164" fontId="11" fillId="9" borderId="57" xfId="0" applyNumberFormat="1" applyFont="1" applyFill="1" applyBorder="1" applyAlignment="1">
      <alignment horizontal="center" vertical="top"/>
    </xf>
    <xf numFmtId="164" fontId="11" fillId="9" borderId="60" xfId="0" applyNumberFormat="1" applyFont="1" applyFill="1" applyBorder="1" applyAlignment="1">
      <alignment horizontal="center" vertical="top"/>
    </xf>
    <xf numFmtId="164" fontId="9" fillId="9" borderId="61" xfId="0" applyNumberFormat="1" applyFont="1" applyFill="1" applyBorder="1" applyAlignment="1">
      <alignment horizontal="center" vertical="top"/>
    </xf>
    <xf numFmtId="164" fontId="9" fillId="9" borderId="67" xfId="0" applyNumberFormat="1" applyFont="1" applyFill="1" applyBorder="1" applyAlignment="1">
      <alignment horizontal="center" vertical="top"/>
    </xf>
    <xf numFmtId="164" fontId="9" fillId="9" borderId="62" xfId="0" applyNumberFormat="1" applyFont="1" applyFill="1" applyBorder="1" applyAlignment="1">
      <alignment horizontal="center" vertical="top"/>
    </xf>
    <xf numFmtId="164" fontId="7" fillId="9" borderId="25" xfId="0" applyNumberFormat="1" applyFont="1" applyFill="1" applyBorder="1" applyAlignment="1">
      <alignment horizontal="center" vertical="top"/>
    </xf>
    <xf numFmtId="164" fontId="7" fillId="9" borderId="37" xfId="0" applyNumberFormat="1" applyFont="1" applyFill="1" applyBorder="1" applyAlignment="1">
      <alignment horizontal="center" vertical="top"/>
    </xf>
    <xf numFmtId="164" fontId="9" fillId="9" borderId="25" xfId="0" applyNumberFormat="1" applyFont="1" applyFill="1" applyBorder="1" applyAlignment="1">
      <alignment horizontal="center" vertical="top"/>
    </xf>
    <xf numFmtId="164" fontId="9" fillId="9" borderId="37" xfId="0" applyNumberFormat="1" applyFont="1" applyFill="1" applyBorder="1" applyAlignment="1">
      <alignment horizontal="center" vertical="top"/>
    </xf>
    <xf numFmtId="164" fontId="13" fillId="9" borderId="13" xfId="0" applyNumberFormat="1" applyFont="1" applyFill="1" applyBorder="1" applyAlignment="1">
      <alignment horizontal="center" vertical="top" wrapText="1"/>
    </xf>
    <xf numFmtId="164" fontId="13" fillId="9" borderId="76" xfId="0" applyNumberFormat="1" applyFont="1" applyFill="1" applyBorder="1" applyAlignment="1">
      <alignment horizontal="center" vertical="top" wrapText="1"/>
    </xf>
    <xf numFmtId="164" fontId="7" fillId="9" borderId="13" xfId="0" applyNumberFormat="1" applyFont="1" applyFill="1" applyBorder="1" applyAlignment="1">
      <alignment horizontal="center" vertical="center"/>
    </xf>
    <xf numFmtId="164" fontId="7" fillId="9" borderId="76" xfId="0" applyNumberFormat="1" applyFont="1" applyFill="1" applyBorder="1" applyAlignment="1">
      <alignment horizontal="center" vertical="center"/>
    </xf>
    <xf numFmtId="164" fontId="7" fillId="9" borderId="25" xfId="0" applyNumberFormat="1" applyFont="1" applyFill="1" applyBorder="1" applyAlignment="1">
      <alignment horizontal="center" vertical="center"/>
    </xf>
    <xf numFmtId="164" fontId="7" fillId="9" borderId="37" xfId="0" applyNumberFormat="1" applyFont="1" applyFill="1" applyBorder="1" applyAlignment="1">
      <alignment horizontal="center" vertical="center"/>
    </xf>
    <xf numFmtId="164" fontId="10" fillId="9" borderId="38" xfId="0" applyNumberFormat="1" applyFont="1" applyFill="1" applyBorder="1" applyAlignment="1">
      <alignment horizontal="center" vertical="top"/>
    </xf>
    <xf numFmtId="164" fontId="10" fillId="9" borderId="39" xfId="0" applyNumberFormat="1" applyFont="1" applyFill="1" applyBorder="1" applyAlignment="1">
      <alignment horizontal="center" vertical="top"/>
    </xf>
    <xf numFmtId="164" fontId="10" fillId="9" borderId="36" xfId="0" applyNumberFormat="1" applyFont="1" applyFill="1" applyBorder="1" applyAlignment="1">
      <alignment horizontal="center" vertical="top"/>
    </xf>
    <xf numFmtId="164" fontId="10" fillId="9" borderId="45" xfId="0" applyNumberFormat="1" applyFont="1" applyFill="1" applyBorder="1" applyAlignment="1">
      <alignment vertical="top"/>
    </xf>
    <xf numFmtId="164" fontId="10" fillId="9" borderId="1" xfId="0" applyNumberFormat="1" applyFont="1" applyFill="1" applyBorder="1" applyAlignment="1">
      <alignment vertical="top"/>
    </xf>
    <xf numFmtId="164" fontId="10" fillId="9" borderId="51" xfId="0" applyNumberFormat="1" applyFont="1" applyFill="1" applyBorder="1" applyAlignment="1">
      <alignment vertical="top"/>
    </xf>
    <xf numFmtId="164" fontId="10" fillId="9" borderId="52" xfId="0" applyNumberFormat="1" applyFont="1" applyFill="1" applyBorder="1" applyAlignment="1">
      <alignment vertical="top"/>
    </xf>
    <xf numFmtId="164" fontId="10" fillId="9" borderId="43" xfId="0" applyNumberFormat="1" applyFont="1" applyFill="1" applyBorder="1" applyAlignment="1">
      <alignment vertical="top"/>
    </xf>
    <xf numFmtId="164" fontId="10" fillId="9" borderId="55" xfId="0" applyNumberFormat="1" applyFont="1" applyFill="1" applyBorder="1" applyAlignment="1">
      <alignment vertical="top"/>
    </xf>
    <xf numFmtId="164" fontId="10" fillId="9" borderId="45" xfId="0" applyNumberFormat="1" applyFont="1" applyFill="1" applyBorder="1" applyAlignment="1">
      <alignment horizontal="center" vertical="top"/>
    </xf>
    <xf numFmtId="164" fontId="6" fillId="9" borderId="5" xfId="0" applyNumberFormat="1" applyFont="1" applyFill="1" applyBorder="1" applyAlignment="1">
      <alignment horizontal="center" vertical="top"/>
    </xf>
    <xf numFmtId="164" fontId="6" fillId="9" borderId="7" xfId="0" applyNumberFormat="1" applyFont="1" applyFill="1" applyBorder="1" applyAlignment="1">
      <alignment horizontal="center" vertical="top"/>
    </xf>
    <xf numFmtId="164" fontId="6" fillId="9" borderId="8" xfId="0" applyNumberFormat="1" applyFont="1" applyFill="1" applyBorder="1" applyAlignment="1">
      <alignment horizontal="center" vertical="top" wrapText="1"/>
    </xf>
    <xf numFmtId="164" fontId="6" fillId="9" borderId="7" xfId="0" applyNumberFormat="1" applyFont="1" applyFill="1" applyBorder="1" applyAlignment="1">
      <alignment horizontal="center" vertical="top" wrapText="1"/>
    </xf>
    <xf numFmtId="164" fontId="6" fillId="9" borderId="69" xfId="0" applyNumberFormat="1" applyFont="1" applyFill="1" applyBorder="1" applyAlignment="1">
      <alignment horizontal="center" vertical="top" wrapText="1"/>
    </xf>
    <xf numFmtId="164" fontId="6" fillId="9" borderId="1" xfId="0" applyNumberFormat="1" applyFont="1" applyFill="1" applyBorder="1" applyAlignment="1">
      <alignment horizontal="center" vertical="top" wrapText="1"/>
    </xf>
    <xf numFmtId="164" fontId="6" fillId="9" borderId="60" xfId="0" applyNumberFormat="1" applyFont="1" applyFill="1" applyBorder="1" applyAlignment="1">
      <alignment horizontal="center" vertical="top" wrapText="1"/>
    </xf>
    <xf numFmtId="164" fontId="6" fillId="9" borderId="43" xfId="0" applyNumberFormat="1" applyFont="1" applyFill="1" applyBorder="1" applyAlignment="1">
      <alignment horizontal="center" vertical="top" wrapText="1"/>
    </xf>
    <xf numFmtId="164" fontId="6" fillId="9" borderId="6" xfId="0" applyNumberFormat="1" applyFont="1" applyFill="1" applyBorder="1" applyAlignment="1">
      <alignment horizontal="center" vertical="top"/>
    </xf>
    <xf numFmtId="164" fontId="9" fillId="9" borderId="59" xfId="0" applyNumberFormat="1" applyFont="1" applyFill="1" applyBorder="1" applyAlignment="1">
      <alignment horizontal="center" vertical="top"/>
    </xf>
    <xf numFmtId="164" fontId="9" fillId="9" borderId="2" xfId="0" applyNumberFormat="1" applyFont="1" applyFill="1" applyBorder="1" applyAlignment="1">
      <alignment horizontal="center" vertical="top"/>
    </xf>
    <xf numFmtId="164" fontId="9" fillId="9" borderId="63" xfId="0" applyNumberFormat="1" applyFont="1" applyFill="1" applyBorder="1" applyAlignment="1">
      <alignment horizontal="center" vertical="top"/>
    </xf>
    <xf numFmtId="164" fontId="6" fillId="9" borderId="10" xfId="0" applyNumberFormat="1" applyFont="1" applyFill="1" applyBorder="1" applyAlignment="1">
      <alignment horizontal="center" vertical="top"/>
    </xf>
    <xf numFmtId="164" fontId="6" fillId="9" borderId="12" xfId="0" applyNumberFormat="1" applyFont="1" applyFill="1" applyBorder="1" applyAlignment="1">
      <alignment horizontal="center" vertical="top"/>
    </xf>
    <xf numFmtId="164" fontId="6" fillId="9" borderId="11" xfId="0" applyNumberFormat="1" applyFont="1" applyFill="1" applyBorder="1" applyAlignment="1">
      <alignment horizontal="center" vertical="top"/>
    </xf>
    <xf numFmtId="164" fontId="6" fillId="9" borderId="38" xfId="0" applyNumberFormat="1" applyFont="1" applyFill="1" applyBorder="1" applyAlignment="1">
      <alignment horizontal="center" vertical="top"/>
    </xf>
    <xf numFmtId="164" fontId="6" fillId="9" borderId="39" xfId="0" applyNumberFormat="1" applyFont="1" applyFill="1" applyBorder="1" applyAlignment="1">
      <alignment horizontal="center" vertical="top"/>
    </xf>
    <xf numFmtId="164" fontId="6" fillId="9" borderId="66" xfId="0" applyNumberFormat="1" applyFont="1" applyFill="1" applyBorder="1" applyAlignment="1">
      <alignment horizontal="center" vertical="top"/>
    </xf>
    <xf numFmtId="164" fontId="6" fillId="9" borderId="52" xfId="0" applyNumberFormat="1" applyFont="1" applyFill="1" applyBorder="1" applyAlignment="1">
      <alignment horizontal="center" vertical="top"/>
    </xf>
    <xf numFmtId="164" fontId="6" fillId="9" borderId="43" xfId="0" applyNumberFormat="1" applyFont="1" applyFill="1" applyBorder="1" applyAlignment="1">
      <alignment horizontal="center" vertical="top"/>
    </xf>
    <xf numFmtId="164" fontId="6" fillId="9" borderId="53" xfId="0" applyNumberFormat="1" applyFont="1" applyFill="1" applyBorder="1" applyAlignment="1">
      <alignment horizontal="center" vertical="top"/>
    </xf>
    <xf numFmtId="164" fontId="9" fillId="9" borderId="40" xfId="0" applyNumberFormat="1" applyFont="1" applyFill="1" applyBorder="1" applyAlignment="1">
      <alignment horizontal="center" vertical="top"/>
    </xf>
    <xf numFmtId="164" fontId="9" fillId="9" borderId="41" xfId="0" applyNumberFormat="1" applyFont="1" applyFill="1" applyBorder="1" applyAlignment="1">
      <alignment horizontal="center" vertical="top"/>
    </xf>
    <xf numFmtId="164" fontId="11" fillId="9" borderId="21" xfId="0" applyNumberFormat="1" applyFont="1" applyFill="1" applyBorder="1" applyAlignment="1">
      <alignment horizontal="center" vertical="top"/>
    </xf>
    <xf numFmtId="164" fontId="11" fillId="9" borderId="76" xfId="0" applyNumberFormat="1" applyFont="1" applyFill="1" applyBorder="1" applyAlignment="1">
      <alignment horizontal="center" vertical="top"/>
    </xf>
    <xf numFmtId="164" fontId="7" fillId="9" borderId="67" xfId="0" applyNumberFormat="1" applyFont="1" applyFill="1" applyBorder="1" applyAlignment="1">
      <alignment horizontal="center" vertical="top"/>
    </xf>
    <xf numFmtId="164" fontId="7" fillId="9" borderId="59" xfId="0" applyNumberFormat="1" applyFont="1" applyFill="1" applyBorder="1" applyAlignment="1">
      <alignment horizontal="center" vertical="center"/>
    </xf>
    <xf numFmtId="164" fontId="7" fillId="9" borderId="61" xfId="0" applyNumberFormat="1" applyFont="1" applyFill="1" applyBorder="1" applyAlignment="1">
      <alignment horizontal="center" vertical="center"/>
    </xf>
    <xf numFmtId="164" fontId="7" fillId="9" borderId="67" xfId="0" applyNumberFormat="1" applyFont="1" applyFill="1" applyBorder="1" applyAlignment="1">
      <alignment horizontal="center" vertical="center"/>
    </xf>
    <xf numFmtId="164" fontId="7" fillId="9" borderId="41" xfId="0" applyNumberFormat="1" applyFont="1" applyFill="1" applyBorder="1" applyAlignment="1">
      <alignment horizontal="center" vertical="center"/>
    </xf>
    <xf numFmtId="164" fontId="6" fillId="9" borderId="45" xfId="0" applyNumberFormat="1" applyFont="1" applyFill="1" applyBorder="1" applyAlignment="1">
      <alignment horizontal="center" vertical="top" wrapText="1"/>
    </xf>
    <xf numFmtId="164" fontId="6" fillId="9" borderId="51" xfId="0" applyNumberFormat="1" applyFont="1" applyFill="1" applyBorder="1" applyAlignment="1">
      <alignment horizontal="center" vertical="top" wrapText="1"/>
    </xf>
    <xf numFmtId="164" fontId="6" fillId="9" borderId="10" xfId="0" applyNumberFormat="1" applyFont="1" applyFill="1" applyBorder="1" applyAlignment="1">
      <alignment horizontal="center" vertical="top" wrapText="1"/>
    </xf>
    <xf numFmtId="164" fontId="6" fillId="9" borderId="11" xfId="0" applyNumberFormat="1" applyFont="1" applyFill="1" applyBorder="1" applyAlignment="1">
      <alignment horizontal="center" vertical="top" wrapText="1"/>
    </xf>
    <xf numFmtId="164" fontId="6" fillId="9" borderId="34" xfId="0" applyNumberFormat="1" applyFont="1" applyFill="1" applyBorder="1" applyAlignment="1">
      <alignment horizontal="center" vertical="top" wrapText="1"/>
    </xf>
    <xf numFmtId="164" fontId="9" fillId="9" borderId="52" xfId="0" applyNumberFormat="1" applyFont="1" applyFill="1" applyBorder="1" applyAlignment="1">
      <alignment horizontal="center" vertical="top" wrapText="1"/>
    </xf>
    <xf numFmtId="164" fontId="9" fillId="9" borderId="53" xfId="0" applyNumberFormat="1" applyFont="1" applyFill="1" applyBorder="1" applyAlignment="1">
      <alignment horizontal="center" vertical="top" wrapText="1"/>
    </xf>
    <xf numFmtId="164" fontId="9" fillId="9" borderId="55" xfId="0" applyNumberFormat="1" applyFont="1" applyFill="1" applyBorder="1" applyAlignment="1">
      <alignment horizontal="center" vertical="top" wrapText="1"/>
    </xf>
    <xf numFmtId="164" fontId="6" fillId="9" borderId="54" xfId="0" applyNumberFormat="1" applyFont="1" applyFill="1" applyBorder="1" applyAlignment="1">
      <alignment horizontal="center" vertical="top" wrapText="1"/>
    </xf>
    <xf numFmtId="164" fontId="6" fillId="9" borderId="53" xfId="0" applyNumberFormat="1" applyFont="1" applyFill="1" applyBorder="1" applyAlignment="1">
      <alignment horizontal="center" vertical="top" wrapText="1"/>
    </xf>
    <xf numFmtId="164" fontId="6" fillId="9" borderId="55" xfId="0" applyNumberFormat="1" applyFont="1" applyFill="1" applyBorder="1" applyAlignment="1">
      <alignment horizontal="center" vertical="top" wrapText="1"/>
    </xf>
    <xf numFmtId="164" fontId="6" fillId="9" borderId="36" xfId="0" applyNumberFormat="1" applyFont="1" applyFill="1" applyBorder="1" applyAlignment="1">
      <alignment horizontal="center" vertical="top" wrapText="1"/>
    </xf>
    <xf numFmtId="164" fontId="9" fillId="9" borderId="80" xfId="0" applyNumberFormat="1" applyFont="1" applyFill="1" applyBorder="1" applyAlignment="1">
      <alignment horizontal="center" vertical="top" wrapText="1"/>
    </xf>
    <xf numFmtId="164" fontId="9" fillId="9" borderId="66" xfId="0" applyNumberFormat="1" applyFont="1" applyFill="1" applyBorder="1" applyAlignment="1">
      <alignment horizontal="center" vertical="top" wrapText="1"/>
    </xf>
    <xf numFmtId="164" fontId="9" fillId="9" borderId="36" xfId="0" applyNumberFormat="1" applyFont="1" applyFill="1" applyBorder="1" applyAlignment="1">
      <alignment horizontal="center" vertical="top" wrapText="1"/>
    </xf>
    <xf numFmtId="164" fontId="6" fillId="9" borderId="38" xfId="0" applyNumberFormat="1" applyFont="1" applyFill="1" applyBorder="1" applyAlignment="1">
      <alignment horizontal="center" vertical="top" wrapText="1"/>
    </xf>
    <xf numFmtId="164" fontId="6" fillId="9" borderId="39" xfId="0" applyNumberFormat="1" applyFont="1" applyFill="1" applyBorder="1" applyAlignment="1">
      <alignment horizontal="center" vertical="top" wrapText="1"/>
    </xf>
    <xf numFmtId="164" fontId="6" fillId="9" borderId="12" xfId="0" applyNumberFormat="1" applyFont="1" applyFill="1" applyBorder="1" applyAlignment="1">
      <alignment horizontal="center" vertical="top" wrapText="1"/>
    </xf>
    <xf numFmtId="164" fontId="9" fillId="9" borderId="54" xfId="0" applyNumberFormat="1" applyFont="1" applyFill="1" applyBorder="1" applyAlignment="1">
      <alignment horizontal="center" vertical="top" wrapText="1"/>
    </xf>
    <xf numFmtId="164" fontId="9" fillId="9" borderId="43" xfId="0" applyNumberFormat="1" applyFont="1" applyFill="1" applyBorder="1" applyAlignment="1">
      <alignment horizontal="center" vertical="top" wrapText="1"/>
    </xf>
    <xf numFmtId="164" fontId="9" fillId="9" borderId="60" xfId="0" applyNumberFormat="1" applyFont="1" applyFill="1" applyBorder="1" applyAlignment="1">
      <alignment horizontal="center" vertical="top" wrapText="1"/>
    </xf>
    <xf numFmtId="164" fontId="9" fillId="9" borderId="15" xfId="0" applyNumberFormat="1" applyFont="1" applyFill="1" applyBorder="1" applyAlignment="1">
      <alignment horizontal="center" vertical="top" wrapText="1"/>
    </xf>
    <xf numFmtId="164" fontId="9" fillId="9" borderId="21" xfId="0" applyNumberFormat="1" applyFont="1" applyFill="1" applyBorder="1" applyAlignment="1">
      <alignment horizontal="center" vertical="top" wrapText="1"/>
    </xf>
    <xf numFmtId="164" fontId="9" fillId="9" borderId="26" xfId="0" applyNumberFormat="1" applyFont="1" applyFill="1" applyBorder="1" applyAlignment="1">
      <alignment horizontal="center" vertical="top" wrapText="1"/>
    </xf>
    <xf numFmtId="164" fontId="9" fillId="9" borderId="79" xfId="0" applyNumberFormat="1" applyFont="1" applyFill="1" applyBorder="1" applyAlignment="1">
      <alignment horizontal="center" vertical="top" wrapText="1"/>
    </xf>
    <xf numFmtId="164" fontId="9" fillId="9" borderId="25" xfId="0" applyNumberFormat="1" applyFont="1" applyFill="1" applyBorder="1" applyAlignment="1">
      <alignment horizontal="center" vertical="top" wrapText="1"/>
    </xf>
    <xf numFmtId="164" fontId="9" fillId="9" borderId="57" xfId="0" applyNumberFormat="1" applyFont="1" applyFill="1" applyBorder="1" applyAlignment="1">
      <alignment horizontal="center" vertical="top" wrapText="1"/>
    </xf>
    <xf numFmtId="164" fontId="6" fillId="9" borderId="52" xfId="0" applyNumberFormat="1" applyFont="1" applyFill="1" applyBorder="1" applyAlignment="1">
      <alignment horizontal="center" vertical="top" wrapText="1"/>
    </xf>
    <xf numFmtId="164" fontId="7" fillId="9" borderId="57" xfId="0" applyNumberFormat="1" applyFont="1" applyFill="1" applyBorder="1" applyAlignment="1">
      <alignment horizontal="center" vertical="top"/>
    </xf>
    <xf numFmtId="164" fontId="9" fillId="9" borderId="37" xfId="0" applyNumberFormat="1" applyFont="1" applyFill="1" applyBorder="1" applyAlignment="1">
      <alignment horizontal="center" vertical="top" wrapText="1"/>
    </xf>
    <xf numFmtId="164" fontId="7" fillId="9" borderId="13" xfId="0" applyNumberFormat="1" applyFont="1" applyFill="1" applyBorder="1" applyAlignment="1">
      <alignment horizontal="center" vertical="top"/>
    </xf>
    <xf numFmtId="164" fontId="11" fillId="9" borderId="1" xfId="0" applyNumberFormat="1" applyFont="1" applyFill="1" applyBorder="1" applyAlignment="1">
      <alignment horizontal="center" vertical="top" wrapText="1"/>
    </xf>
    <xf numFmtId="164" fontId="11" fillId="9" borderId="14" xfId="0" applyNumberFormat="1" applyFont="1" applyFill="1" applyBorder="1" applyAlignment="1">
      <alignment horizontal="center" vertical="top" wrapText="1"/>
    </xf>
    <xf numFmtId="164" fontId="11" fillId="9" borderId="47" xfId="0" applyNumberFormat="1" applyFont="1" applyFill="1" applyBorder="1" applyAlignment="1">
      <alignment horizontal="center" vertical="top" wrapText="1"/>
    </xf>
    <xf numFmtId="164" fontId="11" fillId="9" borderId="48" xfId="0" applyNumberFormat="1" applyFont="1" applyFill="1" applyBorder="1" applyAlignment="1">
      <alignment horizontal="center" vertical="top" wrapText="1"/>
    </xf>
    <xf numFmtId="164" fontId="11" fillId="9" borderId="37" xfId="0" applyNumberFormat="1" applyFont="1" applyFill="1" applyBorder="1" applyAlignment="1">
      <alignment horizontal="center" vertical="top"/>
    </xf>
    <xf numFmtId="164" fontId="9" fillId="9" borderId="73" xfId="0" applyNumberFormat="1" applyFont="1" applyFill="1" applyBorder="1" applyAlignment="1">
      <alignment horizontal="center" vertical="top" wrapText="1"/>
    </xf>
    <xf numFmtId="164" fontId="11" fillId="9" borderId="72" xfId="0" applyNumberFormat="1" applyFont="1" applyFill="1" applyBorder="1" applyAlignment="1">
      <alignment horizontal="center" vertical="top"/>
    </xf>
    <xf numFmtId="164" fontId="11" fillId="9" borderId="24" xfId="0" applyNumberFormat="1" applyFont="1" applyFill="1" applyBorder="1" applyAlignment="1">
      <alignment horizontal="center" vertical="top"/>
    </xf>
    <xf numFmtId="0" fontId="10" fillId="9" borderId="62" xfId="0" applyFont="1" applyFill="1" applyBorder="1" applyAlignment="1">
      <alignment horizontal="center" vertical="top"/>
    </xf>
    <xf numFmtId="0" fontId="10" fillId="9" borderId="40" xfId="0" applyFont="1" applyFill="1" applyBorder="1" applyAlignment="1">
      <alignment horizontal="center" vertical="top"/>
    </xf>
    <xf numFmtId="164" fontId="7" fillId="9" borderId="63" xfId="0" applyNumberFormat="1" applyFont="1" applyFill="1" applyBorder="1" applyAlignment="1">
      <alignment horizontal="center" vertical="top"/>
    </xf>
    <xf numFmtId="164" fontId="7" fillId="8" borderId="58" xfId="0" applyNumberFormat="1" applyFont="1" applyFill="1" applyBorder="1" applyAlignment="1">
      <alignment horizontal="center" vertical="top"/>
    </xf>
    <xf numFmtId="164" fontId="7" fillId="0" borderId="58" xfId="0" applyNumberFormat="1" applyFont="1" applyFill="1" applyBorder="1" applyAlignment="1">
      <alignment horizontal="center" vertical="top"/>
    </xf>
    <xf numFmtId="164" fontId="7" fillId="0" borderId="6" xfId="0" applyNumberFormat="1" applyFont="1" applyFill="1" applyBorder="1" applyAlignment="1">
      <alignment horizontal="center" vertical="top"/>
    </xf>
    <xf numFmtId="164" fontId="7" fillId="0" borderId="33" xfId="0" applyNumberFormat="1" applyFont="1" applyFill="1" applyBorder="1" applyAlignment="1">
      <alignment horizontal="center" vertical="top"/>
    </xf>
    <xf numFmtId="0" fontId="9" fillId="9" borderId="62" xfId="0" applyFont="1" applyFill="1" applyBorder="1" applyAlignment="1">
      <alignment horizontal="center" vertical="top" wrapText="1"/>
    </xf>
    <xf numFmtId="164" fontId="9" fillId="9" borderId="42" xfId="0" applyNumberFormat="1" applyFont="1" applyFill="1" applyBorder="1" applyAlignment="1">
      <alignment horizontal="center" vertical="top"/>
    </xf>
    <xf numFmtId="0" fontId="10" fillId="9" borderId="25" xfId="0" applyFont="1" applyFill="1" applyBorder="1" applyAlignment="1">
      <alignment horizontal="center" vertical="top"/>
    </xf>
    <xf numFmtId="164" fontId="7" fillId="9" borderId="55" xfId="0" applyNumberFormat="1" applyFont="1" applyFill="1" applyBorder="1" applyAlignment="1">
      <alignment horizontal="center" vertical="top"/>
    </xf>
    <xf numFmtId="164" fontId="7" fillId="9" borderId="1" xfId="0" applyNumberFormat="1" applyFont="1" applyFill="1" applyBorder="1" applyAlignment="1">
      <alignment horizontal="center" vertical="top"/>
    </xf>
    <xf numFmtId="164" fontId="7" fillId="9" borderId="14" xfId="0" applyNumberFormat="1" applyFont="1" applyFill="1" applyBorder="1" applyAlignment="1">
      <alignment horizontal="center" vertical="top"/>
    </xf>
    <xf numFmtId="0" fontId="9" fillId="9" borderId="25" xfId="0" applyFont="1" applyFill="1" applyBorder="1" applyAlignment="1">
      <alignment vertical="top"/>
    </xf>
    <xf numFmtId="0" fontId="10" fillId="9" borderId="55" xfId="0" applyFont="1" applyFill="1" applyBorder="1" applyAlignment="1">
      <alignment horizontal="center" vertical="top"/>
    </xf>
    <xf numFmtId="164" fontId="9" fillId="9" borderId="43" xfId="0" applyNumberFormat="1" applyFont="1" applyFill="1" applyBorder="1" applyAlignment="1">
      <alignment horizontal="center" vertical="top"/>
    </xf>
    <xf numFmtId="0" fontId="9" fillId="9" borderId="13" xfId="0" applyFont="1" applyFill="1" applyBorder="1" applyAlignment="1">
      <alignment vertical="top"/>
    </xf>
    <xf numFmtId="164" fontId="7" fillId="9" borderId="56" xfId="0" applyNumberFormat="1" applyFont="1" applyFill="1" applyBorder="1" applyAlignment="1">
      <alignment horizontal="center" vertical="top"/>
    </xf>
    <xf numFmtId="164" fontId="7" fillId="9" borderId="51" xfId="0" applyNumberFormat="1" applyFont="1" applyFill="1" applyBorder="1" applyAlignment="1">
      <alignment horizontal="center" vertical="top"/>
    </xf>
    <xf numFmtId="164" fontId="13" fillId="9" borderId="1" xfId="0" applyNumberFormat="1" applyFont="1" applyFill="1" applyBorder="1" applyAlignment="1">
      <alignment horizontal="center" vertical="top"/>
    </xf>
    <xf numFmtId="0" fontId="10" fillId="9" borderId="13" xfId="0" applyFont="1" applyFill="1" applyBorder="1" applyAlignment="1">
      <alignment horizontal="center" vertical="top"/>
    </xf>
    <xf numFmtId="0" fontId="10" fillId="9" borderId="26" xfId="0" applyFont="1" applyFill="1" applyBorder="1" applyAlignment="1">
      <alignment horizontal="center" vertical="top"/>
    </xf>
    <xf numFmtId="164" fontId="6" fillId="9" borderId="46" xfId="0" applyNumberFormat="1" applyFont="1" applyFill="1" applyBorder="1" applyAlignment="1">
      <alignment horizontal="center" vertical="top"/>
    </xf>
    <xf numFmtId="164" fontId="6" fillId="9" borderId="47" xfId="0" applyNumberFormat="1" applyFont="1" applyFill="1" applyBorder="1" applyAlignment="1">
      <alignment horizontal="center" vertical="top"/>
    </xf>
    <xf numFmtId="164" fontId="6" fillId="9" borderId="58" xfId="0" applyNumberFormat="1" applyFont="1" applyFill="1" applyBorder="1" applyAlignment="1">
      <alignment horizontal="center" vertical="top"/>
    </xf>
    <xf numFmtId="0" fontId="9" fillId="9" borderId="62" xfId="0" applyFont="1" applyFill="1" applyBorder="1" applyAlignment="1">
      <alignment horizontal="center" vertical="top"/>
    </xf>
    <xf numFmtId="164" fontId="10" fillId="9" borderId="40" xfId="0" applyNumberFormat="1" applyFont="1" applyFill="1" applyBorder="1" applyAlignment="1">
      <alignment horizontal="center" vertical="top"/>
    </xf>
    <xf numFmtId="0" fontId="9" fillId="9" borderId="25" xfId="0" applyFont="1" applyFill="1" applyBorder="1" applyAlignment="1">
      <alignment horizontal="center" vertical="top" wrapText="1"/>
    </xf>
    <xf numFmtId="164" fontId="10" fillId="9" borderId="52" xfId="0" applyNumberFormat="1" applyFont="1" applyFill="1" applyBorder="1" applyAlignment="1">
      <alignment horizontal="center" vertical="top" wrapText="1"/>
    </xf>
    <xf numFmtId="0" fontId="9" fillId="9" borderId="26" xfId="0" applyFont="1" applyFill="1" applyBorder="1" applyAlignment="1">
      <alignment horizontal="center" vertical="top" wrapText="1"/>
    </xf>
    <xf numFmtId="164" fontId="10" fillId="9" borderId="80" xfId="0" applyNumberFormat="1" applyFont="1" applyFill="1" applyBorder="1" applyAlignment="1">
      <alignment horizontal="center" vertical="top" wrapText="1"/>
    </xf>
    <xf numFmtId="164" fontId="10" fillId="9" borderId="54" xfId="0" applyNumberFormat="1" applyFont="1" applyFill="1" applyBorder="1" applyAlignment="1">
      <alignment horizontal="center" vertical="top" wrapText="1"/>
    </xf>
    <xf numFmtId="0" fontId="9" fillId="9" borderId="37" xfId="0" applyFont="1" applyFill="1" applyBorder="1" applyAlignment="1">
      <alignment horizontal="center" vertical="top" wrapText="1"/>
    </xf>
    <xf numFmtId="0" fontId="10" fillId="9" borderId="37" xfId="0" applyFont="1" applyFill="1" applyBorder="1" applyAlignment="1">
      <alignment horizontal="center" vertical="top"/>
    </xf>
    <xf numFmtId="0" fontId="10" fillId="9" borderId="62" xfId="0" applyFont="1" applyFill="1" applyBorder="1" applyAlignment="1">
      <alignment horizontal="left" vertical="top" wrapText="1"/>
    </xf>
    <xf numFmtId="164" fontId="6" fillId="9" borderId="50" xfId="0" applyNumberFormat="1" applyFont="1" applyFill="1" applyBorder="1" applyAlignment="1">
      <alignment horizontal="center" vertical="top"/>
    </xf>
    <xf numFmtId="164" fontId="11" fillId="9" borderId="56" xfId="0" applyNumberFormat="1" applyFont="1" applyFill="1" applyBorder="1" applyAlignment="1">
      <alignment horizontal="center" vertical="top"/>
    </xf>
    <xf numFmtId="164" fontId="11" fillId="9" borderId="80" xfId="0" applyNumberFormat="1" applyFont="1" applyFill="1" applyBorder="1" applyAlignment="1">
      <alignment horizontal="center" vertical="top"/>
    </xf>
    <xf numFmtId="164" fontId="13" fillId="6" borderId="41" xfId="0" applyNumberFormat="1" applyFont="1" applyFill="1" applyBorder="1" applyAlignment="1">
      <alignment horizontal="center" vertical="top"/>
    </xf>
    <xf numFmtId="164" fontId="13" fillId="6" borderId="2" xfId="0" applyNumberFormat="1" applyFont="1" applyFill="1" applyBorder="1" applyAlignment="1">
      <alignment horizontal="center" vertical="top"/>
    </xf>
    <xf numFmtId="164" fontId="13" fillId="3" borderId="71" xfId="0" applyNumberFormat="1" applyFont="1" applyFill="1" applyBorder="1" applyAlignment="1">
      <alignment horizontal="center" vertical="top"/>
    </xf>
    <xf numFmtId="164" fontId="13" fillId="3" borderId="68" xfId="0" applyNumberFormat="1" applyFont="1" applyFill="1" applyBorder="1" applyAlignment="1">
      <alignment horizontal="center" vertical="top"/>
    </xf>
    <xf numFmtId="0" fontId="9" fillId="6" borderId="25" xfId="0" applyFont="1" applyFill="1" applyBorder="1" applyAlignment="1">
      <alignment horizontal="center" vertical="top" wrapText="1"/>
    </xf>
    <xf numFmtId="164" fontId="11" fillId="0" borderId="9" xfId="0" applyNumberFormat="1" applyFont="1" applyFill="1" applyBorder="1" applyAlignment="1">
      <alignment vertical="top" wrapText="1"/>
    </xf>
    <xf numFmtId="164" fontId="11" fillId="4" borderId="28" xfId="0" applyNumberFormat="1" applyFont="1" applyFill="1" applyBorder="1" applyAlignment="1">
      <alignment horizontal="center" vertical="top" wrapText="1"/>
    </xf>
    <xf numFmtId="164" fontId="7" fillId="9" borderId="40" xfId="0" applyNumberFormat="1" applyFont="1" applyFill="1" applyBorder="1" applyAlignment="1">
      <alignment horizontal="center" vertical="center"/>
    </xf>
    <xf numFmtId="2" fontId="11" fillId="0" borderId="5" xfId="0" applyNumberFormat="1" applyFont="1" applyFill="1" applyBorder="1" applyAlignment="1">
      <alignment vertical="top"/>
    </xf>
    <xf numFmtId="2" fontId="11" fillId="0" borderId="7" xfId="0" applyNumberFormat="1" applyFont="1" applyFill="1" applyBorder="1" applyAlignment="1">
      <alignment vertical="top"/>
    </xf>
    <xf numFmtId="2" fontId="11" fillId="0" borderId="35" xfId="0" applyNumberFormat="1" applyFont="1" applyFill="1" applyBorder="1" applyAlignment="1">
      <alignment vertical="top"/>
    </xf>
    <xf numFmtId="164" fontId="11" fillId="4" borderId="32" xfId="0" applyNumberFormat="1" applyFont="1" applyFill="1" applyBorder="1" applyAlignment="1">
      <alignment horizontal="center" vertical="top" wrapText="1"/>
    </xf>
    <xf numFmtId="0" fontId="9" fillId="8" borderId="55" xfId="0" applyNumberFormat="1" applyFont="1" applyFill="1" applyBorder="1" applyAlignment="1">
      <alignment horizontal="center" vertical="top"/>
    </xf>
    <xf numFmtId="0" fontId="9" fillId="8" borderId="34" xfId="0" applyNumberFormat="1" applyFont="1" applyFill="1" applyBorder="1" applyAlignment="1">
      <alignment vertical="top"/>
    </xf>
    <xf numFmtId="0" fontId="1" fillId="8" borderId="37" xfId="0" applyNumberFormat="1" applyFont="1" applyFill="1" applyBorder="1" applyAlignment="1">
      <alignment horizontal="center" vertical="center" wrapText="1"/>
    </xf>
    <xf numFmtId="0" fontId="1" fillId="8" borderId="21" xfId="0" applyNumberFormat="1" applyFont="1" applyFill="1" applyBorder="1" applyAlignment="1">
      <alignment horizontal="center" vertical="center" wrapText="1"/>
    </xf>
    <xf numFmtId="0" fontId="1" fillId="8" borderId="79" xfId="0" applyNumberFormat="1" applyFont="1" applyFill="1" applyBorder="1" applyAlignment="1">
      <alignment horizontal="center" vertical="center" wrapText="1"/>
    </xf>
    <xf numFmtId="49" fontId="1" fillId="0" borderId="7" xfId="0" applyNumberFormat="1" applyFont="1" applyBorder="1" applyAlignment="1">
      <alignment horizontal="center" vertical="top" wrapText="1"/>
    </xf>
    <xf numFmtId="0" fontId="1" fillId="4" borderId="70" xfId="0" applyFont="1" applyFill="1" applyBorder="1" applyAlignment="1">
      <alignment vertical="top" wrapText="1"/>
    </xf>
    <xf numFmtId="0" fontId="9" fillId="0" borderId="20" xfId="0" applyNumberFormat="1" applyFont="1" applyBorder="1" applyAlignment="1">
      <alignment horizontal="center" vertical="top"/>
    </xf>
    <xf numFmtId="2" fontId="11" fillId="0" borderId="68" xfId="0" applyNumberFormat="1" applyFont="1" applyFill="1" applyBorder="1" applyAlignment="1">
      <alignment vertical="top" wrapText="1"/>
    </xf>
    <xf numFmtId="0" fontId="6" fillId="0" borderId="15" xfId="0" applyFont="1" applyBorder="1" applyAlignment="1">
      <alignment horizontal="center" vertical="top" wrapText="1"/>
    </xf>
    <xf numFmtId="164" fontId="6" fillId="9" borderId="0" xfId="0" applyNumberFormat="1" applyFont="1" applyFill="1" applyBorder="1" applyAlignment="1">
      <alignment horizontal="center" vertical="top" wrapText="1"/>
    </xf>
    <xf numFmtId="0" fontId="11" fillId="0" borderId="15" xfId="0" applyFont="1" applyFill="1" applyBorder="1" applyAlignment="1">
      <alignment vertical="top" wrapText="1"/>
    </xf>
    <xf numFmtId="0" fontId="6" fillId="0" borderId="15" xfId="0" applyFont="1" applyFill="1" applyBorder="1" applyAlignment="1">
      <alignment vertical="top" wrapText="1"/>
    </xf>
    <xf numFmtId="49" fontId="9" fillId="4" borderId="19" xfId="0" applyNumberFormat="1" applyFont="1" applyFill="1" applyBorder="1" applyAlignment="1">
      <alignment vertical="top"/>
    </xf>
    <xf numFmtId="164" fontId="11" fillId="0" borderId="79" xfId="0" applyNumberFormat="1" applyFont="1" applyFill="1" applyBorder="1" applyAlignment="1">
      <alignment horizontal="center" vertical="top"/>
    </xf>
    <xf numFmtId="0" fontId="9" fillId="0" borderId="52" xfId="0" applyFont="1" applyFill="1" applyBorder="1" applyAlignment="1">
      <alignment horizontal="center" vertical="top" wrapText="1"/>
    </xf>
    <xf numFmtId="0" fontId="9" fillId="0" borderId="55" xfId="0" applyNumberFormat="1" applyFont="1" applyBorder="1" applyAlignment="1">
      <alignment horizontal="center" vertical="top"/>
    </xf>
    <xf numFmtId="49" fontId="1" fillId="0" borderId="43" xfId="0" applyNumberFormat="1" applyFont="1" applyBorder="1" applyAlignment="1">
      <alignment vertical="top" wrapText="1"/>
    </xf>
    <xf numFmtId="0" fontId="9" fillId="0" borderId="10" xfId="0" applyFont="1" applyFill="1" applyBorder="1" applyAlignment="1">
      <alignment horizontal="center" vertical="top" wrapText="1"/>
    </xf>
    <xf numFmtId="0" fontId="9" fillId="0" borderId="34" xfId="0" applyNumberFormat="1" applyFont="1" applyBorder="1" applyAlignment="1">
      <alignment horizontal="center" vertical="top"/>
    </xf>
    <xf numFmtId="0" fontId="9" fillId="0" borderId="38" xfId="0" applyFont="1" applyFill="1" applyBorder="1" applyAlignment="1">
      <alignment horizontal="center" vertical="top" wrapText="1"/>
    </xf>
    <xf numFmtId="49" fontId="1" fillId="0" borderId="39" xfId="0" applyNumberFormat="1" applyFont="1" applyBorder="1" applyAlignment="1">
      <alignment vertical="top" wrapText="1"/>
    </xf>
    <xf numFmtId="0" fontId="9" fillId="0" borderId="36" xfId="0" applyNumberFormat="1" applyFont="1" applyBorder="1" applyAlignment="1">
      <alignment horizontal="center" vertical="top"/>
    </xf>
    <xf numFmtId="0" fontId="10" fillId="0" borderId="52" xfId="0" applyFont="1" applyFill="1" applyBorder="1" applyAlignment="1">
      <alignment horizontal="center" vertical="top" wrapText="1"/>
    </xf>
    <xf numFmtId="0" fontId="9" fillId="0" borderId="37" xfId="0" applyNumberFormat="1" applyFont="1" applyBorder="1" applyAlignment="1">
      <alignment horizontal="center" vertical="top"/>
    </xf>
    <xf numFmtId="0" fontId="10" fillId="0" borderId="10" xfId="0" applyFont="1" applyFill="1" applyBorder="1" applyAlignment="1">
      <alignment horizontal="center" vertical="top" wrapText="1"/>
    </xf>
    <xf numFmtId="0" fontId="10" fillId="0" borderId="38" xfId="0" applyFont="1" applyFill="1" applyBorder="1" applyAlignment="1">
      <alignment horizontal="center" vertical="top" wrapText="1"/>
    </xf>
    <xf numFmtId="0" fontId="9" fillId="0" borderId="79" xfId="0" applyNumberFormat="1" applyFont="1" applyBorder="1" applyAlignment="1">
      <alignment horizontal="center" vertical="top"/>
    </xf>
    <xf numFmtId="49" fontId="6" fillId="8" borderId="43" xfId="0" applyNumberFormat="1" applyFont="1" applyFill="1" applyBorder="1" applyAlignment="1">
      <alignment vertical="top" wrapText="1"/>
    </xf>
    <xf numFmtId="49" fontId="6" fillId="8" borderId="39" xfId="0" applyNumberFormat="1" applyFont="1" applyFill="1" applyBorder="1" applyAlignment="1">
      <alignment vertical="top" wrapText="1"/>
    </xf>
    <xf numFmtId="49" fontId="6" fillId="8" borderId="12" xfId="0" applyNumberFormat="1" applyFont="1" applyFill="1" applyBorder="1" applyAlignment="1">
      <alignment vertical="top" wrapText="1"/>
    </xf>
    <xf numFmtId="49" fontId="6" fillId="0" borderId="39"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10" fillId="9" borderId="53" xfId="0" applyFont="1" applyFill="1" applyBorder="1" applyAlignment="1">
      <alignment horizontal="center" vertical="top"/>
    </xf>
    <xf numFmtId="164" fontId="6" fillId="0" borderId="14" xfId="0" applyNumberFormat="1" applyFont="1" applyFill="1" applyBorder="1" applyAlignment="1">
      <alignment horizontal="center" vertical="top"/>
    </xf>
    <xf numFmtId="164" fontId="6" fillId="0" borderId="11" xfId="0" applyNumberFormat="1" applyFont="1" applyFill="1" applyBorder="1" applyAlignment="1">
      <alignment horizontal="center" vertical="top"/>
    </xf>
    <xf numFmtId="164" fontId="6" fillId="0" borderId="66" xfId="0" applyNumberFormat="1" applyFont="1" applyFill="1" applyBorder="1" applyAlignment="1">
      <alignment horizontal="center" vertical="top"/>
    </xf>
    <xf numFmtId="164" fontId="11" fillId="4" borderId="69" xfId="0" applyNumberFormat="1" applyFont="1" applyFill="1" applyBorder="1" applyAlignment="1">
      <alignment horizontal="center" vertical="top"/>
    </xf>
    <xf numFmtId="164" fontId="11" fillId="4" borderId="14" xfId="0" applyNumberFormat="1" applyFont="1" applyFill="1" applyBorder="1" applyAlignment="1">
      <alignment horizontal="center" vertical="top"/>
    </xf>
    <xf numFmtId="164" fontId="11" fillId="4" borderId="53" xfId="0" applyNumberFormat="1" applyFont="1" applyFill="1" applyBorder="1" applyAlignment="1">
      <alignment horizontal="center" vertical="top"/>
    </xf>
    <xf numFmtId="164" fontId="10" fillId="6" borderId="53" xfId="0" applyNumberFormat="1" applyFont="1" applyFill="1" applyBorder="1" applyAlignment="1">
      <alignment horizontal="center" vertical="top"/>
    </xf>
    <xf numFmtId="164" fontId="10" fillId="6" borderId="63" xfId="0" applyNumberFormat="1" applyFont="1" applyFill="1" applyBorder="1" applyAlignment="1">
      <alignment vertical="top"/>
    </xf>
    <xf numFmtId="164" fontId="10" fillId="4" borderId="66" xfId="0" applyNumberFormat="1" applyFont="1" applyFill="1" applyBorder="1" applyAlignment="1">
      <alignment vertical="top"/>
    </xf>
    <xf numFmtId="164" fontId="10" fillId="4" borderId="14" xfId="0" applyNumberFormat="1" applyFont="1" applyFill="1" applyBorder="1" applyAlignment="1">
      <alignment vertical="top"/>
    </xf>
    <xf numFmtId="164" fontId="10" fillId="4" borderId="53" xfId="0" applyNumberFormat="1" applyFont="1" applyFill="1" applyBorder="1" applyAlignment="1">
      <alignment vertical="top"/>
    </xf>
    <xf numFmtId="164" fontId="11" fillId="0" borderId="48" xfId="0" applyNumberFormat="1" applyFont="1" applyBorder="1" applyAlignment="1">
      <alignment horizontal="center" vertical="top"/>
    </xf>
    <xf numFmtId="164" fontId="11" fillId="4" borderId="36" xfId="0" applyNumberFormat="1" applyFont="1" applyFill="1" applyBorder="1" applyAlignment="1">
      <alignment horizontal="center" vertical="top"/>
    </xf>
    <xf numFmtId="164" fontId="11" fillId="4" borderId="34" xfId="0" applyNumberFormat="1" applyFont="1" applyFill="1" applyBorder="1" applyAlignment="1">
      <alignment horizontal="center" vertical="top"/>
    </xf>
    <xf numFmtId="164" fontId="11" fillId="8" borderId="56" xfId="0" applyNumberFormat="1" applyFont="1" applyFill="1" applyBorder="1" applyAlignment="1">
      <alignment horizontal="center" vertical="top"/>
    </xf>
    <xf numFmtId="164" fontId="11" fillId="8" borderId="51" xfId="0" applyNumberFormat="1" applyFont="1" applyFill="1" applyBorder="1" applyAlignment="1">
      <alignment horizontal="center" vertical="top"/>
    </xf>
    <xf numFmtId="164" fontId="11" fillId="8" borderId="54" xfId="0" applyNumberFormat="1" applyFont="1" applyFill="1" applyBorder="1" applyAlignment="1">
      <alignment horizontal="center" vertical="top"/>
    </xf>
    <xf numFmtId="164" fontId="11" fillId="8" borderId="34" xfId="0" applyNumberFormat="1" applyFont="1" applyFill="1" applyBorder="1" applyAlignment="1">
      <alignment horizontal="center" vertical="top"/>
    </xf>
    <xf numFmtId="164" fontId="11" fillId="0" borderId="28" xfId="0" applyNumberFormat="1" applyFont="1" applyFill="1" applyBorder="1" applyAlignment="1">
      <alignment horizontal="center" vertical="top"/>
    </xf>
    <xf numFmtId="164" fontId="9" fillId="9" borderId="54" xfId="0" applyNumberFormat="1" applyFont="1" applyFill="1" applyBorder="1" applyAlignment="1">
      <alignment horizontal="center" vertical="top"/>
    </xf>
    <xf numFmtId="0" fontId="9" fillId="9" borderId="37" xfId="0" applyFont="1" applyFill="1" applyBorder="1" applyAlignment="1">
      <alignment horizontal="center" vertical="top"/>
    </xf>
    <xf numFmtId="164" fontId="13" fillId="9" borderId="56" xfId="0" applyNumberFormat="1" applyFont="1" applyFill="1" applyBorder="1" applyAlignment="1">
      <alignment horizontal="center" vertical="top"/>
    </xf>
    <xf numFmtId="164" fontId="13" fillId="9" borderId="51" xfId="0" applyNumberFormat="1" applyFont="1" applyFill="1" applyBorder="1" applyAlignment="1">
      <alignment horizontal="center" vertical="top"/>
    </xf>
    <xf numFmtId="164" fontId="10" fillId="6" borderId="45" xfId="0" applyNumberFormat="1" applyFont="1" applyFill="1" applyBorder="1" applyAlignment="1">
      <alignment horizontal="center" vertical="top"/>
    </xf>
    <xf numFmtId="164" fontId="10" fillId="6" borderId="51" xfId="0" applyNumberFormat="1" applyFont="1" applyFill="1" applyBorder="1" applyAlignment="1">
      <alignment horizontal="center" vertical="top"/>
    </xf>
    <xf numFmtId="164" fontId="22" fillId="6" borderId="40" xfId="0" applyNumberFormat="1" applyFont="1" applyFill="1" applyBorder="1" applyAlignment="1">
      <alignment horizontal="center" vertical="top"/>
    </xf>
    <xf numFmtId="164" fontId="22" fillId="6" borderId="67" xfId="0" applyNumberFormat="1" applyFont="1" applyFill="1" applyBorder="1" applyAlignment="1">
      <alignment horizontal="center" vertical="top"/>
    </xf>
    <xf numFmtId="164" fontId="10" fillId="4" borderId="80" xfId="0" applyNumberFormat="1" applyFont="1" applyFill="1" applyBorder="1" applyAlignment="1">
      <alignment horizontal="center" vertical="top"/>
    </xf>
    <xf numFmtId="164" fontId="10" fillId="4" borderId="36" xfId="0" applyNumberFormat="1" applyFont="1" applyFill="1" applyBorder="1" applyAlignment="1">
      <alignment horizontal="center" vertical="top"/>
    </xf>
    <xf numFmtId="164" fontId="22" fillId="0" borderId="45" xfId="0" applyNumberFormat="1" applyFont="1" applyFill="1" applyBorder="1" applyAlignment="1">
      <alignment horizontal="center" vertical="top"/>
    </xf>
    <xf numFmtId="164" fontId="10" fillId="4" borderId="51" xfId="0" applyNumberFormat="1" applyFont="1" applyFill="1" applyBorder="1" applyAlignment="1">
      <alignment horizontal="center" vertical="top"/>
    </xf>
    <xf numFmtId="164" fontId="10" fillId="4" borderId="45" xfId="0" applyNumberFormat="1" applyFont="1" applyFill="1" applyBorder="1" applyAlignment="1">
      <alignment horizontal="center" vertical="top"/>
    </xf>
    <xf numFmtId="164" fontId="22" fillId="0" borderId="52" xfId="0" applyNumberFormat="1" applyFont="1" applyFill="1" applyBorder="1" applyAlignment="1">
      <alignment horizontal="center" vertical="top"/>
    </xf>
    <xf numFmtId="164" fontId="10" fillId="4" borderId="55" xfId="0" applyNumberFormat="1" applyFont="1" applyFill="1" applyBorder="1" applyAlignment="1">
      <alignment horizontal="center" vertical="top"/>
    </xf>
    <xf numFmtId="0" fontId="6" fillId="0" borderId="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1" fillId="0" borderId="22" xfId="0" applyNumberFormat="1" applyFont="1" applyBorder="1" applyAlignment="1">
      <alignment horizontal="center" vertical="center" textRotation="90" wrapText="1"/>
    </xf>
    <xf numFmtId="0" fontId="1" fillId="0" borderId="21" xfId="0" applyNumberFormat="1" applyFont="1" applyBorder="1" applyAlignment="1">
      <alignment horizontal="center" vertical="center" textRotation="90" wrapText="1"/>
    </xf>
    <xf numFmtId="0" fontId="6" fillId="0" borderId="15" xfId="0" applyFont="1" applyFill="1" applyBorder="1" applyAlignment="1">
      <alignment horizontal="left" vertical="top" wrapText="1"/>
    </xf>
    <xf numFmtId="0" fontId="11" fillId="0" borderId="37" xfId="0" applyFont="1" applyFill="1" applyBorder="1" applyAlignment="1">
      <alignment horizontal="center" vertical="top" wrapText="1"/>
    </xf>
    <xf numFmtId="1" fontId="11" fillId="0" borderId="43" xfId="0" applyNumberFormat="1" applyFont="1" applyFill="1" applyBorder="1" applyAlignment="1">
      <alignment horizontal="center" vertical="top"/>
    </xf>
    <xf numFmtId="1" fontId="11" fillId="0" borderId="5" xfId="0" applyNumberFormat="1" applyFont="1" applyFill="1" applyBorder="1" applyAlignment="1">
      <alignment horizontal="center" vertical="top"/>
    </xf>
    <xf numFmtId="1" fontId="11" fillId="0" borderId="7" xfId="0" applyNumberFormat="1" applyFont="1" applyFill="1" applyBorder="1" applyAlignment="1">
      <alignment horizontal="center" vertical="top"/>
    </xf>
    <xf numFmtId="1" fontId="11" fillId="0" borderId="35" xfId="0" applyNumberFormat="1" applyFont="1" applyFill="1" applyBorder="1" applyAlignment="1">
      <alignment horizontal="center" vertical="top"/>
    </xf>
    <xf numFmtId="49" fontId="10" fillId="0" borderId="8" xfId="0" applyNumberFormat="1" applyFont="1" applyFill="1" applyBorder="1" applyAlignment="1">
      <alignment horizontal="center" vertical="top" wrapText="1"/>
    </xf>
    <xf numFmtId="49" fontId="10" fillId="0" borderId="20" xfId="0" applyNumberFormat="1" applyFont="1" applyFill="1" applyBorder="1" applyAlignment="1">
      <alignment horizontal="center" vertical="top" wrapText="1"/>
    </xf>
    <xf numFmtId="49" fontId="10" fillId="2" borderId="5" xfId="0" applyNumberFormat="1" applyFont="1" applyFill="1" applyBorder="1" applyAlignment="1">
      <alignment horizontal="center" vertical="top"/>
    </xf>
    <xf numFmtId="49" fontId="10" fillId="2" borderId="17" xfId="0" applyNumberFormat="1" applyFont="1" applyFill="1" applyBorder="1" applyAlignment="1">
      <alignment horizontal="center" vertical="top"/>
    </xf>
    <xf numFmtId="49" fontId="10" fillId="3" borderId="7" xfId="0" applyNumberFormat="1" applyFont="1" applyFill="1" applyBorder="1" applyAlignment="1">
      <alignment horizontal="center" vertical="top"/>
    </xf>
    <xf numFmtId="49" fontId="10" fillId="3" borderId="19" xfId="0" applyNumberFormat="1" applyFont="1" applyFill="1" applyBorder="1" applyAlignment="1">
      <alignment horizontal="center" vertical="top"/>
    </xf>
    <xf numFmtId="49" fontId="10" fillId="0" borderId="7" xfId="0" applyNumberFormat="1" applyFont="1" applyBorder="1" applyAlignment="1">
      <alignment horizontal="center" vertical="top" wrapText="1"/>
    </xf>
    <xf numFmtId="49" fontId="10" fillId="0" borderId="19"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10" fillId="2" borderId="10"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49" fontId="10" fillId="0" borderId="7" xfId="0" applyNumberFormat="1" applyFont="1" applyBorder="1" applyAlignment="1">
      <alignment horizontal="center" vertical="top"/>
    </xf>
    <xf numFmtId="49" fontId="10" fillId="0" borderId="12" xfId="0" applyNumberFormat="1" applyFont="1" applyBorder="1" applyAlignment="1">
      <alignment horizontal="center" vertical="top"/>
    </xf>
    <xf numFmtId="0" fontId="1" fillId="0" borderId="15" xfId="0" applyNumberFormat="1" applyFont="1" applyBorder="1" applyAlignment="1">
      <alignment horizontal="center" vertical="top" wrapText="1"/>
    </xf>
    <xf numFmtId="49" fontId="1" fillId="6" borderId="55" xfId="0" applyNumberFormat="1" applyFont="1" applyFill="1" applyBorder="1" applyAlignment="1">
      <alignment horizontal="center" vertical="top"/>
    </xf>
    <xf numFmtId="49" fontId="1" fillId="6" borderId="34" xfId="0" applyNumberFormat="1" applyFont="1" applyFill="1" applyBorder="1" applyAlignment="1">
      <alignment horizontal="center" vertical="top"/>
    </xf>
    <xf numFmtId="0" fontId="1" fillId="0" borderId="15" xfId="0" applyNumberFormat="1" applyFont="1" applyBorder="1" applyAlignment="1">
      <alignment horizontal="center" vertical="center" textRotation="90" wrapText="1"/>
    </xf>
    <xf numFmtId="49" fontId="1" fillId="6" borderId="36" xfId="0" applyNumberFormat="1" applyFont="1" applyFill="1" applyBorder="1" applyAlignment="1">
      <alignment horizontal="center" vertical="top"/>
    </xf>
    <xf numFmtId="1" fontId="11" fillId="0" borderId="12" xfId="0" applyNumberFormat="1" applyFont="1" applyFill="1" applyBorder="1" applyAlignment="1">
      <alignment horizontal="center" vertical="top"/>
    </xf>
    <xf numFmtId="1" fontId="11" fillId="0" borderId="55" xfId="0" applyNumberFormat="1" applyFont="1" applyFill="1" applyBorder="1" applyAlignment="1">
      <alignment horizontal="center" vertical="top"/>
    </xf>
    <xf numFmtId="49" fontId="10" fillId="2" borderId="28" xfId="0" applyNumberFormat="1" applyFont="1" applyFill="1" applyBorder="1" applyAlignment="1">
      <alignment horizontal="center" vertical="top"/>
    </xf>
    <xf numFmtId="0" fontId="6" fillId="0" borderId="7" xfId="0" applyFont="1" applyBorder="1" applyAlignment="1">
      <alignment horizontal="center" vertical="top"/>
    </xf>
    <xf numFmtId="49" fontId="9" fillId="0" borderId="8" xfId="0" applyNumberFormat="1" applyFont="1" applyBorder="1" applyAlignment="1">
      <alignment horizontal="center" vertical="top"/>
    </xf>
    <xf numFmtId="0" fontId="11" fillId="0" borderId="9" xfId="0" applyNumberFormat="1" applyFont="1" applyFill="1" applyBorder="1" applyAlignment="1">
      <alignment horizontal="left" vertical="top" wrapText="1"/>
    </xf>
    <xf numFmtId="49" fontId="10" fillId="2" borderId="5" xfId="0" applyNumberFormat="1" applyFont="1" applyFill="1" applyBorder="1" applyAlignment="1">
      <alignment horizontal="center" vertical="top" wrapText="1"/>
    </xf>
    <xf numFmtId="49" fontId="10" fillId="3" borderId="7" xfId="0" applyNumberFormat="1" applyFont="1" applyFill="1" applyBorder="1" applyAlignment="1">
      <alignment horizontal="center" vertical="top" wrapText="1"/>
    </xf>
    <xf numFmtId="0" fontId="6" fillId="0" borderId="7" xfId="0" applyFont="1" applyBorder="1" applyAlignment="1">
      <alignment horizontal="center" vertical="top" wrapText="1"/>
    </xf>
    <xf numFmtId="49" fontId="9" fillId="0" borderId="22"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1" fontId="11" fillId="0" borderId="45" xfId="0" applyNumberFormat="1" applyFont="1" applyFill="1" applyBorder="1" applyAlignment="1">
      <alignment horizontal="center" vertical="top"/>
    </xf>
    <xf numFmtId="1" fontId="11" fillId="0" borderId="1" xfId="0" applyNumberFormat="1" applyFont="1" applyFill="1" applyBorder="1" applyAlignment="1">
      <alignment horizontal="center" vertical="top"/>
    </xf>
    <xf numFmtId="1" fontId="11" fillId="0" borderId="51" xfId="0" applyNumberFormat="1" applyFont="1" applyFill="1" applyBorder="1" applyAlignment="1">
      <alignment horizontal="center" vertical="top"/>
    </xf>
    <xf numFmtId="0" fontId="11" fillId="4" borderId="43" xfId="0" applyNumberFormat="1" applyFont="1" applyFill="1" applyBorder="1" applyAlignment="1">
      <alignment horizontal="center" vertical="top" wrapText="1"/>
    </xf>
    <xf numFmtId="0" fontId="11" fillId="4" borderId="12" xfId="0" applyNumberFormat="1" applyFont="1" applyFill="1" applyBorder="1" applyAlignment="1">
      <alignment horizontal="center" vertical="top" wrapText="1"/>
    </xf>
    <xf numFmtId="49" fontId="13" fillId="0" borderId="36" xfId="0" applyNumberFormat="1" applyFont="1" applyBorder="1" applyAlignment="1">
      <alignment horizontal="center" vertical="top"/>
    </xf>
    <xf numFmtId="164" fontId="11" fillId="0" borderId="64" xfId="0" applyNumberFormat="1" applyFont="1" applyFill="1" applyBorder="1" applyAlignment="1">
      <alignment horizontal="center" vertical="top"/>
    </xf>
    <xf numFmtId="49" fontId="10" fillId="0" borderId="19" xfId="0" applyNumberFormat="1" applyFont="1" applyBorder="1" applyAlignment="1">
      <alignment horizontal="center" vertical="top"/>
    </xf>
    <xf numFmtId="49" fontId="10" fillId="4" borderId="7" xfId="0" applyNumberFormat="1" applyFont="1" applyFill="1" applyBorder="1" applyAlignment="1">
      <alignment horizontal="center" vertical="top"/>
    </xf>
    <xf numFmtId="49" fontId="10" fillId="4" borderId="12" xfId="0" applyNumberFormat="1" applyFont="1" applyFill="1" applyBorder="1" applyAlignment="1">
      <alignment horizontal="center" vertical="top"/>
    </xf>
    <xf numFmtId="49" fontId="6" fillId="0" borderId="43"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20" xfId="0" applyNumberFormat="1" applyFont="1" applyBorder="1" applyAlignment="1">
      <alignment horizontal="center" vertical="top" wrapText="1"/>
    </xf>
    <xf numFmtId="0" fontId="11" fillId="4" borderId="9" xfId="0" applyNumberFormat="1" applyFont="1" applyFill="1" applyBorder="1" applyAlignment="1">
      <alignment horizontal="left" vertical="top" wrapText="1"/>
    </xf>
    <xf numFmtId="49" fontId="10" fillId="0" borderId="0" xfId="0" applyNumberFormat="1" applyFont="1" applyBorder="1" applyAlignment="1">
      <alignment horizontal="center" vertical="top"/>
    </xf>
    <xf numFmtId="49" fontId="10" fillId="0" borderId="20" xfId="0" applyNumberFormat="1" applyFont="1" applyBorder="1" applyAlignment="1">
      <alignment horizontal="center" vertical="top"/>
    </xf>
    <xf numFmtId="165" fontId="13" fillId="4" borderId="0" xfId="0" applyNumberFormat="1" applyFont="1" applyFill="1" applyBorder="1" applyAlignment="1">
      <alignment horizontal="center" vertical="center" wrapText="1"/>
    </xf>
    <xf numFmtId="164" fontId="9" fillId="5" borderId="75" xfId="0" applyNumberFormat="1" applyFont="1" applyFill="1" applyBorder="1" applyAlignment="1">
      <alignment horizontal="center" vertical="top" wrapText="1"/>
    </xf>
    <xf numFmtId="164" fontId="13" fillId="4" borderId="0" xfId="0" applyNumberFormat="1" applyFont="1" applyFill="1" applyBorder="1" applyAlignment="1">
      <alignment horizontal="center" vertical="top" wrapText="1"/>
    </xf>
    <xf numFmtId="164" fontId="1" fillId="0" borderId="22" xfId="0" applyNumberFormat="1" applyFont="1" applyBorder="1" applyAlignment="1">
      <alignment horizontal="center" vertical="top" wrapText="1"/>
    </xf>
    <xf numFmtId="164" fontId="8" fillId="4" borderId="0" xfId="0" applyNumberFormat="1" applyFont="1" applyFill="1" applyBorder="1" applyAlignment="1">
      <alignment horizontal="center" vertical="top" wrapText="1"/>
    </xf>
    <xf numFmtId="164" fontId="1" fillId="0" borderId="76" xfId="0" applyNumberFormat="1" applyFont="1" applyBorder="1" applyAlignment="1">
      <alignment horizontal="center" vertical="top" wrapText="1"/>
    </xf>
    <xf numFmtId="164" fontId="1" fillId="0" borderId="67" xfId="0" applyNumberFormat="1" applyFont="1" applyFill="1" applyBorder="1" applyAlignment="1">
      <alignment horizontal="center" vertical="top" wrapText="1"/>
    </xf>
    <xf numFmtId="164" fontId="9" fillId="9" borderId="75" xfId="0" applyNumberFormat="1" applyFont="1" applyFill="1" applyBorder="1" applyAlignment="1">
      <alignment horizontal="center" vertical="top" wrapText="1"/>
    </xf>
    <xf numFmtId="0" fontId="6" fillId="4" borderId="21" xfId="0" applyFont="1" applyFill="1" applyBorder="1" applyAlignment="1">
      <alignment horizontal="center" vertical="top" wrapText="1"/>
    </xf>
    <xf numFmtId="164" fontId="6" fillId="4" borderId="50" xfId="0" applyNumberFormat="1" applyFont="1" applyFill="1" applyBorder="1" applyAlignment="1">
      <alignment horizontal="center" vertical="top" wrapText="1"/>
    </xf>
    <xf numFmtId="0" fontId="11" fillId="0" borderId="13" xfId="0" applyFont="1" applyFill="1" applyBorder="1" applyAlignment="1">
      <alignment vertical="top" wrapText="1"/>
    </xf>
    <xf numFmtId="164" fontId="6" fillId="8" borderId="45" xfId="0" applyNumberFormat="1" applyFont="1" applyFill="1" applyBorder="1" applyAlignment="1">
      <alignment horizontal="center" vertical="top" wrapText="1"/>
    </xf>
    <xf numFmtId="164" fontId="6" fillId="8" borderId="14" xfId="0" applyNumberFormat="1" applyFont="1" applyFill="1" applyBorder="1" applyAlignment="1">
      <alignment horizontal="center" vertical="top" wrapText="1"/>
    </xf>
    <xf numFmtId="164" fontId="6" fillId="9" borderId="14" xfId="0" applyNumberFormat="1" applyFont="1" applyFill="1" applyBorder="1" applyAlignment="1">
      <alignment horizontal="center" vertical="top" wrapText="1"/>
    </xf>
    <xf numFmtId="164" fontId="6" fillId="8" borderId="56" xfId="0" applyNumberFormat="1" applyFont="1" applyFill="1" applyBorder="1" applyAlignment="1">
      <alignment horizontal="center" vertical="top" wrapText="1"/>
    </xf>
    <xf numFmtId="164" fontId="6" fillId="9" borderId="56" xfId="0" applyNumberFormat="1" applyFont="1" applyFill="1" applyBorder="1" applyAlignment="1">
      <alignment horizontal="center" vertical="top" wrapText="1"/>
    </xf>
    <xf numFmtId="164" fontId="6" fillId="9" borderId="80" xfId="0" applyNumberFormat="1" applyFont="1" applyFill="1" applyBorder="1" applyAlignment="1">
      <alignment horizontal="center" vertical="top" wrapText="1"/>
    </xf>
    <xf numFmtId="164" fontId="6" fillId="9" borderId="66" xfId="0" applyNumberFormat="1" applyFont="1" applyFill="1" applyBorder="1" applyAlignment="1">
      <alignment horizontal="center" vertical="top" wrapText="1"/>
    </xf>
    <xf numFmtId="164" fontId="6" fillId="9" borderId="28" xfId="0" applyNumberFormat="1" applyFont="1" applyFill="1" applyBorder="1" applyAlignment="1">
      <alignment horizontal="center" vertical="top" wrapText="1"/>
    </xf>
    <xf numFmtId="164" fontId="6" fillId="8" borderId="13" xfId="0" applyNumberFormat="1" applyFont="1" applyFill="1" applyBorder="1" applyAlignment="1">
      <alignment horizontal="center" vertical="top" wrapText="1"/>
    </xf>
    <xf numFmtId="164" fontId="6" fillId="8" borderId="52" xfId="0" applyNumberFormat="1" applyFont="1" applyFill="1" applyBorder="1" applyAlignment="1">
      <alignment horizontal="center" vertical="top" wrapText="1"/>
    </xf>
    <xf numFmtId="164" fontId="6" fillId="8" borderId="53" xfId="0" applyNumberFormat="1" applyFont="1" applyFill="1" applyBorder="1" applyAlignment="1">
      <alignment horizontal="center" vertical="top" wrapText="1"/>
    </xf>
    <xf numFmtId="164" fontId="6" fillId="8" borderId="15" xfId="0" applyNumberFormat="1" applyFont="1" applyFill="1" applyBorder="1" applyAlignment="1">
      <alignment horizontal="center" vertical="top" wrapText="1"/>
    </xf>
    <xf numFmtId="0" fontId="6" fillId="0" borderId="13" xfId="0" applyFont="1" applyBorder="1" applyAlignment="1">
      <alignment vertical="top" wrapText="1"/>
    </xf>
    <xf numFmtId="49" fontId="6" fillId="0" borderId="7"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10" fillId="4" borderId="12" xfId="0" applyNumberFormat="1" applyFont="1" applyFill="1" applyBorder="1" applyAlignment="1">
      <alignment horizontal="center" vertical="top"/>
    </xf>
    <xf numFmtId="0" fontId="6" fillId="0" borderId="15" xfId="0" applyFont="1" applyFill="1" applyBorder="1" applyAlignment="1">
      <alignment horizontal="left" vertical="top" wrapText="1"/>
    </xf>
    <xf numFmtId="49" fontId="10" fillId="2" borderId="10"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49" fontId="10" fillId="0" borderId="7"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19" xfId="0" applyNumberFormat="1" applyFont="1" applyBorder="1" applyAlignment="1">
      <alignment horizontal="center" vertical="top"/>
    </xf>
    <xf numFmtId="49" fontId="10" fillId="0" borderId="21" xfId="0" applyNumberFormat="1" applyFont="1" applyBorder="1" applyAlignment="1">
      <alignment horizontal="center" vertical="top"/>
    </xf>
    <xf numFmtId="49" fontId="10" fillId="2" borderId="5" xfId="0" applyNumberFormat="1" applyFont="1" applyFill="1" applyBorder="1" applyAlignment="1">
      <alignment horizontal="center" vertical="top"/>
    </xf>
    <xf numFmtId="49" fontId="10" fillId="3" borderId="7" xfId="0" applyNumberFormat="1" applyFont="1" applyFill="1" applyBorder="1" applyAlignment="1">
      <alignment horizontal="center" vertical="top"/>
    </xf>
    <xf numFmtId="49" fontId="9" fillId="0" borderId="2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19" xfId="0" applyNumberFormat="1" applyFont="1" applyBorder="1" applyAlignment="1">
      <alignment horizontal="center" vertical="top" wrapText="1"/>
    </xf>
    <xf numFmtId="0" fontId="6" fillId="0" borderId="7" xfId="0" applyFont="1" applyBorder="1" applyAlignment="1">
      <alignment horizontal="center" vertical="top"/>
    </xf>
    <xf numFmtId="1" fontId="11" fillId="0" borderId="43" xfId="0" applyNumberFormat="1" applyFont="1" applyFill="1" applyBorder="1" applyAlignment="1">
      <alignment horizontal="center" vertical="top"/>
    </xf>
    <xf numFmtId="49" fontId="1" fillId="6" borderId="0" xfId="0" applyNumberFormat="1" applyFont="1" applyFill="1" applyBorder="1" applyAlignment="1">
      <alignment horizontal="center" vertical="top"/>
    </xf>
    <xf numFmtId="49" fontId="10" fillId="2" borderId="28" xfId="0" applyNumberFormat="1" applyFont="1" applyFill="1" applyBorder="1" applyAlignment="1">
      <alignment horizontal="center" vertical="top"/>
    </xf>
    <xf numFmtId="49" fontId="10" fillId="2" borderId="17" xfId="0" applyNumberFormat="1" applyFont="1" applyFill="1" applyBorder="1" applyAlignment="1">
      <alignment horizontal="center" vertical="top"/>
    </xf>
    <xf numFmtId="49" fontId="10" fillId="3" borderId="19" xfId="0" applyNumberFormat="1" applyFont="1" applyFill="1" applyBorder="1" applyAlignment="1">
      <alignment horizontal="center" vertical="top"/>
    </xf>
    <xf numFmtId="49" fontId="10" fillId="0" borderId="8" xfId="0" applyNumberFormat="1" applyFont="1" applyFill="1" applyBorder="1" applyAlignment="1">
      <alignment horizontal="center" vertical="top" wrapText="1"/>
    </xf>
    <xf numFmtId="49" fontId="10" fillId="0" borderId="20" xfId="0" applyNumberFormat="1"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35" xfId="0" applyFont="1" applyFill="1" applyBorder="1" applyAlignment="1">
      <alignment horizontal="center" vertical="top" wrapText="1"/>
    </xf>
    <xf numFmtId="1" fontId="11" fillId="0" borderId="37" xfId="0" applyNumberFormat="1" applyFont="1" applyFill="1" applyBorder="1" applyAlignment="1">
      <alignment horizontal="center" vertical="top"/>
    </xf>
    <xf numFmtId="0" fontId="11" fillId="0" borderId="1" xfId="0" applyFont="1" applyFill="1" applyBorder="1" applyAlignment="1">
      <alignment horizontal="center" vertical="top" wrapText="1"/>
    </xf>
    <xf numFmtId="1" fontId="11" fillId="0" borderId="54" xfId="0" applyNumberFormat="1" applyFont="1" applyFill="1" applyBorder="1" applyAlignment="1">
      <alignment horizontal="center" vertical="top"/>
    </xf>
    <xf numFmtId="164" fontId="8" fillId="9" borderId="56" xfId="0" applyNumberFormat="1" applyFont="1" applyFill="1" applyBorder="1" applyAlignment="1">
      <alignment horizontal="center" vertical="top"/>
    </xf>
    <xf numFmtId="164" fontId="8" fillId="9" borderId="1" xfId="0" applyNumberFormat="1" applyFont="1" applyFill="1" applyBorder="1" applyAlignment="1">
      <alignment horizontal="center" vertical="top"/>
    </xf>
    <xf numFmtId="164" fontId="8" fillId="9" borderId="10" xfId="0" applyNumberFormat="1" applyFont="1" applyFill="1" applyBorder="1" applyAlignment="1">
      <alignment horizontal="center" vertical="top"/>
    </xf>
    <xf numFmtId="164" fontId="8" fillId="9" borderId="12" xfId="0" applyNumberFormat="1" applyFont="1" applyFill="1" applyBorder="1" applyAlignment="1">
      <alignment horizontal="center" vertical="top"/>
    </xf>
    <xf numFmtId="164" fontId="13" fillId="9" borderId="43" xfId="0" applyNumberFormat="1" applyFont="1" applyFill="1" applyBorder="1" applyAlignment="1">
      <alignment horizontal="center" vertical="top"/>
    </xf>
    <xf numFmtId="164" fontId="8" fillId="9" borderId="45" xfId="0" applyNumberFormat="1" applyFont="1" applyFill="1" applyBorder="1" applyAlignment="1">
      <alignment horizontal="center" vertical="top"/>
    </xf>
    <xf numFmtId="164" fontId="8" fillId="9" borderId="52" xfId="0" applyNumberFormat="1" applyFont="1" applyFill="1" applyBorder="1" applyAlignment="1">
      <alignment horizontal="center" vertical="top"/>
    </xf>
    <xf numFmtId="164" fontId="8" fillId="9" borderId="43" xfId="0" applyNumberFormat="1" applyFont="1" applyFill="1" applyBorder="1" applyAlignment="1">
      <alignment horizontal="center" vertical="top"/>
    </xf>
    <xf numFmtId="164" fontId="9" fillId="9" borderId="60" xfId="0" applyNumberFormat="1" applyFont="1" applyFill="1" applyBorder="1" applyAlignment="1">
      <alignment horizontal="center" vertical="top"/>
    </xf>
    <xf numFmtId="164" fontId="8" fillId="9" borderId="38" xfId="0" applyNumberFormat="1" applyFont="1" applyFill="1" applyBorder="1" applyAlignment="1">
      <alignment horizontal="center" vertical="top"/>
    </xf>
    <xf numFmtId="164" fontId="8" fillId="9" borderId="39" xfId="0" applyNumberFormat="1" applyFont="1" applyFill="1" applyBorder="1" applyAlignment="1">
      <alignment horizontal="center" vertical="top"/>
    </xf>
    <xf numFmtId="164" fontId="8" fillId="9" borderId="69" xfId="0" applyNumberFormat="1" applyFont="1" applyFill="1" applyBorder="1" applyAlignment="1">
      <alignment horizontal="center" vertical="top"/>
    </xf>
    <xf numFmtId="164" fontId="13" fillId="9" borderId="52" xfId="0" applyNumberFormat="1" applyFont="1" applyFill="1" applyBorder="1" applyAlignment="1">
      <alignment horizontal="center" vertical="top"/>
    </xf>
    <xf numFmtId="49" fontId="1" fillId="6" borderId="53" xfId="0" applyNumberFormat="1" applyFont="1" applyFill="1" applyBorder="1" applyAlignment="1">
      <alignment vertical="top"/>
    </xf>
    <xf numFmtId="49" fontId="1" fillId="6" borderId="11" xfId="0" applyNumberFormat="1" applyFont="1" applyFill="1" applyBorder="1" applyAlignment="1">
      <alignment vertical="top"/>
    </xf>
    <xf numFmtId="49" fontId="1" fillId="6" borderId="66" xfId="0" applyNumberFormat="1" applyFont="1" applyFill="1" applyBorder="1" applyAlignment="1">
      <alignment vertical="top"/>
    </xf>
    <xf numFmtId="49" fontId="1" fillId="8" borderId="60" xfId="0" applyNumberFormat="1" applyFont="1" applyFill="1" applyBorder="1" applyAlignment="1">
      <alignment vertical="top"/>
    </xf>
    <xf numFmtId="49" fontId="1" fillId="8" borderId="0" xfId="0" applyNumberFormat="1" applyFont="1" applyFill="1" applyBorder="1" applyAlignment="1">
      <alignment vertical="top"/>
    </xf>
    <xf numFmtId="49" fontId="1" fillId="8" borderId="78" xfId="0" applyNumberFormat="1" applyFont="1" applyFill="1" applyBorder="1" applyAlignment="1">
      <alignment vertical="top"/>
    </xf>
    <xf numFmtId="49" fontId="1" fillId="8" borderId="43" xfId="0" applyNumberFormat="1" applyFont="1" applyFill="1" applyBorder="1" applyAlignment="1">
      <alignment vertical="top"/>
    </xf>
    <xf numFmtId="49" fontId="1" fillId="8" borderId="12" xfId="0" applyNumberFormat="1" applyFont="1" applyFill="1" applyBorder="1" applyAlignment="1">
      <alignment vertical="top"/>
    </xf>
    <xf numFmtId="49" fontId="1" fillId="8" borderId="39" xfId="0" applyNumberFormat="1" applyFont="1" applyFill="1" applyBorder="1" applyAlignment="1">
      <alignment vertical="top"/>
    </xf>
    <xf numFmtId="0" fontId="1" fillId="6" borderId="0" xfId="0" applyNumberFormat="1" applyFont="1" applyFill="1" applyBorder="1" applyAlignment="1">
      <alignment horizontal="center" vertical="top"/>
    </xf>
    <xf numFmtId="49" fontId="1" fillId="6"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0" fillId="0" borderId="0" xfId="0" applyFont="1" applyFill="1" applyBorder="1" applyAlignment="1">
      <alignment horizontal="center" vertical="top" textRotation="180" wrapText="1"/>
    </xf>
    <xf numFmtId="0" fontId="9" fillId="0" borderId="0" xfId="0" applyFont="1" applyFill="1" applyBorder="1" applyAlignment="1">
      <alignment horizontal="center" vertical="top" textRotation="180" wrapText="1"/>
    </xf>
    <xf numFmtId="0" fontId="9" fillId="0" borderId="78" xfId="0" applyFont="1" applyFill="1" applyBorder="1" applyAlignment="1">
      <alignment horizontal="center" vertical="center" textRotation="90" wrapText="1"/>
    </xf>
    <xf numFmtId="0" fontId="9" fillId="0" borderId="0" xfId="0" applyFont="1" applyFill="1" applyBorder="1" applyAlignment="1">
      <alignment horizontal="center" vertical="center" textRotation="90" wrapText="1"/>
    </xf>
    <xf numFmtId="0" fontId="1" fillId="0" borderId="15" xfId="0" applyFont="1" applyFill="1" applyBorder="1" applyAlignment="1">
      <alignment vertical="top" wrapText="1"/>
    </xf>
    <xf numFmtId="49" fontId="1" fillId="8" borderId="25" xfId="0" applyNumberFormat="1" applyFont="1" applyFill="1" applyBorder="1" applyAlignment="1">
      <alignment vertical="top"/>
    </xf>
    <xf numFmtId="49" fontId="1" fillId="8" borderId="15" xfId="0" applyNumberFormat="1" applyFont="1" applyFill="1" applyBorder="1" applyAlignment="1">
      <alignment vertical="top"/>
    </xf>
    <xf numFmtId="49" fontId="1" fillId="8" borderId="26" xfId="0" applyNumberFormat="1" applyFont="1" applyFill="1" applyBorder="1" applyAlignment="1">
      <alignment vertical="top"/>
    </xf>
    <xf numFmtId="1" fontId="8" fillId="8" borderId="10" xfId="0" applyNumberFormat="1" applyFont="1" applyFill="1" applyBorder="1" applyAlignment="1">
      <alignment horizontal="center" vertical="top"/>
    </xf>
    <xf numFmtId="1" fontId="8" fillId="8" borderId="12" xfId="0" applyNumberFormat="1" applyFont="1" applyFill="1" applyBorder="1" applyAlignment="1">
      <alignment horizontal="center" vertical="top"/>
    </xf>
    <xf numFmtId="1" fontId="8" fillId="8" borderId="34" xfId="0" applyNumberFormat="1" applyFont="1" applyFill="1" applyBorder="1" applyAlignment="1">
      <alignment horizontal="center" vertical="top"/>
    </xf>
    <xf numFmtId="164" fontId="6" fillId="0" borderId="0" xfId="0" applyNumberFormat="1" applyFont="1" applyBorder="1" applyAlignment="1">
      <alignment vertical="top"/>
    </xf>
    <xf numFmtId="0" fontId="6" fillId="8" borderId="15" xfId="0" applyFont="1" applyFill="1" applyBorder="1" applyAlignment="1">
      <alignment horizontal="center" vertical="top" wrapText="1"/>
    </xf>
    <xf numFmtId="1" fontId="6" fillId="0" borderId="0" xfId="0" applyNumberFormat="1" applyFont="1" applyBorder="1" applyAlignment="1">
      <alignment vertical="top"/>
    </xf>
    <xf numFmtId="0" fontId="1" fillId="4" borderId="9" xfId="0" applyFont="1" applyFill="1" applyBorder="1" applyAlignment="1">
      <alignment horizontal="center" vertical="top"/>
    </xf>
    <xf numFmtId="0" fontId="6" fillId="8" borderId="0" xfId="0" applyFont="1" applyFill="1" applyBorder="1" applyAlignment="1">
      <alignment vertical="top"/>
    </xf>
    <xf numFmtId="164" fontId="8" fillId="8" borderId="0" xfId="0" applyNumberFormat="1" applyFont="1" applyFill="1" applyBorder="1" applyAlignment="1">
      <alignment horizontal="center" vertical="center"/>
    </xf>
    <xf numFmtId="164" fontId="7" fillId="9" borderId="4" xfId="0" applyNumberFormat="1" applyFont="1" applyFill="1" applyBorder="1" applyAlignment="1">
      <alignment horizontal="center" vertical="center"/>
    </xf>
    <xf numFmtId="164" fontId="7" fillId="9" borderId="30" xfId="0" applyNumberFormat="1" applyFont="1" applyFill="1" applyBorder="1" applyAlignment="1">
      <alignment horizontal="center" vertical="center"/>
    </xf>
    <xf numFmtId="0" fontId="6" fillId="4" borderId="0" xfId="0" applyNumberFormat="1" applyFont="1" applyFill="1" applyBorder="1" applyAlignment="1">
      <alignment horizontal="center" vertical="top" wrapText="1"/>
    </xf>
    <xf numFmtId="2" fontId="11" fillId="0" borderId="0" xfId="0" applyNumberFormat="1" applyFont="1" applyFill="1" applyBorder="1" applyAlignment="1">
      <alignment vertical="top" wrapText="1"/>
    </xf>
    <xf numFmtId="0" fontId="11" fillId="0" borderId="0" xfId="0" applyFont="1" applyFill="1" applyBorder="1" applyAlignment="1">
      <alignment horizontal="center" vertical="top"/>
    </xf>
    <xf numFmtId="164" fontId="6" fillId="0" borderId="0" xfId="0" applyNumberFormat="1" applyFont="1" applyAlignment="1">
      <alignment vertical="top"/>
    </xf>
    <xf numFmtId="0" fontId="6"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10" fillId="0" borderId="34" xfId="0" applyNumberFormat="1" applyFont="1" applyBorder="1" applyAlignment="1">
      <alignment horizontal="center" vertical="top" wrapText="1"/>
    </xf>
    <xf numFmtId="164" fontId="6" fillId="8" borderId="5" xfId="0" applyNumberFormat="1" applyFont="1" applyFill="1" applyBorder="1" applyAlignment="1">
      <alignment horizontal="center" vertical="top" wrapText="1"/>
    </xf>
    <xf numFmtId="164" fontId="6" fillId="8" borderId="9" xfId="0" applyNumberFormat="1" applyFont="1" applyFill="1" applyBorder="1" applyAlignment="1">
      <alignment horizontal="center" vertical="top" wrapText="1"/>
    </xf>
    <xf numFmtId="164" fontId="6" fillId="9" borderId="24" xfId="0" applyNumberFormat="1" applyFont="1" applyFill="1" applyBorder="1" applyAlignment="1">
      <alignment horizontal="center" vertical="top" wrapText="1"/>
    </xf>
    <xf numFmtId="164" fontId="6" fillId="9" borderId="48" xfId="0" applyNumberFormat="1" applyFont="1" applyFill="1" applyBorder="1" applyAlignment="1">
      <alignment horizontal="center" vertical="top" wrapText="1"/>
    </xf>
    <xf numFmtId="164" fontId="6" fillId="9" borderId="65" xfId="0" applyNumberFormat="1" applyFont="1" applyFill="1" applyBorder="1" applyAlignment="1">
      <alignment horizontal="center" vertical="top" wrapText="1"/>
    </xf>
    <xf numFmtId="164" fontId="6" fillId="9" borderId="47" xfId="0" applyNumberFormat="1" applyFont="1" applyFill="1" applyBorder="1" applyAlignment="1">
      <alignment horizontal="center" vertical="top" wrapText="1"/>
    </xf>
    <xf numFmtId="164" fontId="9" fillId="9" borderId="28" xfId="0" applyNumberFormat="1" applyFont="1" applyFill="1" applyBorder="1" applyAlignment="1">
      <alignment horizontal="center" vertical="top" wrapText="1"/>
    </xf>
    <xf numFmtId="164" fontId="9" fillId="9" borderId="34" xfId="0" applyNumberFormat="1" applyFont="1" applyFill="1" applyBorder="1" applyAlignment="1">
      <alignment horizontal="center" vertical="top" wrapText="1"/>
    </xf>
    <xf numFmtId="49" fontId="9" fillId="4" borderId="11" xfId="0" applyNumberFormat="1" applyFont="1" applyFill="1" applyBorder="1" applyAlignment="1">
      <alignment vertical="top"/>
    </xf>
    <xf numFmtId="164" fontId="13" fillId="6" borderId="59" xfId="0" applyNumberFormat="1" applyFont="1" applyFill="1" applyBorder="1" applyAlignment="1">
      <alignment horizontal="center" vertical="top"/>
    </xf>
    <xf numFmtId="164" fontId="13" fillId="3" borderId="19" xfId="0" applyNumberFormat="1" applyFont="1" applyFill="1" applyBorder="1" applyAlignment="1">
      <alignment horizontal="center" vertical="top"/>
    </xf>
    <xf numFmtId="164" fontId="13" fillId="6" borderId="63" xfId="0" applyNumberFormat="1" applyFont="1" applyFill="1" applyBorder="1" applyAlignment="1">
      <alignment horizontal="center" vertical="top"/>
    </xf>
    <xf numFmtId="164" fontId="13" fillId="3" borderId="30" xfId="0" applyNumberFormat="1" applyFont="1" applyFill="1" applyBorder="1" applyAlignment="1">
      <alignment horizontal="center" vertical="top"/>
    </xf>
    <xf numFmtId="0" fontId="6" fillId="4" borderId="0" xfId="0" applyNumberFormat="1" applyFont="1" applyFill="1" applyBorder="1" applyAlignment="1">
      <alignment horizontal="left" vertical="top" wrapText="1"/>
    </xf>
    <xf numFmtId="0" fontId="6" fillId="0" borderId="0" xfId="0" applyFont="1" applyBorder="1" applyAlignment="1">
      <alignment horizontal="center" vertical="top"/>
    </xf>
    <xf numFmtId="1" fontId="6" fillId="0" borderId="0" xfId="0" applyNumberFormat="1" applyFont="1" applyFill="1" applyBorder="1" applyAlignment="1">
      <alignment horizontal="center" vertical="top"/>
    </xf>
    <xf numFmtId="164" fontId="9" fillId="9" borderId="11" xfId="0" applyNumberFormat="1" applyFont="1" applyFill="1" applyBorder="1" applyAlignment="1">
      <alignment horizontal="center" vertical="top" wrapText="1"/>
    </xf>
    <xf numFmtId="0" fontId="10" fillId="8" borderId="0" xfId="0" applyFont="1" applyFill="1" applyBorder="1" applyAlignment="1">
      <alignment horizontal="center" vertical="top"/>
    </xf>
    <xf numFmtId="0" fontId="6" fillId="8" borderId="54" xfId="0" applyFont="1" applyFill="1" applyBorder="1" applyAlignment="1">
      <alignment horizontal="center" vertical="top"/>
    </xf>
    <xf numFmtId="0" fontId="6" fillId="8" borderId="28" xfId="0" applyFont="1" applyFill="1" applyBorder="1" applyAlignment="1">
      <alignment horizontal="center" vertical="top"/>
    </xf>
    <xf numFmtId="0" fontId="6" fillId="4" borderId="28" xfId="0" applyFont="1" applyFill="1" applyBorder="1" applyAlignment="1">
      <alignment horizontal="center" vertical="top" wrapText="1"/>
    </xf>
    <xf numFmtId="0" fontId="9" fillId="8" borderId="34" xfId="0" applyNumberFormat="1" applyFont="1" applyFill="1" applyBorder="1" applyAlignment="1">
      <alignment horizontal="center" vertical="top"/>
    </xf>
    <xf numFmtId="164" fontId="11" fillId="9" borderId="6" xfId="0" applyNumberFormat="1" applyFont="1" applyFill="1" applyBorder="1" applyAlignment="1">
      <alignment horizontal="center" vertical="top"/>
    </xf>
    <xf numFmtId="164" fontId="11" fillId="4" borderId="9" xfId="0" applyNumberFormat="1" applyFont="1" applyFill="1" applyBorder="1" applyAlignment="1">
      <alignment horizontal="center" vertical="top" wrapText="1"/>
    </xf>
    <xf numFmtId="164" fontId="11" fillId="4" borderId="22" xfId="0" applyNumberFormat="1" applyFont="1" applyFill="1" applyBorder="1" applyAlignment="1">
      <alignment horizontal="center" vertical="top" wrapText="1"/>
    </xf>
    <xf numFmtId="0" fontId="10" fillId="0" borderId="28" xfId="0" applyFont="1" applyBorder="1" applyAlignment="1">
      <alignment vertical="center" textRotation="90"/>
    </xf>
    <xf numFmtId="0" fontId="10" fillId="0" borderId="68" xfId="0" applyFont="1" applyBorder="1" applyAlignment="1">
      <alignment horizontal="center" vertical="center" textRotation="90"/>
    </xf>
    <xf numFmtId="49" fontId="10" fillId="2" borderId="10"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49" fontId="10" fillId="0" borderId="7"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19" xfId="0" applyNumberFormat="1" applyFont="1" applyBorder="1" applyAlignment="1">
      <alignment horizontal="center" vertical="top"/>
    </xf>
    <xf numFmtId="1" fontId="11" fillId="0" borderId="43" xfId="0" applyNumberFormat="1" applyFont="1" applyFill="1" applyBorder="1" applyAlignment="1">
      <alignment horizontal="center" vertical="top"/>
    </xf>
    <xf numFmtId="1" fontId="11" fillId="0" borderId="55" xfId="0" applyNumberFormat="1" applyFont="1" applyFill="1" applyBorder="1" applyAlignment="1">
      <alignment horizontal="center" vertical="top"/>
    </xf>
    <xf numFmtId="0" fontId="11" fillId="4" borderId="43" xfId="0" applyNumberFormat="1" applyFont="1" applyFill="1" applyBorder="1" applyAlignment="1">
      <alignment horizontal="center" vertical="top" wrapText="1"/>
    </xf>
    <xf numFmtId="0" fontId="11" fillId="4" borderId="12" xfId="0" applyNumberFormat="1" applyFont="1" applyFill="1" applyBorder="1" applyAlignment="1">
      <alignment horizontal="center" vertical="top" wrapText="1"/>
    </xf>
    <xf numFmtId="1" fontId="11" fillId="0" borderId="51" xfId="0" applyNumberFormat="1" applyFont="1" applyFill="1" applyBorder="1" applyAlignment="1">
      <alignment horizontal="center" vertical="top"/>
    </xf>
    <xf numFmtId="49" fontId="10" fillId="2" borderId="17" xfId="0" applyNumberFormat="1" applyFont="1" applyFill="1" applyBorder="1" applyAlignment="1">
      <alignment horizontal="center" vertical="top"/>
    </xf>
    <xf numFmtId="49" fontId="10" fillId="3" borderId="19" xfId="0" applyNumberFormat="1" applyFont="1" applyFill="1" applyBorder="1" applyAlignment="1">
      <alignment horizontal="center" vertical="top"/>
    </xf>
    <xf numFmtId="0" fontId="1" fillId="0" borderId="22" xfId="0" applyNumberFormat="1" applyFont="1" applyBorder="1" applyAlignment="1">
      <alignment horizontal="center" vertical="center" textRotation="90" wrapText="1"/>
    </xf>
    <xf numFmtId="0" fontId="11" fillId="0" borderId="54" xfId="0" applyFont="1" applyFill="1" applyBorder="1" applyAlignment="1">
      <alignment horizontal="left" vertical="top" wrapText="1"/>
    </xf>
    <xf numFmtId="0" fontId="11" fillId="0" borderId="52" xfId="0" applyFont="1" applyFill="1" applyBorder="1" applyAlignment="1">
      <alignment horizontal="center" vertical="top"/>
    </xf>
    <xf numFmtId="0" fontId="11" fillId="0" borderId="17" xfId="0" applyFont="1" applyFill="1" applyBorder="1" applyAlignment="1">
      <alignment horizontal="center" vertical="top"/>
    </xf>
    <xf numFmtId="0" fontId="11" fillId="0" borderId="19" xfId="0" applyFont="1" applyFill="1" applyBorder="1" applyAlignment="1">
      <alignment horizontal="center" vertical="top"/>
    </xf>
    <xf numFmtId="0" fontId="11" fillId="0" borderId="31" xfId="0" applyFont="1" applyFill="1" applyBorder="1" applyAlignment="1">
      <alignment horizontal="center" vertical="top"/>
    </xf>
    <xf numFmtId="49" fontId="1" fillId="6" borderId="34"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0" fontId="1" fillId="0" borderId="15" xfId="0" applyNumberFormat="1" applyFont="1" applyBorder="1" applyAlignment="1">
      <alignment horizontal="center" vertical="center" textRotation="90" wrapText="1"/>
    </xf>
    <xf numFmtId="49" fontId="1" fillId="6" borderId="55" xfId="0" applyNumberFormat="1" applyFont="1" applyFill="1" applyBorder="1" applyAlignment="1">
      <alignment horizontal="center" vertical="top"/>
    </xf>
    <xf numFmtId="49" fontId="1" fillId="6" borderId="31" xfId="0" applyNumberFormat="1" applyFont="1" applyFill="1" applyBorder="1" applyAlignment="1">
      <alignment horizontal="center" vertical="top"/>
    </xf>
    <xf numFmtId="0" fontId="11" fillId="0" borderId="1" xfId="0" applyFont="1" applyFill="1" applyBorder="1" applyAlignment="1">
      <alignment horizontal="center" vertical="top" wrapText="1"/>
    </xf>
    <xf numFmtId="0" fontId="8" fillId="0" borderId="68" xfId="0" applyNumberFormat="1" applyFont="1" applyFill="1" applyBorder="1" applyAlignment="1">
      <alignment horizontal="center" vertical="top"/>
    </xf>
    <xf numFmtId="0" fontId="8" fillId="0" borderId="19" xfId="0" applyNumberFormat="1" applyFont="1" applyFill="1" applyBorder="1" applyAlignment="1">
      <alignment horizontal="center" vertical="top"/>
    </xf>
    <xf numFmtId="0" fontId="8" fillId="0" borderId="44" xfId="0" applyNumberFormat="1" applyFont="1" applyFill="1" applyBorder="1" applyAlignment="1">
      <alignment horizontal="center" vertical="top"/>
    </xf>
    <xf numFmtId="0" fontId="9" fillId="0" borderId="27" xfId="0" applyFont="1" applyFill="1" applyBorder="1" applyAlignment="1">
      <alignment horizontal="center" vertical="top" textRotation="180" wrapText="1"/>
    </xf>
    <xf numFmtId="164" fontId="10" fillId="9" borderId="57" xfId="0" applyNumberFormat="1" applyFont="1" applyFill="1" applyBorder="1" applyAlignment="1">
      <alignment horizontal="center" vertical="top"/>
    </xf>
    <xf numFmtId="164" fontId="9" fillId="9" borderId="52" xfId="0" applyNumberFormat="1" applyFont="1" applyFill="1" applyBorder="1" applyAlignment="1">
      <alignment horizontal="center" vertical="top"/>
    </xf>
    <xf numFmtId="164" fontId="9" fillId="9" borderId="57" xfId="0" applyNumberFormat="1" applyFont="1" applyFill="1" applyBorder="1" applyAlignment="1">
      <alignment horizontal="center" vertical="top"/>
    </xf>
    <xf numFmtId="164" fontId="10" fillId="9" borderId="52" xfId="0" applyNumberFormat="1" applyFont="1" applyFill="1" applyBorder="1" applyAlignment="1">
      <alignment horizontal="center" vertical="top"/>
    </xf>
    <xf numFmtId="2" fontId="11" fillId="0" borderId="37" xfId="0" applyNumberFormat="1" applyFont="1" applyFill="1" applyBorder="1" applyAlignment="1">
      <alignment vertical="top" wrapText="1"/>
    </xf>
    <xf numFmtId="0" fontId="11" fillId="0" borderId="54" xfId="0" applyNumberFormat="1" applyFont="1" applyFill="1" applyBorder="1" applyAlignment="1">
      <alignment horizontal="center" vertical="top"/>
    </xf>
    <xf numFmtId="0" fontId="11" fillId="0" borderId="53" xfId="0" applyNumberFormat="1" applyFont="1" applyFill="1" applyBorder="1" applyAlignment="1">
      <alignment horizontal="center" vertical="top"/>
    </xf>
    <xf numFmtId="0" fontId="11" fillId="0" borderId="55" xfId="0" applyNumberFormat="1" applyFont="1" applyFill="1" applyBorder="1" applyAlignment="1">
      <alignment horizontal="center" vertical="top"/>
    </xf>
    <xf numFmtId="164" fontId="7" fillId="9" borderId="45" xfId="0" applyNumberFormat="1" applyFont="1" applyFill="1" applyBorder="1" applyAlignment="1">
      <alignment horizontal="center" vertical="top"/>
    </xf>
    <xf numFmtId="164" fontId="7" fillId="9" borderId="76" xfId="0" applyNumberFormat="1" applyFont="1" applyFill="1" applyBorder="1" applyAlignment="1">
      <alignment horizontal="center" vertical="top"/>
    </xf>
    <xf numFmtId="0" fontId="11" fillId="0" borderId="38" xfId="0" applyFont="1" applyFill="1" applyBorder="1" applyAlignment="1">
      <alignment vertical="top"/>
    </xf>
    <xf numFmtId="0" fontId="11" fillId="0" borderId="39" xfId="0" applyFont="1" applyFill="1" applyBorder="1" applyAlignment="1">
      <alignment vertical="top"/>
    </xf>
    <xf numFmtId="0" fontId="11" fillId="0" borderId="36" xfId="0" applyFont="1" applyFill="1" applyBorder="1" applyAlignment="1">
      <alignment vertical="top"/>
    </xf>
    <xf numFmtId="0" fontId="9" fillId="9" borderId="15" xfId="0" applyFont="1" applyFill="1" applyBorder="1" applyAlignment="1">
      <alignment horizontal="center" vertical="top" wrapText="1"/>
    </xf>
    <xf numFmtId="164" fontId="10" fillId="9" borderId="28" xfId="0" applyNumberFormat="1" applyFont="1" applyFill="1" applyBorder="1" applyAlignment="1">
      <alignment horizontal="center" vertical="top" wrapText="1"/>
    </xf>
    <xf numFmtId="49" fontId="9" fillId="0" borderId="4" xfId="0" applyNumberFormat="1" applyFont="1" applyBorder="1" applyAlignment="1">
      <alignment horizontal="center" vertical="top"/>
    </xf>
    <xf numFmtId="49" fontId="9" fillId="6" borderId="23" xfId="0" applyNumberFormat="1" applyFont="1" applyFill="1" applyBorder="1" applyAlignment="1">
      <alignment horizontal="center" vertical="top"/>
    </xf>
    <xf numFmtId="0" fontId="9" fillId="4" borderId="73" xfId="0" applyFont="1" applyFill="1" applyBorder="1" applyAlignment="1">
      <alignment vertical="top" wrapText="1"/>
    </xf>
    <xf numFmtId="49" fontId="1" fillId="0" borderId="4" xfId="0" applyNumberFormat="1" applyFont="1" applyBorder="1" applyAlignment="1">
      <alignment horizontal="center" vertical="top" wrapText="1"/>
    </xf>
    <xf numFmtId="0" fontId="9" fillId="0" borderId="23" xfId="0" applyNumberFormat="1" applyFont="1" applyBorder="1" applyAlignment="1">
      <alignment horizontal="center" vertical="top"/>
    </xf>
    <xf numFmtId="0" fontId="1" fillId="0" borderId="73" xfId="0" applyNumberFormat="1" applyFont="1" applyBorder="1" applyAlignment="1">
      <alignment horizontal="center" vertical="top" wrapText="1"/>
    </xf>
    <xf numFmtId="0" fontId="10" fillId="4" borderId="73" xfId="0" applyFont="1" applyFill="1" applyBorder="1" applyAlignment="1">
      <alignment horizontal="center" vertical="top"/>
    </xf>
    <xf numFmtId="164" fontId="7" fillId="4" borderId="74" xfId="0" applyNumberFormat="1" applyFont="1" applyFill="1" applyBorder="1" applyAlignment="1">
      <alignment horizontal="center" vertical="center"/>
    </xf>
    <xf numFmtId="164" fontId="7" fillId="4" borderId="23"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4" fontId="7" fillId="4" borderId="75" xfId="0" applyNumberFormat="1" applyFont="1" applyFill="1" applyBorder="1" applyAlignment="1">
      <alignment horizontal="center" vertical="center"/>
    </xf>
    <xf numFmtId="164" fontId="7" fillId="9" borderId="27" xfId="0" applyNumberFormat="1" applyFont="1" applyFill="1" applyBorder="1" applyAlignment="1">
      <alignment horizontal="center" vertical="center"/>
    </xf>
    <xf numFmtId="164" fontId="7" fillId="9" borderId="23" xfId="0" applyNumberFormat="1" applyFont="1" applyFill="1" applyBorder="1" applyAlignment="1">
      <alignment horizontal="center" vertical="center"/>
    </xf>
    <xf numFmtId="0" fontId="11" fillId="4" borderId="27" xfId="0" applyNumberFormat="1" applyFont="1" applyFill="1" applyBorder="1" applyAlignment="1">
      <alignment vertical="top" wrapText="1"/>
    </xf>
    <xf numFmtId="0" fontId="11" fillId="4" borderId="27" xfId="0" applyNumberFormat="1" applyFont="1" applyFill="1" applyBorder="1" applyAlignment="1">
      <alignment horizontal="center" vertical="top" wrapText="1"/>
    </xf>
    <xf numFmtId="0" fontId="11" fillId="4" borderId="4" xfId="0" applyNumberFormat="1" applyFont="1" applyFill="1" applyBorder="1" applyAlignment="1">
      <alignment horizontal="center" vertical="top" wrapText="1"/>
    </xf>
    <xf numFmtId="0" fontId="11" fillId="4" borderId="30" xfId="0" applyNumberFormat="1" applyFont="1" applyFill="1" applyBorder="1" applyAlignment="1">
      <alignment vertical="top" wrapText="1"/>
    </xf>
    <xf numFmtId="0" fontId="1" fillId="4" borderId="9" xfId="0" applyFont="1" applyFill="1" applyBorder="1" applyAlignment="1">
      <alignment vertical="top" wrapText="1"/>
    </xf>
    <xf numFmtId="0" fontId="9" fillId="0" borderId="6" xfId="0" applyNumberFormat="1" applyFont="1" applyBorder="1" applyAlignment="1">
      <alignment horizontal="center" vertical="top"/>
    </xf>
    <xf numFmtId="0" fontId="9" fillId="0" borderId="24" xfId="0" applyFont="1" applyFill="1" applyBorder="1" applyAlignment="1">
      <alignment horizontal="center" vertical="top" wrapText="1"/>
    </xf>
    <xf numFmtId="0" fontId="6" fillId="0" borderId="25" xfId="0" applyFont="1" applyFill="1" applyBorder="1" applyAlignment="1">
      <alignment vertical="top" wrapText="1"/>
    </xf>
    <xf numFmtId="49" fontId="1" fillId="4" borderId="51" xfId="0" applyNumberFormat="1" applyFont="1" applyFill="1" applyBorder="1" applyAlignment="1">
      <alignment horizontal="center" vertical="top" wrapText="1"/>
    </xf>
    <xf numFmtId="0" fontId="11" fillId="0" borderId="57" xfId="0" applyFont="1" applyFill="1" applyBorder="1" applyAlignment="1">
      <alignment horizontal="center" vertical="top" wrapText="1"/>
    </xf>
    <xf numFmtId="164" fontId="11" fillId="0" borderId="5" xfId="0" applyNumberFormat="1" applyFont="1" applyFill="1" applyBorder="1" applyAlignment="1">
      <alignment horizontal="center" vertical="top"/>
    </xf>
    <xf numFmtId="164" fontId="11" fillId="0" borderId="6" xfId="0" applyNumberFormat="1" applyFont="1" applyFill="1" applyBorder="1" applyAlignment="1">
      <alignment horizontal="center" vertical="top"/>
    </xf>
    <xf numFmtId="49" fontId="10" fillId="0" borderId="17" xfId="0" applyNumberFormat="1" applyFont="1" applyBorder="1" applyAlignment="1">
      <alignment vertical="center" textRotation="90"/>
    </xf>
    <xf numFmtId="49" fontId="6" fillId="8" borderId="19" xfId="0" applyNumberFormat="1" applyFont="1" applyFill="1" applyBorder="1" applyAlignment="1">
      <alignment vertical="top" wrapText="1"/>
    </xf>
    <xf numFmtId="0" fontId="10" fillId="9" borderId="67" xfId="0" applyFont="1" applyFill="1" applyBorder="1" applyAlignment="1">
      <alignment horizontal="center" vertical="top"/>
    </xf>
    <xf numFmtId="0" fontId="1" fillId="0" borderId="54" xfId="0" applyFont="1" applyFill="1" applyBorder="1" applyAlignment="1">
      <alignment vertical="top" wrapText="1"/>
    </xf>
    <xf numFmtId="0" fontId="1" fillId="4" borderId="24" xfId="0" applyNumberFormat="1" applyFont="1" applyFill="1" applyBorder="1" applyAlignment="1">
      <alignment vertical="top" wrapText="1"/>
    </xf>
    <xf numFmtId="0" fontId="1" fillId="4" borderId="54" xfId="0" applyNumberFormat="1" applyFont="1" applyFill="1" applyBorder="1" applyAlignment="1">
      <alignment vertical="top" wrapText="1"/>
    </xf>
    <xf numFmtId="164" fontId="7" fillId="8" borderId="27" xfId="0" applyNumberFormat="1" applyFont="1" applyFill="1" applyBorder="1" applyAlignment="1">
      <alignment horizontal="center" vertical="center"/>
    </xf>
    <xf numFmtId="164" fontId="11" fillId="4" borderId="69" xfId="0" applyNumberFormat="1" applyFont="1" applyFill="1" applyBorder="1" applyAlignment="1">
      <alignment horizontal="center" vertical="top" wrapText="1"/>
    </xf>
    <xf numFmtId="164" fontId="11" fillId="0" borderId="33" xfId="0" applyNumberFormat="1" applyFont="1" applyFill="1" applyBorder="1" applyAlignment="1">
      <alignment horizontal="center" vertical="top" wrapText="1"/>
    </xf>
    <xf numFmtId="164" fontId="11" fillId="0" borderId="78" xfId="0" applyNumberFormat="1" applyFont="1" applyFill="1" applyBorder="1" applyAlignment="1">
      <alignment horizontal="center" vertical="top" wrapText="1"/>
    </xf>
    <xf numFmtId="164" fontId="11" fillId="0" borderId="0" xfId="0" applyNumberFormat="1" applyFont="1" applyFill="1" applyBorder="1" applyAlignment="1">
      <alignment horizontal="center" vertical="top" wrapText="1"/>
    </xf>
    <xf numFmtId="164" fontId="11" fillId="0" borderId="60" xfId="0" applyNumberFormat="1" applyFont="1" applyFill="1" applyBorder="1" applyAlignment="1">
      <alignment horizontal="center" vertical="top" wrapText="1"/>
    </xf>
    <xf numFmtId="164" fontId="11" fillId="0" borderId="69" xfId="0" applyNumberFormat="1" applyFont="1" applyFill="1" applyBorder="1" applyAlignment="1">
      <alignment horizontal="center" vertical="top" wrapText="1"/>
    </xf>
    <xf numFmtId="164" fontId="7" fillId="8" borderId="73" xfId="0" applyNumberFormat="1" applyFont="1" applyFill="1" applyBorder="1" applyAlignment="1">
      <alignment horizontal="center" vertical="center"/>
    </xf>
    <xf numFmtId="0" fontId="9" fillId="9" borderId="13" xfId="0" applyFont="1" applyFill="1" applyBorder="1" applyAlignment="1">
      <alignment horizontal="center" vertical="top" wrapText="1"/>
    </xf>
    <xf numFmtId="164" fontId="9" fillId="9" borderId="45" xfId="0" applyNumberFormat="1" applyFont="1" applyFill="1" applyBorder="1" applyAlignment="1">
      <alignment horizontal="center" vertical="top" wrapText="1"/>
    </xf>
    <xf numFmtId="164" fontId="9" fillId="9" borderId="13" xfId="0" applyNumberFormat="1" applyFont="1" applyFill="1" applyBorder="1" applyAlignment="1">
      <alignment horizontal="center" vertical="top" wrapText="1"/>
    </xf>
    <xf numFmtId="164" fontId="9" fillId="9" borderId="76" xfId="0" applyNumberFormat="1" applyFont="1" applyFill="1" applyBorder="1" applyAlignment="1">
      <alignment horizontal="center" vertical="top" wrapText="1"/>
    </xf>
    <xf numFmtId="0" fontId="9" fillId="0" borderId="38" xfId="0" applyFont="1" applyFill="1" applyBorder="1" applyAlignment="1">
      <alignment vertical="center" wrapText="1"/>
    </xf>
    <xf numFmtId="49" fontId="1" fillId="0" borderId="39" xfId="0" applyNumberFormat="1" applyFont="1" applyBorder="1" applyAlignment="1">
      <alignment horizontal="center" vertical="center" wrapText="1"/>
    </xf>
    <xf numFmtId="0" fontId="9" fillId="8" borderId="36" xfId="0" applyNumberFormat="1" applyFont="1" applyFill="1" applyBorder="1" applyAlignment="1">
      <alignment vertical="top"/>
    </xf>
    <xf numFmtId="49" fontId="10" fillId="3" borderId="11" xfId="0" applyNumberFormat="1" applyFont="1" applyFill="1" applyBorder="1" applyAlignment="1">
      <alignment vertical="top"/>
    </xf>
    <xf numFmtId="0" fontId="11" fillId="8" borderId="54" xfId="0" applyFont="1" applyFill="1" applyBorder="1" applyAlignment="1">
      <alignment horizontal="center" vertical="top" wrapText="1"/>
    </xf>
    <xf numFmtId="1" fontId="11" fillId="0" borderId="44" xfId="0" applyNumberFormat="1" applyFont="1" applyFill="1" applyBorder="1" applyAlignment="1">
      <alignment horizontal="center" vertical="top"/>
    </xf>
    <xf numFmtId="1" fontId="11" fillId="0" borderId="19" xfId="0" applyNumberFormat="1" applyFont="1" applyFill="1" applyBorder="1" applyAlignment="1">
      <alignment horizontal="center" vertical="top"/>
    </xf>
    <xf numFmtId="49" fontId="10" fillId="0" borderId="20" xfId="0" applyNumberFormat="1" applyFont="1" applyFill="1" applyBorder="1" applyAlignment="1">
      <alignment horizontal="center" vertical="top" wrapText="1"/>
    </xf>
    <xf numFmtId="49" fontId="10" fillId="2" borderId="5" xfId="0" applyNumberFormat="1" applyFont="1" applyFill="1" applyBorder="1" applyAlignment="1">
      <alignment horizontal="center" vertical="top"/>
    </xf>
    <xf numFmtId="49" fontId="10" fillId="2" borderId="17" xfId="0" applyNumberFormat="1" applyFont="1" applyFill="1" applyBorder="1" applyAlignment="1">
      <alignment horizontal="center" vertical="top"/>
    </xf>
    <xf numFmtId="49" fontId="10" fillId="3" borderId="7" xfId="0" applyNumberFormat="1" applyFont="1" applyFill="1" applyBorder="1" applyAlignment="1">
      <alignment horizontal="center" vertical="top"/>
    </xf>
    <xf numFmtId="49" fontId="10" fillId="3" borderId="19" xfId="0" applyNumberFormat="1" applyFont="1" applyFill="1" applyBorder="1" applyAlignment="1">
      <alignment horizontal="center" vertical="top"/>
    </xf>
    <xf numFmtId="49" fontId="10" fillId="0" borderId="7" xfId="0" applyNumberFormat="1" applyFont="1" applyBorder="1" applyAlignment="1">
      <alignment horizontal="center" vertical="top" wrapText="1"/>
    </xf>
    <xf numFmtId="49" fontId="10" fillId="0" borderId="19" xfId="0" applyNumberFormat="1" applyFont="1" applyBorder="1" applyAlignment="1">
      <alignment horizontal="center" vertical="top" wrapText="1"/>
    </xf>
    <xf numFmtId="0" fontId="12" fillId="0" borderId="24" xfId="0" applyFont="1" applyFill="1" applyBorder="1" applyAlignment="1">
      <alignment horizontal="center" vertical="top" wrapText="1"/>
    </xf>
    <xf numFmtId="49" fontId="6" fillId="0" borderId="7"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10" fillId="2" borderId="10"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49" fontId="10" fillId="0" borderId="12" xfId="0" applyNumberFormat="1" applyFont="1" applyBorder="1" applyAlignment="1">
      <alignment horizontal="center" vertical="top"/>
    </xf>
    <xf numFmtId="164" fontId="11" fillId="0" borderId="0" xfId="0" applyNumberFormat="1" applyFont="1" applyFill="1" applyBorder="1" applyAlignment="1">
      <alignment horizontal="left" vertical="top" wrapText="1"/>
    </xf>
    <xf numFmtId="1" fontId="11" fillId="0" borderId="12" xfId="0" applyNumberFormat="1" applyFont="1" applyFill="1" applyBorder="1" applyAlignment="1">
      <alignment horizontal="center" vertical="top"/>
    </xf>
    <xf numFmtId="49" fontId="9" fillId="0" borderId="7" xfId="0" applyNumberFormat="1" applyFont="1" applyBorder="1" applyAlignment="1">
      <alignment horizontal="center" vertical="top"/>
    </xf>
    <xf numFmtId="49" fontId="9" fillId="0" borderId="19" xfId="0" applyNumberFormat="1" applyFont="1" applyBorder="1" applyAlignment="1">
      <alignment horizontal="center" vertical="top"/>
    </xf>
    <xf numFmtId="49" fontId="6" fillId="0" borderId="12"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164" fontId="11" fillId="0" borderId="72" xfId="0" applyNumberFormat="1" applyFont="1" applyFill="1" applyBorder="1" applyAlignment="1">
      <alignment horizontal="center" vertical="top"/>
    </xf>
    <xf numFmtId="49" fontId="10" fillId="0" borderId="19" xfId="0" applyNumberFormat="1" applyFont="1" applyBorder="1" applyAlignment="1">
      <alignment horizontal="center" vertical="top"/>
    </xf>
    <xf numFmtId="0" fontId="11" fillId="0" borderId="1" xfId="0" applyFont="1" applyFill="1" applyBorder="1" applyAlignment="1">
      <alignment horizontal="center" vertical="top" wrapText="1"/>
    </xf>
    <xf numFmtId="49" fontId="1" fillId="6" borderId="35" xfId="0" applyNumberFormat="1" applyFont="1" applyFill="1" applyBorder="1" applyAlignment="1">
      <alignment horizontal="center" vertical="top"/>
    </xf>
    <xf numFmtId="49" fontId="1" fillId="6" borderId="34" xfId="0" applyNumberFormat="1" applyFont="1" applyFill="1" applyBorder="1" applyAlignment="1">
      <alignment horizontal="center" vertical="top"/>
    </xf>
    <xf numFmtId="0" fontId="1" fillId="0" borderId="15" xfId="0" applyNumberFormat="1" applyFont="1" applyBorder="1" applyAlignment="1">
      <alignment horizontal="center" vertical="center" textRotation="90" wrapText="1"/>
    </xf>
    <xf numFmtId="0" fontId="11" fillId="0" borderId="52" xfId="0" applyFont="1" applyFill="1" applyBorder="1" applyAlignment="1">
      <alignment horizontal="center" vertical="top"/>
    </xf>
    <xf numFmtId="0" fontId="11" fillId="0" borderId="17" xfId="0" applyFont="1" applyFill="1" applyBorder="1" applyAlignment="1">
      <alignment horizontal="center" vertical="top"/>
    </xf>
    <xf numFmtId="0" fontId="11" fillId="0" borderId="43" xfId="0" applyFont="1" applyFill="1" applyBorder="1" applyAlignment="1">
      <alignment horizontal="center" vertical="top"/>
    </xf>
    <xf numFmtId="0" fontId="11" fillId="0" borderId="19" xfId="0" applyFont="1" applyFill="1" applyBorder="1" applyAlignment="1">
      <alignment horizontal="center" vertical="top"/>
    </xf>
    <xf numFmtId="0" fontId="11" fillId="0" borderId="55" xfId="0" applyFont="1" applyFill="1" applyBorder="1" applyAlignment="1">
      <alignment horizontal="center" vertical="top"/>
    </xf>
    <xf numFmtId="0" fontId="11" fillId="0" borderId="31" xfId="0" applyFont="1" applyFill="1" applyBorder="1" applyAlignment="1">
      <alignment horizontal="center" vertical="top"/>
    </xf>
    <xf numFmtId="49" fontId="1" fillId="6" borderId="53" xfId="0" applyNumberFormat="1" applyFont="1" applyFill="1" applyBorder="1" applyAlignment="1">
      <alignment horizontal="center" vertical="top"/>
    </xf>
    <xf numFmtId="49" fontId="1" fillId="6" borderId="11" xfId="0" applyNumberFormat="1" applyFont="1" applyFill="1" applyBorder="1" applyAlignment="1">
      <alignment horizontal="center" vertical="top"/>
    </xf>
    <xf numFmtId="49" fontId="1" fillId="6" borderId="66" xfId="0" applyNumberFormat="1" applyFont="1" applyFill="1" applyBorder="1" applyAlignment="1">
      <alignment horizontal="center" vertical="top"/>
    </xf>
    <xf numFmtId="49" fontId="10" fillId="2" borderId="28" xfId="0" applyNumberFormat="1" applyFont="1" applyFill="1" applyBorder="1" applyAlignment="1">
      <alignment horizontal="center" vertical="top"/>
    </xf>
    <xf numFmtId="0" fontId="1" fillId="0" borderId="9"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164" fontId="11" fillId="0" borderId="64" xfId="0" applyNumberFormat="1" applyFont="1" applyFill="1" applyBorder="1" applyAlignment="1">
      <alignment horizontal="center" vertical="top"/>
    </xf>
    <xf numFmtId="0" fontId="6" fillId="0" borderId="20" xfId="0" applyFont="1" applyFill="1" applyBorder="1" applyAlignment="1">
      <alignment horizontal="center" vertical="top" wrapText="1"/>
    </xf>
    <xf numFmtId="49" fontId="1" fillId="0" borderId="19" xfId="0" applyNumberFormat="1" applyFont="1" applyBorder="1" applyAlignment="1">
      <alignment horizontal="center" vertical="top" wrapText="1"/>
    </xf>
    <xf numFmtId="0" fontId="10" fillId="0" borderId="20" xfId="0" applyFont="1" applyBorder="1" applyAlignment="1">
      <alignment horizontal="center" vertical="center" textRotation="90"/>
    </xf>
    <xf numFmtId="0" fontId="1" fillId="4" borderId="26" xfId="0" applyFont="1" applyFill="1" applyBorder="1" applyAlignment="1">
      <alignment vertical="top" wrapText="1"/>
    </xf>
    <xf numFmtId="164" fontId="12" fillId="9" borderId="1" xfId="0" applyNumberFormat="1" applyFont="1" applyFill="1" applyBorder="1" applyAlignment="1">
      <alignment horizontal="center" vertical="top"/>
    </xf>
    <xf numFmtId="164" fontId="11" fillId="0" borderId="76" xfId="0" applyNumberFormat="1" applyFont="1" applyFill="1" applyBorder="1" applyAlignment="1">
      <alignment horizontal="center" vertical="top" wrapText="1"/>
    </xf>
    <xf numFmtId="2" fontId="11" fillId="0" borderId="56" xfId="0" applyNumberFormat="1" applyFont="1" applyFill="1" applyBorder="1" applyAlignment="1">
      <alignment vertical="top" wrapText="1"/>
    </xf>
    <xf numFmtId="164" fontId="10" fillId="9" borderId="64" xfId="0" applyNumberFormat="1" applyFont="1" applyFill="1" applyBorder="1" applyAlignment="1">
      <alignment horizontal="center" vertical="top"/>
    </xf>
    <xf numFmtId="164" fontId="10" fillId="9" borderId="69" xfId="0" applyNumberFormat="1" applyFont="1" applyFill="1" applyBorder="1" applyAlignment="1">
      <alignment horizontal="center" vertical="top"/>
    </xf>
    <xf numFmtId="164" fontId="9" fillId="9" borderId="45" xfId="0" applyNumberFormat="1" applyFont="1" applyFill="1" applyBorder="1" applyAlignment="1">
      <alignment horizontal="center" vertical="top"/>
    </xf>
    <xf numFmtId="164" fontId="9" fillId="9" borderId="64" xfId="0" applyNumberFormat="1" applyFont="1" applyFill="1" applyBorder="1" applyAlignment="1">
      <alignment horizontal="center" vertical="top"/>
    </xf>
    <xf numFmtId="164" fontId="9" fillId="9" borderId="76" xfId="0" applyNumberFormat="1" applyFont="1" applyFill="1" applyBorder="1" applyAlignment="1">
      <alignment horizontal="center" vertical="top"/>
    </xf>
    <xf numFmtId="164" fontId="9" fillId="9" borderId="13" xfId="0" applyNumberFormat="1" applyFont="1" applyFill="1" applyBorder="1" applyAlignment="1">
      <alignment horizontal="center" vertical="top"/>
    </xf>
    <xf numFmtId="2" fontId="11" fillId="0" borderId="13" xfId="0" applyNumberFormat="1" applyFont="1" applyFill="1" applyBorder="1" applyAlignment="1">
      <alignment horizontal="left" vertical="top" wrapText="1"/>
    </xf>
    <xf numFmtId="49" fontId="10" fillId="4" borderId="53" xfId="0" applyNumberFormat="1" applyFont="1" applyFill="1" applyBorder="1" applyAlignment="1">
      <alignment vertical="top"/>
    </xf>
    <xf numFmtId="49" fontId="10" fillId="4" borderId="5" xfId="0" applyNumberFormat="1" applyFont="1" applyFill="1" applyBorder="1" applyAlignment="1">
      <alignment vertical="top"/>
    </xf>
    <xf numFmtId="49" fontId="10" fillId="4" borderId="7" xfId="0" applyNumberFormat="1" applyFont="1" applyFill="1" applyBorder="1" applyAlignment="1">
      <alignment vertical="top"/>
    </xf>
    <xf numFmtId="49" fontId="10" fillId="4" borderId="6" xfId="0" applyNumberFormat="1" applyFont="1" applyFill="1" applyBorder="1" applyAlignment="1">
      <alignment vertical="top"/>
    </xf>
    <xf numFmtId="49" fontId="10" fillId="4" borderId="45" xfId="0" applyNumberFormat="1" applyFont="1" applyFill="1" applyBorder="1" applyAlignment="1">
      <alignment vertical="top"/>
    </xf>
    <xf numFmtId="49" fontId="10" fillId="4" borderId="10" xfId="0" applyNumberFormat="1" applyFont="1" applyFill="1" applyBorder="1" applyAlignment="1">
      <alignment vertical="top"/>
    </xf>
    <xf numFmtId="49" fontId="10" fillId="4" borderId="17" xfId="0" applyNumberFormat="1" applyFont="1" applyFill="1" applyBorder="1" applyAlignment="1">
      <alignment vertical="top"/>
    </xf>
    <xf numFmtId="49" fontId="10" fillId="4" borderId="19" xfId="0" applyNumberFormat="1" applyFont="1" applyFill="1" applyBorder="1" applyAlignment="1">
      <alignment vertical="top"/>
    </xf>
    <xf numFmtId="49" fontId="10" fillId="4" borderId="18" xfId="0" applyNumberFormat="1" applyFont="1" applyFill="1" applyBorder="1" applyAlignment="1">
      <alignment vertical="top"/>
    </xf>
    <xf numFmtId="0" fontId="1" fillId="0" borderId="15" xfId="0" applyNumberFormat="1" applyFont="1" applyBorder="1" applyAlignment="1">
      <alignment vertical="center" textRotation="90" wrapText="1"/>
    </xf>
    <xf numFmtId="49" fontId="1" fillId="6" borderId="18" xfId="0" applyNumberFormat="1" applyFont="1" applyFill="1" applyBorder="1" applyAlignment="1">
      <alignment horizontal="center" vertical="top"/>
    </xf>
    <xf numFmtId="0" fontId="9" fillId="0" borderId="68" xfId="0" applyFont="1" applyFill="1" applyBorder="1" applyAlignment="1">
      <alignment horizontal="center" vertical="top" wrapText="1"/>
    </xf>
    <xf numFmtId="0" fontId="1" fillId="0" borderId="70" xfId="0" applyNumberFormat="1" applyFont="1" applyBorder="1" applyAlignment="1">
      <alignment vertical="center" textRotation="90" wrapText="1"/>
    </xf>
    <xf numFmtId="0" fontId="11" fillId="0" borderId="62" xfId="0" applyFont="1" applyFill="1" applyBorder="1" applyAlignment="1">
      <alignment horizontal="center" vertical="top"/>
    </xf>
    <xf numFmtId="164" fontId="11" fillId="0" borderId="40" xfId="0" applyNumberFormat="1" applyFont="1" applyBorder="1" applyAlignment="1">
      <alignment horizontal="center" vertical="top"/>
    </xf>
    <xf numFmtId="164" fontId="11" fillId="0" borderId="2" xfId="0" applyNumberFormat="1" applyFont="1" applyBorder="1" applyAlignment="1">
      <alignment horizontal="center" vertical="top"/>
    </xf>
    <xf numFmtId="164" fontId="11" fillId="0" borderId="61" xfId="0" applyNumberFormat="1" applyFont="1" applyBorder="1" applyAlignment="1">
      <alignment horizontal="center" vertical="top"/>
    </xf>
    <xf numFmtId="164" fontId="11" fillId="0" borderId="41" xfId="0" applyNumberFormat="1" applyFont="1" applyBorder="1" applyAlignment="1">
      <alignment horizontal="center" vertical="top"/>
    </xf>
    <xf numFmtId="164" fontId="11" fillId="0" borderId="67" xfId="0" applyNumberFormat="1" applyFont="1" applyFill="1" applyBorder="1" applyAlignment="1">
      <alignment horizontal="center" vertical="top"/>
    </xf>
    <xf numFmtId="164" fontId="11" fillId="9" borderId="59" xfId="0" applyNumberFormat="1" applyFont="1" applyFill="1" applyBorder="1" applyAlignment="1">
      <alignment horizontal="center" vertical="top"/>
    </xf>
    <xf numFmtId="164" fontId="11" fillId="9" borderId="2" xfId="0" applyNumberFormat="1" applyFont="1" applyFill="1" applyBorder="1" applyAlignment="1">
      <alignment horizontal="center" vertical="top"/>
    </xf>
    <xf numFmtId="164" fontId="11" fillId="9" borderId="63" xfId="0" applyNumberFormat="1" applyFont="1" applyFill="1" applyBorder="1" applyAlignment="1">
      <alignment horizontal="center" vertical="top"/>
    </xf>
    <xf numFmtId="164" fontId="11" fillId="4" borderId="62" xfId="0" applyNumberFormat="1" applyFont="1" applyFill="1" applyBorder="1" applyAlignment="1">
      <alignment horizontal="center" vertical="top" wrapText="1"/>
    </xf>
    <xf numFmtId="164" fontId="11" fillId="4" borderId="67" xfId="0" applyNumberFormat="1" applyFont="1" applyFill="1" applyBorder="1" applyAlignment="1">
      <alignment horizontal="center" vertical="top" wrapText="1"/>
    </xf>
    <xf numFmtId="2" fontId="11" fillId="0" borderId="62" xfId="0" applyNumberFormat="1" applyFont="1" applyFill="1" applyBorder="1" applyAlignment="1">
      <alignment vertical="top" wrapText="1"/>
    </xf>
    <xf numFmtId="0" fontId="11" fillId="0" borderId="59" xfId="0" applyFont="1" applyFill="1" applyBorder="1" applyAlignment="1">
      <alignment horizontal="center" vertical="top"/>
    </xf>
    <xf numFmtId="0" fontId="11" fillId="0" borderId="2" xfId="0" applyFont="1" applyFill="1" applyBorder="1" applyAlignment="1">
      <alignment horizontal="center" vertical="top"/>
    </xf>
    <xf numFmtId="0" fontId="11" fillId="0" borderId="42" xfId="0" applyFont="1" applyFill="1" applyBorder="1" applyAlignment="1">
      <alignment horizontal="center" vertical="top"/>
    </xf>
    <xf numFmtId="0" fontId="9" fillId="0" borderId="22" xfId="0" applyNumberFormat="1" applyFont="1" applyBorder="1" applyAlignment="1">
      <alignment horizontal="center" vertical="top"/>
    </xf>
    <xf numFmtId="0" fontId="1" fillId="0" borderId="9" xfId="0" applyNumberFormat="1" applyFont="1" applyBorder="1" applyAlignment="1">
      <alignment vertical="center" textRotation="90" wrapText="1"/>
    </xf>
    <xf numFmtId="0" fontId="11" fillId="0" borderId="9" xfId="0" applyFont="1" applyFill="1" applyBorder="1" applyAlignment="1">
      <alignment horizontal="center" vertical="top"/>
    </xf>
    <xf numFmtId="164" fontId="11" fillId="0" borderId="24" xfId="0" applyNumberFormat="1" applyFont="1" applyBorder="1" applyAlignment="1">
      <alignment horizontal="center" vertical="top"/>
    </xf>
    <xf numFmtId="164" fontId="11" fillId="0" borderId="7" xfId="0" applyNumberFormat="1" applyFont="1" applyBorder="1" applyAlignment="1">
      <alignment horizontal="center" vertical="top"/>
    </xf>
    <xf numFmtId="164" fontId="11" fillId="0" borderId="8" xfId="0" applyNumberFormat="1" applyFont="1" applyBorder="1" applyAlignment="1">
      <alignment horizontal="center" vertical="top"/>
    </xf>
    <xf numFmtId="164" fontId="11" fillId="0" borderId="65" xfId="0" applyNumberFormat="1" applyFont="1" applyFill="1" applyBorder="1" applyAlignment="1">
      <alignment horizontal="center" vertical="top"/>
    </xf>
    <xf numFmtId="164" fontId="11" fillId="0" borderId="22" xfId="0" applyNumberFormat="1" applyFont="1" applyFill="1" applyBorder="1" applyAlignment="1">
      <alignment horizontal="center" vertical="top"/>
    </xf>
    <xf numFmtId="164" fontId="11" fillId="9" borderId="5" xfId="0" applyNumberFormat="1" applyFont="1" applyFill="1" applyBorder="1" applyAlignment="1">
      <alignment horizontal="center" vertical="top"/>
    </xf>
    <xf numFmtId="49" fontId="10" fillId="4" borderId="63" xfId="0" applyNumberFormat="1" applyFont="1" applyFill="1" applyBorder="1" applyAlignment="1">
      <alignment vertical="top"/>
    </xf>
    <xf numFmtId="164" fontId="10" fillId="4" borderId="59" xfId="0" applyNumberFormat="1" applyFont="1" applyFill="1" applyBorder="1" applyAlignment="1">
      <alignment vertical="top"/>
    </xf>
    <xf numFmtId="164" fontId="10" fillId="4" borderId="2" xfId="0" applyNumberFormat="1" applyFont="1" applyFill="1" applyBorder="1" applyAlignment="1">
      <alignment vertical="top"/>
    </xf>
    <xf numFmtId="164" fontId="10" fillId="4" borderId="63" xfId="0" applyNumberFormat="1" applyFont="1" applyFill="1" applyBorder="1" applyAlignment="1">
      <alignment vertical="top"/>
    </xf>
    <xf numFmtId="164" fontId="10" fillId="4" borderId="59" xfId="0" applyNumberFormat="1" applyFont="1" applyFill="1" applyBorder="1" applyAlignment="1">
      <alignment horizontal="center" vertical="top"/>
    </xf>
    <xf numFmtId="164" fontId="10" fillId="4" borderId="2" xfId="0" applyNumberFormat="1" applyFont="1" applyFill="1" applyBorder="1" applyAlignment="1">
      <alignment horizontal="center" vertical="top"/>
    </xf>
    <xf numFmtId="164" fontId="10" fillId="4" borderId="42" xfId="0" applyNumberFormat="1" applyFont="1" applyFill="1" applyBorder="1" applyAlignment="1">
      <alignment horizontal="center" vertical="top"/>
    </xf>
    <xf numFmtId="164" fontId="11" fillId="0" borderId="20" xfId="0" applyNumberFormat="1" applyFont="1" applyFill="1" applyBorder="1" applyAlignment="1">
      <alignment horizontal="left" vertical="top" wrapText="1"/>
    </xf>
    <xf numFmtId="49" fontId="11" fillId="0" borderId="68" xfId="0" applyNumberFormat="1" applyFont="1" applyFill="1" applyBorder="1" applyAlignment="1">
      <alignment horizontal="center" vertical="top"/>
    </xf>
    <xf numFmtId="0" fontId="6" fillId="0" borderId="70" xfId="0" applyFont="1" applyFill="1" applyBorder="1" applyAlignment="1">
      <alignment vertical="top" wrapText="1"/>
    </xf>
    <xf numFmtId="0" fontId="12" fillId="0" borderId="5" xfId="0" applyFont="1" applyFill="1" applyBorder="1" applyAlignment="1">
      <alignment vertical="top" textRotation="90" wrapText="1"/>
    </xf>
    <xf numFmtId="0" fontId="12" fillId="0" borderId="10" xfId="0" applyFont="1" applyFill="1" applyBorder="1" applyAlignment="1">
      <alignment vertical="top" textRotation="90" wrapText="1"/>
    </xf>
    <xf numFmtId="0" fontId="12" fillId="0" borderId="17" xfId="0" applyFont="1" applyFill="1" applyBorder="1" applyAlignment="1">
      <alignment vertical="top" textRotation="90" wrapText="1"/>
    </xf>
    <xf numFmtId="49" fontId="10" fillId="0" borderId="34" xfId="0" applyNumberFormat="1" applyFont="1" applyBorder="1" applyAlignment="1">
      <alignment vertical="top"/>
    </xf>
    <xf numFmtId="49" fontId="10" fillId="0" borderId="31" xfId="0" applyNumberFormat="1" applyFont="1" applyBorder="1" applyAlignment="1">
      <alignment vertical="top"/>
    </xf>
    <xf numFmtId="49" fontId="10" fillId="0" borderId="35" xfId="0" applyNumberFormat="1" applyFont="1" applyBorder="1" applyAlignment="1">
      <alignment horizontal="center" vertical="top"/>
    </xf>
    <xf numFmtId="49" fontId="6" fillId="0" borderId="12"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49" fontId="10" fillId="2" borderId="10"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49" fontId="10" fillId="0" borderId="7"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19" xfId="0" applyNumberFormat="1" applyFont="1" applyBorder="1" applyAlignment="1">
      <alignment horizontal="center" vertical="top"/>
    </xf>
    <xf numFmtId="49" fontId="6" fillId="0" borderId="7" xfId="0" applyNumberFormat="1" applyFont="1" applyBorder="1" applyAlignment="1">
      <alignment horizontal="center" vertical="top" wrapText="1"/>
    </xf>
    <xf numFmtId="49" fontId="10" fillId="2" borderId="5" xfId="0" applyNumberFormat="1" applyFont="1" applyFill="1" applyBorder="1" applyAlignment="1">
      <alignment horizontal="center" vertical="top"/>
    </xf>
    <xf numFmtId="49" fontId="10" fillId="3" borderId="7" xfId="0" applyNumberFormat="1" applyFont="1" applyFill="1" applyBorder="1" applyAlignment="1">
      <alignment horizontal="center" vertical="top"/>
    </xf>
    <xf numFmtId="49" fontId="9" fillId="0" borderId="22" xfId="0" applyNumberFormat="1" applyFont="1" applyBorder="1" applyAlignment="1">
      <alignment horizontal="center" vertical="top" wrapText="1"/>
    </xf>
    <xf numFmtId="49" fontId="10" fillId="2" borderId="5" xfId="0" applyNumberFormat="1" applyFont="1" applyFill="1" applyBorder="1" applyAlignment="1">
      <alignment horizontal="center" vertical="top" wrapText="1"/>
    </xf>
    <xf numFmtId="49" fontId="10" fillId="3" borderId="7" xfId="0" applyNumberFormat="1" applyFont="1" applyFill="1" applyBorder="1" applyAlignment="1">
      <alignment horizontal="center" vertical="top" wrapText="1"/>
    </xf>
    <xf numFmtId="49" fontId="10" fillId="0" borderId="7" xfId="0" applyNumberFormat="1" applyFont="1" applyBorder="1" applyAlignment="1">
      <alignment horizontal="center" vertical="top" wrapText="1"/>
    </xf>
    <xf numFmtId="0" fontId="6" fillId="0" borderId="7" xfId="0" applyFont="1" applyBorder="1" applyAlignment="1">
      <alignment horizontal="center" vertical="top" wrapText="1"/>
    </xf>
    <xf numFmtId="49" fontId="9" fillId="0" borderId="7" xfId="0" applyNumberFormat="1" applyFont="1" applyBorder="1" applyAlignment="1">
      <alignment horizontal="center" vertical="top"/>
    </xf>
    <xf numFmtId="49" fontId="13" fillId="0" borderId="34" xfId="0" applyNumberFormat="1" applyFont="1" applyBorder="1" applyAlignment="1">
      <alignment horizontal="center" vertical="top"/>
    </xf>
    <xf numFmtId="49" fontId="9" fillId="4" borderId="18" xfId="0" applyNumberFormat="1" applyFont="1" applyFill="1" applyBorder="1" applyAlignment="1">
      <alignment vertical="top"/>
    </xf>
    <xf numFmtId="49" fontId="10" fillId="4" borderId="34" xfId="0" applyNumberFormat="1" applyFont="1" applyFill="1" applyBorder="1" applyAlignment="1">
      <alignment horizontal="center" vertical="top"/>
    </xf>
    <xf numFmtId="49" fontId="10" fillId="4" borderId="31" xfId="0" applyNumberFormat="1" applyFont="1" applyFill="1" applyBorder="1" applyAlignment="1">
      <alignment horizontal="center" vertical="top"/>
    </xf>
    <xf numFmtId="49" fontId="6" fillId="0" borderId="12" xfId="0" applyNumberFormat="1" applyFont="1" applyBorder="1" applyAlignment="1">
      <alignment horizontal="center" vertical="top" wrapText="1"/>
    </xf>
    <xf numFmtId="49" fontId="10" fillId="2" borderId="10"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49" fontId="10" fillId="0" borderId="7"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19" xfId="0" applyNumberFormat="1" applyFont="1" applyBorder="1" applyAlignment="1">
      <alignment horizontal="center" vertical="top"/>
    </xf>
    <xf numFmtId="49" fontId="6" fillId="0" borderId="7" xfId="0" applyNumberFormat="1" applyFont="1" applyBorder="1" applyAlignment="1">
      <alignment horizontal="center" vertical="top" wrapText="1"/>
    </xf>
    <xf numFmtId="49" fontId="10" fillId="2" borderId="5" xfId="0" applyNumberFormat="1" applyFont="1" applyFill="1" applyBorder="1" applyAlignment="1">
      <alignment horizontal="center" vertical="top"/>
    </xf>
    <xf numFmtId="49" fontId="10" fillId="3" borderId="7" xfId="0" applyNumberFormat="1" applyFont="1" applyFill="1" applyBorder="1" applyAlignment="1">
      <alignment horizontal="center" vertical="top"/>
    </xf>
    <xf numFmtId="49" fontId="10" fillId="2" borderId="17" xfId="0" applyNumberFormat="1" applyFont="1" applyFill="1" applyBorder="1" applyAlignment="1">
      <alignment horizontal="center" vertical="top"/>
    </xf>
    <xf numFmtId="49" fontId="10" fillId="3" borderId="19" xfId="0" applyNumberFormat="1" applyFont="1" applyFill="1" applyBorder="1" applyAlignment="1">
      <alignment horizontal="center" vertical="top"/>
    </xf>
    <xf numFmtId="49" fontId="10" fillId="0" borderId="7" xfId="0" applyNumberFormat="1" applyFont="1" applyBorder="1" applyAlignment="1">
      <alignment horizontal="center" vertical="top"/>
    </xf>
    <xf numFmtId="49" fontId="10" fillId="0" borderId="12" xfId="0" applyNumberFormat="1" applyFont="1" applyBorder="1" applyAlignment="1">
      <alignment horizontal="center" vertical="top"/>
    </xf>
    <xf numFmtId="0" fontId="6" fillId="0" borderId="7" xfId="0" applyFont="1" applyBorder="1" applyAlignment="1">
      <alignment horizontal="center" vertical="top"/>
    </xf>
    <xf numFmtId="49" fontId="10" fillId="0" borderId="19" xfId="0" applyNumberFormat="1" applyFont="1" applyBorder="1" applyAlignment="1">
      <alignment horizontal="center" vertical="top"/>
    </xf>
    <xf numFmtId="164" fontId="6" fillId="9" borderId="28" xfId="0" applyNumberFormat="1" applyFont="1" applyFill="1" applyBorder="1" applyAlignment="1">
      <alignment horizontal="center" vertical="top"/>
    </xf>
    <xf numFmtId="164" fontId="6" fillId="9" borderId="24" xfId="0" applyNumberFormat="1" applyFont="1" applyFill="1" applyBorder="1" applyAlignment="1">
      <alignment horizontal="center" vertical="top"/>
    </xf>
    <xf numFmtId="164" fontId="6" fillId="9" borderId="32" xfId="0" applyNumberFormat="1" applyFont="1" applyFill="1" applyBorder="1" applyAlignment="1">
      <alignment horizontal="center" vertical="top"/>
    </xf>
    <xf numFmtId="164" fontId="6" fillId="9" borderId="80" xfId="0" applyNumberFormat="1" applyFont="1" applyFill="1" applyBorder="1" applyAlignment="1">
      <alignment horizontal="center" vertical="top"/>
    </xf>
    <xf numFmtId="164" fontId="6" fillId="9" borderId="54" xfId="0" applyNumberFormat="1" applyFont="1" applyFill="1" applyBorder="1" applyAlignment="1">
      <alignment horizontal="center" vertical="top"/>
    </xf>
    <xf numFmtId="164" fontId="6" fillId="8" borderId="15" xfId="0" applyNumberFormat="1" applyFont="1" applyFill="1" applyBorder="1" applyAlignment="1">
      <alignment horizontal="center" vertical="top"/>
    </xf>
    <xf numFmtId="164" fontId="6" fillId="8" borderId="9" xfId="0" applyNumberFormat="1" applyFont="1" applyFill="1" applyBorder="1" applyAlignment="1">
      <alignment horizontal="center" vertical="top"/>
    </xf>
    <xf numFmtId="164" fontId="6" fillId="8" borderId="13" xfId="0" applyNumberFormat="1" applyFont="1" applyFill="1" applyBorder="1" applyAlignment="1">
      <alignment horizontal="center" vertical="top"/>
    </xf>
    <xf numFmtId="164" fontId="6" fillId="4" borderId="69" xfId="0" applyNumberFormat="1" applyFont="1" applyFill="1" applyBorder="1" applyAlignment="1">
      <alignment horizontal="center" vertical="top"/>
    </xf>
    <xf numFmtId="164" fontId="10" fillId="3" borderId="27" xfId="0" applyNumberFormat="1" applyFont="1" applyFill="1" applyBorder="1" applyAlignment="1">
      <alignment horizontal="center" vertical="top"/>
    </xf>
    <xf numFmtId="164" fontId="6" fillId="8" borderId="16" xfId="0" applyNumberFormat="1" applyFont="1" applyFill="1" applyBorder="1" applyAlignment="1">
      <alignment horizontal="center" vertical="top"/>
    </xf>
    <xf numFmtId="164" fontId="1" fillId="8" borderId="16" xfId="0" applyNumberFormat="1" applyFont="1" applyFill="1" applyBorder="1" applyAlignment="1">
      <alignment horizontal="center" vertical="top"/>
    </xf>
    <xf numFmtId="0" fontId="1" fillId="8" borderId="16" xfId="0" applyFont="1" applyFill="1" applyBorder="1" applyAlignment="1">
      <alignment horizontal="center" vertical="top"/>
    </xf>
    <xf numFmtId="164" fontId="6" fillId="8" borderId="25" xfId="0" applyNumberFormat="1" applyFont="1" applyFill="1" applyBorder="1" applyAlignment="1">
      <alignment horizontal="center" vertical="top" wrapText="1"/>
    </xf>
    <xf numFmtId="164" fontId="6" fillId="8" borderId="26" xfId="0" applyNumberFormat="1" applyFont="1" applyFill="1" applyBorder="1" applyAlignment="1">
      <alignment horizontal="center" vertical="top" wrapText="1"/>
    </xf>
    <xf numFmtId="164" fontId="6" fillId="8" borderId="25" xfId="0" applyNumberFormat="1" applyFont="1" applyFill="1" applyBorder="1" applyAlignment="1">
      <alignment horizontal="center" vertical="top"/>
    </xf>
    <xf numFmtId="49" fontId="10" fillId="0" borderId="34" xfId="0" applyNumberFormat="1" applyFont="1" applyFill="1" applyBorder="1" applyAlignment="1">
      <alignment horizontal="center" vertical="top"/>
    </xf>
    <xf numFmtId="49" fontId="10" fillId="0" borderId="34" xfId="0" applyNumberFormat="1" applyFont="1" applyBorder="1" applyAlignment="1">
      <alignment horizontal="center" vertical="top"/>
    </xf>
    <xf numFmtId="164" fontId="6" fillId="0" borderId="25" xfId="0" applyNumberFormat="1" applyFont="1" applyFill="1" applyBorder="1" applyAlignment="1">
      <alignment horizontal="center" vertical="top"/>
    </xf>
    <xf numFmtId="49" fontId="9" fillId="4" borderId="35" xfId="0" applyNumberFormat="1" applyFont="1" applyFill="1" applyBorder="1" applyAlignment="1">
      <alignment vertical="top"/>
    </xf>
    <xf numFmtId="0" fontId="6" fillId="4" borderId="8" xfId="0" applyFont="1" applyFill="1" applyBorder="1" applyAlignment="1">
      <alignment horizontal="center" vertical="top" wrapText="1"/>
    </xf>
    <xf numFmtId="49" fontId="10" fillId="4" borderId="35" xfId="0" applyNumberFormat="1" applyFont="1" applyFill="1" applyBorder="1" applyAlignment="1">
      <alignment horizontal="center" vertical="top"/>
    </xf>
    <xf numFmtId="0" fontId="10" fillId="0" borderId="8" xfId="0" applyFont="1" applyBorder="1" applyAlignment="1">
      <alignment vertical="center" textRotation="90"/>
    </xf>
    <xf numFmtId="0" fontId="10" fillId="0" borderId="10" xfId="0" applyFont="1" applyBorder="1" applyAlignment="1">
      <alignment vertical="center" textRotation="90"/>
    </xf>
    <xf numFmtId="49" fontId="6" fillId="0" borderId="19" xfId="0" applyNumberFormat="1" applyFont="1" applyBorder="1" applyAlignment="1">
      <alignment horizontal="center" vertical="top" wrapText="1"/>
    </xf>
    <xf numFmtId="0" fontId="6" fillId="0" borderId="7" xfId="0" applyFont="1" applyBorder="1" applyAlignment="1">
      <alignment horizontal="center" vertical="top"/>
    </xf>
    <xf numFmtId="49" fontId="9" fillId="0" borderId="8" xfId="0" applyNumberFormat="1" applyFont="1" applyBorder="1" applyAlignment="1">
      <alignment horizontal="center" vertical="top"/>
    </xf>
    <xf numFmtId="49" fontId="10" fillId="2" borderId="17" xfId="0" applyNumberFormat="1" applyFont="1" applyFill="1" applyBorder="1" applyAlignment="1">
      <alignment horizontal="center" vertical="top"/>
    </xf>
    <xf numFmtId="49" fontId="10" fillId="3" borderId="19" xfId="0" applyNumberFormat="1" applyFont="1" applyFill="1" applyBorder="1" applyAlignment="1">
      <alignment horizontal="center" vertical="top"/>
    </xf>
    <xf numFmtId="49" fontId="10" fillId="0" borderId="20" xfId="0" applyNumberFormat="1" applyFont="1" applyFill="1" applyBorder="1" applyAlignment="1">
      <alignment horizontal="center" vertical="top" wrapText="1"/>
    </xf>
    <xf numFmtId="0" fontId="9" fillId="0" borderId="20" xfId="0" applyFont="1" applyBorder="1" applyAlignment="1">
      <alignment horizontal="center" vertical="top" wrapText="1"/>
    </xf>
    <xf numFmtId="0" fontId="8" fillId="0" borderId="23" xfId="0" applyFont="1" applyBorder="1" applyAlignment="1">
      <alignment horizontal="center" vertical="center" wrapText="1"/>
    </xf>
    <xf numFmtId="0" fontId="8" fillId="0" borderId="73" xfId="0" applyFont="1" applyBorder="1" applyAlignment="1">
      <alignment horizontal="center" vertical="center" wrapText="1"/>
    </xf>
    <xf numFmtId="0" fontId="1" fillId="0" borderId="56" xfId="0" applyFont="1" applyFill="1" applyBorder="1" applyAlignment="1">
      <alignment vertical="top" wrapText="1"/>
    </xf>
    <xf numFmtId="49" fontId="9" fillId="4" borderId="34" xfId="0" applyNumberFormat="1" applyFont="1" applyFill="1" applyBorder="1" applyAlignment="1">
      <alignment vertical="top"/>
    </xf>
    <xf numFmtId="164" fontId="9" fillId="9" borderId="68" xfId="0" applyNumberFormat="1" applyFont="1" applyFill="1" applyBorder="1" applyAlignment="1">
      <alignment horizontal="center" vertical="top" wrapText="1"/>
    </xf>
    <xf numFmtId="49" fontId="10" fillId="2" borderId="46" xfId="0" applyNumberFormat="1" applyFont="1" applyFill="1" applyBorder="1" applyAlignment="1">
      <alignment vertical="top"/>
    </xf>
    <xf numFmtId="49" fontId="10" fillId="3" borderId="47" xfId="0" applyNumberFormat="1" applyFont="1" applyFill="1" applyBorder="1" applyAlignment="1">
      <alignment vertical="top"/>
    </xf>
    <xf numFmtId="49" fontId="10" fillId="4" borderId="16" xfId="0" applyNumberFormat="1" applyFont="1" applyFill="1" applyBorder="1" applyAlignment="1">
      <alignment vertical="top" wrapText="1"/>
    </xf>
    <xf numFmtId="164" fontId="1" fillId="0" borderId="24" xfId="0" applyNumberFormat="1" applyFont="1" applyFill="1" applyBorder="1" applyAlignment="1">
      <alignment vertical="top" wrapText="1"/>
    </xf>
    <xf numFmtId="0" fontId="6" fillId="0" borderId="12" xfId="0" applyFont="1" applyBorder="1" applyAlignment="1">
      <alignment vertical="top"/>
    </xf>
    <xf numFmtId="0" fontId="1" fillId="0" borderId="24" xfId="0" applyNumberFormat="1" applyFont="1" applyFill="1" applyBorder="1" applyAlignment="1">
      <alignment horizontal="left" vertical="top" wrapText="1"/>
    </xf>
    <xf numFmtId="164" fontId="1" fillId="0" borderId="24" xfId="0" applyNumberFormat="1" applyFont="1" applyFill="1" applyBorder="1" applyAlignment="1">
      <alignment horizontal="left" vertical="top" wrapText="1"/>
    </xf>
    <xf numFmtId="0" fontId="1" fillId="0" borderId="24" xfId="0" applyFont="1" applyFill="1" applyBorder="1" applyAlignment="1">
      <alignment vertical="top" wrapText="1"/>
    </xf>
    <xf numFmtId="0" fontId="1" fillId="0" borderId="0" xfId="0" applyFont="1" applyBorder="1" applyAlignment="1">
      <alignment vertical="top"/>
    </xf>
    <xf numFmtId="0" fontId="14" fillId="0" borderId="0" xfId="0"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1" fontId="11" fillId="0" borderId="43" xfId="0" applyNumberFormat="1" applyFont="1" applyFill="1" applyBorder="1" applyAlignment="1">
      <alignment horizontal="center" vertical="top"/>
    </xf>
    <xf numFmtId="0" fontId="6" fillId="0" borderId="15" xfId="0" applyFont="1" applyFill="1" applyBorder="1" applyAlignment="1">
      <alignment horizontal="left" vertical="top" wrapText="1"/>
    </xf>
    <xf numFmtId="49" fontId="6" fillId="0" borderId="12" xfId="0" applyNumberFormat="1" applyFont="1" applyBorder="1" applyAlignment="1">
      <alignment horizontal="center" vertical="top" wrapText="1"/>
    </xf>
    <xf numFmtId="0" fontId="6" fillId="4" borderId="36" xfId="0" applyNumberFormat="1" applyFont="1" applyFill="1" applyBorder="1" applyAlignment="1">
      <alignment horizontal="center" vertical="top" wrapText="1"/>
    </xf>
    <xf numFmtId="0" fontId="6" fillId="0" borderId="36" xfId="0" applyFont="1" applyBorder="1" applyAlignment="1">
      <alignment vertical="top"/>
    </xf>
    <xf numFmtId="1" fontId="6" fillId="0" borderId="7" xfId="0" applyNumberFormat="1" applyFont="1" applyFill="1" applyBorder="1" applyAlignment="1">
      <alignment horizontal="center" vertical="top"/>
    </xf>
    <xf numFmtId="1" fontId="6" fillId="0" borderId="8" xfId="0" applyNumberFormat="1" applyFont="1" applyFill="1" applyBorder="1" applyAlignment="1">
      <alignment horizontal="center" vertical="top"/>
    </xf>
    <xf numFmtId="1" fontId="6" fillId="0" borderId="43" xfId="0" applyNumberFormat="1" applyFont="1" applyFill="1" applyBorder="1" applyAlignment="1">
      <alignment horizontal="center" vertical="top"/>
    </xf>
    <xf numFmtId="0" fontId="6" fillId="0" borderId="39" xfId="0" applyFont="1" applyBorder="1" applyAlignment="1">
      <alignment vertical="top"/>
    </xf>
    <xf numFmtId="1" fontId="6" fillId="0" borderId="43" xfId="0" applyNumberFormat="1" applyFont="1" applyFill="1" applyBorder="1" applyAlignment="1">
      <alignment horizontal="center" vertical="top"/>
    </xf>
    <xf numFmtId="1" fontId="6" fillId="0" borderId="20" xfId="0" applyNumberFormat="1" applyFont="1" applyFill="1" applyBorder="1" applyAlignment="1">
      <alignment horizontal="center" vertical="top"/>
    </xf>
    <xf numFmtId="0" fontId="6" fillId="0" borderId="6" xfId="0" applyFont="1" applyFill="1" applyBorder="1" applyAlignment="1">
      <alignment horizontal="center" vertical="top" wrapText="1"/>
    </xf>
    <xf numFmtId="0" fontId="6" fillId="0" borderId="18" xfId="0" applyFont="1" applyFill="1" applyBorder="1" applyAlignment="1">
      <alignment horizontal="center" vertical="top" wrapText="1"/>
    </xf>
    <xf numFmtId="1" fontId="6" fillId="0" borderId="6" xfId="0" applyNumberFormat="1" applyFont="1" applyFill="1" applyBorder="1" applyAlignment="1">
      <alignment horizontal="center" vertical="top"/>
    </xf>
    <xf numFmtId="1" fontId="2" fillId="0" borderId="18" xfId="0" applyNumberFormat="1" applyFont="1" applyFill="1" applyBorder="1" applyAlignment="1">
      <alignment horizontal="center" vertical="top"/>
    </xf>
    <xf numFmtId="0" fontId="6" fillId="0" borderId="7" xfId="0" applyFont="1" applyFill="1" applyBorder="1" applyAlignment="1">
      <alignment horizontal="center" vertical="top"/>
    </xf>
    <xf numFmtId="0" fontId="6" fillId="0" borderId="6" xfId="0" applyFont="1" applyFill="1" applyBorder="1" applyAlignment="1">
      <alignment horizontal="center" vertical="top"/>
    </xf>
    <xf numFmtId="0" fontId="6" fillId="0" borderId="68" xfId="0" applyFont="1" applyFill="1" applyBorder="1" applyAlignment="1">
      <alignment vertical="top" wrapText="1"/>
    </xf>
    <xf numFmtId="0" fontId="6" fillId="0" borderId="12" xfId="0" applyFont="1" applyFill="1" applyBorder="1" applyAlignment="1">
      <alignment horizontal="center" vertical="top"/>
    </xf>
    <xf numFmtId="0" fontId="6" fillId="0" borderId="11" xfId="0" applyFont="1" applyFill="1" applyBorder="1" applyAlignment="1">
      <alignment horizontal="center" vertical="top"/>
    </xf>
    <xf numFmtId="0" fontId="6" fillId="0" borderId="34" xfId="0" applyFont="1" applyFill="1" applyBorder="1" applyAlignment="1">
      <alignment horizontal="center" vertical="top"/>
    </xf>
    <xf numFmtId="1" fontId="1" fillId="0" borderId="6" xfId="0" applyNumberFormat="1" applyFont="1" applyFill="1" applyBorder="1" applyAlignment="1">
      <alignment horizontal="center" vertical="top" textRotation="1"/>
    </xf>
    <xf numFmtId="1" fontId="1" fillId="0" borderId="18" xfId="0" applyNumberFormat="1" applyFont="1" applyFill="1" applyBorder="1" applyAlignment="1">
      <alignment horizontal="center" vertical="top" textRotation="1"/>
    </xf>
    <xf numFmtId="0" fontId="6" fillId="0" borderId="19" xfId="0" applyFont="1" applyFill="1" applyBorder="1" applyAlignment="1">
      <alignment horizontal="center" vertical="top"/>
    </xf>
    <xf numFmtId="0" fontId="6" fillId="0" borderId="18" xfId="0" applyFont="1" applyFill="1" applyBorder="1" applyAlignment="1">
      <alignment horizontal="center" vertical="top"/>
    </xf>
    <xf numFmtId="0" fontId="6" fillId="0" borderId="31" xfId="0" applyFont="1" applyFill="1" applyBorder="1" applyAlignment="1">
      <alignment horizontal="center" vertical="top"/>
    </xf>
    <xf numFmtId="0" fontId="6" fillId="4" borderId="43" xfId="0" applyNumberFormat="1" applyFont="1" applyFill="1" applyBorder="1" applyAlignment="1">
      <alignment horizontal="center" vertical="top" wrapText="1"/>
    </xf>
    <xf numFmtId="0" fontId="6" fillId="4" borderId="60" xfId="0" applyNumberFormat="1" applyFont="1" applyFill="1" applyBorder="1" applyAlignment="1">
      <alignment horizontal="center" vertical="top" wrapText="1"/>
    </xf>
    <xf numFmtId="2" fontId="6" fillId="0" borderId="28" xfId="0" applyNumberFormat="1" applyFont="1" applyFill="1" applyBorder="1" applyAlignment="1">
      <alignment vertical="top" wrapText="1"/>
    </xf>
    <xf numFmtId="2" fontId="6" fillId="0" borderId="12" xfId="0" applyNumberFormat="1" applyFont="1" applyFill="1" applyBorder="1" applyAlignment="1">
      <alignment horizontal="center" vertical="top"/>
    </xf>
    <xf numFmtId="2" fontId="6" fillId="0" borderId="0" xfId="0" applyNumberFormat="1" applyFont="1" applyFill="1" applyBorder="1" applyAlignment="1">
      <alignment horizontal="center" vertical="top"/>
    </xf>
    <xf numFmtId="0" fontId="6" fillId="0" borderId="50" xfId="0" applyFont="1" applyFill="1" applyBorder="1" applyAlignment="1">
      <alignment horizontal="center" vertical="top"/>
    </xf>
    <xf numFmtId="0" fontId="6" fillId="0" borderId="0" xfId="0" applyFont="1" applyFill="1" applyBorder="1" applyAlignment="1">
      <alignment horizontal="center" vertical="top"/>
    </xf>
    <xf numFmtId="0" fontId="6" fillId="8" borderId="12" xfId="0" applyFont="1" applyFill="1" applyBorder="1" applyAlignment="1">
      <alignment horizontal="center" vertical="top"/>
    </xf>
    <xf numFmtId="0" fontId="6" fillId="0" borderId="12"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34" xfId="0" applyFont="1" applyFill="1" applyBorder="1" applyAlignment="1">
      <alignment horizontal="center" vertical="top" wrapText="1"/>
    </xf>
    <xf numFmtId="2" fontId="6" fillId="0" borderId="0" xfId="0" applyNumberFormat="1" applyFont="1" applyFill="1" applyBorder="1" applyAlignment="1">
      <alignment vertical="top" wrapText="1"/>
    </xf>
    <xf numFmtId="0" fontId="6" fillId="0" borderId="12" xfId="0" applyNumberFormat="1" applyFont="1" applyFill="1" applyBorder="1" applyAlignment="1">
      <alignment horizontal="center" vertical="top"/>
    </xf>
    <xf numFmtId="0" fontId="6" fillId="0" borderId="11" xfId="0" applyNumberFormat="1" applyFont="1" applyFill="1" applyBorder="1" applyAlignment="1">
      <alignment horizontal="center" vertical="top"/>
    </xf>
    <xf numFmtId="0" fontId="6" fillId="0" borderId="34" xfId="0" applyNumberFormat="1" applyFont="1" applyFill="1" applyBorder="1" applyAlignment="1">
      <alignment horizontal="center" vertical="top"/>
    </xf>
    <xf numFmtId="2" fontId="6" fillId="0" borderId="0" xfId="0" applyNumberFormat="1" applyFont="1" applyFill="1" applyBorder="1" applyAlignment="1">
      <alignment horizontal="left" vertical="top" wrapText="1"/>
    </xf>
    <xf numFmtId="1" fontId="6" fillId="0" borderId="11" xfId="0" applyNumberFormat="1" applyFont="1" applyFill="1" applyBorder="1" applyAlignment="1">
      <alignment horizontal="center" vertical="top"/>
    </xf>
    <xf numFmtId="1" fontId="6" fillId="0" borderId="18" xfId="0" applyNumberFormat="1" applyFont="1" applyFill="1" applyBorder="1" applyAlignment="1">
      <alignment horizontal="center" vertical="top"/>
    </xf>
    <xf numFmtId="0" fontId="6" fillId="0" borderId="7" xfId="0" applyNumberFormat="1" applyFont="1" applyFill="1" applyBorder="1" applyAlignment="1">
      <alignment horizontal="center" vertical="top" wrapText="1"/>
    </xf>
    <xf numFmtId="0" fontId="6" fillId="0" borderId="8"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xf>
    <xf numFmtId="0" fontId="1" fillId="0" borderId="20" xfId="0" applyNumberFormat="1" applyFont="1" applyFill="1" applyBorder="1" applyAlignment="1">
      <alignment horizontal="center" vertical="top"/>
    </xf>
    <xf numFmtId="0" fontId="1" fillId="0" borderId="31" xfId="0" applyNumberFormat="1" applyFont="1" applyFill="1" applyBorder="1" applyAlignment="1">
      <alignment horizontal="center" vertical="top"/>
    </xf>
    <xf numFmtId="0" fontId="6" fillId="0" borderId="47" xfId="0" applyNumberFormat="1" applyFont="1" applyFill="1" applyBorder="1" applyAlignment="1">
      <alignment horizontal="center" vertical="top" wrapText="1"/>
    </xf>
    <xf numFmtId="0" fontId="6" fillId="0" borderId="35" xfId="0" applyNumberFormat="1" applyFont="1" applyFill="1" applyBorder="1" applyAlignment="1">
      <alignment horizontal="center" vertical="top" wrapText="1"/>
    </xf>
    <xf numFmtId="0" fontId="6" fillId="0" borderId="28" xfId="0" applyFont="1" applyFill="1" applyBorder="1" applyAlignment="1">
      <alignment vertical="top" wrapText="1"/>
    </xf>
    <xf numFmtId="0" fontId="6" fillId="0" borderId="19" xfId="0" applyFont="1" applyFill="1" applyBorder="1" applyAlignment="1">
      <alignment vertical="top" wrapText="1"/>
    </xf>
    <xf numFmtId="0" fontId="6" fillId="0" borderId="18" xfId="0" applyFont="1" applyFill="1" applyBorder="1" applyAlignment="1">
      <alignment vertical="top" wrapText="1"/>
    </xf>
    <xf numFmtId="0" fontId="6" fillId="0" borderId="31" xfId="0" applyFont="1" applyFill="1" applyBorder="1" applyAlignment="1">
      <alignment vertical="top" wrapText="1"/>
    </xf>
    <xf numFmtId="0" fontId="6" fillId="0" borderId="6" xfId="0" applyNumberFormat="1" applyFont="1" applyFill="1" applyBorder="1" applyAlignment="1">
      <alignment horizontal="center" vertical="top"/>
    </xf>
    <xf numFmtId="0" fontId="6" fillId="0" borderId="18" xfId="0" applyNumberFormat="1" applyFont="1" applyFill="1" applyBorder="1" applyAlignment="1">
      <alignment horizontal="center" vertical="top"/>
    </xf>
    <xf numFmtId="0" fontId="6" fillId="0" borderId="12" xfId="0" applyNumberFormat="1" applyFont="1" applyFill="1" applyBorder="1" applyAlignment="1">
      <alignment horizontal="center" vertical="top" wrapText="1"/>
    </xf>
    <xf numFmtId="0" fontId="6" fillId="0" borderId="34" xfId="0" applyNumberFormat="1" applyFont="1" applyFill="1" applyBorder="1" applyAlignment="1">
      <alignment horizontal="center" vertical="top" wrapText="1"/>
    </xf>
    <xf numFmtId="0" fontId="6" fillId="0" borderId="28" xfId="0" applyNumberFormat="1" applyFont="1" applyFill="1" applyBorder="1" applyAlignment="1">
      <alignment horizontal="left" vertical="top" wrapText="1"/>
    </xf>
    <xf numFmtId="0" fontId="6" fillId="0" borderId="68" xfId="0" applyNumberFormat="1" applyFont="1" applyFill="1" applyBorder="1" applyAlignment="1">
      <alignment horizontal="left" vertical="top" wrapText="1"/>
    </xf>
    <xf numFmtId="0" fontId="6" fillId="0" borderId="19" xfId="0" applyNumberFormat="1" applyFont="1" applyFill="1" applyBorder="1" applyAlignment="1">
      <alignment horizontal="center" vertical="top" wrapText="1"/>
    </xf>
    <xf numFmtId="0" fontId="6" fillId="0" borderId="20" xfId="0" applyNumberFormat="1" applyFont="1" applyFill="1" applyBorder="1" applyAlignment="1">
      <alignment horizontal="center" vertical="top" wrapText="1"/>
    </xf>
    <xf numFmtId="0" fontId="6" fillId="0" borderId="31" xfId="0" applyNumberFormat="1" applyFont="1" applyFill="1" applyBorder="1" applyAlignment="1">
      <alignment horizontal="center" vertical="top" wrapText="1"/>
    </xf>
    <xf numFmtId="1" fontId="6" fillId="0" borderId="12" xfId="0" applyNumberFormat="1" applyFont="1" applyFill="1" applyBorder="1" applyAlignment="1">
      <alignment horizontal="center" vertical="top"/>
    </xf>
    <xf numFmtId="0" fontId="6" fillId="0" borderId="43" xfId="0" applyFont="1" applyFill="1" applyBorder="1" applyAlignment="1">
      <alignment horizontal="center" vertical="top"/>
    </xf>
    <xf numFmtId="0" fontId="6" fillId="0" borderId="43" xfId="0" applyFont="1" applyFill="1" applyBorder="1" applyAlignment="1">
      <alignment horizontal="center" vertical="top" wrapText="1"/>
    </xf>
    <xf numFmtId="0" fontId="6" fillId="0" borderId="53" xfId="0" applyFont="1" applyFill="1" applyBorder="1" applyAlignment="1">
      <alignment horizontal="center" vertical="top" wrapText="1"/>
    </xf>
    <xf numFmtId="2" fontId="6" fillId="0" borderId="7" xfId="0" applyNumberFormat="1" applyFont="1" applyFill="1" applyBorder="1" applyAlignment="1">
      <alignment vertical="top"/>
    </xf>
    <xf numFmtId="2" fontId="6" fillId="0" borderId="6" xfId="0" applyNumberFormat="1" applyFont="1" applyFill="1" applyBorder="1" applyAlignment="1">
      <alignment vertical="top"/>
    </xf>
    <xf numFmtId="2" fontId="6" fillId="0" borderId="35" xfId="0" applyNumberFormat="1" applyFont="1" applyFill="1" applyBorder="1" applyAlignment="1">
      <alignment vertical="top"/>
    </xf>
    <xf numFmtId="1" fontId="6" fillId="0" borderId="53" xfId="0" applyNumberFormat="1" applyFont="1" applyFill="1" applyBorder="1" applyAlignment="1">
      <alignment horizontal="center" vertical="top"/>
    </xf>
    <xf numFmtId="1" fontId="6" fillId="0" borderId="19" xfId="0" applyNumberFormat="1" applyFont="1" applyFill="1" applyBorder="1" applyAlignment="1">
      <alignment horizontal="center" vertical="top"/>
    </xf>
    <xf numFmtId="0" fontId="6" fillId="4" borderId="12" xfId="0" applyNumberFormat="1" applyFont="1" applyFill="1" applyBorder="1" applyAlignment="1">
      <alignment horizontal="center" vertical="top" wrapText="1"/>
    </xf>
    <xf numFmtId="0" fontId="6" fillId="4" borderId="39" xfId="0" applyNumberFormat="1" applyFont="1" applyFill="1" applyBorder="1" applyAlignment="1">
      <alignment horizontal="center" vertical="top" wrapText="1"/>
    </xf>
    <xf numFmtId="0" fontId="6" fillId="0" borderId="33" xfId="0" applyFont="1" applyFill="1" applyBorder="1" applyAlignment="1">
      <alignment vertical="top" wrapText="1"/>
    </xf>
    <xf numFmtId="1" fontId="6" fillId="0" borderId="47" xfId="0" applyNumberFormat="1" applyFont="1" applyFill="1" applyBorder="1" applyAlignment="1">
      <alignment horizontal="center" vertical="top"/>
    </xf>
    <xf numFmtId="1" fontId="6" fillId="0" borderId="58" xfId="0" applyNumberFormat="1" applyFont="1" applyFill="1" applyBorder="1" applyAlignment="1">
      <alignment horizontal="center" vertical="top"/>
    </xf>
    <xf numFmtId="1" fontId="6" fillId="0" borderId="48" xfId="0" applyNumberFormat="1" applyFont="1" applyFill="1" applyBorder="1" applyAlignment="1">
      <alignment horizontal="center" vertical="top"/>
    </xf>
    <xf numFmtId="1" fontId="6" fillId="0" borderId="1" xfId="0" applyNumberFormat="1" applyFont="1" applyFill="1" applyBorder="1" applyAlignment="1">
      <alignment horizontal="center" vertical="top"/>
    </xf>
    <xf numFmtId="1" fontId="6" fillId="0" borderId="14" xfId="0" applyNumberFormat="1" applyFont="1" applyFill="1" applyBorder="1" applyAlignment="1">
      <alignment horizontal="center" vertical="top"/>
    </xf>
    <xf numFmtId="1" fontId="6" fillId="0" borderId="19" xfId="0" applyNumberFormat="1" applyFont="1" applyFill="1" applyBorder="1" applyAlignment="1">
      <alignment vertical="top"/>
    </xf>
    <xf numFmtId="1" fontId="6" fillId="0" borderId="18" xfId="0" applyNumberFormat="1" applyFont="1" applyFill="1" applyBorder="1" applyAlignment="1">
      <alignment vertical="top"/>
    </xf>
    <xf numFmtId="1" fontId="6" fillId="0" borderId="31" xfId="0" applyNumberFormat="1" applyFont="1" applyFill="1" applyBorder="1" applyAlignment="1">
      <alignment vertical="top"/>
    </xf>
    <xf numFmtId="0" fontId="6" fillId="0" borderId="8" xfId="0" applyFont="1" applyFill="1" applyBorder="1" applyAlignment="1">
      <alignment vertical="top" wrapText="1"/>
    </xf>
    <xf numFmtId="0" fontId="1" fillId="0" borderId="0" xfId="0" applyFont="1" applyBorder="1" applyAlignment="1">
      <alignment vertical="top" wrapText="1"/>
    </xf>
    <xf numFmtId="165" fontId="9" fillId="4" borderId="0" xfId="0" applyNumberFormat="1" applyFont="1" applyFill="1" applyBorder="1" applyAlignment="1">
      <alignment horizontal="center" vertical="center" wrapText="1"/>
    </xf>
    <xf numFmtId="164" fontId="9" fillId="4" borderId="0" xfId="0" applyNumberFormat="1" applyFont="1" applyFill="1" applyBorder="1" applyAlignment="1">
      <alignment horizontal="center" vertical="top" wrapText="1"/>
    </xf>
    <xf numFmtId="164" fontId="1" fillId="4" borderId="0" xfId="0" applyNumberFormat="1" applyFont="1" applyFill="1" applyBorder="1" applyAlignment="1">
      <alignment horizontal="center" vertical="top" wrapText="1"/>
    </xf>
    <xf numFmtId="164" fontId="1" fillId="4" borderId="0" xfId="0" applyNumberFormat="1" applyFont="1" applyFill="1" applyBorder="1" applyAlignment="1">
      <alignment horizontal="center" vertical="top"/>
    </xf>
    <xf numFmtId="164" fontId="9" fillId="4" borderId="0" xfId="0" applyNumberFormat="1" applyFont="1" applyFill="1" applyBorder="1" applyAlignment="1">
      <alignment horizontal="center" vertical="top"/>
    </xf>
    <xf numFmtId="0" fontId="2" fillId="0" borderId="0" xfId="0" applyFont="1" applyAlignment="1">
      <alignment horizontal="left"/>
    </xf>
    <xf numFmtId="1" fontId="2" fillId="0" borderId="0" xfId="0" applyNumberFormat="1" applyFont="1"/>
    <xf numFmtId="164" fontId="6" fillId="9" borderId="25" xfId="0" applyNumberFormat="1" applyFont="1" applyFill="1" applyBorder="1" applyAlignment="1">
      <alignment horizontal="center" vertical="top" wrapText="1"/>
    </xf>
    <xf numFmtId="164" fontId="1" fillId="4" borderId="0" xfId="0" applyNumberFormat="1" applyFont="1" applyFill="1" applyBorder="1" applyAlignment="1">
      <alignment horizontal="center" vertical="top" wrapText="1"/>
    </xf>
    <xf numFmtId="0" fontId="6" fillId="4" borderId="43" xfId="0" applyNumberFormat="1" applyFont="1" applyFill="1" applyBorder="1" applyAlignment="1">
      <alignment horizontal="center" vertical="top" wrapText="1"/>
    </xf>
    <xf numFmtId="0" fontId="6" fillId="4" borderId="12" xfId="0" applyNumberFormat="1" applyFont="1" applyFill="1" applyBorder="1" applyAlignment="1">
      <alignment horizontal="center" vertical="top" wrapText="1"/>
    </xf>
    <xf numFmtId="0" fontId="6" fillId="4" borderId="55" xfId="0" applyNumberFormat="1" applyFont="1" applyFill="1" applyBorder="1" applyAlignment="1">
      <alignment horizontal="center" vertical="top" wrapText="1"/>
    </xf>
    <xf numFmtId="0" fontId="6" fillId="4" borderId="34" xfId="0" applyNumberFormat="1" applyFont="1" applyFill="1" applyBorder="1" applyAlignment="1">
      <alignment horizontal="center" vertical="top" wrapText="1"/>
    </xf>
    <xf numFmtId="1" fontId="6" fillId="0" borderId="55" xfId="0" applyNumberFormat="1" applyFont="1" applyFill="1" applyBorder="1" applyAlignment="1">
      <alignment horizontal="center" vertical="top"/>
    </xf>
    <xf numFmtId="1" fontId="6" fillId="0" borderId="1" xfId="0" applyNumberFormat="1" applyFont="1" applyFill="1" applyBorder="1" applyAlignment="1">
      <alignment horizontal="center" vertical="top"/>
    </xf>
    <xf numFmtId="1" fontId="6" fillId="0" borderId="43" xfId="0" applyNumberFormat="1" applyFont="1" applyFill="1" applyBorder="1" applyAlignment="1">
      <alignment horizontal="center" vertical="top"/>
    </xf>
    <xf numFmtId="0" fontId="6" fillId="0" borderId="7" xfId="0" applyFont="1" applyFill="1" applyBorder="1" applyAlignment="1">
      <alignment horizontal="center" vertical="top"/>
    </xf>
    <xf numFmtId="0" fontId="6" fillId="0" borderId="12" xfId="0" applyFont="1" applyFill="1" applyBorder="1" applyAlignment="1">
      <alignment horizontal="center" vertical="top"/>
    </xf>
    <xf numFmtId="0" fontId="6" fillId="0" borderId="35" xfId="0" applyNumberFormat="1" applyFont="1" applyFill="1" applyBorder="1" applyAlignment="1">
      <alignment horizontal="center" vertical="top"/>
    </xf>
    <xf numFmtId="1" fontId="6" fillId="0" borderId="12" xfId="0" applyNumberFormat="1" applyFont="1" applyFill="1" applyBorder="1" applyAlignment="1">
      <alignment horizontal="center" vertical="top"/>
    </xf>
    <xf numFmtId="1" fontId="6" fillId="0" borderId="19" xfId="0" applyNumberFormat="1" applyFont="1" applyFill="1" applyBorder="1" applyAlignment="1">
      <alignment horizontal="center" vertical="top"/>
    </xf>
    <xf numFmtId="1" fontId="6" fillId="0" borderId="34" xfId="0" applyNumberFormat="1" applyFont="1" applyFill="1" applyBorder="1" applyAlignment="1">
      <alignment horizontal="center" vertical="top"/>
    </xf>
    <xf numFmtId="1" fontId="6" fillId="0" borderId="31" xfId="0" applyNumberFormat="1" applyFont="1" applyFill="1" applyBorder="1" applyAlignment="1">
      <alignment horizontal="center" vertical="top"/>
    </xf>
    <xf numFmtId="1" fontId="6" fillId="0" borderId="7" xfId="0" applyNumberFormat="1" applyFont="1" applyFill="1" applyBorder="1" applyAlignment="1">
      <alignment horizontal="center" vertical="top"/>
    </xf>
    <xf numFmtId="1" fontId="6" fillId="0" borderId="35" xfId="0" applyNumberFormat="1" applyFont="1" applyFill="1" applyBorder="1" applyAlignment="1">
      <alignment horizontal="center" vertical="top"/>
    </xf>
    <xf numFmtId="164" fontId="9" fillId="9" borderId="23" xfId="0" applyNumberFormat="1" applyFont="1" applyFill="1" applyBorder="1" applyAlignment="1">
      <alignment horizontal="center" vertical="top" wrapText="1"/>
    </xf>
    <xf numFmtId="164" fontId="1" fillId="0" borderId="56" xfId="0" applyNumberFormat="1" applyFont="1" applyBorder="1" applyAlignment="1">
      <alignment horizontal="center" vertical="top" wrapText="1"/>
    </xf>
    <xf numFmtId="164" fontId="1" fillId="0" borderId="69" xfId="0" applyNumberFormat="1" applyFont="1" applyBorder="1" applyAlignment="1">
      <alignment horizontal="center" vertical="top" wrapText="1"/>
    </xf>
    <xf numFmtId="164" fontId="1" fillId="0" borderId="41" xfId="0" applyNumberFormat="1" applyFont="1" applyBorder="1" applyAlignment="1">
      <alignment horizontal="center" vertical="top" wrapText="1"/>
    </xf>
    <xf numFmtId="164" fontId="9" fillId="5" borderId="23" xfId="0" applyNumberFormat="1" applyFont="1" applyFill="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60" xfId="0" applyNumberFormat="1" applyFont="1" applyFill="1" applyBorder="1" applyAlignment="1">
      <alignment horizontal="center" vertical="top" wrapText="1"/>
    </xf>
    <xf numFmtId="164" fontId="1" fillId="0" borderId="40" xfId="0" applyNumberFormat="1" applyFont="1" applyFill="1" applyBorder="1" applyAlignment="1">
      <alignment horizontal="center" vertical="top" wrapText="1"/>
    </xf>
    <xf numFmtId="164" fontId="1" fillId="0" borderId="8" xfId="0" applyNumberFormat="1" applyFont="1" applyBorder="1" applyAlignment="1">
      <alignment horizontal="center" vertical="top" wrapText="1"/>
    </xf>
    <xf numFmtId="0" fontId="6" fillId="11" borderId="7" xfId="0" applyNumberFormat="1" applyFont="1" applyFill="1" applyBorder="1" applyAlignment="1">
      <alignment horizontal="center" vertical="top" wrapText="1"/>
    </xf>
    <xf numFmtId="0" fontId="6" fillId="11" borderId="8" xfId="0" applyNumberFormat="1" applyFont="1" applyFill="1" applyBorder="1" applyAlignment="1">
      <alignment horizontal="center" vertical="top" wrapText="1"/>
    </xf>
    <xf numFmtId="0" fontId="6" fillId="11" borderId="12" xfId="0" applyNumberFormat="1" applyFont="1" applyFill="1" applyBorder="1" applyAlignment="1">
      <alignment horizontal="center" vertical="top" wrapText="1"/>
    </xf>
    <xf numFmtId="0" fontId="6" fillId="11" borderId="0" xfId="0" applyNumberFormat="1" applyFont="1" applyFill="1" applyBorder="1" applyAlignment="1">
      <alignment horizontal="center" vertical="top" wrapText="1"/>
    </xf>
    <xf numFmtId="0" fontId="6" fillId="11" borderId="28" xfId="0" applyNumberFormat="1" applyFont="1" applyFill="1" applyBorder="1" applyAlignment="1">
      <alignment horizontal="left" vertical="top" wrapText="1"/>
    </xf>
    <xf numFmtId="0" fontId="6" fillId="12" borderId="12" xfId="0" applyNumberFormat="1" applyFont="1" applyFill="1" applyBorder="1" applyAlignment="1">
      <alignment horizontal="center" vertical="top" wrapText="1"/>
    </xf>
    <xf numFmtId="0" fontId="6" fillId="12" borderId="0" xfId="0" applyNumberFormat="1" applyFont="1" applyFill="1" applyBorder="1" applyAlignment="1">
      <alignment horizontal="center" vertical="top" wrapText="1"/>
    </xf>
    <xf numFmtId="0" fontId="6" fillId="12" borderId="12" xfId="0" applyFont="1" applyFill="1" applyBorder="1" applyAlignment="1">
      <alignment vertical="top"/>
    </xf>
    <xf numFmtId="0" fontId="6" fillId="12" borderId="0" xfId="0" applyFont="1" applyFill="1" applyBorder="1" applyAlignment="1">
      <alignment vertical="top"/>
    </xf>
    <xf numFmtId="0" fontId="6" fillId="12" borderId="43" xfId="0" applyNumberFormat="1" applyFont="1" applyFill="1" applyBorder="1" applyAlignment="1">
      <alignment horizontal="center" vertical="top" wrapText="1"/>
    </xf>
    <xf numFmtId="0" fontId="6" fillId="12" borderId="39" xfId="0" applyFont="1" applyFill="1" applyBorder="1" applyAlignment="1">
      <alignment vertical="top"/>
    </xf>
    <xf numFmtId="0" fontId="1" fillId="8" borderId="24" xfId="0" applyNumberFormat="1" applyFont="1" applyFill="1" applyBorder="1" applyAlignment="1">
      <alignment vertical="top" wrapText="1"/>
    </xf>
    <xf numFmtId="0" fontId="6" fillId="8" borderId="7" xfId="0" applyNumberFormat="1" applyFont="1" applyFill="1" applyBorder="1" applyAlignment="1">
      <alignment horizontal="center" vertical="top" wrapText="1"/>
    </xf>
    <xf numFmtId="0" fontId="6" fillId="8" borderId="6" xfId="0" applyNumberFormat="1" applyFont="1" applyFill="1" applyBorder="1" applyAlignment="1">
      <alignment vertical="top" wrapText="1"/>
    </xf>
    <xf numFmtId="0" fontId="6" fillId="8" borderId="35" xfId="0" applyNumberFormat="1" applyFont="1" applyFill="1" applyBorder="1" applyAlignment="1">
      <alignment vertical="top" wrapText="1"/>
    </xf>
    <xf numFmtId="49" fontId="10" fillId="2" borderId="10"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0" fontId="6" fillId="4" borderId="12" xfId="0" applyNumberFormat="1" applyFont="1" applyFill="1" applyBorder="1" applyAlignment="1">
      <alignment horizontal="center" vertical="top" wrapText="1"/>
    </xf>
    <xf numFmtId="0" fontId="6" fillId="4" borderId="34"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xf>
    <xf numFmtId="164" fontId="1" fillId="4" borderId="22" xfId="0" applyNumberFormat="1" applyFont="1" applyFill="1" applyBorder="1" applyAlignment="1">
      <alignment horizontal="center" vertical="top"/>
    </xf>
    <xf numFmtId="164" fontId="1" fillId="4" borderId="76" xfId="0" applyNumberFormat="1" applyFont="1" applyFill="1" applyBorder="1" applyAlignment="1">
      <alignment horizontal="center" vertical="center"/>
    </xf>
    <xf numFmtId="164" fontId="6" fillId="0" borderId="21" xfId="0" applyNumberFormat="1" applyFont="1" applyFill="1" applyBorder="1" applyAlignment="1">
      <alignment horizontal="center" vertical="top" wrapText="1"/>
    </xf>
    <xf numFmtId="164" fontId="6" fillId="0" borderId="21" xfId="0" applyNumberFormat="1" applyFont="1" applyBorder="1" applyAlignment="1">
      <alignment horizontal="center" vertical="top"/>
    </xf>
    <xf numFmtId="164" fontId="10" fillId="9" borderId="52" xfId="0" applyNumberFormat="1" applyFont="1" applyFill="1" applyBorder="1" applyAlignment="1">
      <alignment horizontal="center" vertical="center"/>
    </xf>
    <xf numFmtId="164" fontId="6" fillId="4" borderId="16" xfId="0" applyNumberFormat="1" applyFont="1" applyFill="1" applyBorder="1" applyAlignment="1">
      <alignment horizontal="center" vertical="top" wrapText="1"/>
    </xf>
    <xf numFmtId="164" fontId="6" fillId="4" borderId="32" xfId="0" applyNumberFormat="1" applyFont="1" applyFill="1" applyBorder="1" applyAlignment="1">
      <alignment horizontal="center" vertical="top" wrapText="1"/>
    </xf>
    <xf numFmtId="164" fontId="6" fillId="4" borderId="28" xfId="0" applyNumberFormat="1" applyFont="1" applyFill="1" applyBorder="1" applyAlignment="1">
      <alignment horizontal="center" vertical="top" wrapText="1"/>
    </xf>
    <xf numFmtId="164" fontId="10" fillId="9" borderId="40" xfId="0" applyNumberFormat="1" applyFont="1" applyFill="1" applyBorder="1" applyAlignment="1">
      <alignment horizontal="center" vertical="center"/>
    </xf>
    <xf numFmtId="164" fontId="10" fillId="3" borderId="27" xfId="0" applyNumberFormat="1" applyFont="1" applyFill="1" applyBorder="1" applyAlignment="1">
      <alignment horizontal="center" vertical="center"/>
    </xf>
    <xf numFmtId="164" fontId="10" fillId="8" borderId="15" xfId="0" applyNumberFormat="1" applyFont="1" applyFill="1" applyBorder="1" applyAlignment="1">
      <alignment horizontal="center" vertical="top"/>
    </xf>
    <xf numFmtId="164" fontId="9" fillId="3" borderId="27" xfId="0" applyNumberFormat="1" applyFont="1" applyFill="1" applyBorder="1" applyAlignment="1">
      <alignment horizontal="center" vertical="top"/>
    </xf>
    <xf numFmtId="164" fontId="6" fillId="4" borderId="77" xfId="0" applyNumberFormat="1" applyFont="1" applyFill="1" applyBorder="1" applyAlignment="1">
      <alignment horizontal="center" vertical="top" wrapText="1"/>
    </xf>
    <xf numFmtId="164" fontId="10" fillId="5" borderId="70" xfId="0" applyNumberFormat="1" applyFont="1" applyFill="1" applyBorder="1" applyAlignment="1">
      <alignment horizontal="center" vertical="center" wrapText="1"/>
    </xf>
    <xf numFmtId="2" fontId="6" fillId="4" borderId="0" xfId="0" applyNumberFormat="1" applyFont="1" applyFill="1" applyBorder="1" applyAlignment="1">
      <alignment horizontal="center" vertical="top"/>
    </xf>
    <xf numFmtId="164" fontId="6" fillId="8" borderId="33" xfId="0" applyNumberFormat="1" applyFont="1" applyFill="1" applyBorder="1" applyAlignment="1">
      <alignment horizontal="center" vertical="top"/>
    </xf>
    <xf numFmtId="164" fontId="6" fillId="0" borderId="33" xfId="0" applyNumberFormat="1" applyFont="1" applyFill="1" applyBorder="1" applyAlignment="1">
      <alignment horizontal="center" vertical="top"/>
    </xf>
    <xf numFmtId="164" fontId="1" fillId="0" borderId="33" xfId="0" applyNumberFormat="1" applyFont="1" applyFill="1" applyBorder="1" applyAlignment="1">
      <alignment horizontal="center" vertical="top"/>
    </xf>
    <xf numFmtId="0" fontId="6" fillId="4" borderId="12" xfId="0" applyFont="1" applyFill="1" applyBorder="1" applyAlignment="1">
      <alignment horizontal="center" vertical="top"/>
    </xf>
    <xf numFmtId="0" fontId="6" fillId="4" borderId="0" xfId="0" applyFont="1" applyFill="1" applyBorder="1" applyAlignment="1">
      <alignment horizontal="center" vertical="top"/>
    </xf>
    <xf numFmtId="0" fontId="6" fillId="4" borderId="34" xfId="0" applyFont="1" applyFill="1" applyBorder="1" applyAlignment="1">
      <alignment horizontal="center" vertical="top"/>
    </xf>
    <xf numFmtId="164" fontId="6" fillId="0" borderId="18" xfId="0" applyNumberFormat="1" applyFont="1" applyFill="1" applyBorder="1" applyAlignment="1">
      <alignment horizontal="center" vertical="top"/>
    </xf>
    <xf numFmtId="1" fontId="6" fillId="0" borderId="34" xfId="0" applyNumberFormat="1" applyFont="1" applyFill="1" applyBorder="1" applyAlignment="1">
      <alignment horizontal="left" vertical="top" wrapText="1"/>
    </xf>
    <xf numFmtId="1" fontId="6" fillId="0" borderId="51" xfId="0" applyNumberFormat="1" applyFont="1" applyFill="1" applyBorder="1" applyAlignment="1">
      <alignment horizontal="left" vertical="top" wrapText="1"/>
    </xf>
    <xf numFmtId="1" fontId="6" fillId="0" borderId="55" xfId="0" applyNumberFormat="1" applyFont="1" applyFill="1" applyBorder="1" applyAlignment="1">
      <alignment horizontal="left" vertical="top" wrapText="1"/>
    </xf>
    <xf numFmtId="1" fontId="6" fillId="11" borderId="7" xfId="0" applyNumberFormat="1" applyFont="1" applyFill="1" applyBorder="1" applyAlignment="1">
      <alignment horizontal="center" vertical="top"/>
    </xf>
    <xf numFmtId="1" fontId="6" fillId="11" borderId="12" xfId="0" applyNumberFormat="1" applyFont="1" applyFill="1" applyBorder="1" applyAlignment="1">
      <alignment horizontal="center" vertical="top"/>
    </xf>
    <xf numFmtId="0" fontId="10" fillId="11" borderId="19" xfId="0" applyNumberFormat="1" applyFont="1" applyFill="1" applyBorder="1" applyAlignment="1">
      <alignment horizontal="center" vertical="top"/>
    </xf>
    <xf numFmtId="49" fontId="9" fillId="0" borderId="6" xfId="0" applyNumberFormat="1" applyFont="1" applyBorder="1" applyAlignment="1">
      <alignment horizontal="center" vertical="top"/>
    </xf>
    <xf numFmtId="164" fontId="6" fillId="4" borderId="13" xfId="0" applyNumberFormat="1" applyFont="1" applyFill="1" applyBorder="1" applyAlignment="1">
      <alignment vertical="top"/>
    </xf>
    <xf numFmtId="164" fontId="6" fillId="4" borderId="72" xfId="0" applyNumberFormat="1" applyFont="1" applyFill="1" applyBorder="1" applyAlignment="1">
      <alignment horizontal="center" vertical="top"/>
    </xf>
    <xf numFmtId="164" fontId="6" fillId="0" borderId="9" xfId="0" applyNumberFormat="1" applyFont="1" applyFill="1" applyBorder="1" applyAlignment="1">
      <alignment horizontal="center" vertical="top" wrapText="1"/>
    </xf>
    <xf numFmtId="164" fontId="6" fillId="4" borderId="57" xfId="0" applyNumberFormat="1" applyFont="1" applyFill="1" applyBorder="1" applyAlignment="1">
      <alignment horizontal="center" vertical="top"/>
    </xf>
    <xf numFmtId="0" fontId="6" fillId="11" borderId="7" xfId="0" applyFont="1" applyFill="1" applyBorder="1" applyAlignment="1">
      <alignment horizontal="center" vertical="top" wrapText="1"/>
    </xf>
    <xf numFmtId="0" fontId="6" fillId="11" borderId="19" xfId="0" applyFont="1" applyFill="1" applyBorder="1" applyAlignment="1">
      <alignment horizontal="center" vertical="top" wrapText="1"/>
    </xf>
    <xf numFmtId="1" fontId="6" fillId="11" borderId="6" xfId="0" applyNumberFormat="1" applyFont="1" applyFill="1" applyBorder="1" applyAlignment="1">
      <alignment horizontal="center" vertical="top"/>
    </xf>
    <xf numFmtId="1" fontId="2" fillId="11" borderId="18" xfId="0" applyNumberFormat="1" applyFont="1" applyFill="1" applyBorder="1" applyAlignment="1">
      <alignment horizontal="center" vertical="top"/>
    </xf>
    <xf numFmtId="0" fontId="6" fillId="8" borderId="6" xfId="0" applyNumberFormat="1" applyFont="1" applyFill="1" applyBorder="1" applyAlignment="1">
      <alignment horizontal="left" vertical="top" wrapText="1"/>
    </xf>
    <xf numFmtId="0" fontId="6" fillId="8" borderId="35" xfId="0" applyNumberFormat="1" applyFont="1" applyFill="1" applyBorder="1" applyAlignment="1">
      <alignment horizontal="left" vertical="top" wrapText="1"/>
    </xf>
    <xf numFmtId="164" fontId="6" fillId="9" borderId="56" xfId="0" applyNumberFormat="1" applyFont="1" applyFill="1" applyBorder="1" applyAlignment="1">
      <alignment horizontal="center" vertical="top"/>
    </xf>
    <xf numFmtId="164" fontId="1" fillId="9" borderId="32" xfId="0" applyNumberFormat="1" applyFont="1" applyFill="1" applyBorder="1" applyAlignment="1">
      <alignment horizontal="center" vertical="top"/>
    </xf>
    <xf numFmtId="164" fontId="1" fillId="9" borderId="24" xfId="0" applyNumberFormat="1" applyFont="1" applyFill="1" applyBorder="1" applyAlignment="1">
      <alignment horizontal="center" vertical="top"/>
    </xf>
    <xf numFmtId="164" fontId="1" fillId="4" borderId="9" xfId="0" applyNumberFormat="1" applyFont="1" applyFill="1" applyBorder="1" applyAlignment="1">
      <alignment horizontal="center" vertical="top"/>
    </xf>
    <xf numFmtId="164" fontId="1" fillId="9" borderId="56" xfId="0" applyNumberFormat="1" applyFont="1" applyFill="1" applyBorder="1" applyAlignment="1">
      <alignment horizontal="center" vertical="center"/>
    </xf>
    <xf numFmtId="164" fontId="1" fillId="4" borderId="13" xfId="0" applyNumberFormat="1" applyFont="1" applyFill="1" applyBorder="1" applyAlignment="1">
      <alignment horizontal="center" vertical="center"/>
    </xf>
    <xf numFmtId="164" fontId="6" fillId="8" borderId="26" xfId="0" applyNumberFormat="1" applyFont="1" applyFill="1" applyBorder="1" applyAlignment="1">
      <alignment horizontal="center" vertical="top"/>
    </xf>
    <xf numFmtId="164" fontId="1" fillId="9" borderId="28" xfId="0" applyNumberFormat="1" applyFont="1" applyFill="1" applyBorder="1" applyAlignment="1">
      <alignment horizontal="center" vertical="top"/>
    </xf>
    <xf numFmtId="164" fontId="6" fillId="0" borderId="15" xfId="0" applyNumberFormat="1" applyFont="1" applyBorder="1" applyAlignment="1">
      <alignment horizontal="center" vertical="top"/>
    </xf>
    <xf numFmtId="164" fontId="10" fillId="9" borderId="54" xfId="0" applyNumberFormat="1" applyFont="1" applyFill="1" applyBorder="1" applyAlignment="1">
      <alignment horizontal="center" vertical="center"/>
    </xf>
    <xf numFmtId="164" fontId="10" fillId="9" borderId="25" xfId="0" applyNumberFormat="1" applyFont="1" applyFill="1" applyBorder="1" applyAlignment="1">
      <alignment horizontal="center" vertical="center"/>
    </xf>
    <xf numFmtId="164" fontId="6" fillId="0" borderId="26" xfId="0" applyNumberFormat="1" applyFont="1" applyFill="1" applyBorder="1" applyAlignment="1">
      <alignment horizontal="center" vertical="top"/>
    </xf>
    <xf numFmtId="164" fontId="10" fillId="9" borderId="62" xfId="0" applyNumberFormat="1" applyFont="1" applyFill="1" applyBorder="1" applyAlignment="1">
      <alignment horizontal="center" vertical="center"/>
    </xf>
    <xf numFmtId="164" fontId="10" fillId="3" borderId="73" xfId="0" applyNumberFormat="1" applyFont="1" applyFill="1" applyBorder="1" applyAlignment="1">
      <alignment horizontal="center" vertical="center"/>
    </xf>
    <xf numFmtId="164" fontId="10" fillId="9" borderId="10" xfId="0" applyNumberFormat="1" applyFont="1" applyFill="1" applyBorder="1" applyAlignment="1">
      <alignment horizontal="center" vertical="top"/>
    </xf>
    <xf numFmtId="164" fontId="6" fillId="9" borderId="49" xfId="0" applyNumberFormat="1" applyFont="1" applyFill="1" applyBorder="1" applyAlignment="1">
      <alignment horizontal="center" vertical="top"/>
    </xf>
    <xf numFmtId="164" fontId="6" fillId="9" borderId="57" xfId="0" applyNumberFormat="1" applyFont="1" applyFill="1" applyBorder="1" applyAlignment="1">
      <alignment horizontal="center" vertical="top"/>
    </xf>
    <xf numFmtId="164" fontId="6" fillId="9" borderId="9" xfId="0" applyNumberFormat="1" applyFont="1" applyFill="1" applyBorder="1" applyAlignment="1">
      <alignment horizontal="center" vertical="top"/>
    </xf>
    <xf numFmtId="164" fontId="6" fillId="9" borderId="26" xfId="0" applyNumberFormat="1" applyFont="1" applyFill="1" applyBorder="1" applyAlignment="1">
      <alignment horizontal="center" vertical="top"/>
    </xf>
    <xf numFmtId="164" fontId="9" fillId="3" borderId="3" xfId="0" applyNumberFormat="1" applyFont="1" applyFill="1" applyBorder="1" applyAlignment="1">
      <alignment horizontal="center" vertical="top"/>
    </xf>
    <xf numFmtId="164" fontId="10" fillId="5" borderId="68" xfId="0" applyNumberFormat="1" applyFont="1" applyFill="1" applyBorder="1" applyAlignment="1">
      <alignment horizontal="center" vertical="center" wrapText="1"/>
    </xf>
    <xf numFmtId="164" fontId="6" fillId="8" borderId="76" xfId="0" applyNumberFormat="1" applyFont="1" applyFill="1" applyBorder="1" applyAlignment="1">
      <alignment horizontal="center" vertical="top" wrapText="1"/>
    </xf>
    <xf numFmtId="49" fontId="10" fillId="11" borderId="5" xfId="0" applyNumberFormat="1" applyFont="1" applyFill="1" applyBorder="1" applyAlignment="1">
      <alignment vertical="top" wrapText="1"/>
    </xf>
    <xf numFmtId="0" fontId="1" fillId="11" borderId="24" xfId="0" applyFont="1" applyFill="1" applyBorder="1" applyAlignment="1">
      <alignment vertical="top" wrapText="1"/>
    </xf>
    <xf numFmtId="0" fontId="1" fillId="11" borderId="7" xfId="0" applyFont="1" applyFill="1" applyBorder="1" applyAlignment="1">
      <alignment horizontal="center" vertical="top"/>
    </xf>
    <xf numFmtId="0" fontId="10" fillId="11" borderId="65" xfId="0" applyFont="1" applyFill="1" applyBorder="1" applyAlignment="1">
      <alignment vertical="top"/>
    </xf>
    <xf numFmtId="0" fontId="10" fillId="11" borderId="35" xfId="0" applyFont="1" applyFill="1" applyBorder="1" applyAlignment="1">
      <alignment vertical="top"/>
    </xf>
    <xf numFmtId="49" fontId="10" fillId="11" borderId="10" xfId="0" applyNumberFormat="1" applyFont="1" applyFill="1" applyBorder="1" applyAlignment="1">
      <alignment vertical="top" wrapText="1"/>
    </xf>
    <xf numFmtId="0" fontId="25" fillId="11" borderId="11" xfId="0" applyFont="1" applyFill="1" applyBorder="1" applyAlignment="1">
      <alignment vertical="top"/>
    </xf>
    <xf numFmtId="0" fontId="25" fillId="11" borderId="0" xfId="0" applyFont="1" applyFill="1" applyBorder="1" applyAlignment="1">
      <alignment vertical="top"/>
    </xf>
    <xf numFmtId="0" fontId="10" fillId="11" borderId="0" xfId="0" applyFont="1" applyFill="1" applyBorder="1" applyAlignment="1">
      <alignment vertical="top"/>
    </xf>
    <xf numFmtId="0" fontId="10" fillId="11" borderId="21" xfId="0" applyFont="1" applyFill="1" applyBorder="1" applyAlignment="1">
      <alignment vertical="top"/>
    </xf>
    <xf numFmtId="0" fontId="1" fillId="11" borderId="56" xfId="0" applyFont="1" applyFill="1" applyBorder="1" applyAlignment="1">
      <alignment vertical="top" wrapText="1"/>
    </xf>
    <xf numFmtId="0" fontId="1" fillId="11" borderId="1" xfId="0" applyFont="1" applyFill="1" applyBorder="1" applyAlignment="1">
      <alignment horizontal="center" vertical="top"/>
    </xf>
    <xf numFmtId="0" fontId="1" fillId="11" borderId="64" xfId="0" applyFont="1" applyFill="1" applyBorder="1" applyAlignment="1">
      <alignment vertical="top" wrapText="1"/>
    </xf>
    <xf numFmtId="0" fontId="10" fillId="11" borderId="51" xfId="0" applyFont="1" applyFill="1" applyBorder="1" applyAlignment="1">
      <alignment vertical="top"/>
    </xf>
    <xf numFmtId="0" fontId="1" fillId="11" borderId="51" xfId="0" applyFont="1" applyFill="1" applyBorder="1" applyAlignment="1">
      <alignment vertical="top" wrapText="1"/>
    </xf>
    <xf numFmtId="0" fontId="10" fillId="11" borderId="64" xfId="0" applyFont="1" applyFill="1" applyBorder="1" applyAlignment="1">
      <alignment vertical="top"/>
    </xf>
    <xf numFmtId="49" fontId="10" fillId="11" borderId="38" xfId="0" applyNumberFormat="1" applyFont="1" applyFill="1" applyBorder="1" applyAlignment="1">
      <alignment vertical="top" wrapText="1"/>
    </xf>
    <xf numFmtId="0" fontId="25" fillId="11" borderId="66" xfId="0" applyFont="1" applyFill="1" applyBorder="1" applyAlignment="1">
      <alignment vertical="top"/>
    </xf>
    <xf numFmtId="0" fontId="25" fillId="11" borderId="78" xfId="0" applyFont="1" applyFill="1" applyBorder="1" applyAlignment="1">
      <alignment vertical="top"/>
    </xf>
    <xf numFmtId="0" fontId="10" fillId="11" borderId="78" xfId="0" applyFont="1" applyFill="1" applyBorder="1" applyAlignment="1">
      <alignment vertical="top"/>
    </xf>
    <xf numFmtId="0" fontId="10" fillId="11" borderId="79" xfId="0" applyFont="1" applyFill="1" applyBorder="1" applyAlignment="1">
      <alignment vertical="top"/>
    </xf>
    <xf numFmtId="0" fontId="1" fillId="11" borderId="80" xfId="0" applyFont="1" applyFill="1" applyBorder="1" applyAlignment="1">
      <alignment vertical="top" wrapText="1"/>
    </xf>
    <xf numFmtId="0" fontId="1" fillId="11" borderId="39" xfId="0" applyFont="1" applyFill="1" applyBorder="1" applyAlignment="1">
      <alignment horizontal="center" vertical="top"/>
    </xf>
    <xf numFmtId="0" fontId="10" fillId="11" borderId="72" xfId="0" applyFont="1" applyFill="1" applyBorder="1" applyAlignment="1">
      <alignment vertical="top"/>
    </xf>
    <xf numFmtId="0" fontId="10" fillId="11" borderId="36" xfId="0" applyFont="1" applyFill="1" applyBorder="1" applyAlignment="1">
      <alignment vertical="top"/>
    </xf>
    <xf numFmtId="164" fontId="1" fillId="12" borderId="24" xfId="0" applyNumberFormat="1" applyFont="1" applyFill="1" applyBorder="1" applyAlignment="1">
      <alignment vertical="top" wrapText="1"/>
    </xf>
    <xf numFmtId="0" fontId="6" fillId="12" borderId="7" xfId="0" applyNumberFormat="1" applyFont="1" applyFill="1" applyBorder="1" applyAlignment="1">
      <alignment horizontal="center" vertical="top"/>
    </xf>
    <xf numFmtId="2" fontId="6" fillId="12" borderId="6" xfId="0" applyNumberFormat="1" applyFont="1" applyFill="1" applyBorder="1" applyAlignment="1">
      <alignment vertical="top"/>
    </xf>
    <xf numFmtId="1" fontId="6" fillId="12" borderId="53" xfId="0" applyNumberFormat="1" applyFont="1" applyFill="1" applyBorder="1" applyAlignment="1">
      <alignment horizontal="center" vertical="top"/>
    </xf>
    <xf numFmtId="1" fontId="6" fillId="12" borderId="19" xfId="0" applyNumberFormat="1" applyFont="1" applyFill="1" applyBorder="1" applyAlignment="1">
      <alignment horizontal="center" vertical="top"/>
    </xf>
    <xf numFmtId="0" fontId="6" fillId="12" borderId="12" xfId="0" applyFont="1" applyFill="1" applyBorder="1" applyAlignment="1">
      <alignment horizontal="center" vertical="top" wrapText="1"/>
    </xf>
    <xf numFmtId="0" fontId="6" fillId="12" borderId="11" xfId="0" applyFont="1" applyFill="1" applyBorder="1" applyAlignment="1">
      <alignment horizontal="center" vertical="top" wrapText="1"/>
    </xf>
    <xf numFmtId="0" fontId="6" fillId="12" borderId="28" xfId="0" applyFont="1" applyFill="1" applyBorder="1" applyAlignment="1">
      <alignment vertical="top" wrapText="1"/>
    </xf>
    <xf numFmtId="0" fontId="6" fillId="12" borderId="0" xfId="0" applyFont="1" applyFill="1" applyBorder="1" applyAlignment="1">
      <alignment horizontal="center" vertical="top" wrapText="1"/>
    </xf>
    <xf numFmtId="0" fontId="6" fillId="8" borderId="43" xfId="0" applyNumberFormat="1" applyFont="1" applyFill="1" applyBorder="1" applyAlignment="1">
      <alignment horizontal="center" vertical="top" wrapText="1"/>
    </xf>
    <xf numFmtId="0" fontId="6" fillId="8" borderId="53" xfId="0" applyNumberFormat="1" applyFont="1" applyFill="1" applyBorder="1" applyAlignment="1">
      <alignment horizontal="center" vertical="top" wrapText="1"/>
    </xf>
    <xf numFmtId="0" fontId="6" fillId="8" borderId="12" xfId="0" applyFont="1" applyFill="1" applyBorder="1" applyAlignment="1">
      <alignment horizontal="center" vertical="top" wrapText="1"/>
    </xf>
    <xf numFmtId="0" fontId="6" fillId="8" borderId="11" xfId="0" applyFont="1" applyFill="1" applyBorder="1" applyAlignment="1">
      <alignment horizontal="center" vertical="top" wrapText="1"/>
    </xf>
    <xf numFmtId="0" fontId="1" fillId="12" borderId="28" xfId="0" applyFont="1" applyFill="1" applyBorder="1" applyAlignment="1">
      <alignment vertical="top" wrapText="1"/>
    </xf>
    <xf numFmtId="1" fontId="1" fillId="12" borderId="12" xfId="0" applyNumberFormat="1" applyFont="1" applyFill="1" applyBorder="1" applyAlignment="1">
      <alignment horizontal="center" vertical="top"/>
    </xf>
    <xf numFmtId="1" fontId="1" fillId="12" borderId="11" xfId="0" applyNumberFormat="1" applyFont="1" applyFill="1" applyBorder="1" applyAlignment="1">
      <alignment horizontal="center" vertical="top"/>
    </xf>
    <xf numFmtId="0" fontId="6" fillId="12" borderId="68" xfId="0" applyFont="1" applyFill="1" applyBorder="1" applyAlignment="1">
      <alignment vertical="top" wrapText="1"/>
    </xf>
    <xf numFmtId="1" fontId="6" fillId="12" borderId="19" xfId="0" applyNumberFormat="1" applyFont="1" applyFill="1" applyBorder="1" applyAlignment="1">
      <alignment vertical="top"/>
    </xf>
    <xf numFmtId="1" fontId="6" fillId="12" borderId="18" xfId="0" applyNumberFormat="1" applyFont="1" applyFill="1" applyBorder="1" applyAlignment="1">
      <alignment vertical="top"/>
    </xf>
    <xf numFmtId="0" fontId="1" fillId="11" borderId="36" xfId="0" applyFont="1" applyFill="1" applyBorder="1" applyAlignment="1">
      <alignment vertical="top" wrapText="1"/>
    </xf>
    <xf numFmtId="49" fontId="10" fillId="3" borderId="39" xfId="0" applyNumberFormat="1" applyFont="1" applyFill="1" applyBorder="1" applyAlignment="1">
      <alignment horizontal="center" vertical="top"/>
    </xf>
    <xf numFmtId="49" fontId="9" fillId="4" borderId="58" xfId="0" applyNumberFormat="1" applyFont="1" applyFill="1" applyBorder="1" applyAlignment="1">
      <alignment vertical="top"/>
    </xf>
    <xf numFmtId="0" fontId="9" fillId="4" borderId="16" xfId="0" applyFont="1" applyFill="1" applyBorder="1" applyAlignment="1">
      <alignment vertical="top" wrapText="1"/>
    </xf>
    <xf numFmtId="0" fontId="9" fillId="0" borderId="46" xfId="0" applyFont="1" applyFill="1" applyBorder="1" applyAlignment="1">
      <alignment horizontal="center" vertical="top" wrapText="1"/>
    </xf>
    <xf numFmtId="49" fontId="1" fillId="0" borderId="47" xfId="0" applyNumberFormat="1" applyFont="1" applyBorder="1" applyAlignment="1">
      <alignment vertical="top" wrapText="1"/>
    </xf>
    <xf numFmtId="0" fontId="9" fillId="0" borderId="48" xfId="0" applyNumberFormat="1" applyFont="1" applyBorder="1" applyAlignment="1">
      <alignment horizontal="center" vertical="top"/>
    </xf>
    <xf numFmtId="0" fontId="6" fillId="4" borderId="16" xfId="0" applyFont="1" applyFill="1" applyBorder="1" applyAlignment="1">
      <alignment horizontal="center" vertical="top" wrapText="1"/>
    </xf>
    <xf numFmtId="164" fontId="6" fillId="9" borderId="32" xfId="0" applyNumberFormat="1" applyFont="1" applyFill="1" applyBorder="1" applyAlignment="1">
      <alignment horizontal="center" vertical="top" wrapText="1"/>
    </xf>
    <xf numFmtId="164" fontId="6" fillId="8" borderId="16" xfId="0" applyNumberFormat="1" applyFont="1" applyFill="1" applyBorder="1" applyAlignment="1">
      <alignment horizontal="center" vertical="top" wrapText="1"/>
    </xf>
    <xf numFmtId="164" fontId="6" fillId="8" borderId="77" xfId="0" applyNumberFormat="1" applyFont="1" applyFill="1" applyBorder="1" applyAlignment="1">
      <alignment horizontal="center" vertical="top" wrapText="1"/>
    </xf>
    <xf numFmtId="0" fontId="1" fillId="4" borderId="32" xfId="0" applyNumberFormat="1" applyFont="1" applyFill="1" applyBorder="1" applyAlignment="1">
      <alignment horizontal="left" vertical="top" wrapText="1"/>
    </xf>
    <xf numFmtId="0" fontId="6" fillId="4" borderId="47" xfId="0" applyNumberFormat="1" applyFont="1" applyFill="1" applyBorder="1" applyAlignment="1">
      <alignment horizontal="center" vertical="top" wrapText="1"/>
    </xf>
    <xf numFmtId="0" fontId="6" fillId="4" borderId="33" xfId="0" applyNumberFormat="1" applyFont="1" applyFill="1" applyBorder="1" applyAlignment="1">
      <alignment horizontal="center" vertical="top" wrapText="1"/>
    </xf>
    <xf numFmtId="0" fontId="6" fillId="4" borderId="48" xfId="0" applyNumberFormat="1" applyFont="1" applyFill="1" applyBorder="1" applyAlignment="1">
      <alignment horizontal="center" vertical="top" wrapText="1"/>
    </xf>
    <xf numFmtId="49" fontId="10" fillId="11" borderId="17" xfId="0" applyNumberFormat="1" applyFont="1" applyFill="1" applyBorder="1" applyAlignment="1">
      <alignment vertical="top" wrapText="1"/>
    </xf>
    <xf numFmtId="0" fontId="25" fillId="11" borderId="18" xfId="0" applyFont="1" applyFill="1" applyBorder="1" applyAlignment="1">
      <alignment vertical="top"/>
    </xf>
    <xf numFmtId="0" fontId="25" fillId="11" borderId="20" xfId="0" applyFont="1" applyFill="1" applyBorder="1" applyAlignment="1">
      <alignment vertical="top"/>
    </xf>
    <xf numFmtId="0" fontId="10" fillId="11" borderId="20" xfId="0" applyFont="1" applyFill="1" applyBorder="1" applyAlignment="1">
      <alignment vertical="top"/>
    </xf>
    <xf numFmtId="0" fontId="10" fillId="11" borderId="44" xfId="0" applyFont="1" applyFill="1" applyBorder="1" applyAlignment="1">
      <alignment vertical="top"/>
    </xf>
    <xf numFmtId="0" fontId="1" fillId="11" borderId="40" xfId="0" applyFont="1" applyFill="1" applyBorder="1" applyAlignment="1">
      <alignment vertical="top" wrapText="1"/>
    </xf>
    <xf numFmtId="0" fontId="1" fillId="11" borderId="2" xfId="0" applyFont="1" applyFill="1" applyBorder="1" applyAlignment="1">
      <alignment horizontal="center" vertical="top"/>
    </xf>
    <xf numFmtId="0" fontId="10" fillId="11" borderId="61" xfId="0" applyFont="1" applyFill="1" applyBorder="1" applyAlignment="1">
      <alignment vertical="top"/>
    </xf>
    <xf numFmtId="0" fontId="1" fillId="11" borderId="42" xfId="0" applyFont="1" applyFill="1" applyBorder="1" applyAlignment="1">
      <alignment vertical="top" wrapText="1"/>
    </xf>
    <xf numFmtId="1" fontId="6" fillId="0" borderId="34" xfId="0" applyNumberFormat="1" applyFont="1" applyFill="1" applyBorder="1" applyAlignment="1">
      <alignment horizontal="center" vertical="top"/>
    </xf>
    <xf numFmtId="1" fontId="6" fillId="0" borderId="55" xfId="0" applyNumberFormat="1" applyFont="1" applyFill="1" applyBorder="1" applyAlignment="1">
      <alignment horizontal="center" vertical="top"/>
    </xf>
    <xf numFmtId="0" fontId="6" fillId="11" borderId="12" xfId="0" applyFont="1" applyFill="1" applyBorder="1" applyAlignment="1">
      <alignment vertical="top"/>
    </xf>
    <xf numFmtId="0" fontId="6" fillId="11" borderId="19" xfId="0" applyNumberFormat="1" applyFont="1" applyFill="1" applyBorder="1" applyAlignment="1">
      <alignment horizontal="center" vertical="top" wrapText="1"/>
    </xf>
    <xf numFmtId="49" fontId="10" fillId="2" borderId="10"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0" fontId="6" fillId="0" borderId="12" xfId="0" applyFont="1" applyFill="1" applyBorder="1" applyAlignment="1">
      <alignment horizontal="center" vertical="top"/>
    </xf>
    <xf numFmtId="49" fontId="6" fillId="0" borderId="12" xfId="0" applyNumberFormat="1" applyFont="1" applyBorder="1" applyAlignment="1">
      <alignment horizontal="center" vertical="top" wrapText="1"/>
    </xf>
    <xf numFmtId="49" fontId="10" fillId="0" borderId="22" xfId="0" applyNumberFormat="1" applyFont="1" applyBorder="1" applyAlignment="1">
      <alignment horizontal="center" vertical="top"/>
    </xf>
    <xf numFmtId="0" fontId="6" fillId="4" borderId="34" xfId="0" applyNumberFormat="1" applyFont="1" applyFill="1" applyBorder="1" applyAlignment="1">
      <alignment horizontal="center" vertical="top" wrapText="1"/>
    </xf>
    <xf numFmtId="49" fontId="10" fillId="0" borderId="12" xfId="0" applyNumberFormat="1" applyFont="1" applyBorder="1" applyAlignment="1">
      <alignment horizontal="center" vertical="top"/>
    </xf>
    <xf numFmtId="1" fontId="6" fillId="0" borderId="11" xfId="0" applyNumberFormat="1" applyFont="1" applyFill="1" applyBorder="1" applyAlignment="1">
      <alignment horizontal="left" vertical="top" wrapText="1"/>
    </xf>
    <xf numFmtId="1" fontId="6" fillId="0" borderId="53" xfId="0" applyNumberFormat="1" applyFont="1" applyFill="1" applyBorder="1" applyAlignment="1">
      <alignment horizontal="left" vertical="top" wrapText="1"/>
    </xf>
    <xf numFmtId="49" fontId="10" fillId="2" borderId="28" xfId="0" applyNumberFormat="1" applyFont="1" applyFill="1" applyBorder="1" applyAlignment="1">
      <alignment horizontal="center" vertical="top"/>
    </xf>
    <xf numFmtId="0" fontId="6" fillId="12" borderId="12" xfId="0" applyNumberFormat="1" applyFont="1" applyFill="1" applyBorder="1" applyAlignment="1">
      <alignment vertical="top" wrapText="1"/>
    </xf>
    <xf numFmtId="0" fontId="6" fillId="12" borderId="39" xfId="0" applyNumberFormat="1" applyFont="1" applyFill="1" applyBorder="1" applyAlignment="1">
      <alignment vertical="top" wrapText="1"/>
    </xf>
    <xf numFmtId="0" fontId="1" fillId="12" borderId="43" xfId="0" applyNumberFormat="1" applyFont="1" applyFill="1" applyBorder="1" applyAlignment="1">
      <alignment vertical="top" wrapText="1"/>
    </xf>
    <xf numFmtId="1" fontId="6" fillId="0" borderId="14" xfId="0" applyNumberFormat="1" applyFont="1" applyFill="1" applyBorder="1" applyAlignment="1">
      <alignment horizontal="left" vertical="top" wrapText="1"/>
    </xf>
    <xf numFmtId="49" fontId="10" fillId="2" borderId="38" xfId="0" applyNumberFormat="1" applyFont="1" applyFill="1" applyBorder="1" applyAlignment="1">
      <alignment horizontal="center" vertical="top"/>
    </xf>
    <xf numFmtId="49" fontId="10" fillId="0" borderId="39" xfId="0" applyNumberFormat="1" applyFont="1" applyBorder="1" applyAlignment="1">
      <alignment horizontal="center" vertical="top"/>
    </xf>
    <xf numFmtId="0" fontId="10" fillId="0" borderId="78" xfId="0" applyFont="1" applyFill="1" applyBorder="1" applyAlignment="1">
      <alignment horizontal="center" vertical="top" textRotation="180" wrapText="1"/>
    </xf>
    <xf numFmtId="0" fontId="10" fillId="0" borderId="78" xfId="0" applyNumberFormat="1" applyFont="1" applyBorder="1" applyAlignment="1">
      <alignment horizontal="center" vertical="top"/>
    </xf>
    <xf numFmtId="164" fontId="1" fillId="9" borderId="80" xfId="0" applyNumberFormat="1" applyFont="1" applyFill="1" applyBorder="1" applyAlignment="1">
      <alignment horizontal="center" vertical="top"/>
    </xf>
    <xf numFmtId="2" fontId="6" fillId="0" borderId="78" xfId="0" applyNumberFormat="1" applyFont="1" applyFill="1" applyBorder="1" applyAlignment="1">
      <alignment horizontal="left" vertical="top" wrapText="1"/>
    </xf>
    <xf numFmtId="0" fontId="6" fillId="0" borderId="39" xfId="0" applyFont="1" applyFill="1" applyBorder="1" applyAlignment="1">
      <alignment horizontal="center" vertical="top"/>
    </xf>
    <xf numFmtId="0" fontId="6" fillId="0" borderId="66" xfId="0" applyFont="1" applyFill="1" applyBorder="1" applyAlignment="1">
      <alignment horizontal="center" vertical="top"/>
    </xf>
    <xf numFmtId="0" fontId="6" fillId="0" borderId="36" xfId="0" applyFont="1" applyFill="1" applyBorder="1" applyAlignment="1">
      <alignment horizontal="center" vertical="top"/>
    </xf>
    <xf numFmtId="0" fontId="10" fillId="0" borderId="24" xfId="0" applyFont="1" applyBorder="1" applyAlignment="1">
      <alignment horizontal="center" vertical="center" textRotation="90"/>
    </xf>
    <xf numFmtId="1" fontId="6" fillId="0" borderId="1" xfId="0" applyNumberFormat="1" applyFont="1" applyFill="1" applyBorder="1" applyAlignment="1">
      <alignment horizontal="center" vertical="top"/>
    </xf>
    <xf numFmtId="49" fontId="10" fillId="4" borderId="34" xfId="0" applyNumberFormat="1" applyFont="1" applyFill="1" applyBorder="1" applyAlignment="1">
      <alignment vertical="top"/>
    </xf>
    <xf numFmtId="49" fontId="10" fillId="4" borderId="31" xfId="0" applyNumberFormat="1" applyFont="1" applyFill="1" applyBorder="1" applyAlignment="1">
      <alignment vertical="top"/>
    </xf>
    <xf numFmtId="49" fontId="10" fillId="2" borderId="38" xfId="0" applyNumberFormat="1" applyFont="1" applyFill="1" applyBorder="1" applyAlignment="1">
      <alignment vertical="top"/>
    </xf>
    <xf numFmtId="49" fontId="10" fillId="3" borderId="39" xfId="0" applyNumberFormat="1" applyFont="1" applyFill="1" applyBorder="1" applyAlignment="1">
      <alignment vertical="top"/>
    </xf>
    <xf numFmtId="49" fontId="10" fillId="4" borderId="36" xfId="0" applyNumberFormat="1" applyFont="1" applyFill="1" applyBorder="1" applyAlignment="1">
      <alignment vertical="top"/>
    </xf>
    <xf numFmtId="0" fontId="6" fillId="0" borderId="26" xfId="0" applyFont="1" applyFill="1" applyBorder="1" applyAlignment="1">
      <alignment horizontal="left" vertical="top" wrapText="1"/>
    </xf>
    <xf numFmtId="0" fontId="10" fillId="0" borderId="80" xfId="0" applyFont="1" applyBorder="1" applyAlignment="1">
      <alignment vertical="center" textRotation="90"/>
    </xf>
    <xf numFmtId="49" fontId="10" fillId="0" borderId="79" xfId="0" applyNumberFormat="1" applyFont="1" applyBorder="1" applyAlignment="1">
      <alignment horizontal="center" vertical="top"/>
    </xf>
    <xf numFmtId="164" fontId="6" fillId="9" borderId="72" xfId="0" applyNumberFormat="1" applyFont="1" applyFill="1" applyBorder="1" applyAlignment="1">
      <alignment horizontal="center" vertical="top"/>
    </xf>
    <xf numFmtId="0" fontId="2" fillId="0" borderId="0" xfId="0" applyFont="1"/>
    <xf numFmtId="0" fontId="0" fillId="0" borderId="0" xfId="0"/>
    <xf numFmtId="0" fontId="29" fillId="4" borderId="0" xfId="0" applyFont="1" applyFill="1" applyAlignment="1">
      <alignment vertical="top" wrapText="1"/>
    </xf>
    <xf numFmtId="0" fontId="2" fillId="4"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horizontal="left" vertical="top" wrapText="1"/>
    </xf>
    <xf numFmtId="0" fontId="30" fillId="0" borderId="0" xfId="0" applyFont="1" applyBorder="1" applyAlignment="1">
      <alignment vertical="top" wrapText="1"/>
    </xf>
    <xf numFmtId="0" fontId="30" fillId="0" borderId="0" xfId="0" applyFont="1" applyBorder="1" applyAlignment="1">
      <alignment horizontal="center" vertical="top" wrapText="1"/>
    </xf>
    <xf numFmtId="0" fontId="30" fillId="4" borderId="0" xfId="0" applyFont="1" applyFill="1" applyBorder="1" applyAlignment="1">
      <alignment vertical="top" wrapText="1"/>
    </xf>
    <xf numFmtId="0" fontId="25" fillId="4" borderId="0" xfId="0" applyFont="1" applyFill="1" applyBorder="1" applyAlignment="1">
      <alignment horizontal="center" vertical="top" wrapText="1"/>
    </xf>
    <xf numFmtId="0" fontId="1" fillId="0" borderId="0" xfId="0" applyFont="1"/>
    <xf numFmtId="0" fontId="3" fillId="4" borderId="0" xfId="0" applyFont="1" applyFill="1" applyBorder="1" applyAlignment="1">
      <alignment horizontal="center" vertical="top" wrapText="1"/>
    </xf>
    <xf numFmtId="0" fontId="25" fillId="4" borderId="0" xfId="0" applyFont="1" applyFill="1" applyAlignment="1">
      <alignment horizontal="left" vertical="top"/>
    </xf>
    <xf numFmtId="0" fontId="31" fillId="4" borderId="0" xfId="0" applyFont="1" applyFill="1" applyAlignment="1">
      <alignment horizontal="left" vertical="top"/>
    </xf>
    <xf numFmtId="0" fontId="2" fillId="4" borderId="0" xfId="0" applyFont="1" applyFill="1" applyAlignment="1">
      <alignment horizontal="left" vertical="top" wrapText="1"/>
    </xf>
    <xf numFmtId="0" fontId="2" fillId="0" borderId="0" xfId="0" applyFont="1" applyAlignment="1">
      <alignment horizontal="left" vertical="top" wrapText="1"/>
    </xf>
    <xf numFmtId="0" fontId="30" fillId="4" borderId="0" xfId="0" applyFont="1" applyFill="1" applyAlignment="1">
      <alignment horizontal="left" vertical="top"/>
    </xf>
    <xf numFmtId="0" fontId="32" fillId="0" borderId="0" xfId="3" applyFont="1" applyBorder="1" applyAlignment="1">
      <alignment vertical="top" wrapText="1"/>
    </xf>
    <xf numFmtId="0" fontId="32" fillId="0" borderId="0" xfId="3" applyFont="1" applyAlignment="1">
      <alignment vertical="center" wrapText="1"/>
    </xf>
    <xf numFmtId="0" fontId="30" fillId="4" borderId="0" xfId="0" applyFont="1" applyFill="1" applyBorder="1" applyAlignment="1">
      <alignment horizontal="left" vertical="top" wrapText="1"/>
    </xf>
    <xf numFmtId="0" fontId="30" fillId="4" borderId="0" xfId="0" applyFont="1" applyFill="1" applyBorder="1" applyAlignment="1">
      <alignment horizontal="left" vertical="top" wrapText="1"/>
    </xf>
    <xf numFmtId="0" fontId="30" fillId="0" borderId="0" xfId="0" applyFont="1" applyBorder="1" applyAlignment="1">
      <alignment horizontal="right" vertical="top" wrapText="1"/>
    </xf>
    <xf numFmtId="0" fontId="30" fillId="4" borderId="0" xfId="0" applyFont="1" applyFill="1" applyAlignment="1">
      <alignment horizontal="left" vertical="top" wrapText="1"/>
    </xf>
    <xf numFmtId="0" fontId="25" fillId="4" borderId="0" xfId="0" applyFont="1" applyFill="1" applyAlignment="1">
      <alignment horizontal="left" vertical="top" wrapText="1"/>
    </xf>
    <xf numFmtId="0" fontId="32" fillId="0" borderId="0" xfId="3" applyFont="1" applyAlignment="1">
      <alignment horizontal="left" vertical="center" wrapText="1"/>
    </xf>
    <xf numFmtId="0" fontId="30" fillId="4" borderId="0" xfId="0" applyFont="1" applyFill="1" applyAlignment="1">
      <alignment wrapText="1"/>
    </xf>
    <xf numFmtId="0" fontId="32" fillId="0" borderId="0" xfId="3" applyFont="1" applyBorder="1" applyAlignment="1">
      <alignment horizontal="left" vertical="top" wrapText="1"/>
    </xf>
    <xf numFmtId="0" fontId="29" fillId="4" borderId="0" xfId="0" applyFont="1" applyFill="1" applyAlignment="1">
      <alignment horizontal="center" vertical="top" wrapText="1"/>
    </xf>
    <xf numFmtId="0" fontId="29" fillId="4" borderId="0" xfId="0" applyFont="1" applyFill="1" applyAlignment="1">
      <alignment horizontal="justify" vertical="top" wrapText="1"/>
    </xf>
    <xf numFmtId="0" fontId="3" fillId="0" borderId="0" xfId="0" applyFont="1" applyFill="1" applyAlignment="1">
      <alignment horizontal="left" vertical="top" wrapText="1"/>
    </xf>
    <xf numFmtId="1" fontId="1" fillId="12" borderId="34" xfId="0" applyNumberFormat="1" applyFont="1" applyFill="1" applyBorder="1" applyAlignment="1">
      <alignment horizontal="left" vertical="top" wrapText="1"/>
    </xf>
    <xf numFmtId="1" fontId="1" fillId="12" borderId="31" xfId="0" applyNumberFormat="1" applyFont="1" applyFill="1" applyBorder="1" applyAlignment="1">
      <alignment horizontal="left" vertical="top" wrapText="1"/>
    </xf>
    <xf numFmtId="0" fontId="6" fillId="0" borderId="35" xfId="0" applyFont="1" applyFill="1" applyBorder="1" applyAlignment="1">
      <alignment horizontal="left" vertical="top" wrapText="1"/>
    </xf>
    <xf numFmtId="0" fontId="26" fillId="0" borderId="31" xfId="0" applyFont="1" applyBorder="1" applyAlignment="1">
      <alignment horizontal="left" vertical="top"/>
    </xf>
    <xf numFmtId="1" fontId="35" fillId="0" borderId="35" xfId="0" applyNumberFormat="1" applyFont="1" applyFill="1" applyBorder="1" applyAlignment="1">
      <alignment horizontal="left" vertical="top" wrapText="1"/>
    </xf>
    <xf numFmtId="0" fontId="36" fillId="0" borderId="31" xfId="0" applyFont="1" applyBorder="1" applyAlignment="1">
      <alignment horizontal="left" vertical="top"/>
    </xf>
    <xf numFmtId="1" fontId="6" fillId="0" borderId="6" xfId="0" applyNumberFormat="1" applyFont="1" applyFill="1" applyBorder="1" applyAlignment="1">
      <alignment horizontal="left" vertical="top" wrapText="1"/>
    </xf>
    <xf numFmtId="1" fontId="6" fillId="0" borderId="22" xfId="0" applyNumberFormat="1" applyFont="1" applyFill="1" applyBorder="1" applyAlignment="1">
      <alignment horizontal="left" vertical="top" wrapText="1"/>
    </xf>
    <xf numFmtId="1" fontId="6" fillId="0" borderId="11" xfId="0" applyNumberFormat="1" applyFont="1" applyFill="1" applyBorder="1" applyAlignment="1">
      <alignment horizontal="left" vertical="top" wrapText="1"/>
    </xf>
    <xf numFmtId="1" fontId="6" fillId="0" borderId="21" xfId="0" applyNumberFormat="1" applyFont="1" applyFill="1" applyBorder="1" applyAlignment="1">
      <alignment horizontal="left" vertical="top" wrapText="1"/>
    </xf>
    <xf numFmtId="1" fontId="6" fillId="0" borderId="66" xfId="0" applyNumberFormat="1" applyFont="1" applyFill="1" applyBorder="1" applyAlignment="1">
      <alignment horizontal="left" vertical="top" wrapText="1"/>
    </xf>
    <xf numFmtId="1" fontId="6" fillId="0" borderId="79" xfId="0" applyNumberFormat="1" applyFont="1" applyFill="1" applyBorder="1" applyAlignment="1">
      <alignment horizontal="left" vertical="top" wrapText="1"/>
    </xf>
    <xf numFmtId="1" fontId="6" fillId="0" borderId="53" xfId="0" applyNumberFormat="1" applyFont="1" applyFill="1" applyBorder="1" applyAlignment="1">
      <alignment horizontal="left" vertical="top" wrapText="1"/>
    </xf>
    <xf numFmtId="1" fontId="6" fillId="0" borderId="37" xfId="0" applyNumberFormat="1" applyFont="1" applyFill="1" applyBorder="1" applyAlignment="1">
      <alignment horizontal="left" vertical="top" wrapText="1"/>
    </xf>
    <xf numFmtId="1" fontId="6" fillId="0" borderId="18" xfId="0" applyNumberFormat="1" applyFont="1" applyFill="1" applyBorder="1" applyAlignment="1">
      <alignment horizontal="left" vertical="top" wrapText="1"/>
    </xf>
    <xf numFmtId="1" fontId="6" fillId="0" borderId="44" xfId="0" applyNumberFormat="1" applyFont="1" applyFill="1" applyBorder="1" applyAlignment="1">
      <alignment horizontal="left" vertical="top" wrapText="1"/>
    </xf>
    <xf numFmtId="2" fontId="6" fillId="12" borderId="35" xfId="0" applyNumberFormat="1" applyFont="1" applyFill="1" applyBorder="1" applyAlignment="1">
      <alignment vertical="top" wrapText="1"/>
    </xf>
    <xf numFmtId="0" fontId="26" fillId="12" borderId="34" xfId="0" applyFont="1" applyFill="1" applyBorder="1" applyAlignment="1">
      <alignment vertical="top" wrapText="1"/>
    </xf>
    <xf numFmtId="0" fontId="26" fillId="12" borderId="31" xfId="0" applyFont="1" applyFill="1" applyBorder="1" applyAlignment="1">
      <alignment vertical="top" wrapText="1"/>
    </xf>
    <xf numFmtId="0" fontId="6" fillId="4" borderId="55" xfId="0" applyNumberFormat="1" applyFont="1" applyFill="1" applyBorder="1" applyAlignment="1">
      <alignment horizontal="left" vertical="top" wrapText="1"/>
    </xf>
    <xf numFmtId="0" fontId="6" fillId="4" borderId="34" xfId="0" applyNumberFormat="1" applyFont="1" applyFill="1" applyBorder="1" applyAlignment="1">
      <alignment horizontal="left" vertical="top" wrapText="1"/>
    </xf>
    <xf numFmtId="0" fontId="6" fillId="8" borderId="55" xfId="0" applyNumberFormat="1" applyFont="1" applyFill="1" applyBorder="1" applyAlignment="1">
      <alignment horizontal="left" vertical="top" wrapText="1"/>
    </xf>
    <xf numFmtId="0" fontId="6" fillId="8" borderId="34" xfId="0" applyNumberFormat="1" applyFont="1" applyFill="1" applyBorder="1" applyAlignment="1">
      <alignment horizontal="left" vertical="top" wrapText="1"/>
    </xf>
    <xf numFmtId="0" fontId="1" fillId="4" borderId="43" xfId="0" applyNumberFormat="1" applyFont="1" applyFill="1" applyBorder="1" applyAlignment="1">
      <alignment horizontal="left" vertical="top" wrapText="1"/>
    </xf>
    <xf numFmtId="0" fontId="1" fillId="4" borderId="12" xfId="0" applyNumberFormat="1" applyFont="1" applyFill="1" applyBorder="1" applyAlignment="1">
      <alignment horizontal="left" vertical="top" wrapText="1"/>
    </xf>
    <xf numFmtId="0" fontId="1" fillId="4" borderId="39" xfId="0" applyNumberFormat="1" applyFont="1" applyFill="1" applyBorder="1" applyAlignment="1">
      <alignment horizontal="left" vertical="top" wrapText="1"/>
    </xf>
    <xf numFmtId="0" fontId="6" fillId="11" borderId="43" xfId="0" applyNumberFormat="1" applyFont="1" applyFill="1" applyBorder="1" applyAlignment="1">
      <alignment horizontal="left" vertical="top" wrapText="1"/>
    </xf>
    <xf numFmtId="0" fontId="6" fillId="11" borderId="12" xfId="0" applyNumberFormat="1" applyFont="1" applyFill="1" applyBorder="1" applyAlignment="1">
      <alignment horizontal="left" vertical="top" wrapText="1"/>
    </xf>
    <xf numFmtId="0" fontId="6" fillId="11" borderId="19" xfId="0" applyNumberFormat="1" applyFont="1" applyFill="1" applyBorder="1" applyAlignment="1">
      <alignment horizontal="left" vertical="top" wrapText="1"/>
    </xf>
    <xf numFmtId="0" fontId="1" fillId="11" borderId="55" xfId="0" applyNumberFormat="1" applyFont="1" applyFill="1" applyBorder="1" applyAlignment="1">
      <alignment horizontal="left" vertical="top" wrapText="1"/>
    </xf>
    <xf numFmtId="0" fontId="6" fillId="11" borderId="34" xfId="0" applyNumberFormat="1" applyFont="1" applyFill="1" applyBorder="1" applyAlignment="1">
      <alignment horizontal="left" vertical="top" wrapText="1"/>
    </xf>
    <xf numFmtId="0" fontId="6" fillId="11" borderId="31" xfId="0" applyNumberFormat="1" applyFont="1" applyFill="1" applyBorder="1" applyAlignment="1">
      <alignment horizontal="left" vertical="top" wrapText="1"/>
    </xf>
    <xf numFmtId="0" fontId="6" fillId="4" borderId="43" xfId="0" applyNumberFormat="1" applyFont="1" applyFill="1" applyBorder="1" applyAlignment="1">
      <alignment horizontal="left" vertical="top" wrapText="1"/>
    </xf>
    <xf numFmtId="0" fontId="6" fillId="4" borderId="12" xfId="0" applyNumberFormat="1" applyFont="1" applyFill="1" applyBorder="1" applyAlignment="1">
      <alignment horizontal="left" vertical="top" wrapText="1"/>
    </xf>
    <xf numFmtId="0" fontId="6" fillId="4" borderId="39" xfId="0" applyNumberFormat="1" applyFont="1" applyFill="1" applyBorder="1" applyAlignment="1">
      <alignment horizontal="left" vertical="top" wrapText="1"/>
    </xf>
    <xf numFmtId="0" fontId="6" fillId="12" borderId="34" xfId="0" applyNumberFormat="1" applyFont="1" applyFill="1" applyBorder="1" applyAlignment="1">
      <alignment vertical="top" wrapText="1"/>
    </xf>
    <xf numFmtId="0" fontId="26" fillId="12" borderId="36" xfId="0" applyFont="1" applyFill="1" applyBorder="1" applyAlignment="1">
      <alignment vertical="top" wrapText="1"/>
    </xf>
    <xf numFmtId="0" fontId="1" fillId="11" borderId="35" xfId="0" applyNumberFormat="1" applyFont="1" applyFill="1" applyBorder="1" applyAlignment="1">
      <alignment horizontal="left" vertical="top" wrapText="1"/>
    </xf>
    <xf numFmtId="0" fontId="1" fillId="11" borderId="34" xfId="0" applyNumberFormat="1" applyFont="1" applyFill="1" applyBorder="1" applyAlignment="1">
      <alignment horizontal="left" vertical="top" wrapText="1"/>
    </xf>
    <xf numFmtId="0" fontId="1" fillId="11" borderId="31" xfId="0" applyNumberFormat="1" applyFont="1" applyFill="1" applyBorder="1" applyAlignment="1">
      <alignment horizontal="left" vertical="top" wrapText="1"/>
    </xf>
    <xf numFmtId="0" fontId="6" fillId="12" borderId="37" xfId="0" applyNumberFormat="1" applyFont="1" applyFill="1" applyBorder="1" applyAlignment="1">
      <alignment horizontal="left" vertical="top" wrapText="1"/>
    </xf>
    <xf numFmtId="0" fontId="6" fillId="12" borderId="21" xfId="0" applyNumberFormat="1" applyFont="1" applyFill="1" applyBorder="1" applyAlignment="1">
      <alignment horizontal="left" vertical="top" wrapText="1"/>
    </xf>
    <xf numFmtId="0" fontId="6" fillId="12" borderId="79" xfId="0" applyNumberFormat="1" applyFont="1" applyFill="1" applyBorder="1" applyAlignment="1">
      <alignment horizontal="left" vertical="top" wrapText="1"/>
    </xf>
    <xf numFmtId="0" fontId="6" fillId="0" borderId="56" xfId="0" applyFont="1" applyBorder="1" applyAlignment="1">
      <alignment horizontal="left" vertical="top" wrapText="1"/>
    </xf>
    <xf numFmtId="0" fontId="6" fillId="0" borderId="69" xfId="0" applyFont="1" applyBorder="1" applyAlignment="1">
      <alignment horizontal="left" vertical="top" wrapText="1"/>
    </xf>
    <xf numFmtId="0" fontId="6" fillId="0" borderId="76" xfId="0" applyFont="1" applyBorder="1" applyAlignment="1">
      <alignment horizontal="left" vertical="top" wrapText="1"/>
    </xf>
    <xf numFmtId="0" fontId="1" fillId="8" borderId="54" xfId="0" applyNumberFormat="1" applyFont="1" applyFill="1" applyBorder="1" applyAlignment="1">
      <alignment horizontal="left" vertical="top" wrapText="1"/>
    </xf>
    <xf numFmtId="0" fontId="1" fillId="8" borderId="28" xfId="0" applyNumberFormat="1" applyFont="1" applyFill="1" applyBorder="1" applyAlignment="1">
      <alignment horizontal="left" vertical="top" wrapText="1"/>
    </xf>
    <xf numFmtId="49" fontId="17" fillId="0" borderId="20" xfId="0" applyNumberFormat="1" applyFont="1" applyFill="1" applyBorder="1" applyAlignment="1">
      <alignment horizontal="center" vertical="center" wrapText="1"/>
    </xf>
    <xf numFmtId="49" fontId="10" fillId="9" borderId="40" xfId="0" applyNumberFormat="1" applyFont="1" applyFill="1" applyBorder="1" applyAlignment="1">
      <alignment horizontal="center" vertical="center"/>
    </xf>
    <xf numFmtId="49" fontId="10" fillId="9" borderId="41" xfId="0" applyNumberFormat="1" applyFont="1" applyFill="1" applyBorder="1" applyAlignment="1">
      <alignment horizontal="center" vertical="center"/>
    </xf>
    <xf numFmtId="49" fontId="10" fillId="9" borderId="67" xfId="0" applyNumberFormat="1" applyFont="1" applyFill="1" applyBorder="1" applyAlignment="1">
      <alignment horizontal="center" vertical="center"/>
    </xf>
    <xf numFmtId="0" fontId="10" fillId="9" borderId="40" xfId="0" applyFont="1" applyFill="1" applyBorder="1" applyAlignment="1">
      <alignment horizontal="right" vertical="top" wrapText="1"/>
    </xf>
    <xf numFmtId="0" fontId="10" fillId="9" borderId="41" xfId="0" applyFont="1" applyFill="1" applyBorder="1" applyAlignment="1">
      <alignment horizontal="right" vertical="top" wrapText="1"/>
    </xf>
    <xf numFmtId="0" fontId="10" fillId="9" borderId="67" xfId="0" applyFont="1" applyFill="1" applyBorder="1" applyAlignment="1">
      <alignment horizontal="right" vertical="top" wrapText="1"/>
    </xf>
    <xf numFmtId="0" fontId="1" fillId="4" borderId="15" xfId="0" applyFont="1" applyFill="1" applyBorder="1" applyAlignment="1">
      <alignment horizontal="left" vertical="top" wrapText="1"/>
    </xf>
    <xf numFmtId="0" fontId="1" fillId="4" borderId="70" xfId="0" applyFont="1" applyFill="1" applyBorder="1" applyAlignment="1">
      <alignment horizontal="left" vertical="top" wrapText="1"/>
    </xf>
    <xf numFmtId="0" fontId="6" fillId="11" borderId="28" xfId="0" applyNumberFormat="1" applyFont="1" applyFill="1" applyBorder="1" applyAlignment="1">
      <alignment horizontal="left" vertical="top" wrapText="1"/>
    </xf>
    <xf numFmtId="0" fontId="6" fillId="11" borderId="68" xfId="0" applyNumberFormat="1" applyFont="1" applyFill="1" applyBorder="1" applyAlignment="1">
      <alignment horizontal="left" vertical="top" wrapText="1"/>
    </xf>
    <xf numFmtId="49" fontId="10" fillId="3" borderId="27" xfId="0" applyNumberFormat="1" applyFont="1" applyFill="1" applyBorder="1" applyAlignment="1">
      <alignment horizontal="right" vertical="top"/>
    </xf>
    <xf numFmtId="49" fontId="10" fillId="3" borderId="23" xfId="0" applyNumberFormat="1" applyFont="1" applyFill="1" applyBorder="1" applyAlignment="1">
      <alignment horizontal="right" vertical="top"/>
    </xf>
    <xf numFmtId="49" fontId="10" fillId="3" borderId="75" xfId="0" applyNumberFormat="1" applyFont="1" applyFill="1" applyBorder="1" applyAlignment="1">
      <alignment horizontal="right" vertical="top"/>
    </xf>
    <xf numFmtId="0" fontId="9" fillId="3" borderId="8" xfId="0" applyFont="1" applyFill="1" applyBorder="1" applyAlignment="1">
      <alignment horizontal="left" vertical="top"/>
    </xf>
    <xf numFmtId="0" fontId="9" fillId="3" borderId="23" xfId="0" applyFont="1" applyFill="1" applyBorder="1" applyAlignment="1">
      <alignment horizontal="left" vertical="top"/>
    </xf>
    <xf numFmtId="0" fontId="9" fillId="3" borderId="75" xfId="0" applyFont="1" applyFill="1" applyBorder="1" applyAlignment="1">
      <alignment horizontal="left" vertical="top"/>
    </xf>
    <xf numFmtId="0" fontId="1" fillId="4" borderId="26" xfId="0" applyFont="1" applyFill="1" applyBorder="1" applyAlignment="1">
      <alignment horizontal="left" vertical="top" wrapText="1"/>
    </xf>
    <xf numFmtId="0" fontId="6" fillId="4" borderId="28" xfId="0" applyNumberFormat="1" applyFont="1" applyFill="1" applyBorder="1" applyAlignment="1">
      <alignment horizontal="left" vertical="top" wrapText="1"/>
    </xf>
    <xf numFmtId="0" fontId="6" fillId="4" borderId="80" xfId="0" applyNumberFormat="1" applyFont="1" applyFill="1" applyBorder="1" applyAlignment="1">
      <alignment horizontal="left" vertical="top" wrapText="1"/>
    </xf>
    <xf numFmtId="1" fontId="6" fillId="0" borderId="1" xfId="0" applyNumberFormat="1" applyFont="1" applyFill="1" applyBorder="1" applyAlignment="1">
      <alignment horizontal="center" vertical="top"/>
    </xf>
    <xf numFmtId="1" fontId="6" fillId="0" borderId="2" xfId="0" applyNumberFormat="1" applyFont="1" applyFill="1" applyBorder="1" applyAlignment="1">
      <alignment horizontal="center" vertical="top"/>
    </xf>
    <xf numFmtId="1" fontId="6" fillId="0" borderId="51" xfId="0" applyNumberFormat="1" applyFont="1" applyFill="1" applyBorder="1" applyAlignment="1">
      <alignment horizontal="center" vertical="top"/>
    </xf>
    <xf numFmtId="1" fontId="6" fillId="0" borderId="42" xfId="0" applyNumberFormat="1" applyFont="1" applyFill="1" applyBorder="1" applyAlignment="1">
      <alignment horizontal="center" vertical="top"/>
    </xf>
    <xf numFmtId="0" fontId="6" fillId="0" borderId="54" xfId="0" applyFont="1" applyFill="1" applyBorder="1" applyAlignment="1">
      <alignment horizontal="left" vertical="top" wrapText="1"/>
    </xf>
    <xf numFmtId="0" fontId="6" fillId="0" borderId="68" xfId="0" applyFont="1" applyFill="1" applyBorder="1" applyAlignment="1">
      <alignment horizontal="left" vertical="top" wrapText="1"/>
    </xf>
    <xf numFmtId="0" fontId="6" fillId="8" borderId="9" xfId="0" applyFont="1" applyFill="1" applyBorder="1" applyAlignment="1">
      <alignment horizontal="left" vertical="top" wrapText="1"/>
    </xf>
    <xf numFmtId="0" fontId="6" fillId="8" borderId="15" xfId="0" applyFont="1" applyFill="1" applyBorder="1" applyAlignment="1">
      <alignment horizontal="left" vertical="top" wrapText="1"/>
    </xf>
    <xf numFmtId="0" fontId="6" fillId="8" borderId="70" xfId="0" applyFont="1" applyFill="1" applyBorder="1" applyAlignment="1">
      <alignment horizontal="left" vertical="top" wrapText="1"/>
    </xf>
    <xf numFmtId="1" fontId="6" fillId="11" borderId="43" xfId="0" applyNumberFormat="1" applyFont="1" applyFill="1" applyBorder="1" applyAlignment="1">
      <alignment horizontal="left" vertical="top" wrapText="1"/>
    </xf>
    <xf numFmtId="1" fontId="6" fillId="11" borderId="12" xfId="0" applyNumberFormat="1" applyFont="1" applyFill="1" applyBorder="1" applyAlignment="1">
      <alignment horizontal="left" vertical="top" wrapText="1"/>
    </xf>
    <xf numFmtId="1" fontId="6" fillId="11" borderId="39" xfId="0" applyNumberFormat="1" applyFont="1" applyFill="1" applyBorder="1" applyAlignment="1">
      <alignment horizontal="left" vertical="top" wrapText="1"/>
    </xf>
    <xf numFmtId="0" fontId="26" fillId="11" borderId="12" xfId="0" applyFont="1" applyFill="1" applyBorder="1" applyAlignment="1">
      <alignment horizontal="left" vertical="top" wrapText="1"/>
    </xf>
    <xf numFmtId="0" fontId="26" fillId="11" borderId="39" xfId="0" applyFont="1" applyFill="1" applyBorder="1" applyAlignment="1">
      <alignment horizontal="left" vertical="top" wrapText="1"/>
    </xf>
    <xf numFmtId="0" fontId="6" fillId="12" borderId="1" xfId="0" applyNumberFormat="1" applyFont="1" applyFill="1" applyBorder="1" applyAlignment="1">
      <alignment horizontal="center" vertical="top"/>
    </xf>
    <xf numFmtId="0" fontId="6" fillId="12" borderId="2" xfId="0" applyNumberFormat="1" applyFont="1" applyFill="1" applyBorder="1" applyAlignment="1">
      <alignment horizontal="center" vertical="top"/>
    </xf>
    <xf numFmtId="0" fontId="6" fillId="0" borderId="9" xfId="0" applyFont="1" applyFill="1" applyBorder="1" applyAlignment="1">
      <alignment horizontal="left" vertical="top" wrapText="1"/>
    </xf>
    <xf numFmtId="0" fontId="6" fillId="0" borderId="15" xfId="0" applyFont="1" applyFill="1" applyBorder="1" applyAlignment="1">
      <alignment horizontal="left" vertical="top" wrapText="1"/>
    </xf>
    <xf numFmtId="49" fontId="10" fillId="2" borderId="5" xfId="0" applyNumberFormat="1" applyFont="1" applyFill="1" applyBorder="1" applyAlignment="1">
      <alignment horizontal="center" vertical="top"/>
    </xf>
    <xf numFmtId="49" fontId="10" fillId="2" borderId="10" xfId="0" applyNumberFormat="1" applyFont="1" applyFill="1" applyBorder="1" applyAlignment="1">
      <alignment horizontal="center" vertical="top"/>
    </xf>
    <xf numFmtId="49" fontId="10" fillId="3" borderId="7" xfId="0" applyNumberFormat="1" applyFont="1" applyFill="1" applyBorder="1" applyAlignment="1">
      <alignment horizontal="center" vertical="top"/>
    </xf>
    <xf numFmtId="49" fontId="10" fillId="3" borderId="12" xfId="0" applyNumberFormat="1" applyFont="1" applyFill="1" applyBorder="1" applyAlignment="1">
      <alignment horizontal="center" vertical="top"/>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3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4" borderId="0" xfId="0" applyNumberFormat="1" applyFont="1" applyFill="1" applyBorder="1" applyAlignment="1">
      <alignment horizontal="left" vertical="top" wrapText="1"/>
    </xf>
    <xf numFmtId="0" fontId="6" fillId="0" borderId="45" xfId="0" applyFont="1" applyBorder="1" applyAlignment="1">
      <alignment horizontal="left" vertical="top" wrapText="1"/>
    </xf>
    <xf numFmtId="0" fontId="6" fillId="0" borderId="1" xfId="0" applyFont="1" applyBorder="1" applyAlignment="1">
      <alignment horizontal="left" vertical="top" wrapText="1"/>
    </xf>
    <xf numFmtId="0" fontId="6" fillId="0" borderId="51" xfId="0" applyFont="1" applyBorder="1" applyAlignment="1">
      <alignment horizontal="left" vertical="top" wrapText="1"/>
    </xf>
    <xf numFmtId="0" fontId="6" fillId="0" borderId="38" xfId="0" applyFont="1" applyBorder="1" applyAlignment="1">
      <alignment horizontal="left" vertical="top" wrapText="1"/>
    </xf>
    <xf numFmtId="0" fontId="6" fillId="0" borderId="39" xfId="0" applyFont="1" applyBorder="1" applyAlignment="1">
      <alignment horizontal="left" vertical="top" wrapText="1"/>
    </xf>
    <xf numFmtId="0" fontId="6" fillId="0" borderId="36" xfId="0" applyFont="1" applyBorder="1" applyAlignment="1">
      <alignment horizontal="left" vertical="top" wrapText="1"/>
    </xf>
    <xf numFmtId="0" fontId="10" fillId="0" borderId="2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75" xfId="0" applyFont="1" applyBorder="1" applyAlignment="1">
      <alignment horizontal="center" vertical="center" wrapText="1"/>
    </xf>
    <xf numFmtId="165" fontId="9" fillId="4" borderId="0" xfId="0" applyNumberFormat="1" applyFont="1" applyFill="1" applyBorder="1" applyAlignment="1">
      <alignment horizontal="center" vertical="center" wrapText="1"/>
    </xf>
    <xf numFmtId="49" fontId="10" fillId="2" borderId="20" xfId="0" applyNumberFormat="1" applyFont="1" applyFill="1" applyBorder="1" applyAlignment="1">
      <alignment horizontal="right" vertical="top"/>
    </xf>
    <xf numFmtId="164" fontId="6" fillId="2" borderId="27" xfId="0" applyNumberFormat="1" applyFont="1" applyFill="1" applyBorder="1" applyAlignment="1">
      <alignment horizontal="center" vertical="top"/>
    </xf>
    <xf numFmtId="164" fontId="6" fillId="2" borderId="23" xfId="0" applyNumberFormat="1" applyFont="1" applyFill="1" applyBorder="1" applyAlignment="1">
      <alignment horizontal="center" vertical="top"/>
    </xf>
    <xf numFmtId="164" fontId="6" fillId="2" borderId="75" xfId="0" applyNumberFormat="1" applyFont="1" applyFill="1" applyBorder="1" applyAlignment="1">
      <alignment horizontal="center" vertical="top"/>
    </xf>
    <xf numFmtId="2" fontId="10" fillId="5" borderId="29" xfId="0" applyNumberFormat="1" applyFont="1" applyFill="1" applyBorder="1" applyAlignment="1">
      <alignment horizontal="right" vertical="center"/>
    </xf>
    <xf numFmtId="2" fontId="10" fillId="5" borderId="23" xfId="0" applyNumberFormat="1" applyFont="1" applyFill="1" applyBorder="1" applyAlignment="1">
      <alignment horizontal="right" vertical="center"/>
    </xf>
    <xf numFmtId="164" fontId="6" fillId="5" borderId="27" xfId="0" applyNumberFormat="1" applyFont="1" applyFill="1" applyBorder="1" applyAlignment="1">
      <alignment horizontal="center" vertical="center" wrapText="1"/>
    </xf>
    <xf numFmtId="164" fontId="6" fillId="5" borderId="23" xfId="0" applyNumberFormat="1" applyFont="1" applyFill="1" applyBorder="1" applyAlignment="1">
      <alignment horizontal="center" vertical="center" wrapText="1"/>
    </xf>
    <xf numFmtId="164" fontId="6" fillId="5" borderId="75" xfId="0" applyNumberFormat="1" applyFont="1" applyFill="1" applyBorder="1" applyAlignment="1">
      <alignment horizontal="center" vertical="center" wrapText="1"/>
    </xf>
    <xf numFmtId="49" fontId="6" fillId="0" borderId="43"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0" fontId="6" fillId="0" borderId="15" xfId="0" applyFont="1" applyBorder="1" applyAlignment="1">
      <alignment horizontal="left" vertical="top" wrapText="1"/>
    </xf>
    <xf numFmtId="0" fontId="6" fillId="0" borderId="70" xfId="0" applyFont="1" applyBorder="1" applyAlignment="1">
      <alignment horizontal="left" vertical="top" wrapText="1"/>
    </xf>
    <xf numFmtId="164" fontId="1" fillId="3" borderId="27" xfId="0" applyNumberFormat="1" applyFont="1" applyFill="1" applyBorder="1" applyAlignment="1">
      <alignment horizontal="center" vertical="top"/>
    </xf>
    <xf numFmtId="164" fontId="1" fillId="3" borderId="23" xfId="0" applyNumberFormat="1" applyFont="1" applyFill="1" applyBorder="1" applyAlignment="1">
      <alignment horizontal="center" vertical="top"/>
    </xf>
    <xf numFmtId="164" fontId="1" fillId="3" borderId="75" xfId="0" applyNumberFormat="1" applyFont="1" applyFill="1" applyBorder="1" applyAlignment="1">
      <alignment horizontal="center" vertical="top"/>
    </xf>
    <xf numFmtId="0" fontId="6" fillId="0" borderId="70" xfId="0" applyFont="1" applyFill="1" applyBorder="1" applyAlignment="1">
      <alignment horizontal="left" vertical="top" wrapText="1"/>
    </xf>
    <xf numFmtId="0" fontId="6" fillId="0" borderId="28" xfId="0" applyFont="1" applyFill="1" applyBorder="1" applyAlignment="1">
      <alignment horizontal="left" vertical="top" wrapText="1"/>
    </xf>
    <xf numFmtId="0" fontId="1" fillId="4" borderId="25" xfId="0" applyFont="1" applyFill="1" applyBorder="1" applyAlignment="1">
      <alignment horizontal="left" vertical="top" wrapText="1"/>
    </xf>
    <xf numFmtId="49" fontId="10" fillId="3" borderId="27" xfId="0" applyNumberFormat="1" applyFont="1" applyFill="1" applyBorder="1" applyAlignment="1">
      <alignment horizontal="left" vertical="top"/>
    </xf>
    <xf numFmtId="49" fontId="10" fillId="3" borderId="23" xfId="0" applyNumberFormat="1" applyFont="1" applyFill="1" applyBorder="1" applyAlignment="1">
      <alignment horizontal="left" vertical="top"/>
    </xf>
    <xf numFmtId="49" fontId="10" fillId="3" borderId="75" xfId="0" applyNumberFormat="1" applyFont="1" applyFill="1" applyBorder="1" applyAlignment="1">
      <alignment horizontal="left" vertical="top"/>
    </xf>
    <xf numFmtId="0" fontId="1" fillId="0" borderId="9"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70" xfId="0" applyFont="1" applyFill="1" applyBorder="1" applyAlignment="1">
      <alignment horizontal="left" vertical="top" wrapText="1"/>
    </xf>
    <xf numFmtId="0" fontId="10" fillId="9" borderId="27" xfId="0" applyFont="1" applyFill="1" applyBorder="1" applyAlignment="1">
      <alignment horizontal="right" vertical="top" wrapText="1"/>
    </xf>
    <xf numFmtId="0" fontId="10" fillId="9" borderId="23" xfId="0" applyFont="1" applyFill="1" applyBorder="1" applyAlignment="1">
      <alignment horizontal="right" vertical="top" wrapText="1"/>
    </xf>
    <xf numFmtId="0" fontId="10" fillId="9" borderId="75" xfId="0" applyFont="1" applyFill="1" applyBorder="1" applyAlignment="1">
      <alignment horizontal="right" vertical="top" wrapText="1"/>
    </xf>
    <xf numFmtId="0" fontId="1" fillId="11" borderId="24" xfId="0" applyFont="1" applyFill="1" applyBorder="1" applyAlignment="1">
      <alignment horizontal="left" vertical="top" wrapText="1"/>
    </xf>
    <xf numFmtId="0" fontId="6" fillId="11" borderId="68" xfId="0" applyFont="1" applyFill="1" applyBorder="1" applyAlignment="1">
      <alignment horizontal="left" vertical="top" wrapText="1"/>
    </xf>
    <xf numFmtId="0" fontId="6" fillId="11" borderId="7" xfId="0" applyFont="1" applyFill="1" applyBorder="1" applyAlignment="1">
      <alignment horizontal="center" vertical="top" wrapText="1"/>
    </xf>
    <xf numFmtId="0" fontId="6" fillId="11" borderId="19" xfId="0" applyFont="1" applyFill="1" applyBorder="1" applyAlignment="1">
      <alignment horizontal="center" vertical="top" wrapText="1"/>
    </xf>
    <xf numFmtId="0" fontId="6" fillId="0" borderId="52" xfId="0" applyFont="1" applyBorder="1" applyAlignment="1">
      <alignment horizontal="left" vertical="top" wrapText="1"/>
    </xf>
    <xf numFmtId="0" fontId="6" fillId="0" borderId="43" xfId="0" applyFont="1" applyBorder="1" applyAlignment="1">
      <alignment horizontal="left" vertical="top" wrapText="1"/>
    </xf>
    <xf numFmtId="0" fontId="6" fillId="0" borderId="55" xfId="0" applyFont="1" applyBorder="1" applyAlignment="1">
      <alignment horizontal="left" vertical="top" wrapText="1"/>
    </xf>
    <xf numFmtId="49" fontId="10" fillId="2" borderId="46" xfId="0" applyNumberFormat="1" applyFont="1" applyFill="1" applyBorder="1" applyAlignment="1">
      <alignment horizontal="center" vertical="top"/>
    </xf>
    <xf numFmtId="49" fontId="10" fillId="2" borderId="59" xfId="0" applyNumberFormat="1" applyFont="1" applyFill="1" applyBorder="1" applyAlignment="1">
      <alignment horizontal="center" vertical="top"/>
    </xf>
    <xf numFmtId="49" fontId="10" fillId="3" borderId="47" xfId="0" applyNumberFormat="1" applyFont="1" applyFill="1" applyBorder="1" applyAlignment="1">
      <alignment horizontal="center" vertical="top"/>
    </xf>
    <xf numFmtId="49" fontId="10" fillId="3" borderId="2" xfId="0" applyNumberFormat="1" applyFont="1" applyFill="1" applyBorder="1" applyAlignment="1">
      <alignment horizontal="center" vertical="top"/>
    </xf>
    <xf numFmtId="49" fontId="10" fillId="0" borderId="7"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19" xfId="0" applyNumberFormat="1" applyFont="1" applyBorder="1" applyAlignment="1">
      <alignment horizontal="center" vertical="top"/>
    </xf>
    <xf numFmtId="0" fontId="6" fillId="0" borderId="9" xfId="0" applyFont="1" applyBorder="1" applyAlignment="1">
      <alignment horizontal="left" vertical="top" wrapText="1"/>
    </xf>
    <xf numFmtId="49" fontId="10" fillId="0" borderId="8" xfId="0" applyNumberFormat="1" applyFont="1" applyBorder="1" applyAlignment="1">
      <alignment horizontal="center" vertical="center" textRotation="90"/>
    </xf>
    <xf numFmtId="49" fontId="10" fillId="0" borderId="0" xfId="0" applyNumberFormat="1" applyFont="1" applyBorder="1" applyAlignment="1">
      <alignment horizontal="center" vertical="center" textRotation="90"/>
    </xf>
    <xf numFmtId="49" fontId="10" fillId="0" borderId="20" xfId="0" applyNumberFormat="1" applyFont="1" applyBorder="1" applyAlignment="1">
      <alignment horizontal="center" vertical="center" textRotation="90"/>
    </xf>
    <xf numFmtId="0" fontId="6" fillId="4" borderId="54" xfId="0" applyNumberFormat="1" applyFont="1" applyFill="1" applyBorder="1" applyAlignment="1">
      <alignment horizontal="left" vertical="top" wrapText="1"/>
    </xf>
    <xf numFmtId="49" fontId="6" fillId="0" borderId="7"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20" xfId="0" applyNumberFormat="1" applyFont="1" applyBorder="1" applyAlignment="1">
      <alignment horizontal="center" vertical="top" wrapText="1"/>
    </xf>
    <xf numFmtId="0" fontId="1" fillId="11" borderId="24" xfId="0" applyNumberFormat="1" applyFont="1" applyFill="1" applyBorder="1" applyAlignment="1">
      <alignment horizontal="left" vertical="top" wrapText="1"/>
    </xf>
    <xf numFmtId="0" fontId="1" fillId="8" borderId="15" xfId="0" applyFont="1" applyFill="1" applyBorder="1" applyAlignment="1">
      <alignment horizontal="left" vertical="top" wrapText="1"/>
    </xf>
    <xf numFmtId="0" fontId="1" fillId="8" borderId="26" xfId="0" applyFont="1" applyFill="1" applyBorder="1" applyAlignment="1">
      <alignment horizontal="left" vertical="top" wrapText="1"/>
    </xf>
    <xf numFmtId="0" fontId="6" fillId="12" borderId="28" xfId="0" applyNumberFormat="1" applyFont="1" applyFill="1" applyBorder="1" applyAlignment="1">
      <alignment horizontal="left" vertical="top" wrapText="1"/>
    </xf>
    <xf numFmtId="0" fontId="6" fillId="12" borderId="54" xfId="0" applyNumberFormat="1" applyFont="1" applyFill="1" applyBorder="1" applyAlignment="1">
      <alignment horizontal="left" vertical="top" wrapText="1"/>
    </xf>
    <xf numFmtId="0" fontId="6" fillId="12" borderId="80" xfId="0" applyNumberFormat="1" applyFont="1" applyFill="1" applyBorder="1" applyAlignment="1">
      <alignment horizontal="left" vertical="top" wrapText="1"/>
    </xf>
    <xf numFmtId="0" fontId="8" fillId="0" borderId="40"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67" xfId="0" applyFont="1" applyFill="1" applyBorder="1" applyAlignment="1">
      <alignment horizontal="left" vertical="top" wrapText="1"/>
    </xf>
    <xf numFmtId="0" fontId="6" fillId="0" borderId="25" xfId="0" applyFont="1" applyFill="1" applyBorder="1" applyAlignment="1">
      <alignment horizontal="left" vertical="top" wrapText="1"/>
    </xf>
    <xf numFmtId="0" fontId="19" fillId="0" borderId="26" xfId="0" applyFont="1" applyBorder="1" applyAlignment="1">
      <alignment horizontal="left" vertical="top" wrapText="1"/>
    </xf>
    <xf numFmtId="49" fontId="13" fillId="8" borderId="55" xfId="0" applyNumberFormat="1" applyFont="1" applyFill="1" applyBorder="1" applyAlignment="1">
      <alignment horizontal="center" vertical="top"/>
    </xf>
    <xf numFmtId="49" fontId="13" fillId="8" borderId="34" xfId="0" applyNumberFormat="1" applyFont="1" applyFill="1" applyBorder="1" applyAlignment="1">
      <alignment horizontal="center" vertical="top"/>
    </xf>
    <xf numFmtId="0" fontId="1" fillId="4" borderId="54" xfId="0" applyFont="1" applyFill="1" applyBorder="1" applyAlignment="1">
      <alignment horizontal="left" vertical="top" wrapText="1"/>
    </xf>
    <xf numFmtId="0" fontId="11" fillId="4" borderId="28" xfId="0" applyFont="1" applyFill="1" applyBorder="1" applyAlignment="1">
      <alignment horizontal="left" vertical="top" wrapText="1"/>
    </xf>
    <xf numFmtId="164" fontId="9" fillId="4" borderId="0" xfId="0" applyNumberFormat="1" applyFont="1" applyFill="1" applyBorder="1" applyAlignment="1">
      <alignment horizontal="center" vertical="top" wrapText="1"/>
    </xf>
    <xf numFmtId="164" fontId="1" fillId="4" borderId="0" xfId="0" applyNumberFormat="1" applyFont="1" applyFill="1" applyBorder="1" applyAlignment="1">
      <alignment horizontal="center" vertical="top" wrapText="1"/>
    </xf>
    <xf numFmtId="0" fontId="6" fillId="0" borderId="45"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4" borderId="43" xfId="0" applyNumberFormat="1" applyFont="1" applyFill="1" applyBorder="1" applyAlignment="1">
      <alignment horizontal="center" vertical="top" wrapText="1"/>
    </xf>
    <xf numFmtId="0" fontId="6" fillId="4" borderId="12" xfId="0" applyNumberFormat="1" applyFont="1" applyFill="1" applyBorder="1" applyAlignment="1">
      <alignment horizontal="center" vertical="top" wrapText="1"/>
    </xf>
    <xf numFmtId="0" fontId="6" fillId="4" borderId="55" xfId="0" applyNumberFormat="1" applyFont="1" applyFill="1" applyBorder="1" applyAlignment="1">
      <alignment horizontal="center" vertical="top" wrapText="1"/>
    </xf>
    <xf numFmtId="0" fontId="6" fillId="4" borderId="34" xfId="0" applyNumberFormat="1" applyFont="1" applyFill="1" applyBorder="1" applyAlignment="1">
      <alignment horizontal="center" vertical="top" wrapText="1"/>
    </xf>
    <xf numFmtId="1" fontId="6" fillId="0" borderId="55" xfId="0" applyNumberFormat="1" applyFont="1" applyFill="1" applyBorder="1" applyAlignment="1">
      <alignment horizontal="center" vertical="top"/>
    </xf>
    <xf numFmtId="164" fontId="11" fillId="0" borderId="1" xfId="0" applyNumberFormat="1" applyFont="1" applyFill="1" applyBorder="1" applyAlignment="1">
      <alignment horizontal="center" vertical="top"/>
    </xf>
    <xf numFmtId="164" fontId="11" fillId="0" borderId="43" xfId="0" applyNumberFormat="1" applyFont="1" applyFill="1" applyBorder="1" applyAlignment="1">
      <alignment horizontal="center" vertical="top"/>
    </xf>
    <xf numFmtId="164" fontId="6" fillId="0" borderId="1" xfId="0" applyNumberFormat="1" applyFont="1" applyFill="1" applyBorder="1" applyAlignment="1">
      <alignment horizontal="center" vertical="top"/>
    </xf>
    <xf numFmtId="164" fontId="6" fillId="0" borderId="43" xfId="0" applyNumberFormat="1" applyFont="1" applyFill="1" applyBorder="1" applyAlignment="1">
      <alignment horizontal="center" vertical="top"/>
    </xf>
    <xf numFmtId="0" fontId="6" fillId="4" borderId="38" xfId="0" applyFont="1" applyFill="1" applyBorder="1" applyAlignment="1">
      <alignment horizontal="left" vertical="top" wrapText="1"/>
    </xf>
    <xf numFmtId="0" fontId="6" fillId="4" borderId="39" xfId="0" applyFont="1" applyFill="1" applyBorder="1" applyAlignment="1">
      <alignment horizontal="left" vertical="top" wrapText="1"/>
    </xf>
    <xf numFmtId="0" fontId="6" fillId="4" borderId="36" xfId="0" applyFont="1" applyFill="1" applyBorder="1" applyAlignment="1">
      <alignment horizontal="left" vertical="top" wrapText="1"/>
    </xf>
    <xf numFmtId="49" fontId="10" fillId="0" borderId="21" xfId="0" applyNumberFormat="1" applyFont="1" applyBorder="1" applyAlignment="1">
      <alignment horizontal="center" vertical="top"/>
    </xf>
    <xf numFmtId="49" fontId="10" fillId="0" borderId="44" xfId="0" applyNumberFormat="1" applyFont="1" applyBorder="1" applyAlignment="1">
      <alignment horizontal="center" vertical="top"/>
    </xf>
    <xf numFmtId="0" fontId="1" fillId="0" borderId="24" xfId="0" applyNumberFormat="1" applyFont="1" applyFill="1" applyBorder="1" applyAlignment="1">
      <alignment horizontal="left" vertical="top" wrapText="1"/>
    </xf>
    <xf numFmtId="0" fontId="6" fillId="0" borderId="28" xfId="0" applyNumberFormat="1" applyFont="1" applyFill="1" applyBorder="1" applyAlignment="1">
      <alignment horizontal="left" vertical="top" wrapText="1"/>
    </xf>
    <xf numFmtId="164" fontId="6" fillId="3" borderId="27" xfId="0" applyNumberFormat="1" applyFont="1" applyFill="1" applyBorder="1" applyAlignment="1">
      <alignment horizontal="center" vertical="center"/>
    </xf>
    <xf numFmtId="164" fontId="6" fillId="3" borderId="23" xfId="0" applyNumberFormat="1" applyFont="1" applyFill="1" applyBorder="1" applyAlignment="1">
      <alignment horizontal="center" vertical="center"/>
    </xf>
    <xf numFmtId="164" fontId="6" fillId="3" borderId="75" xfId="0" applyNumberFormat="1" applyFont="1" applyFill="1" applyBorder="1" applyAlignment="1">
      <alignment horizontal="center" vertical="center"/>
    </xf>
    <xf numFmtId="0" fontId="6" fillId="0" borderId="7" xfId="0" applyFont="1" applyFill="1" applyBorder="1" applyAlignment="1">
      <alignment horizontal="center" vertical="top"/>
    </xf>
    <xf numFmtId="0" fontId="6" fillId="0" borderId="12" xfId="0" applyFont="1" applyFill="1" applyBorder="1" applyAlignment="1">
      <alignment horizontal="center" vertical="top"/>
    </xf>
    <xf numFmtId="0" fontId="1" fillId="0" borderId="24"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80" xfId="0" applyFont="1" applyFill="1" applyBorder="1" applyAlignment="1">
      <alignment horizontal="left" vertical="top" wrapText="1"/>
    </xf>
    <xf numFmtId="0" fontId="12" fillId="0" borderId="24" xfId="0" applyFont="1" applyFill="1" applyBorder="1" applyAlignment="1">
      <alignment horizontal="center" vertical="top" textRotation="90" wrapText="1"/>
    </xf>
    <xf numFmtId="0" fontId="12" fillId="0" borderId="28" xfId="0" applyFont="1" applyFill="1" applyBorder="1" applyAlignment="1">
      <alignment horizontal="center" vertical="top" textRotation="90" wrapText="1"/>
    </xf>
    <xf numFmtId="0" fontId="12" fillId="0" borderId="68" xfId="0" applyFont="1" applyFill="1" applyBorder="1" applyAlignment="1">
      <alignment horizontal="center" vertical="top" textRotation="90" wrapText="1"/>
    </xf>
    <xf numFmtId="49" fontId="10" fillId="0" borderId="22" xfId="0" applyNumberFormat="1" applyFont="1" applyBorder="1" applyAlignment="1">
      <alignment horizontal="center" vertical="top"/>
    </xf>
    <xf numFmtId="164" fontId="1" fillId="0" borderId="54" xfId="0" applyNumberFormat="1" applyFont="1" applyFill="1" applyBorder="1" applyAlignment="1">
      <alignment horizontal="left" vertical="top" wrapText="1"/>
    </xf>
    <xf numFmtId="164" fontId="6" fillId="0" borderId="68" xfId="0" applyNumberFormat="1" applyFont="1" applyFill="1" applyBorder="1" applyAlignment="1">
      <alignment horizontal="left" vertical="top" wrapText="1"/>
    </xf>
    <xf numFmtId="164" fontId="1" fillId="12" borderId="54" xfId="0" applyNumberFormat="1" applyFont="1" applyFill="1" applyBorder="1" applyAlignment="1">
      <alignment horizontal="left" vertical="top" wrapText="1"/>
    </xf>
    <xf numFmtId="164" fontId="6" fillId="12" borderId="68" xfId="0" applyNumberFormat="1"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70" xfId="0" applyFont="1" applyFill="1" applyBorder="1" applyAlignment="1">
      <alignment horizontal="left" vertical="top" wrapText="1"/>
    </xf>
    <xf numFmtId="49" fontId="9" fillId="0" borderId="22" xfId="0" applyNumberFormat="1" applyFont="1" applyBorder="1" applyAlignment="1">
      <alignment horizontal="center" vertical="top" wrapText="1"/>
    </xf>
    <xf numFmtId="49" fontId="9" fillId="0" borderId="44" xfId="0" applyNumberFormat="1" applyFont="1" applyBorder="1" applyAlignment="1">
      <alignment horizontal="center" vertical="top" wrapText="1"/>
    </xf>
    <xf numFmtId="0" fontId="6" fillId="0" borderId="68" xfId="0" applyNumberFormat="1" applyFont="1" applyFill="1" applyBorder="1" applyAlignment="1">
      <alignment horizontal="left" vertical="top" wrapText="1"/>
    </xf>
    <xf numFmtId="0" fontId="6" fillId="0" borderId="7" xfId="0" applyNumberFormat="1" applyFont="1" applyFill="1" applyBorder="1" applyAlignment="1">
      <alignment horizontal="center" vertical="top"/>
    </xf>
    <xf numFmtId="0" fontId="6" fillId="0" borderId="19" xfId="0" applyNumberFormat="1" applyFont="1" applyFill="1" applyBorder="1" applyAlignment="1">
      <alignment horizontal="center" vertical="top"/>
    </xf>
    <xf numFmtId="0" fontId="6" fillId="0" borderId="35" xfId="0" applyNumberFormat="1" applyFont="1" applyFill="1" applyBorder="1" applyAlignment="1">
      <alignment horizontal="center" vertical="top"/>
    </xf>
    <xf numFmtId="0" fontId="6" fillId="0" borderId="31" xfId="0" applyNumberFormat="1" applyFont="1" applyFill="1" applyBorder="1" applyAlignment="1">
      <alignment horizontal="center" vertical="top"/>
    </xf>
    <xf numFmtId="49" fontId="10" fillId="2" borderId="5" xfId="0" applyNumberFormat="1" applyFont="1" applyFill="1" applyBorder="1" applyAlignment="1">
      <alignment horizontal="center" vertical="top" wrapText="1"/>
    </xf>
    <xf numFmtId="49" fontId="10" fillId="2" borderId="17" xfId="0" applyNumberFormat="1" applyFont="1" applyFill="1" applyBorder="1" applyAlignment="1">
      <alignment horizontal="center" vertical="top" wrapText="1"/>
    </xf>
    <xf numFmtId="49" fontId="10" fillId="3" borderId="7" xfId="0" applyNumberFormat="1" applyFont="1" applyFill="1" applyBorder="1" applyAlignment="1">
      <alignment horizontal="center" vertical="top" wrapText="1"/>
    </xf>
    <xf numFmtId="49" fontId="10" fillId="3" borderId="19" xfId="0" applyNumberFormat="1" applyFont="1" applyFill="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19" xfId="0" applyNumberFormat="1" applyFont="1" applyBorder="1" applyAlignment="1">
      <alignment horizontal="center" vertical="top" wrapText="1"/>
    </xf>
    <xf numFmtId="0" fontId="10" fillId="0" borderId="24" xfId="0" applyFont="1" applyFill="1" applyBorder="1" applyAlignment="1">
      <alignment horizontal="center" vertical="center" textRotation="90" wrapText="1"/>
    </xf>
    <xf numFmtId="0" fontId="10" fillId="0" borderId="68" xfId="0" applyFont="1" applyFill="1" applyBorder="1" applyAlignment="1">
      <alignment horizontal="center" vertical="center" textRotation="90" wrapText="1"/>
    </xf>
    <xf numFmtId="0" fontId="6" fillId="0" borderId="7" xfId="0" applyFont="1" applyBorder="1" applyAlignment="1">
      <alignment horizontal="center" vertical="top" wrapText="1"/>
    </xf>
    <xf numFmtId="0" fontId="6" fillId="0" borderId="19" xfId="0" applyFont="1" applyBorder="1" applyAlignment="1">
      <alignment horizontal="center" vertical="top" wrapText="1"/>
    </xf>
    <xf numFmtId="0" fontId="6" fillId="0" borderId="7" xfId="0" applyFont="1" applyBorder="1" applyAlignment="1">
      <alignment horizontal="center" vertical="top"/>
    </xf>
    <xf numFmtId="0" fontId="6" fillId="0" borderId="19" xfId="0" applyFont="1" applyBorder="1" applyAlignment="1">
      <alignment horizontal="center" vertical="top"/>
    </xf>
    <xf numFmtId="49" fontId="9" fillId="0" borderId="8" xfId="0" applyNumberFormat="1" applyFont="1" applyBorder="1" applyAlignment="1">
      <alignment horizontal="center" vertical="top"/>
    </xf>
    <xf numFmtId="49" fontId="9" fillId="0" borderId="20" xfId="0" applyNumberFormat="1" applyFont="1" applyBorder="1" applyAlignment="1">
      <alignment horizontal="center" vertical="top"/>
    </xf>
    <xf numFmtId="49" fontId="9" fillId="2" borderId="5" xfId="0" applyNumberFormat="1" applyFont="1" applyFill="1" applyBorder="1" applyAlignment="1">
      <alignment horizontal="center" vertical="top"/>
    </xf>
    <xf numFmtId="49" fontId="9" fillId="2" borderId="17" xfId="0" applyNumberFormat="1" applyFont="1" applyFill="1" applyBorder="1" applyAlignment="1">
      <alignment horizontal="center" vertical="top"/>
    </xf>
    <xf numFmtId="49" fontId="9" fillId="3" borderId="7" xfId="0" applyNumberFormat="1" applyFont="1" applyFill="1" applyBorder="1" applyAlignment="1">
      <alignment horizontal="center" vertical="top"/>
    </xf>
    <xf numFmtId="49" fontId="9" fillId="3" borderId="19" xfId="0" applyNumberFormat="1" applyFont="1" applyFill="1" applyBorder="1" applyAlignment="1">
      <alignment horizontal="center" vertical="top"/>
    </xf>
    <xf numFmtId="49" fontId="9" fillId="0" borderId="7" xfId="0" applyNumberFormat="1" applyFont="1" applyBorder="1" applyAlignment="1">
      <alignment horizontal="center" vertical="top"/>
    </xf>
    <xf numFmtId="49" fontId="9" fillId="0" borderId="19" xfId="0" applyNumberFormat="1" applyFont="1" applyBorder="1" applyAlignment="1">
      <alignment horizontal="center" vertical="top"/>
    </xf>
    <xf numFmtId="164" fontId="6" fillId="0" borderId="0" xfId="0" applyNumberFormat="1" applyFont="1" applyFill="1" applyBorder="1" applyAlignment="1">
      <alignment horizontal="left" vertical="top" wrapText="1"/>
    </xf>
    <xf numFmtId="164" fontId="6" fillId="0" borderId="78" xfId="0" applyNumberFormat="1" applyFont="1" applyFill="1" applyBorder="1" applyAlignment="1">
      <alignment horizontal="left" vertical="top" wrapText="1"/>
    </xf>
    <xf numFmtId="49" fontId="6" fillId="0" borderId="12" xfId="0" applyNumberFormat="1" applyFont="1" applyFill="1" applyBorder="1" applyAlignment="1">
      <alignment horizontal="center" vertical="top"/>
    </xf>
    <xf numFmtId="49" fontId="6" fillId="0" borderId="19" xfId="0" applyNumberFormat="1" applyFont="1" applyFill="1" applyBorder="1" applyAlignment="1">
      <alignment horizontal="center" vertical="top"/>
    </xf>
    <xf numFmtId="1" fontId="6" fillId="0" borderId="12" xfId="0" applyNumberFormat="1" applyFont="1" applyFill="1" applyBorder="1" applyAlignment="1">
      <alignment horizontal="center" vertical="top"/>
    </xf>
    <xf numFmtId="1" fontId="6" fillId="0" borderId="19" xfId="0" applyNumberFormat="1" applyFont="1" applyFill="1" applyBorder="1" applyAlignment="1">
      <alignment horizontal="center" vertical="top"/>
    </xf>
    <xf numFmtId="1" fontId="6" fillId="0" borderId="34" xfId="0" applyNumberFormat="1" applyFont="1" applyFill="1" applyBorder="1" applyAlignment="1">
      <alignment horizontal="center" vertical="top"/>
    </xf>
    <xf numFmtId="1" fontId="6" fillId="0" borderId="31" xfId="0" applyNumberFormat="1" applyFont="1" applyFill="1" applyBorder="1" applyAlignment="1">
      <alignment horizontal="center" vertical="top"/>
    </xf>
    <xf numFmtId="164" fontId="6" fillId="0" borderId="28" xfId="0" applyNumberFormat="1" applyFont="1" applyFill="1" applyBorder="1" applyAlignment="1">
      <alignment horizontal="left" vertical="top" wrapText="1"/>
    </xf>
    <xf numFmtId="164" fontId="1" fillId="11" borderId="24" xfId="0" applyNumberFormat="1" applyFont="1" applyFill="1" applyBorder="1" applyAlignment="1">
      <alignment horizontal="left" vertical="top" wrapText="1"/>
    </xf>
    <xf numFmtId="164" fontId="6" fillId="11" borderId="68" xfId="0" applyNumberFormat="1" applyFont="1" applyFill="1" applyBorder="1" applyAlignment="1">
      <alignment horizontal="left" vertical="top" wrapText="1"/>
    </xf>
    <xf numFmtId="1" fontId="6" fillId="11" borderId="7" xfId="0" applyNumberFormat="1" applyFont="1" applyFill="1" applyBorder="1" applyAlignment="1">
      <alignment horizontal="center" vertical="top"/>
    </xf>
    <xf numFmtId="1" fontId="2" fillId="11" borderId="19" xfId="0" applyNumberFormat="1" applyFont="1" applyFill="1" applyBorder="1" applyAlignment="1">
      <alignment horizontal="center" vertical="top"/>
    </xf>
    <xf numFmtId="0" fontId="6" fillId="11" borderId="35" xfId="0" applyNumberFormat="1" applyFont="1" applyFill="1" applyBorder="1" applyAlignment="1">
      <alignment horizontal="left" vertical="top" wrapText="1"/>
    </xf>
    <xf numFmtId="0" fontId="2" fillId="11" borderId="31" xfId="0" applyNumberFormat="1" applyFont="1" applyFill="1" applyBorder="1" applyAlignment="1">
      <alignment horizontal="left" vertical="top" wrapText="1"/>
    </xf>
    <xf numFmtId="0" fontId="29" fillId="0" borderId="0" xfId="0" applyFont="1" applyAlignment="1">
      <alignment horizontal="center"/>
    </xf>
    <xf numFmtId="0" fontId="3" fillId="0" borderId="0" xfId="0" applyFont="1" applyAlignment="1">
      <alignment horizontal="center"/>
    </xf>
    <xf numFmtId="0" fontId="29" fillId="0" borderId="0" xfId="0" applyFont="1" applyAlignment="1">
      <alignment horizontal="center" vertical="center" wrapText="1"/>
    </xf>
    <xf numFmtId="0" fontId="10" fillId="0" borderId="0" xfId="0" applyFont="1" applyAlignment="1">
      <alignment horizontal="center" vertical="center" wrapText="1"/>
    </xf>
    <xf numFmtId="0" fontId="1" fillId="0" borderId="20" xfId="0" applyFont="1" applyBorder="1" applyAlignment="1">
      <alignment horizontal="right" vertical="top"/>
    </xf>
    <xf numFmtId="0" fontId="6" fillId="0" borderId="46" xfId="0" applyFont="1" applyBorder="1" applyAlignment="1">
      <alignment horizontal="center" vertical="center" textRotation="90" wrapText="1"/>
    </xf>
    <xf numFmtId="0" fontId="6" fillId="0" borderId="45" xfId="0" applyFont="1" applyBorder="1" applyAlignment="1">
      <alignment horizontal="center" vertical="center" textRotation="90" wrapText="1"/>
    </xf>
    <xf numFmtId="0" fontId="6" fillId="0" borderId="52" xfId="0" applyFont="1" applyBorder="1" applyAlignment="1">
      <alignment horizontal="center" vertical="center" textRotation="90" wrapText="1"/>
    </xf>
    <xf numFmtId="0" fontId="6" fillId="0" borderId="47"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6" fillId="0" borderId="4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8" fillId="0" borderId="54"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22" xfId="0" applyNumberFormat="1" applyFont="1" applyBorder="1" applyAlignment="1">
      <alignment horizontal="center" vertical="center" textRotation="90" wrapText="1"/>
    </xf>
    <xf numFmtId="0" fontId="1" fillId="0" borderId="21" xfId="0" applyNumberFormat="1"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4" xfId="0" applyFont="1" applyBorder="1" applyAlignment="1">
      <alignment horizontal="center" vertical="top"/>
    </xf>
    <xf numFmtId="0" fontId="6" fillId="0" borderId="8" xfId="0" applyFont="1" applyBorder="1" applyAlignment="1">
      <alignment horizontal="center" vertical="top"/>
    </xf>
    <xf numFmtId="0" fontId="6" fillId="0" borderId="22" xfId="0" applyFont="1" applyBorder="1" applyAlignment="1">
      <alignment horizontal="center" vertical="top"/>
    </xf>
    <xf numFmtId="0" fontId="8" fillId="0" borderId="4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0" xfId="0" applyNumberFormat="1" applyFont="1" applyFill="1" applyBorder="1" applyAlignment="1">
      <alignment horizontal="left" vertical="top" wrapText="1"/>
    </xf>
    <xf numFmtId="0" fontId="10" fillId="3" borderId="20"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21" xfId="0" applyFont="1" applyFill="1" applyBorder="1" applyAlignment="1">
      <alignment horizontal="left" vertical="top" wrapText="1"/>
    </xf>
    <xf numFmtId="0" fontId="6" fillId="0" borderId="50"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9"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6" fillId="0" borderId="71" xfId="0" applyFont="1" applyBorder="1" applyAlignment="1">
      <alignment horizontal="center" vertical="center" textRotation="90" wrapText="1"/>
    </xf>
    <xf numFmtId="1" fontId="6" fillId="0" borderId="7" xfId="0" applyNumberFormat="1" applyFont="1" applyFill="1" applyBorder="1" applyAlignment="1">
      <alignment horizontal="center" vertical="top"/>
    </xf>
    <xf numFmtId="1" fontId="2" fillId="0" borderId="19" xfId="0" applyNumberFormat="1" applyFont="1" applyFill="1" applyBorder="1" applyAlignment="1">
      <alignment horizontal="center" vertical="top"/>
    </xf>
    <xf numFmtId="0" fontId="34" fillId="0" borderId="31" xfId="0" applyFont="1" applyBorder="1" applyAlignment="1">
      <alignment horizontal="left" vertical="top"/>
    </xf>
    <xf numFmtId="0" fontId="6" fillId="0" borderId="7"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31" xfId="0" applyFont="1" applyFill="1" applyBorder="1" applyAlignment="1">
      <alignment horizontal="center" vertical="top" wrapText="1"/>
    </xf>
    <xf numFmtId="0" fontId="25" fillId="11" borderId="6" xfId="0" applyFont="1" applyFill="1" applyBorder="1" applyAlignment="1">
      <alignment horizontal="left" vertical="top" wrapText="1"/>
    </xf>
    <xf numFmtId="0" fontId="25" fillId="11" borderId="8" xfId="0" applyFont="1" applyFill="1" applyBorder="1" applyAlignment="1">
      <alignment horizontal="left" vertical="top" wrapText="1"/>
    </xf>
    <xf numFmtId="0" fontId="25" fillId="11" borderId="22" xfId="0" applyFont="1" applyFill="1" applyBorder="1" applyAlignment="1">
      <alignment horizontal="left" vertical="top" wrapText="1"/>
    </xf>
    <xf numFmtId="0" fontId="6" fillId="11" borderId="7" xfId="0" applyFont="1" applyFill="1" applyBorder="1" applyAlignment="1">
      <alignment horizontal="left" vertical="top" wrapText="1"/>
    </xf>
    <xf numFmtId="0" fontId="26" fillId="11" borderId="19" xfId="0" applyFont="1" applyFill="1" applyBorder="1" applyAlignment="1">
      <alignment horizontal="left" vertical="top" wrapText="1"/>
    </xf>
    <xf numFmtId="0" fontId="6" fillId="11" borderId="35" xfId="0" applyFont="1" applyFill="1" applyBorder="1" applyAlignment="1">
      <alignment horizontal="left" vertical="top" wrapText="1"/>
    </xf>
    <xf numFmtId="0" fontId="26" fillId="11" borderId="31" xfId="0" applyFont="1" applyFill="1" applyBorder="1" applyAlignment="1">
      <alignment horizontal="left" vertical="top" wrapText="1"/>
    </xf>
    <xf numFmtId="49" fontId="10" fillId="3" borderId="74" xfId="0" applyNumberFormat="1" applyFont="1" applyFill="1" applyBorder="1" applyAlignment="1">
      <alignment horizontal="right" vertical="top"/>
    </xf>
    <xf numFmtId="49" fontId="6" fillId="3" borderId="4" xfId="0" applyNumberFormat="1" applyFont="1" applyFill="1" applyBorder="1" applyAlignment="1">
      <alignment horizontal="right" vertical="top"/>
    </xf>
    <xf numFmtId="49" fontId="6" fillId="3" borderId="29" xfId="0" applyNumberFormat="1" applyFont="1" applyFill="1" applyBorder="1" applyAlignment="1">
      <alignment horizontal="right" vertical="top"/>
    </xf>
    <xf numFmtId="164" fontId="6" fillId="3" borderId="27" xfId="0" applyNumberFormat="1" applyFont="1" applyFill="1" applyBorder="1" applyAlignment="1">
      <alignment horizontal="center" vertical="top"/>
    </xf>
    <xf numFmtId="164" fontId="6" fillId="3" borderId="23" xfId="0" applyNumberFormat="1" applyFont="1" applyFill="1" applyBorder="1" applyAlignment="1">
      <alignment horizontal="center" vertical="top"/>
    </xf>
    <xf numFmtId="164" fontId="6" fillId="3" borderId="75" xfId="0" applyNumberFormat="1" applyFont="1" applyFill="1" applyBorder="1" applyAlignment="1">
      <alignment horizontal="center" vertical="top"/>
    </xf>
    <xf numFmtId="1" fontId="1" fillId="0" borderId="7" xfId="0" applyNumberFormat="1" applyFont="1" applyFill="1" applyBorder="1" applyAlignment="1">
      <alignment horizontal="center" vertical="top" textRotation="1"/>
    </xf>
    <xf numFmtId="1" fontId="1" fillId="0" borderId="19" xfId="0" applyNumberFormat="1" applyFont="1" applyFill="1" applyBorder="1" applyAlignment="1">
      <alignment horizontal="center" vertical="top" textRotation="1"/>
    </xf>
    <xf numFmtId="0" fontId="1" fillId="0" borderId="35" xfId="0" applyNumberFormat="1" applyFont="1" applyFill="1" applyBorder="1" applyAlignment="1">
      <alignment horizontal="left" vertical="top" wrapText="1"/>
    </xf>
    <xf numFmtId="0" fontId="1" fillId="0" borderId="31" xfId="0" applyNumberFormat="1" applyFont="1" applyFill="1" applyBorder="1" applyAlignment="1">
      <alignment horizontal="left" vertical="top" wrapText="1"/>
    </xf>
    <xf numFmtId="0" fontId="1" fillId="4" borderId="52"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17" xfId="0"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1" fillId="0" borderId="54" xfId="0" applyFont="1" applyBorder="1" applyAlignment="1">
      <alignment horizontal="left" vertical="top" wrapText="1"/>
    </xf>
    <xf numFmtId="0" fontId="6" fillId="0" borderId="80" xfId="0" applyFont="1" applyBorder="1" applyAlignment="1">
      <alignment horizontal="left" vertical="top" wrapText="1"/>
    </xf>
    <xf numFmtId="0" fontId="2" fillId="0" borderId="68" xfId="0" applyFont="1" applyBorder="1" applyAlignment="1">
      <alignment horizontal="left" vertical="top" wrapText="1"/>
    </xf>
    <xf numFmtId="1" fontId="6" fillId="0" borderId="43" xfId="0" applyNumberFormat="1" applyFont="1" applyFill="1" applyBorder="1" applyAlignment="1">
      <alignment horizontal="center" vertical="top"/>
    </xf>
    <xf numFmtId="49" fontId="10" fillId="0" borderId="8" xfId="0" applyNumberFormat="1" applyFont="1" applyFill="1" applyBorder="1" applyAlignment="1">
      <alignment horizontal="center" vertical="top" wrapText="1"/>
    </xf>
    <xf numFmtId="49" fontId="10" fillId="0" borderId="20" xfId="0" applyNumberFormat="1" applyFont="1" applyFill="1" applyBorder="1" applyAlignment="1">
      <alignment horizontal="center" vertical="top" wrapText="1"/>
    </xf>
    <xf numFmtId="0" fontId="1" fillId="0" borderId="24" xfId="0" applyFont="1" applyFill="1" applyBorder="1" applyAlignment="1">
      <alignment vertical="top" wrapText="1"/>
    </xf>
    <xf numFmtId="0" fontId="2" fillId="0" borderId="68" xfId="0" applyFont="1" applyFill="1" applyBorder="1" applyAlignment="1">
      <alignment vertical="top" wrapText="1"/>
    </xf>
    <xf numFmtId="49" fontId="10" fillId="2" borderId="17" xfId="0" applyNumberFormat="1" applyFont="1" applyFill="1" applyBorder="1" applyAlignment="1">
      <alignment horizontal="center" vertical="top"/>
    </xf>
    <xf numFmtId="49" fontId="10" fillId="3" borderId="19" xfId="0" applyNumberFormat="1" applyFont="1" applyFill="1" applyBorder="1" applyAlignment="1">
      <alignment horizontal="center" vertical="top"/>
    </xf>
    <xf numFmtId="0" fontId="12" fillId="0" borderId="24"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0" fillId="3" borderId="8" xfId="0" applyFont="1" applyFill="1" applyBorder="1" applyAlignment="1">
      <alignment horizontal="left" vertical="top"/>
    </xf>
    <xf numFmtId="0" fontId="10" fillId="3" borderId="22" xfId="0" applyFont="1" applyFill="1" applyBorder="1" applyAlignment="1">
      <alignment horizontal="left" vertical="top"/>
    </xf>
    <xf numFmtId="0" fontId="6" fillId="12" borderId="34" xfId="0" applyFont="1" applyFill="1" applyBorder="1" applyAlignment="1">
      <alignment horizontal="left" vertical="top" wrapText="1"/>
    </xf>
    <xf numFmtId="164" fontId="11" fillId="10" borderId="54" xfId="0" applyNumberFormat="1" applyFont="1" applyFill="1" applyBorder="1" applyAlignment="1">
      <alignment horizontal="center" vertical="top" wrapText="1"/>
    </xf>
    <xf numFmtId="164" fontId="11" fillId="10" borderId="60" xfId="0" applyNumberFormat="1" applyFont="1" applyFill="1" applyBorder="1" applyAlignment="1">
      <alignment horizontal="center" vertical="top" wrapText="1"/>
    </xf>
    <xf numFmtId="164" fontId="11" fillId="10" borderId="37" xfId="0" applyNumberFormat="1" applyFont="1" applyFill="1" applyBorder="1" applyAlignment="1">
      <alignment horizontal="center" vertical="top" wrapText="1"/>
    </xf>
    <xf numFmtId="164" fontId="11" fillId="10" borderId="68" xfId="0" applyNumberFormat="1" applyFont="1" applyFill="1" applyBorder="1" applyAlignment="1">
      <alignment horizontal="center" vertical="top" wrapText="1"/>
    </xf>
    <xf numFmtId="164" fontId="11" fillId="10" borderId="20" xfId="0" applyNumberFormat="1" applyFont="1" applyFill="1" applyBorder="1" applyAlignment="1">
      <alignment horizontal="center" vertical="top" wrapText="1"/>
    </xf>
    <xf numFmtId="164" fontId="11" fillId="10" borderId="44" xfId="0" applyNumberFormat="1" applyFont="1" applyFill="1" applyBorder="1" applyAlignment="1">
      <alignment horizontal="center" vertical="top" wrapText="1"/>
    </xf>
    <xf numFmtId="164" fontId="9" fillId="9" borderId="27" xfId="0" applyNumberFormat="1" applyFont="1" applyFill="1" applyBorder="1" applyAlignment="1">
      <alignment horizontal="center" vertical="top" wrapText="1"/>
    </xf>
    <xf numFmtId="164" fontId="9" fillId="9" borderId="23" xfId="0" applyNumberFormat="1" applyFont="1" applyFill="1" applyBorder="1" applyAlignment="1">
      <alignment horizontal="center" vertical="top" wrapText="1"/>
    </xf>
    <xf numFmtId="164" fontId="9" fillId="9" borderId="75" xfId="0" applyNumberFormat="1" applyFont="1" applyFill="1" applyBorder="1" applyAlignment="1">
      <alignment horizontal="center" vertical="top" wrapText="1"/>
    </xf>
    <xf numFmtId="164" fontId="13" fillId="4" borderId="0" xfId="0" applyNumberFormat="1" applyFont="1" applyFill="1" applyBorder="1" applyAlignment="1">
      <alignment horizontal="center" vertical="top" wrapText="1"/>
    </xf>
    <xf numFmtId="164" fontId="2" fillId="0" borderId="8" xfId="0" applyNumberFormat="1" applyFont="1" applyBorder="1" applyAlignment="1">
      <alignment horizontal="center"/>
    </xf>
    <xf numFmtId="164" fontId="1" fillId="0" borderId="56" xfId="0" applyNumberFormat="1" applyFont="1" applyBorder="1" applyAlignment="1">
      <alignment horizontal="center" vertical="top" wrapText="1"/>
    </xf>
    <xf numFmtId="164" fontId="1" fillId="0" borderId="69" xfId="0" applyNumberFormat="1" applyFont="1" applyBorder="1" applyAlignment="1">
      <alignment horizontal="center" vertical="top" wrapText="1"/>
    </xf>
    <xf numFmtId="164" fontId="1" fillId="0" borderId="76" xfId="0" applyNumberFormat="1" applyFont="1" applyBorder="1" applyAlignment="1">
      <alignment horizontal="center" vertical="top" wrapText="1"/>
    </xf>
    <xf numFmtId="164" fontId="8" fillId="4" borderId="0" xfId="0" applyNumberFormat="1" applyFont="1" applyFill="1" applyBorder="1" applyAlignment="1">
      <alignment horizontal="center" vertical="top" wrapText="1"/>
    </xf>
    <xf numFmtId="0" fontId="6"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164" fontId="1" fillId="0" borderId="40" xfId="0" applyNumberFormat="1" applyFont="1" applyBorder="1" applyAlignment="1">
      <alignment horizontal="center" vertical="top" wrapText="1"/>
    </xf>
    <xf numFmtId="164" fontId="1" fillId="0" borderId="41" xfId="0" applyNumberFormat="1" applyFont="1" applyBorder="1" applyAlignment="1">
      <alignment horizontal="center" vertical="top" wrapText="1"/>
    </xf>
    <xf numFmtId="164" fontId="1" fillId="0" borderId="67" xfId="0" applyNumberFormat="1" applyFont="1" applyBorder="1" applyAlignment="1">
      <alignment horizontal="center" vertical="top" wrapText="1"/>
    </xf>
    <xf numFmtId="0" fontId="10" fillId="5" borderId="27" xfId="0" applyFont="1" applyFill="1" applyBorder="1" applyAlignment="1">
      <alignment horizontal="left" vertical="top" wrapText="1"/>
    </xf>
    <xf numFmtId="0" fontId="10" fillId="5" borderId="23" xfId="0" applyFont="1" applyFill="1" applyBorder="1" applyAlignment="1">
      <alignment horizontal="left" vertical="top" wrapText="1"/>
    </xf>
    <xf numFmtId="0" fontId="10" fillId="5" borderId="75" xfId="0" applyFont="1" applyFill="1" applyBorder="1" applyAlignment="1">
      <alignment horizontal="left" vertical="top" wrapText="1"/>
    </xf>
    <xf numFmtId="164" fontId="9" fillId="5" borderId="27" xfId="0" applyNumberFormat="1" applyFont="1" applyFill="1" applyBorder="1" applyAlignment="1">
      <alignment horizontal="center" vertical="top" wrapText="1"/>
    </xf>
    <xf numFmtId="164" fontId="9" fillId="5" borderId="23" xfId="0" applyNumberFormat="1" applyFont="1" applyFill="1" applyBorder="1" applyAlignment="1">
      <alignment horizontal="center" vertical="top" wrapText="1"/>
    </xf>
    <xf numFmtId="164" fontId="9" fillId="5" borderId="75" xfId="0" applyNumberFormat="1" applyFont="1" applyFill="1" applyBorder="1" applyAlignment="1">
      <alignment horizontal="center" vertical="top" wrapText="1"/>
    </xf>
    <xf numFmtId="0" fontId="6" fillId="4" borderId="28"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1" xfId="0" applyFont="1" applyFill="1" applyBorder="1" applyAlignment="1">
      <alignment horizontal="left" vertical="top" wrapText="1"/>
    </xf>
    <xf numFmtId="164" fontId="1" fillId="0" borderId="32" xfId="0" applyNumberFormat="1"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77" xfId="0" applyNumberFormat="1" applyFont="1" applyBorder="1" applyAlignment="1">
      <alignment horizontal="center" vertical="top" wrapText="1"/>
    </xf>
    <xf numFmtId="0" fontId="6" fillId="0" borderId="21" xfId="0" applyFont="1" applyFill="1" applyBorder="1" applyAlignment="1">
      <alignment horizontal="left" vertical="top" wrapText="1"/>
    </xf>
    <xf numFmtId="164" fontId="1" fillId="0" borderId="54" xfId="0" applyNumberFormat="1" applyFont="1" applyFill="1" applyBorder="1" applyAlignment="1">
      <alignment horizontal="center" vertical="top" wrapText="1"/>
    </xf>
    <xf numFmtId="164" fontId="1" fillId="0" borderId="60" xfId="0" applyNumberFormat="1" applyFont="1" applyFill="1" applyBorder="1" applyAlignment="1">
      <alignment horizontal="center" vertical="top" wrapText="1"/>
    </xf>
    <xf numFmtId="164" fontId="1" fillId="0" borderId="37" xfId="0" applyNumberFormat="1" applyFont="1" applyFill="1" applyBorder="1" applyAlignment="1">
      <alignment horizontal="center" vertical="top" wrapText="1"/>
    </xf>
    <xf numFmtId="0" fontId="6" fillId="0" borderId="40" xfId="0" applyFont="1" applyFill="1" applyBorder="1" applyAlignment="1">
      <alignment horizontal="left" vertical="top" wrapText="1"/>
    </xf>
    <xf numFmtId="164" fontId="1" fillId="0" borderId="40" xfId="0" applyNumberFormat="1" applyFont="1" applyFill="1" applyBorder="1" applyAlignment="1">
      <alignment horizontal="center" vertical="top" wrapText="1"/>
    </xf>
    <xf numFmtId="164" fontId="1" fillId="0" borderId="41" xfId="0" applyNumberFormat="1" applyFont="1" applyFill="1" applyBorder="1" applyAlignment="1">
      <alignment horizontal="center" vertical="top" wrapText="1"/>
    </xf>
    <xf numFmtId="164" fontId="1" fillId="0" borderId="67" xfId="0" applyNumberFormat="1" applyFont="1" applyFill="1" applyBorder="1" applyAlignment="1">
      <alignment horizontal="center" vertical="top" wrapText="1"/>
    </xf>
    <xf numFmtId="0" fontId="6" fillId="0" borderId="78" xfId="0" applyFont="1" applyBorder="1" applyAlignment="1">
      <alignment horizontal="left" vertical="top" wrapText="1"/>
    </xf>
    <xf numFmtId="0" fontId="6" fillId="0" borderId="79" xfId="0" applyFont="1" applyBorder="1" applyAlignment="1">
      <alignment horizontal="left" vertical="top" wrapText="1"/>
    </xf>
    <xf numFmtId="164" fontId="1" fillId="0" borderId="80" xfId="0" applyNumberFormat="1" applyFont="1" applyBorder="1" applyAlignment="1">
      <alignment horizontal="center" vertical="top" wrapText="1"/>
    </xf>
    <xf numFmtId="164" fontId="1" fillId="0" borderId="78" xfId="0" applyNumberFormat="1" applyFont="1" applyBorder="1" applyAlignment="1">
      <alignment horizontal="center" vertical="top" wrapText="1"/>
    </xf>
    <xf numFmtId="164" fontId="1" fillId="0" borderId="79" xfId="0" applyNumberFormat="1" applyFont="1" applyBorder="1" applyAlignment="1">
      <alignment horizontal="center" vertical="top" wrapText="1"/>
    </xf>
    <xf numFmtId="164" fontId="1" fillId="0" borderId="24" xfId="0" applyNumberFormat="1" applyFont="1" applyBorder="1" applyAlignment="1">
      <alignment horizontal="center" vertical="top" wrapText="1"/>
    </xf>
    <xf numFmtId="164" fontId="1" fillId="0" borderId="8" xfId="0" applyNumberFormat="1" applyFont="1" applyBorder="1" applyAlignment="1">
      <alignment horizontal="center" vertical="top" wrapText="1"/>
    </xf>
    <xf numFmtId="164" fontId="1" fillId="0" borderId="22" xfId="0" applyNumberFormat="1" applyFont="1" applyBorder="1" applyAlignment="1">
      <alignment horizontal="center" vertical="top" wrapText="1"/>
    </xf>
    <xf numFmtId="49" fontId="17" fillId="0" borderId="0"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165" fontId="13" fillId="4" borderId="0" xfId="0" applyNumberFormat="1" applyFont="1" applyFill="1" applyBorder="1" applyAlignment="1">
      <alignment horizontal="center" vertical="center" wrapText="1"/>
    </xf>
    <xf numFmtId="164" fontId="11" fillId="5" borderId="27" xfId="0" applyNumberFormat="1" applyFont="1" applyFill="1" applyBorder="1" applyAlignment="1">
      <alignment horizontal="center" vertical="center" wrapText="1"/>
    </xf>
    <xf numFmtId="164" fontId="11" fillId="5" borderId="23" xfId="0" applyNumberFormat="1" applyFont="1" applyFill="1" applyBorder="1" applyAlignment="1">
      <alignment horizontal="center" vertical="center" wrapText="1"/>
    </xf>
    <xf numFmtId="164" fontId="11" fillId="5" borderId="75" xfId="0" applyNumberFormat="1" applyFont="1" applyFill="1" applyBorder="1" applyAlignment="1">
      <alignment horizontal="center" vertical="center" wrapText="1"/>
    </xf>
    <xf numFmtId="0" fontId="14" fillId="0" borderId="8" xfId="0" applyNumberFormat="1" applyFont="1" applyBorder="1" applyAlignment="1">
      <alignment horizontal="left" vertical="top" wrapText="1"/>
    </xf>
    <xf numFmtId="164" fontId="8" fillId="3" borderId="27" xfId="0" applyNumberFormat="1" applyFont="1" applyFill="1" applyBorder="1" applyAlignment="1">
      <alignment horizontal="center" vertical="top"/>
    </xf>
    <xf numFmtId="164" fontId="8" fillId="3" borderId="23" xfId="0" applyNumberFormat="1" applyFont="1" applyFill="1" applyBorder="1" applyAlignment="1">
      <alignment horizontal="center" vertical="top"/>
    </xf>
    <xf numFmtId="164" fontId="8" fillId="3" borderId="75" xfId="0" applyNumberFormat="1" applyFont="1" applyFill="1" applyBorder="1" applyAlignment="1">
      <alignment horizontal="center" vertical="top"/>
    </xf>
    <xf numFmtId="0" fontId="6" fillId="0" borderId="9" xfId="0" applyNumberFormat="1" applyFont="1" applyBorder="1" applyAlignment="1">
      <alignment horizontal="center" vertical="top" wrapText="1"/>
    </xf>
    <xf numFmtId="0" fontId="6" fillId="0" borderId="15" xfId="0" applyNumberFormat="1" applyFont="1" applyBorder="1" applyAlignment="1">
      <alignment horizontal="center" vertical="top" wrapText="1"/>
    </xf>
    <xf numFmtId="0" fontId="6" fillId="0" borderId="70" xfId="0" applyNumberFormat="1" applyFont="1" applyBorder="1" applyAlignment="1">
      <alignment horizontal="center" vertical="top" wrapText="1"/>
    </xf>
    <xf numFmtId="0" fontId="11" fillId="4" borderId="9" xfId="0" applyNumberFormat="1" applyFont="1" applyFill="1" applyBorder="1" applyAlignment="1">
      <alignment horizontal="left" vertical="top" wrapText="1"/>
    </xf>
    <xf numFmtId="0" fontId="11" fillId="4" borderId="15" xfId="0" applyNumberFormat="1" applyFont="1" applyFill="1" applyBorder="1" applyAlignment="1">
      <alignment horizontal="left" vertical="top" wrapText="1"/>
    </xf>
    <xf numFmtId="0" fontId="11" fillId="4" borderId="70" xfId="0" applyNumberFormat="1" applyFont="1" applyFill="1" applyBorder="1" applyAlignment="1">
      <alignment horizontal="left" vertical="top" wrapText="1"/>
    </xf>
    <xf numFmtId="0" fontId="6" fillId="0" borderId="9"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49" fontId="10" fillId="4" borderId="12" xfId="0" applyNumberFormat="1" applyFont="1" applyFill="1" applyBorder="1" applyAlignment="1">
      <alignment horizontal="center" vertical="top"/>
    </xf>
    <xf numFmtId="49" fontId="10" fillId="0" borderId="0" xfId="0" applyNumberFormat="1" applyFont="1" applyBorder="1" applyAlignment="1">
      <alignment horizontal="center" vertical="top"/>
    </xf>
    <xf numFmtId="49" fontId="10" fillId="0" borderId="20" xfId="0" applyNumberFormat="1" applyFont="1" applyBorder="1" applyAlignment="1">
      <alignment horizontal="center" vertical="top"/>
    </xf>
    <xf numFmtId="0" fontId="11" fillId="0" borderId="54"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68" xfId="0" applyFont="1" applyFill="1" applyBorder="1" applyAlignment="1">
      <alignment horizontal="left" vertical="top" wrapText="1"/>
    </xf>
    <xf numFmtId="49" fontId="10" fillId="4" borderId="7" xfId="0" applyNumberFormat="1" applyFont="1" applyFill="1" applyBorder="1" applyAlignment="1">
      <alignment horizontal="center" vertical="top"/>
    </xf>
    <xf numFmtId="49" fontId="10" fillId="4" borderId="19" xfId="0" applyNumberFormat="1" applyFont="1" applyFill="1" applyBorder="1" applyAlignment="1">
      <alignment horizontal="center" vertical="top"/>
    </xf>
    <xf numFmtId="0" fontId="1" fillId="0" borderId="25" xfId="0" applyNumberFormat="1" applyFont="1" applyBorder="1" applyAlignment="1">
      <alignment horizontal="center" vertical="top" wrapText="1"/>
    </xf>
    <xf numFmtId="0" fontId="1" fillId="0" borderId="70" xfId="0" applyNumberFormat="1" applyFont="1" applyBorder="1" applyAlignment="1">
      <alignment horizontal="center" vertical="top" wrapText="1"/>
    </xf>
    <xf numFmtId="0" fontId="8" fillId="0" borderId="25" xfId="0" applyNumberFormat="1" applyFont="1" applyBorder="1" applyAlignment="1">
      <alignment horizontal="center" vertical="top" wrapText="1"/>
    </xf>
    <xf numFmtId="0" fontId="8" fillId="0" borderId="26" xfId="0" applyNumberFormat="1" applyFont="1" applyBorder="1" applyAlignment="1">
      <alignment horizontal="center" vertical="top" wrapText="1"/>
    </xf>
    <xf numFmtId="0" fontId="11" fillId="4" borderId="25" xfId="0" applyFont="1" applyFill="1" applyBorder="1" applyAlignment="1">
      <alignment horizontal="left" vertical="top" wrapText="1"/>
    </xf>
    <xf numFmtId="0" fontId="11" fillId="4" borderId="26" xfId="0" applyFont="1" applyFill="1" applyBorder="1" applyAlignment="1">
      <alignment horizontal="left" vertical="top" wrapText="1"/>
    </xf>
    <xf numFmtId="1" fontId="11" fillId="0" borderId="64" xfId="0" applyNumberFormat="1" applyFont="1" applyFill="1" applyBorder="1" applyAlignment="1">
      <alignment horizontal="center" vertical="top"/>
    </xf>
    <xf numFmtId="1" fontId="11" fillId="0" borderId="1" xfId="0" applyNumberFormat="1" applyFont="1" applyFill="1" applyBorder="1" applyAlignment="1">
      <alignment horizontal="center" vertical="top"/>
    </xf>
    <xf numFmtId="1" fontId="11" fillId="0" borderId="51" xfId="0" applyNumberFormat="1" applyFont="1" applyFill="1" applyBorder="1" applyAlignment="1">
      <alignment horizontal="center" vertical="top"/>
    </xf>
    <xf numFmtId="49" fontId="10" fillId="6" borderId="53" xfId="0" applyNumberFormat="1" applyFont="1" applyFill="1" applyBorder="1" applyAlignment="1">
      <alignment horizontal="center" vertical="top"/>
    </xf>
    <xf numFmtId="49" fontId="10" fillId="6" borderId="60" xfId="0" applyNumberFormat="1" applyFont="1" applyFill="1" applyBorder="1" applyAlignment="1">
      <alignment horizontal="center" vertical="top"/>
    </xf>
    <xf numFmtId="49" fontId="10" fillId="6" borderId="37" xfId="0" applyNumberFormat="1" applyFont="1" applyFill="1" applyBorder="1" applyAlignment="1">
      <alignment horizontal="center" vertical="top"/>
    </xf>
    <xf numFmtId="164" fontId="8" fillId="6" borderId="40" xfId="0" applyNumberFormat="1" applyFont="1" applyFill="1" applyBorder="1" applyAlignment="1">
      <alignment horizontal="center" vertical="top"/>
    </xf>
    <xf numFmtId="164" fontId="8" fillId="6" borderId="41" xfId="0" applyNumberFormat="1" applyFont="1" applyFill="1" applyBorder="1" applyAlignment="1">
      <alignment horizontal="center" vertical="top"/>
    </xf>
    <xf numFmtId="164" fontId="8" fillId="6" borderId="67" xfId="0" applyNumberFormat="1" applyFont="1" applyFill="1" applyBorder="1" applyAlignment="1">
      <alignment horizontal="center" vertical="top"/>
    </xf>
    <xf numFmtId="0" fontId="1" fillId="8" borderId="28" xfId="0" applyFont="1" applyFill="1" applyBorder="1" applyAlignment="1">
      <alignment horizontal="left" vertical="top" wrapText="1"/>
    </xf>
    <xf numFmtId="164" fontId="8" fillId="0" borderId="15"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80" xfId="0" applyFont="1" applyBorder="1" applyAlignment="1">
      <alignment horizontal="left" vertical="top" wrapText="1"/>
    </xf>
    <xf numFmtId="164" fontId="8" fillId="0" borderId="25" xfId="0" applyNumberFormat="1" applyFont="1" applyBorder="1" applyAlignment="1">
      <alignment horizontal="center" vertical="center" wrapText="1"/>
    </xf>
    <xf numFmtId="164" fontId="8" fillId="0" borderId="26" xfId="0" applyNumberFormat="1" applyFont="1" applyBorder="1" applyAlignment="1">
      <alignment horizontal="center" vertical="center" wrapText="1"/>
    </xf>
    <xf numFmtId="0" fontId="19" fillId="0" borderId="68" xfId="0" applyFont="1" applyBorder="1" applyAlignment="1">
      <alignment horizontal="left" vertical="top" wrapText="1"/>
    </xf>
    <xf numFmtId="49" fontId="13" fillId="0" borderId="34" xfId="0" applyNumberFormat="1" applyFont="1" applyBorder="1" applyAlignment="1">
      <alignment horizontal="center" vertical="top"/>
    </xf>
    <xf numFmtId="49" fontId="13" fillId="0" borderId="31" xfId="0" applyNumberFormat="1" applyFont="1" applyBorder="1" applyAlignment="1">
      <alignment horizontal="center" vertical="top"/>
    </xf>
    <xf numFmtId="164" fontId="8" fillId="0" borderId="70" xfId="0" applyNumberFormat="1" applyFont="1" applyBorder="1" applyAlignment="1">
      <alignment horizontal="center" vertical="center" wrapText="1"/>
    </xf>
    <xf numFmtId="0" fontId="11" fillId="4" borderId="70" xfId="0" applyFont="1" applyFill="1" applyBorder="1" applyAlignment="1">
      <alignment horizontal="left" vertical="top" wrapText="1"/>
    </xf>
    <xf numFmtId="1" fontId="11" fillId="0" borderId="61" xfId="0" applyNumberFormat="1" applyFont="1" applyFill="1" applyBorder="1" applyAlignment="1">
      <alignment horizontal="center" vertical="top"/>
    </xf>
    <xf numFmtId="1" fontId="11" fillId="0" borderId="2" xfId="0" applyNumberFormat="1" applyFont="1" applyFill="1" applyBorder="1" applyAlignment="1">
      <alignment horizontal="center" vertical="top"/>
    </xf>
    <xf numFmtId="1" fontId="11" fillId="0" borderId="42" xfId="0" applyNumberFormat="1" applyFont="1" applyFill="1" applyBorder="1" applyAlignment="1">
      <alignment horizontal="center" vertical="top"/>
    </xf>
    <xf numFmtId="49" fontId="13" fillId="8" borderId="36" xfId="0" applyNumberFormat="1" applyFont="1" applyFill="1" applyBorder="1" applyAlignment="1">
      <alignment horizontal="center" vertical="top"/>
    </xf>
    <xf numFmtId="164" fontId="11" fillId="0" borderId="64" xfId="0" applyNumberFormat="1" applyFont="1" applyFill="1" applyBorder="1" applyAlignment="1">
      <alignment horizontal="center" vertical="top"/>
    </xf>
    <xf numFmtId="0" fontId="19" fillId="0" borderId="28" xfId="0" applyFont="1" applyBorder="1" applyAlignment="1">
      <alignment horizontal="left" vertical="top" wrapText="1"/>
    </xf>
    <xf numFmtId="0" fontId="1" fillId="4" borderId="37" xfId="0" applyFont="1" applyFill="1" applyBorder="1" applyAlignment="1">
      <alignment horizontal="left" vertical="top" wrapText="1"/>
    </xf>
    <xf numFmtId="0" fontId="1" fillId="4" borderId="21" xfId="0" applyFont="1" applyFill="1" applyBorder="1" applyAlignment="1">
      <alignment horizontal="left" vertical="top" wrapText="1"/>
    </xf>
    <xf numFmtId="0" fontId="11" fillId="4" borderId="25" xfId="0" applyNumberFormat="1" applyFont="1" applyFill="1" applyBorder="1" applyAlignment="1">
      <alignment horizontal="left" vertical="top" wrapText="1"/>
    </xf>
    <xf numFmtId="0" fontId="11" fillId="4" borderId="26" xfId="0" applyNumberFormat="1" applyFont="1" applyFill="1" applyBorder="1" applyAlignment="1">
      <alignment horizontal="left" vertical="top" wrapText="1"/>
    </xf>
    <xf numFmtId="49" fontId="1" fillId="6" borderId="63" xfId="0" applyNumberFormat="1" applyFont="1" applyFill="1" applyBorder="1" applyAlignment="1">
      <alignment horizontal="center" vertical="top"/>
    </xf>
    <xf numFmtId="49" fontId="1" fillId="6" borderId="41" xfId="0" applyNumberFormat="1" applyFont="1" applyFill="1" applyBorder="1" applyAlignment="1">
      <alignment horizontal="center" vertical="top"/>
    </xf>
    <xf numFmtId="0" fontId="6" fillId="6" borderId="40" xfId="0" applyNumberFormat="1" applyFont="1" applyFill="1" applyBorder="1" applyAlignment="1">
      <alignment horizontal="center" vertical="top" wrapText="1"/>
    </xf>
    <xf numFmtId="0" fontId="6" fillId="6" borderId="41" xfId="0" applyNumberFormat="1" applyFont="1" applyFill="1" applyBorder="1" applyAlignment="1">
      <alignment horizontal="center" vertical="top" wrapText="1"/>
    </xf>
    <xf numFmtId="0" fontId="6" fillId="6" borderId="67" xfId="0" applyNumberFormat="1" applyFont="1" applyFill="1" applyBorder="1" applyAlignment="1">
      <alignment horizontal="center" vertical="top" wrapText="1"/>
    </xf>
    <xf numFmtId="0" fontId="1" fillId="4" borderId="28" xfId="0" applyFont="1" applyFill="1" applyBorder="1" applyAlignment="1">
      <alignment horizontal="left" vertical="top" wrapText="1"/>
    </xf>
    <xf numFmtId="0" fontId="1" fillId="4" borderId="80" xfId="0" applyFont="1" applyFill="1" applyBorder="1" applyAlignment="1">
      <alignment horizontal="left" vertical="top" wrapText="1"/>
    </xf>
    <xf numFmtId="0" fontId="1" fillId="0" borderId="1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1" fillId="4" borderId="52" xfId="0" applyNumberFormat="1" applyFont="1" applyFill="1" applyBorder="1" applyAlignment="1">
      <alignment horizontal="center" vertical="top" wrapText="1"/>
    </xf>
    <xf numFmtId="0" fontId="11" fillId="4" borderId="10" xfId="0" applyNumberFormat="1" applyFont="1" applyFill="1" applyBorder="1" applyAlignment="1">
      <alignment horizontal="center" vertical="top" wrapText="1"/>
    </xf>
    <xf numFmtId="0" fontId="11" fillId="4" borderId="43" xfId="0" applyNumberFormat="1" applyFont="1" applyFill="1" applyBorder="1" applyAlignment="1">
      <alignment horizontal="center" vertical="top" wrapText="1"/>
    </xf>
    <xf numFmtId="0" fontId="11" fillId="4" borderId="12" xfId="0" applyNumberFormat="1" applyFont="1" applyFill="1" applyBorder="1" applyAlignment="1">
      <alignment horizontal="center" vertical="top" wrapText="1"/>
    </xf>
    <xf numFmtId="0" fontId="11" fillId="4" borderId="55" xfId="0" applyNumberFormat="1" applyFont="1" applyFill="1" applyBorder="1" applyAlignment="1">
      <alignment horizontal="center" vertical="top" wrapText="1"/>
    </xf>
    <xf numFmtId="0" fontId="11" fillId="4" borderId="34" xfId="0" applyNumberFormat="1" applyFont="1" applyFill="1" applyBorder="1" applyAlignment="1">
      <alignment horizontal="center" vertical="top" wrapText="1"/>
    </xf>
    <xf numFmtId="0" fontId="1" fillId="4" borderId="79" xfId="0" applyFont="1" applyFill="1" applyBorder="1" applyAlignment="1">
      <alignment horizontal="left" vertical="top" wrapText="1"/>
    </xf>
    <xf numFmtId="0" fontId="9" fillId="4" borderId="21" xfId="0" applyFont="1" applyFill="1" applyBorder="1" applyAlignment="1">
      <alignment horizontal="left" vertical="top" wrapText="1"/>
    </xf>
    <xf numFmtId="0" fontId="1" fillId="8" borderId="25" xfId="0" applyNumberFormat="1" applyFont="1" applyFill="1" applyBorder="1" applyAlignment="1">
      <alignment horizontal="center" vertical="center" wrapText="1"/>
    </xf>
    <xf numFmtId="0" fontId="1" fillId="8" borderId="15" xfId="0" applyNumberFormat="1" applyFont="1" applyFill="1" applyBorder="1" applyAlignment="1">
      <alignment horizontal="center" vertical="center" wrapText="1"/>
    </xf>
    <xf numFmtId="164" fontId="11" fillId="0" borderId="15" xfId="0" applyNumberFormat="1" applyFont="1" applyFill="1" applyBorder="1" applyAlignment="1">
      <alignment horizontal="left" vertical="top" wrapText="1"/>
    </xf>
    <xf numFmtId="164" fontId="11" fillId="0" borderId="70" xfId="0" applyNumberFormat="1" applyFont="1" applyFill="1" applyBorder="1" applyAlignment="1">
      <alignment horizontal="left" vertical="top" wrapText="1"/>
    </xf>
    <xf numFmtId="1" fontId="11" fillId="0" borderId="10" xfId="0" applyNumberFormat="1" applyFont="1" applyFill="1" applyBorder="1" applyAlignment="1">
      <alignment horizontal="center" vertical="top"/>
    </xf>
    <xf numFmtId="1" fontId="11" fillId="0" borderId="17" xfId="0" applyNumberFormat="1" applyFont="1" applyFill="1" applyBorder="1" applyAlignment="1">
      <alignment horizontal="center" vertical="top"/>
    </xf>
    <xf numFmtId="1" fontId="11" fillId="0" borderId="12" xfId="0" applyNumberFormat="1" applyFont="1" applyFill="1" applyBorder="1" applyAlignment="1">
      <alignment horizontal="center" vertical="top"/>
    </xf>
    <xf numFmtId="1" fontId="11" fillId="0" borderId="19" xfId="0" applyNumberFormat="1" applyFont="1" applyFill="1" applyBorder="1" applyAlignment="1">
      <alignment horizontal="center" vertical="top"/>
    </xf>
    <xf numFmtId="1" fontId="11" fillId="0" borderId="34" xfId="0" applyNumberFormat="1" applyFont="1" applyFill="1" applyBorder="1" applyAlignment="1">
      <alignment horizontal="center" vertical="top"/>
    </xf>
    <xf numFmtId="1" fontId="11" fillId="0" borderId="31" xfId="0" applyNumberFormat="1" applyFont="1" applyFill="1" applyBorder="1" applyAlignment="1">
      <alignment horizontal="center" vertical="top"/>
    </xf>
    <xf numFmtId="164" fontId="11" fillId="0" borderId="25" xfId="0" applyNumberFormat="1" applyFont="1" applyFill="1" applyBorder="1" applyAlignment="1">
      <alignment horizontal="left" vertical="top" wrapText="1"/>
    </xf>
    <xf numFmtId="1" fontId="11" fillId="0" borderId="45" xfId="0" applyNumberFormat="1" applyFont="1" applyFill="1" applyBorder="1" applyAlignment="1">
      <alignment horizontal="center" vertical="top"/>
    </xf>
    <xf numFmtId="1" fontId="11" fillId="0" borderId="59" xfId="0" applyNumberFormat="1" applyFont="1" applyFill="1" applyBorder="1" applyAlignment="1">
      <alignment horizontal="center" vertical="top"/>
    </xf>
    <xf numFmtId="164" fontId="11" fillId="0" borderId="24" xfId="0" applyNumberFormat="1" applyFont="1" applyFill="1" applyBorder="1" applyAlignment="1">
      <alignment horizontal="left" vertical="top" wrapText="1"/>
    </xf>
    <xf numFmtId="164" fontId="11" fillId="0" borderId="80" xfId="0" applyNumberFormat="1"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70" xfId="0" applyFont="1" applyFill="1" applyBorder="1" applyAlignment="1">
      <alignment horizontal="left" vertical="top" wrapText="1"/>
    </xf>
    <xf numFmtId="0" fontId="6" fillId="0" borderId="24" xfId="0" applyFont="1" applyFill="1" applyBorder="1" applyAlignment="1">
      <alignment horizontal="left" vertical="top" wrapText="1"/>
    </xf>
    <xf numFmtId="0" fontId="1" fillId="0" borderId="9" xfId="0" applyNumberFormat="1" applyFont="1" applyBorder="1" applyAlignment="1">
      <alignment horizontal="center" vertical="top" wrapText="1"/>
    </xf>
    <xf numFmtId="0" fontId="11" fillId="0" borderId="9" xfId="0" applyNumberFormat="1" applyFont="1" applyFill="1" applyBorder="1" applyAlignment="1">
      <alignment horizontal="left" vertical="top" wrapText="1"/>
    </xf>
    <xf numFmtId="0" fontId="11" fillId="0" borderId="15" xfId="0" applyNumberFormat="1" applyFont="1" applyFill="1" applyBorder="1" applyAlignment="1">
      <alignment horizontal="left" vertical="top" wrapText="1"/>
    </xf>
    <xf numFmtId="0" fontId="8" fillId="0" borderId="9"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8" fillId="0" borderId="70" xfId="0" applyNumberFormat="1" applyFont="1" applyFill="1" applyBorder="1" applyAlignment="1">
      <alignment horizontal="center" vertical="top" wrapText="1"/>
    </xf>
    <xf numFmtId="0" fontId="11" fillId="0" borderId="70" xfId="0" applyNumberFormat="1" applyFont="1" applyFill="1" applyBorder="1" applyAlignment="1">
      <alignment horizontal="left" vertical="top" wrapText="1"/>
    </xf>
    <xf numFmtId="0" fontId="11" fillId="0" borderId="35" xfId="0" applyNumberFormat="1" applyFont="1" applyFill="1" applyBorder="1" applyAlignment="1">
      <alignment horizontal="center" vertical="top"/>
    </xf>
    <xf numFmtId="0" fontId="11" fillId="0" borderId="31" xfId="0" applyNumberFormat="1" applyFont="1" applyFill="1" applyBorder="1" applyAlignment="1">
      <alignment horizontal="center" vertical="top"/>
    </xf>
    <xf numFmtId="0" fontId="11" fillId="0" borderId="5" xfId="0" applyNumberFormat="1" applyFont="1" applyFill="1" applyBorder="1" applyAlignment="1">
      <alignment horizontal="center" vertical="top"/>
    </xf>
    <xf numFmtId="0" fontId="11" fillId="0" borderId="17" xfId="0" applyNumberFormat="1" applyFont="1" applyFill="1" applyBorder="1" applyAlignment="1">
      <alignment horizontal="center" vertical="top"/>
    </xf>
    <xf numFmtId="0" fontId="11" fillId="0" borderId="7" xfId="0" applyNumberFormat="1" applyFont="1" applyFill="1" applyBorder="1" applyAlignment="1">
      <alignment horizontal="center" vertical="top"/>
    </xf>
    <xf numFmtId="0" fontId="11" fillId="0" borderId="19" xfId="0" applyNumberFormat="1" applyFont="1" applyFill="1" applyBorder="1" applyAlignment="1">
      <alignment horizontal="center" vertical="top"/>
    </xf>
    <xf numFmtId="49" fontId="10" fillId="6" borderId="14" xfId="0" applyNumberFormat="1" applyFont="1" applyFill="1" applyBorder="1" applyAlignment="1">
      <alignment horizontal="right" vertical="top"/>
    </xf>
    <xf numFmtId="49" fontId="10" fillId="6" borderId="78" xfId="0" applyNumberFormat="1" applyFont="1" applyFill="1" applyBorder="1" applyAlignment="1">
      <alignment horizontal="right" vertical="top"/>
    </xf>
    <xf numFmtId="49" fontId="10" fillId="6" borderId="69" xfId="0" applyNumberFormat="1" applyFont="1" applyFill="1" applyBorder="1" applyAlignment="1">
      <alignment horizontal="right" vertical="top"/>
    </xf>
    <xf numFmtId="49" fontId="10" fillId="6" borderId="63" xfId="0" applyNumberFormat="1" applyFont="1" applyFill="1" applyBorder="1" applyAlignment="1">
      <alignment horizontal="right" vertical="top"/>
    </xf>
    <xf numFmtId="49" fontId="10" fillId="6" borderId="41" xfId="0" applyNumberFormat="1" applyFont="1" applyFill="1" applyBorder="1" applyAlignment="1">
      <alignment horizontal="right" vertical="top"/>
    </xf>
    <xf numFmtId="49" fontId="10" fillId="6" borderId="67" xfId="0" applyNumberFormat="1" applyFont="1" applyFill="1" applyBorder="1" applyAlignment="1">
      <alignment horizontal="right" vertical="top"/>
    </xf>
    <xf numFmtId="49" fontId="10" fillId="4" borderId="56" xfId="0" applyNumberFormat="1" applyFont="1" applyFill="1" applyBorder="1" applyAlignment="1">
      <alignment horizontal="right" vertical="top"/>
    </xf>
    <xf numFmtId="49" fontId="10" fillId="4" borderId="69" xfId="0" applyNumberFormat="1" applyFont="1" applyFill="1" applyBorder="1" applyAlignment="1">
      <alignment horizontal="right" vertical="top"/>
    </xf>
    <xf numFmtId="49" fontId="10" fillId="4" borderId="79" xfId="0" applyNumberFormat="1" applyFont="1" applyFill="1" applyBorder="1" applyAlignment="1">
      <alignment horizontal="right" vertical="top"/>
    </xf>
    <xf numFmtId="49" fontId="10" fillId="4" borderId="76" xfId="0" applyNumberFormat="1" applyFont="1" applyFill="1" applyBorder="1" applyAlignment="1">
      <alignment horizontal="right" vertical="top"/>
    </xf>
    <xf numFmtId="2" fontId="1" fillId="0" borderId="9" xfId="0" applyNumberFormat="1" applyFont="1" applyBorder="1" applyAlignment="1">
      <alignment horizontal="center" vertical="top" wrapText="1"/>
    </xf>
    <xf numFmtId="2" fontId="1" fillId="0" borderId="70" xfId="0" applyNumberFormat="1" applyFont="1" applyBorder="1" applyAlignment="1">
      <alignment horizontal="center" vertical="top" wrapText="1"/>
    </xf>
    <xf numFmtId="164" fontId="11" fillId="0" borderId="37" xfId="0" applyNumberFormat="1" applyFont="1" applyFill="1" applyBorder="1" applyAlignment="1">
      <alignment horizontal="left" vertical="top" wrapText="1"/>
    </xf>
    <xf numFmtId="164" fontId="11" fillId="0" borderId="21" xfId="0" applyNumberFormat="1" applyFont="1" applyFill="1" applyBorder="1" applyAlignment="1">
      <alignment horizontal="left" vertical="top" wrapText="1"/>
    </xf>
    <xf numFmtId="164" fontId="11" fillId="0" borderId="79" xfId="0" applyNumberFormat="1" applyFont="1" applyFill="1" applyBorder="1" applyAlignment="1">
      <alignment horizontal="left" vertical="top" wrapText="1"/>
    </xf>
    <xf numFmtId="49" fontId="11" fillId="0" borderId="52"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9" fontId="11" fillId="0" borderId="38" xfId="0" applyNumberFormat="1" applyFont="1" applyFill="1" applyBorder="1" applyAlignment="1">
      <alignment horizontal="center" vertical="top"/>
    </xf>
    <xf numFmtId="1" fontId="11" fillId="0" borderId="43" xfId="0" applyNumberFormat="1" applyFont="1" applyFill="1" applyBorder="1" applyAlignment="1">
      <alignment horizontal="center" vertical="top"/>
    </xf>
    <xf numFmtId="1" fontId="11" fillId="0" borderId="39" xfId="0" applyNumberFormat="1" applyFont="1" applyFill="1" applyBorder="1" applyAlignment="1">
      <alignment horizontal="center" vertical="top"/>
    </xf>
    <xf numFmtId="1" fontId="11" fillId="0" borderId="55" xfId="0" applyNumberFormat="1" applyFont="1" applyFill="1" applyBorder="1" applyAlignment="1">
      <alignment horizontal="center" vertical="top"/>
    </xf>
    <xf numFmtId="1" fontId="11" fillId="0" borderId="36" xfId="0" applyNumberFormat="1" applyFont="1" applyFill="1" applyBorder="1" applyAlignment="1">
      <alignment horizontal="center" vertical="top"/>
    </xf>
    <xf numFmtId="2" fontId="11" fillId="0" borderId="37" xfId="0" applyNumberFormat="1" applyFont="1" applyFill="1" applyBorder="1" applyAlignment="1">
      <alignment horizontal="left" vertical="top" wrapText="1"/>
    </xf>
    <xf numFmtId="2" fontId="11" fillId="0" borderId="21" xfId="0" applyNumberFormat="1" applyFont="1" applyFill="1" applyBorder="1" applyAlignment="1">
      <alignment horizontal="left" vertical="top" wrapText="1"/>
    </xf>
    <xf numFmtId="49" fontId="1" fillId="6" borderId="53" xfId="0" applyNumberFormat="1" applyFont="1" applyFill="1" applyBorder="1" applyAlignment="1">
      <alignment horizontal="center" vertical="top"/>
    </xf>
    <xf numFmtId="49" fontId="1" fillId="6" borderId="11" xfId="0" applyNumberFormat="1" applyFont="1" applyFill="1" applyBorder="1" applyAlignment="1">
      <alignment horizontal="center" vertical="top"/>
    </xf>
    <xf numFmtId="49" fontId="1" fillId="6" borderId="66" xfId="0" applyNumberFormat="1" applyFont="1" applyFill="1" applyBorder="1" applyAlignment="1">
      <alignment horizontal="center" vertical="top"/>
    </xf>
    <xf numFmtId="164" fontId="11" fillId="0" borderId="0" xfId="0" applyNumberFormat="1" applyFont="1" applyFill="1" applyBorder="1" applyAlignment="1">
      <alignment horizontal="left" vertical="top" wrapText="1"/>
    </xf>
    <xf numFmtId="164" fontId="11" fillId="0" borderId="60" xfId="0" applyNumberFormat="1" applyFont="1" applyFill="1" applyBorder="1" applyAlignment="1">
      <alignment horizontal="left" vertical="top" wrapText="1"/>
    </xf>
    <xf numFmtId="164" fontId="11" fillId="0" borderId="78" xfId="0" applyNumberFormat="1" applyFont="1" applyFill="1" applyBorder="1" applyAlignment="1">
      <alignment horizontal="left" vertical="top" wrapText="1"/>
    </xf>
    <xf numFmtId="49" fontId="10" fillId="2" borderId="28" xfId="0" applyNumberFormat="1" applyFont="1" applyFill="1" applyBorder="1" applyAlignment="1">
      <alignment horizontal="center" vertical="top"/>
    </xf>
    <xf numFmtId="0" fontId="1" fillId="4" borderId="15" xfId="0" applyFont="1" applyFill="1" applyBorder="1" applyAlignment="1">
      <alignment horizontal="center" vertical="top" wrapText="1"/>
    </xf>
    <xf numFmtId="0" fontId="1" fillId="4" borderId="26" xfId="0" applyFont="1" applyFill="1" applyBorder="1" applyAlignment="1">
      <alignment horizontal="center" vertical="top" wrapText="1"/>
    </xf>
    <xf numFmtId="2" fontId="11" fillId="0" borderId="79" xfId="0" applyNumberFormat="1" applyFont="1" applyFill="1" applyBorder="1" applyAlignment="1">
      <alignment horizontal="left" vertical="top" wrapText="1"/>
    </xf>
    <xf numFmtId="0" fontId="11" fillId="0" borderId="5" xfId="0" applyFont="1" applyFill="1" applyBorder="1" applyAlignment="1">
      <alignment horizontal="center" vertical="top"/>
    </xf>
    <xf numFmtId="0" fontId="11" fillId="0" borderId="10" xfId="0" applyFont="1" applyFill="1" applyBorder="1" applyAlignment="1">
      <alignment horizontal="center" vertical="top"/>
    </xf>
    <xf numFmtId="0" fontId="11" fillId="0" borderId="7" xfId="0" applyFont="1" applyFill="1" applyBorder="1" applyAlignment="1">
      <alignment horizontal="center" vertical="top"/>
    </xf>
    <xf numFmtId="0" fontId="11" fillId="0" borderId="12" xfId="0" applyFont="1" applyFill="1" applyBorder="1" applyAlignment="1">
      <alignment horizontal="center" vertical="top"/>
    </xf>
    <xf numFmtId="0" fontId="11" fillId="0" borderId="35" xfId="0" applyFont="1" applyFill="1" applyBorder="1" applyAlignment="1">
      <alignment horizontal="center" vertical="top"/>
    </xf>
    <xf numFmtId="0" fontId="11" fillId="0" borderId="34" xfId="0" applyFont="1" applyFill="1" applyBorder="1" applyAlignment="1">
      <alignment horizontal="center" vertical="top"/>
    </xf>
    <xf numFmtId="49" fontId="1" fillId="6" borderId="34"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2" fontId="11" fillId="0" borderId="25" xfId="0" applyNumberFormat="1" applyFont="1" applyFill="1" applyBorder="1" applyAlignment="1">
      <alignment horizontal="left" vertical="top" wrapText="1"/>
    </xf>
    <xf numFmtId="2" fontId="11" fillId="0" borderId="70" xfId="0" applyNumberFormat="1" applyFont="1" applyFill="1" applyBorder="1" applyAlignment="1">
      <alignment horizontal="left" vertical="top" wrapText="1"/>
    </xf>
    <xf numFmtId="2" fontId="11" fillId="0" borderId="9" xfId="0" applyNumberFormat="1" applyFont="1" applyFill="1" applyBorder="1" applyAlignment="1">
      <alignment horizontal="left" vertical="top" wrapText="1"/>
    </xf>
    <xf numFmtId="2" fontId="11" fillId="0" borderId="15" xfId="0" applyNumberFormat="1" applyFont="1" applyFill="1" applyBorder="1" applyAlignment="1">
      <alignment horizontal="left" vertical="top" wrapText="1"/>
    </xf>
    <xf numFmtId="49" fontId="1" fillId="6" borderId="35" xfId="0" applyNumberFormat="1" applyFont="1" applyFill="1" applyBorder="1" applyAlignment="1">
      <alignment horizontal="center" vertical="top"/>
    </xf>
    <xf numFmtId="0" fontId="1" fillId="0" borderId="15" xfId="0" applyNumberFormat="1" applyFont="1" applyBorder="1" applyAlignment="1">
      <alignment horizontal="center" vertical="center" textRotation="90" wrapText="1"/>
    </xf>
    <xf numFmtId="0" fontId="6" fillId="0" borderId="9" xfId="0" applyNumberFormat="1" applyFont="1" applyFill="1" applyBorder="1" applyAlignment="1">
      <alignment horizontal="center" vertical="top" wrapText="1"/>
    </xf>
    <xf numFmtId="0" fontId="6" fillId="0" borderId="70" xfId="0" applyNumberFormat="1" applyFont="1" applyFill="1" applyBorder="1" applyAlignment="1">
      <alignment horizontal="center" vertical="top" wrapText="1"/>
    </xf>
    <xf numFmtId="1" fontId="8" fillId="0" borderId="7" xfId="0" applyNumberFormat="1" applyFont="1" applyFill="1" applyBorder="1" applyAlignment="1">
      <alignment horizontal="center" vertical="top" textRotation="1"/>
    </xf>
    <xf numFmtId="1" fontId="8" fillId="0" borderId="19" xfId="0" applyNumberFormat="1" applyFont="1" applyFill="1" applyBorder="1" applyAlignment="1">
      <alignment horizontal="center" vertical="top" textRotation="1"/>
    </xf>
    <xf numFmtId="1" fontId="8" fillId="0" borderId="35" xfId="0" applyNumberFormat="1" applyFont="1" applyFill="1" applyBorder="1" applyAlignment="1">
      <alignment horizontal="center" vertical="top" textRotation="1"/>
    </xf>
    <xf numFmtId="1" fontId="8" fillId="0" borderId="31" xfId="0" applyNumberFormat="1" applyFont="1" applyFill="1" applyBorder="1" applyAlignment="1">
      <alignment horizontal="center" vertical="top" textRotation="1"/>
    </xf>
    <xf numFmtId="164" fontId="11" fillId="0" borderId="9" xfId="0" applyNumberFormat="1" applyFont="1" applyFill="1" applyBorder="1" applyAlignment="1">
      <alignment horizontal="left" vertical="top" wrapText="1"/>
    </xf>
    <xf numFmtId="1" fontId="11" fillId="0" borderId="5" xfId="0" applyNumberFormat="1" applyFont="1" applyFill="1" applyBorder="1" applyAlignment="1">
      <alignment horizontal="center" vertical="top"/>
    </xf>
    <xf numFmtId="1" fontId="16" fillId="0" borderId="17" xfId="0" applyNumberFormat="1" applyFont="1" applyFill="1" applyBorder="1" applyAlignment="1">
      <alignment horizontal="center" vertical="top"/>
    </xf>
    <xf numFmtId="1" fontId="11" fillId="0" borderId="7" xfId="0" applyNumberFormat="1" applyFont="1" applyFill="1" applyBorder="1" applyAlignment="1">
      <alignment horizontal="center" vertical="top"/>
    </xf>
    <xf numFmtId="1" fontId="16" fillId="0" borderId="19" xfId="0" applyNumberFormat="1" applyFont="1" applyFill="1" applyBorder="1" applyAlignment="1">
      <alignment horizontal="center" vertical="top"/>
    </xf>
    <xf numFmtId="1" fontId="11" fillId="0" borderId="35" xfId="0" applyNumberFormat="1" applyFont="1" applyFill="1" applyBorder="1" applyAlignment="1">
      <alignment horizontal="center" vertical="top"/>
    </xf>
    <xf numFmtId="1" fontId="16" fillId="0" borderId="31" xfId="0" applyNumberFormat="1" applyFont="1" applyFill="1" applyBorder="1" applyAlignment="1">
      <alignment horizontal="center" vertical="top"/>
    </xf>
    <xf numFmtId="0" fontId="11" fillId="0" borderId="24" xfId="0" applyFont="1" applyFill="1" applyBorder="1" applyAlignment="1">
      <alignment vertical="top" wrapText="1"/>
    </xf>
    <xf numFmtId="0" fontId="16" fillId="0" borderId="68" xfId="0" applyFont="1" applyFill="1" applyBorder="1" applyAlignment="1">
      <alignment vertical="top" wrapText="1"/>
    </xf>
    <xf numFmtId="1" fontId="8" fillId="0" borderId="5" xfId="0" applyNumberFormat="1" applyFont="1" applyFill="1" applyBorder="1" applyAlignment="1">
      <alignment horizontal="center" vertical="top" textRotation="1"/>
    </xf>
    <xf numFmtId="1" fontId="8" fillId="0" borderId="17" xfId="0" applyNumberFormat="1" applyFont="1" applyFill="1" applyBorder="1" applyAlignment="1">
      <alignment horizontal="center" vertical="top" textRotation="1"/>
    </xf>
    <xf numFmtId="0" fontId="11" fillId="0" borderId="9" xfId="0" applyFont="1" applyFill="1" applyBorder="1" applyAlignment="1">
      <alignment horizontal="left" vertical="top" wrapText="1"/>
    </xf>
    <xf numFmtId="1" fontId="16" fillId="0" borderId="31" xfId="0" applyNumberFormat="1" applyFont="1" applyBorder="1" applyAlignment="1">
      <alignment horizontal="center" vertical="top"/>
    </xf>
    <xf numFmtId="0" fontId="11" fillId="0" borderId="65" xfId="0" applyFont="1" applyFill="1" applyBorder="1" applyAlignment="1">
      <alignment horizontal="center" vertical="top" wrapText="1"/>
    </xf>
    <xf numFmtId="0" fontId="11" fillId="0" borderId="71"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35" xfId="0" applyFont="1" applyFill="1" applyBorder="1" applyAlignment="1">
      <alignment horizontal="center" vertical="top" wrapText="1"/>
    </xf>
    <xf numFmtId="0" fontId="11" fillId="0" borderId="31" xfId="0" applyFont="1" applyFill="1" applyBorder="1" applyAlignment="1">
      <alignment horizontal="center" vertical="top" wrapText="1"/>
    </xf>
    <xf numFmtId="1" fontId="11" fillId="0" borderId="37" xfId="0" applyNumberFormat="1" applyFont="1" applyFill="1" applyBorder="1" applyAlignment="1">
      <alignment horizontal="center" vertical="top"/>
    </xf>
    <xf numFmtId="1" fontId="11" fillId="0" borderId="44" xfId="0" applyNumberFormat="1" applyFont="1" applyFill="1" applyBorder="1" applyAlignment="1">
      <alignment horizontal="center" vertical="top"/>
    </xf>
    <xf numFmtId="0" fontId="6" fillId="0" borderId="15" xfId="0" applyNumberFormat="1" applyFont="1" applyFill="1" applyBorder="1" applyAlignment="1">
      <alignment horizontal="center" vertical="top" wrapText="1"/>
    </xf>
    <xf numFmtId="0" fontId="11" fillId="0" borderId="54" xfId="0" applyFont="1" applyFill="1" applyBorder="1" applyAlignment="1">
      <alignment horizontal="center" vertical="top" wrapText="1"/>
    </xf>
    <xf numFmtId="0" fontId="11" fillId="0" borderId="68"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37" xfId="0" applyFont="1" applyFill="1" applyBorder="1" applyAlignment="1">
      <alignment horizontal="center" vertical="top" wrapText="1"/>
    </xf>
    <xf numFmtId="0" fontId="11" fillId="0" borderId="44" xfId="0" applyFont="1" applyFill="1" applyBorder="1" applyAlignment="1">
      <alignment horizontal="center" vertical="top" wrapText="1"/>
    </xf>
    <xf numFmtId="0" fontId="11" fillId="0" borderId="54" xfId="0" applyFont="1" applyBorder="1" applyAlignment="1">
      <alignment horizontal="left" vertical="top" wrapText="1"/>
    </xf>
    <xf numFmtId="0" fontId="11" fillId="0" borderId="80" xfId="0" applyFont="1" applyBorder="1" applyAlignment="1">
      <alignment horizontal="left" vertical="top" wrapText="1"/>
    </xf>
    <xf numFmtId="0" fontId="11" fillId="4" borderId="54" xfId="0" applyFont="1" applyFill="1" applyBorder="1" applyAlignment="1">
      <alignment horizontal="left" vertical="top" wrapText="1"/>
    </xf>
    <xf numFmtId="0" fontId="16" fillId="0" borderId="68" xfId="0" applyFont="1" applyBorder="1" applyAlignment="1">
      <alignment horizontal="left" vertical="top" wrapText="1"/>
    </xf>
    <xf numFmtId="1" fontId="11" fillId="0" borderId="54" xfId="0" applyNumberFormat="1" applyFont="1" applyFill="1" applyBorder="1" applyAlignment="1">
      <alignment horizontal="center" vertical="top"/>
    </xf>
    <xf numFmtId="1" fontId="11" fillId="0" borderId="68" xfId="0" applyNumberFormat="1" applyFont="1" applyFill="1" applyBorder="1" applyAlignment="1">
      <alignment horizontal="center" vertical="top"/>
    </xf>
    <xf numFmtId="0" fontId="11" fillId="0" borderId="55"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17" xfId="0" applyFont="1" applyFill="1" applyBorder="1" applyAlignment="1">
      <alignment horizontal="center" vertical="center" textRotation="90" wrapText="1"/>
    </xf>
    <xf numFmtId="0" fontId="6" fillId="0" borderId="14" xfId="0" applyFont="1" applyFill="1" applyBorder="1" applyAlignment="1">
      <alignment horizontal="center" vertical="center"/>
    </xf>
    <xf numFmtId="0" fontId="6" fillId="0" borderId="64" xfId="0" applyFont="1" applyFill="1" applyBorder="1" applyAlignment="1">
      <alignment horizontal="center" vertical="center"/>
    </xf>
    <xf numFmtId="0" fontId="1" fillId="0" borderId="44" xfId="0" applyNumberFormat="1" applyFont="1" applyBorder="1" applyAlignment="1">
      <alignment horizontal="center" vertical="center" textRotation="90" wrapText="1"/>
    </xf>
    <xf numFmtId="0" fontId="1" fillId="0" borderId="9"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70" xfId="0" applyNumberFormat="1" applyFont="1" applyBorder="1" applyAlignment="1">
      <alignment horizontal="center" vertical="center" wrapText="1"/>
    </xf>
    <xf numFmtId="0" fontId="6" fillId="0" borderId="70" xfId="0" applyFont="1" applyBorder="1" applyAlignment="1">
      <alignment horizontal="center" vertical="center" textRotation="90"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 fillId="8" borderId="54" xfId="0" applyFont="1" applyFill="1" applyBorder="1" applyAlignment="1">
      <alignment horizontal="left" vertical="top" wrapText="1"/>
    </xf>
    <xf numFmtId="164" fontId="8" fillId="8" borderId="25" xfId="0" applyNumberFormat="1" applyFont="1" applyFill="1" applyBorder="1" applyAlignment="1">
      <alignment horizontal="center" vertical="top" wrapText="1"/>
    </xf>
    <xf numFmtId="0" fontId="19" fillId="8" borderId="15" xfId="0" applyFont="1" applyFill="1" applyBorder="1" applyAlignment="1">
      <alignment horizontal="center" vertical="top" wrapText="1"/>
    </xf>
    <xf numFmtId="0" fontId="19" fillId="8" borderId="26" xfId="0" applyFont="1" applyFill="1" applyBorder="1" applyAlignment="1">
      <alignment horizontal="center" vertical="top" wrapText="1"/>
    </xf>
    <xf numFmtId="0" fontId="6" fillId="0" borderId="0" xfId="0" applyFont="1" applyAlignment="1">
      <alignment horizontal="center" vertical="top" wrapText="1"/>
    </xf>
    <xf numFmtId="0" fontId="6" fillId="0" borderId="59"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textRotation="90" wrapText="1"/>
    </xf>
    <xf numFmtId="0" fontId="11" fillId="0" borderId="9" xfId="0" applyFont="1" applyBorder="1" applyAlignment="1">
      <alignment horizontal="center" vertical="center" wrapText="1"/>
    </xf>
    <xf numFmtId="0" fontId="11" fillId="0" borderId="70" xfId="0" applyFont="1" applyBorder="1" applyAlignment="1">
      <alignment horizontal="center" vertical="center" wrapText="1"/>
    </xf>
    <xf numFmtId="0" fontId="8" fillId="0" borderId="14" xfId="0" applyFont="1" applyBorder="1" applyAlignment="1">
      <alignment horizontal="center" vertical="center"/>
    </xf>
    <xf numFmtId="0" fontId="8" fillId="0" borderId="69" xfId="0" applyFont="1" applyBorder="1" applyAlignment="1">
      <alignment horizontal="center" vertical="center"/>
    </xf>
    <xf numFmtId="0" fontId="8" fillId="0" borderId="76" xfId="0" applyFont="1" applyBorder="1" applyAlignment="1">
      <alignment horizontal="center" vertical="center"/>
    </xf>
    <xf numFmtId="49" fontId="10" fillId="7" borderId="32" xfId="0" applyNumberFormat="1" applyFont="1" applyFill="1" applyBorder="1" applyAlignment="1">
      <alignment horizontal="left" vertical="top" wrapText="1"/>
    </xf>
    <xf numFmtId="49" fontId="10" fillId="7" borderId="33" xfId="0" applyNumberFormat="1" applyFont="1" applyFill="1" applyBorder="1" applyAlignment="1">
      <alignment horizontal="left" vertical="top" wrapText="1"/>
    </xf>
    <xf numFmtId="49" fontId="10" fillId="7" borderId="77" xfId="0" applyNumberFormat="1" applyFont="1" applyFill="1" applyBorder="1" applyAlignment="1">
      <alignment horizontal="left" vertical="top" wrapText="1"/>
    </xf>
    <xf numFmtId="0" fontId="15" fillId="5" borderId="56" xfId="0" applyFont="1" applyFill="1" applyBorder="1" applyAlignment="1">
      <alignment horizontal="left" vertical="top" wrapText="1"/>
    </xf>
    <xf numFmtId="0" fontId="15" fillId="5" borderId="60" xfId="0" applyFont="1" applyFill="1" applyBorder="1" applyAlignment="1">
      <alignment horizontal="left" vertical="top" wrapText="1"/>
    </xf>
    <xf numFmtId="0" fontId="15" fillId="5" borderId="37" xfId="0" applyFont="1" applyFill="1" applyBorder="1" applyAlignment="1">
      <alignment horizontal="left" vertical="top" wrapText="1"/>
    </xf>
    <xf numFmtId="0" fontId="10" fillId="2" borderId="23" xfId="0" applyFont="1" applyFill="1" applyBorder="1" applyAlignment="1">
      <alignment horizontal="left" vertical="top"/>
    </xf>
    <xf numFmtId="0" fontId="10" fillId="2" borderId="75" xfId="0" applyFont="1" applyFill="1" applyBorder="1" applyAlignment="1">
      <alignment horizontal="left" vertical="top"/>
    </xf>
    <xf numFmtId="0" fontId="10" fillId="3" borderId="23"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22" xfId="0" applyFont="1" applyFill="1" applyBorder="1" applyAlignment="1">
      <alignment horizontal="left" vertical="top" wrapText="1"/>
    </xf>
    <xf numFmtId="0" fontId="1" fillId="0" borderId="9"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70" xfId="0" applyFont="1" applyBorder="1" applyAlignment="1">
      <alignment horizontal="center" vertical="center" textRotation="90"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75" xfId="0" applyFont="1" applyBorder="1" applyAlignment="1">
      <alignment horizontal="center" vertical="center" wrapText="1"/>
    </xf>
    <xf numFmtId="0" fontId="3" fillId="0" borderId="1" xfId="0" applyFont="1" applyBorder="1" applyAlignment="1">
      <alignment horizontal="center" vertical="center"/>
    </xf>
    <xf numFmtId="0" fontId="1" fillId="0" borderId="0" xfId="0" applyFont="1" applyFill="1" applyBorder="1" applyAlignment="1">
      <alignment horizontal="left" vertical="top" wrapText="1"/>
    </xf>
  </cellXfs>
  <cellStyles count="4">
    <cellStyle name="Įprastas" xfId="0" builtinId="0"/>
    <cellStyle name="Įprastas 2" xfId="1"/>
    <cellStyle name="Įprastas 2 2" xfId="3"/>
    <cellStyle name="Įprastas 3" xfId="2"/>
  </cellStyles>
  <dxfs count="0"/>
  <tableStyles count="0" defaultTableStyle="TableStyleMedium2" defaultPivotStyle="PivotStyleLight16"/>
  <colors>
    <mruColors>
      <color rgb="FFCCECFF"/>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Times New Roman" panose="02020603050405020304" pitchFamily="18" charset="0"/>
                <a:cs typeface="Times New Roman" panose="02020603050405020304" pitchFamily="18" charset="0"/>
              </a:defRPr>
            </a:pPr>
            <a:r>
              <a:rPr lang="lt-LT" sz="1200">
                <a:latin typeface="Times New Roman" panose="02020603050405020304" pitchFamily="18" charset="0"/>
                <a:cs typeface="Times New Roman" panose="02020603050405020304" pitchFamily="18" charset="0"/>
              </a:rPr>
              <a:t>2014 m. SVP programos Nr.</a:t>
            </a:r>
            <a:r>
              <a:rPr lang="lt-LT" sz="1200" baseline="0">
                <a:latin typeface="Times New Roman" panose="02020603050405020304" pitchFamily="18" charset="0"/>
                <a:cs typeface="Times New Roman" panose="02020603050405020304" pitchFamily="18" charset="0"/>
              </a:rPr>
              <a:t> 12 įvykdymas</a:t>
            </a:r>
            <a:endParaRPr lang="lt-LT" sz="1200">
              <a:latin typeface="Times New Roman" panose="02020603050405020304" pitchFamily="18" charset="0"/>
              <a:cs typeface="Times New Roman" panose="02020603050405020304"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spPr>
            <a:solidFill>
              <a:sysClr val="window" lastClr="FFFFFF"/>
            </a:solidFill>
          </c:spPr>
          <c:explosion val="25"/>
          <c:dPt>
            <c:idx val="0"/>
            <c:bubble3D val="0"/>
            <c:spPr>
              <a:solidFill>
                <a:sysClr val="window" lastClr="FFFFFF"/>
              </a:solidFill>
              <a:ln>
                <a:solidFill>
                  <a:sysClr val="windowText" lastClr="000000"/>
                </a:solidFill>
              </a:ln>
            </c:spPr>
          </c:dPt>
          <c:dPt>
            <c:idx val="1"/>
            <c:bubble3D val="0"/>
            <c:spPr>
              <a:solidFill>
                <a:srgbClr val="CCECFF"/>
              </a:solidFill>
              <a:ln>
                <a:solidFill>
                  <a:sysClr val="windowText" lastClr="000000"/>
                </a:solidFill>
              </a:ln>
            </c:spPr>
          </c:dPt>
          <c:dPt>
            <c:idx val="2"/>
            <c:bubble3D val="0"/>
            <c:spPr>
              <a:solidFill>
                <a:srgbClr val="FFCCFF"/>
              </a:solidFill>
              <a:ln>
                <a:solidFill>
                  <a:sysClr val="windowText" lastClr="000000"/>
                </a:solidFill>
              </a:ln>
            </c:spPr>
          </c:dPt>
          <c:dLbls>
            <c:dLbl>
              <c:idx val="0"/>
              <c:layout>
                <c:manualLayout>
                  <c:x val="1.5191819772528434E-2"/>
                  <c:y val="0.12281350247885681"/>
                </c:manualLayout>
              </c:layout>
              <c:tx>
                <c:rich>
                  <a:bodyPr/>
                  <a:lstStyle/>
                  <a:p>
                    <a:r>
                      <a:rPr lang="en-US"/>
                      <a:t>faktiškai įvykdyta –
</a:t>
                    </a:r>
                    <a:r>
                      <a:rPr lang="ru-RU"/>
                      <a:t>57 </a:t>
                    </a:r>
                    <a:r>
                      <a:rPr lang="en-US"/>
                      <a:t>%</a:t>
                    </a:r>
                  </a:p>
                </c:rich>
              </c:tx>
              <c:showLegendKey val="0"/>
              <c:showVal val="1"/>
              <c:showCatName val="1"/>
              <c:showSerName val="1"/>
              <c:showPercent val="1"/>
              <c:showBubbleSize val="0"/>
            </c:dLbl>
            <c:dLbl>
              <c:idx val="1"/>
              <c:layout>
                <c:manualLayout>
                  <c:x val="-1.5958442694663167E-2"/>
                  <c:y val="-7.5204505686789158E-2"/>
                </c:manualLayout>
              </c:layout>
              <c:tx>
                <c:rich>
                  <a:bodyPr/>
                  <a:lstStyle/>
                  <a:p>
                    <a:r>
                      <a:rPr lang="en-US"/>
                      <a:t>iš dalies įvykdyta –
</a:t>
                    </a:r>
                    <a:r>
                      <a:rPr lang="ru-RU"/>
                      <a:t>26 </a:t>
                    </a:r>
                    <a:r>
                      <a:rPr lang="en-US"/>
                      <a:t>%</a:t>
                    </a:r>
                  </a:p>
                </c:rich>
              </c:tx>
              <c:showLegendKey val="0"/>
              <c:showVal val="1"/>
              <c:showCatName val="1"/>
              <c:showSerName val="1"/>
              <c:showPercent val="1"/>
              <c:showBubbleSize val="0"/>
            </c:dLbl>
            <c:dLbl>
              <c:idx val="2"/>
              <c:layout>
                <c:manualLayout>
                  <c:x val="-0.12083810884698014"/>
                  <c:y val="-3.4977242216192896E-2"/>
                </c:manualLayout>
              </c:layout>
              <c:tx>
                <c:rich>
                  <a:bodyPr/>
                  <a:lstStyle/>
                  <a:p>
                    <a:r>
                      <a:rPr lang="lt-LT"/>
                      <a:t>neįvykdyta –</a:t>
                    </a:r>
                    <a:r>
                      <a:rPr lang="en-US"/>
                      <a:t> </a:t>
                    </a:r>
                    <a:r>
                      <a:rPr lang="lt-LT"/>
                      <a:t>17 </a:t>
                    </a:r>
                    <a:r>
                      <a:rPr lang="ru-RU"/>
                      <a:t>%</a:t>
                    </a:r>
                    <a:endParaRPr lang="en-US"/>
                  </a:p>
                </c:rich>
              </c:tx>
              <c:showLegendKey val="0"/>
              <c:showVal val="1"/>
              <c:showCatName val="0"/>
              <c:showSerName val="1"/>
              <c:showPercent val="0"/>
              <c:showBubbleSize val="0"/>
            </c:dLbl>
            <c:txPr>
              <a:bodyPr/>
              <a:lstStyle/>
              <a:p>
                <a:pPr>
                  <a:defRPr sz="1200">
                    <a:latin typeface="Times New Roman" panose="02020603050405020304" pitchFamily="18" charset="0"/>
                    <a:cs typeface="Times New Roman" panose="02020603050405020304" pitchFamily="18" charset="0"/>
                  </a:defRPr>
                </a:pPr>
                <a:endParaRPr lang="lt-LT"/>
              </a:p>
            </c:txPr>
            <c:showLegendKey val="0"/>
            <c:showVal val="1"/>
            <c:showCatName val="1"/>
            <c:showSerName val="1"/>
            <c:showPercent val="1"/>
            <c:showBubbleSize val="0"/>
            <c:showLeaderLines val="1"/>
          </c:dLbls>
          <c:cat>
            <c:strRef>
              <c:f>Aprašymas!$A$6:$A$8</c:f>
              <c:strCache>
                <c:ptCount val="3"/>
                <c:pt idx="0">
                  <c:v>faktiškai įvykdyta –</c:v>
                </c:pt>
                <c:pt idx="1">
                  <c:v>iš dalies įvykdyta –</c:v>
                </c:pt>
                <c:pt idx="2">
                  <c:v>neįvykdyta</c:v>
                </c:pt>
              </c:strCache>
            </c:strRef>
          </c:cat>
          <c:val>
            <c:numRef>
              <c:f>Aprašymas!$B$6:$B$8</c:f>
              <c:numCache>
                <c:formatCode>General</c:formatCode>
                <c:ptCount val="3"/>
                <c:pt idx="0">
                  <c:v>13</c:v>
                </c:pt>
                <c:pt idx="1">
                  <c:v>6</c:v>
                </c:pt>
                <c:pt idx="2">
                  <c:v>4</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8</xdr:row>
      <xdr:rowOff>138111</xdr:rowOff>
    </xdr:from>
    <xdr:to>
      <xdr:col>5</xdr:col>
      <xdr:colOff>781050</xdr:colOff>
      <xdr:row>24</xdr:row>
      <xdr:rowOff>28575</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Normal="100" workbookViewId="0">
      <selection activeCell="G27" sqref="G27"/>
    </sheetView>
  </sheetViews>
  <sheetFormatPr defaultRowHeight="12.75" x14ac:dyDescent="0.2"/>
  <cols>
    <col min="1" max="1" width="19.7109375" style="21" customWidth="1"/>
    <col min="2" max="2" width="10.7109375" style="21" customWidth="1"/>
    <col min="3" max="3" width="11.140625" style="21" customWidth="1"/>
    <col min="4" max="4" width="13" style="21" customWidth="1"/>
    <col min="5" max="5" width="9.7109375" style="21" customWidth="1"/>
    <col min="6" max="6" width="18.85546875" style="21" customWidth="1"/>
    <col min="7" max="7" width="15" style="21" customWidth="1"/>
    <col min="8" max="9" width="9.140625" style="21"/>
    <col min="10" max="10" width="15.140625" style="21" customWidth="1"/>
    <col min="11" max="256" width="9.140625" style="21"/>
    <col min="257" max="257" width="19.7109375" style="21" customWidth="1"/>
    <col min="258" max="258" width="10.7109375" style="21" customWidth="1"/>
    <col min="259" max="259" width="11.140625" style="21" customWidth="1"/>
    <col min="260" max="260" width="10.85546875" style="21" customWidth="1"/>
    <col min="261" max="261" width="9.7109375" style="21" customWidth="1"/>
    <col min="262" max="262" width="9.140625" style="21"/>
    <col min="263" max="263" width="15" style="21" customWidth="1"/>
    <col min="264" max="265" width="9.140625" style="21"/>
    <col min="266" max="266" width="15.140625" style="21" customWidth="1"/>
    <col min="267" max="512" width="9.140625" style="21"/>
    <col min="513" max="513" width="19.7109375" style="21" customWidth="1"/>
    <col min="514" max="514" width="10.7109375" style="21" customWidth="1"/>
    <col min="515" max="515" width="11.140625" style="21" customWidth="1"/>
    <col min="516" max="516" width="10.85546875" style="21" customWidth="1"/>
    <col min="517" max="517" width="9.7109375" style="21" customWidth="1"/>
    <col min="518" max="518" width="9.140625" style="21"/>
    <col min="519" max="519" width="15" style="21" customWidth="1"/>
    <col min="520" max="521" width="9.140625" style="21"/>
    <col min="522" max="522" width="15.140625" style="21" customWidth="1"/>
    <col min="523" max="768" width="9.140625" style="21"/>
    <col min="769" max="769" width="19.7109375" style="21" customWidth="1"/>
    <col min="770" max="770" width="10.7109375" style="21" customWidth="1"/>
    <col min="771" max="771" width="11.140625" style="21" customWidth="1"/>
    <col min="772" max="772" width="10.85546875" style="21" customWidth="1"/>
    <col min="773" max="773" width="9.7109375" style="21" customWidth="1"/>
    <col min="774" max="774" width="9.140625" style="21"/>
    <col min="775" max="775" width="15" style="21" customWidth="1"/>
    <col min="776" max="777" width="9.140625" style="21"/>
    <col min="778" max="778" width="15.140625" style="21" customWidth="1"/>
    <col min="779" max="1024" width="9.140625" style="21"/>
    <col min="1025" max="1025" width="19.7109375" style="21" customWidth="1"/>
    <col min="1026" max="1026" width="10.7109375" style="21" customWidth="1"/>
    <col min="1027" max="1027" width="11.140625" style="21" customWidth="1"/>
    <col min="1028" max="1028" width="10.85546875" style="21" customWidth="1"/>
    <col min="1029" max="1029" width="9.7109375" style="21" customWidth="1"/>
    <col min="1030" max="1030" width="9.140625" style="21"/>
    <col min="1031" max="1031" width="15" style="21" customWidth="1"/>
    <col min="1032" max="1033" width="9.140625" style="21"/>
    <col min="1034" max="1034" width="15.140625" style="21" customWidth="1"/>
    <col min="1035" max="1280" width="9.140625" style="21"/>
    <col min="1281" max="1281" width="19.7109375" style="21" customWidth="1"/>
    <col min="1282" max="1282" width="10.7109375" style="21" customWidth="1"/>
    <col min="1283" max="1283" width="11.140625" style="21" customWidth="1"/>
    <col min="1284" max="1284" width="10.85546875" style="21" customWidth="1"/>
    <col min="1285" max="1285" width="9.7109375" style="21" customWidth="1"/>
    <col min="1286" max="1286" width="9.140625" style="21"/>
    <col min="1287" max="1287" width="15" style="21" customWidth="1"/>
    <col min="1288" max="1289" width="9.140625" style="21"/>
    <col min="1290" max="1290" width="15.140625" style="21" customWidth="1"/>
    <col min="1291" max="1536" width="9.140625" style="21"/>
    <col min="1537" max="1537" width="19.7109375" style="21" customWidth="1"/>
    <col min="1538" max="1538" width="10.7109375" style="21" customWidth="1"/>
    <col min="1539" max="1539" width="11.140625" style="21" customWidth="1"/>
    <col min="1540" max="1540" width="10.85546875" style="21" customWidth="1"/>
    <col min="1541" max="1541" width="9.7109375" style="21" customWidth="1"/>
    <col min="1542" max="1542" width="9.140625" style="21"/>
    <col min="1543" max="1543" width="15" style="21" customWidth="1"/>
    <col min="1544" max="1545" width="9.140625" style="21"/>
    <col min="1546" max="1546" width="15.140625" style="21" customWidth="1"/>
    <col min="1547" max="1792" width="9.140625" style="21"/>
    <col min="1793" max="1793" width="19.7109375" style="21" customWidth="1"/>
    <col min="1794" max="1794" width="10.7109375" style="21" customWidth="1"/>
    <col min="1795" max="1795" width="11.140625" style="21" customWidth="1"/>
    <col min="1796" max="1796" width="10.85546875" style="21" customWidth="1"/>
    <col min="1797" max="1797" width="9.7109375" style="21" customWidth="1"/>
    <col min="1798" max="1798" width="9.140625" style="21"/>
    <col min="1799" max="1799" width="15" style="21" customWidth="1"/>
    <col min="1800" max="1801" width="9.140625" style="21"/>
    <col min="1802" max="1802" width="15.140625" style="21" customWidth="1"/>
    <col min="1803" max="2048" width="9.140625" style="21"/>
    <col min="2049" max="2049" width="19.7109375" style="21" customWidth="1"/>
    <col min="2050" max="2050" width="10.7109375" style="21" customWidth="1"/>
    <col min="2051" max="2051" width="11.140625" style="21" customWidth="1"/>
    <col min="2052" max="2052" width="10.85546875" style="21" customWidth="1"/>
    <col min="2053" max="2053" width="9.7109375" style="21" customWidth="1"/>
    <col min="2054" max="2054" width="9.140625" style="21"/>
    <col min="2055" max="2055" width="15" style="21" customWidth="1"/>
    <col min="2056" max="2057" width="9.140625" style="21"/>
    <col min="2058" max="2058" width="15.140625" style="21" customWidth="1"/>
    <col min="2059" max="2304" width="9.140625" style="21"/>
    <col min="2305" max="2305" width="19.7109375" style="21" customWidth="1"/>
    <col min="2306" max="2306" width="10.7109375" style="21" customWidth="1"/>
    <col min="2307" max="2307" width="11.140625" style="21" customWidth="1"/>
    <col min="2308" max="2308" width="10.85546875" style="21" customWidth="1"/>
    <col min="2309" max="2309" width="9.7109375" style="21" customWidth="1"/>
    <col min="2310" max="2310" width="9.140625" style="21"/>
    <col min="2311" max="2311" width="15" style="21" customWidth="1"/>
    <col min="2312" max="2313" width="9.140625" style="21"/>
    <col min="2314" max="2314" width="15.140625" style="21" customWidth="1"/>
    <col min="2315" max="2560" width="9.140625" style="21"/>
    <col min="2561" max="2561" width="19.7109375" style="21" customWidth="1"/>
    <col min="2562" max="2562" width="10.7109375" style="21" customWidth="1"/>
    <col min="2563" max="2563" width="11.140625" style="21" customWidth="1"/>
    <col min="2564" max="2564" width="10.85546875" style="21" customWidth="1"/>
    <col min="2565" max="2565" width="9.7109375" style="21" customWidth="1"/>
    <col min="2566" max="2566" width="9.140625" style="21"/>
    <col min="2567" max="2567" width="15" style="21" customWidth="1"/>
    <col min="2568" max="2569" width="9.140625" style="21"/>
    <col min="2570" max="2570" width="15.140625" style="21" customWidth="1"/>
    <col min="2571" max="2816" width="9.140625" style="21"/>
    <col min="2817" max="2817" width="19.7109375" style="21" customWidth="1"/>
    <col min="2818" max="2818" width="10.7109375" style="21" customWidth="1"/>
    <col min="2819" max="2819" width="11.140625" style="21" customWidth="1"/>
    <col min="2820" max="2820" width="10.85546875" style="21" customWidth="1"/>
    <col min="2821" max="2821" width="9.7109375" style="21" customWidth="1"/>
    <col min="2822" max="2822" width="9.140625" style="21"/>
    <col min="2823" max="2823" width="15" style="21" customWidth="1"/>
    <col min="2824" max="2825" width="9.140625" style="21"/>
    <col min="2826" max="2826" width="15.140625" style="21" customWidth="1"/>
    <col min="2827" max="3072" width="9.140625" style="21"/>
    <col min="3073" max="3073" width="19.7109375" style="21" customWidth="1"/>
    <col min="3074" max="3074" width="10.7109375" style="21" customWidth="1"/>
    <col min="3075" max="3075" width="11.140625" style="21" customWidth="1"/>
    <col min="3076" max="3076" width="10.85546875" style="21" customWidth="1"/>
    <col min="3077" max="3077" width="9.7109375" style="21" customWidth="1"/>
    <col min="3078" max="3078" width="9.140625" style="21"/>
    <col min="3079" max="3079" width="15" style="21" customWidth="1"/>
    <col min="3080" max="3081" width="9.140625" style="21"/>
    <col min="3082" max="3082" width="15.140625" style="21" customWidth="1"/>
    <col min="3083" max="3328" width="9.140625" style="21"/>
    <col min="3329" max="3329" width="19.7109375" style="21" customWidth="1"/>
    <col min="3330" max="3330" width="10.7109375" style="21" customWidth="1"/>
    <col min="3331" max="3331" width="11.140625" style="21" customWidth="1"/>
    <col min="3332" max="3332" width="10.85546875" style="21" customWidth="1"/>
    <col min="3333" max="3333" width="9.7109375" style="21" customWidth="1"/>
    <col min="3334" max="3334" width="9.140625" style="21"/>
    <col min="3335" max="3335" width="15" style="21" customWidth="1"/>
    <col min="3336" max="3337" width="9.140625" style="21"/>
    <col min="3338" max="3338" width="15.140625" style="21" customWidth="1"/>
    <col min="3339" max="3584" width="9.140625" style="21"/>
    <col min="3585" max="3585" width="19.7109375" style="21" customWidth="1"/>
    <col min="3586" max="3586" width="10.7109375" style="21" customWidth="1"/>
    <col min="3587" max="3587" width="11.140625" style="21" customWidth="1"/>
    <col min="3588" max="3588" width="10.85546875" style="21" customWidth="1"/>
    <col min="3589" max="3589" width="9.7109375" style="21" customWidth="1"/>
    <col min="3590" max="3590" width="9.140625" style="21"/>
    <col min="3591" max="3591" width="15" style="21" customWidth="1"/>
    <col min="3592" max="3593" width="9.140625" style="21"/>
    <col min="3594" max="3594" width="15.140625" style="21" customWidth="1"/>
    <col min="3595" max="3840" width="9.140625" style="21"/>
    <col min="3841" max="3841" width="19.7109375" style="21" customWidth="1"/>
    <col min="3842" max="3842" width="10.7109375" style="21" customWidth="1"/>
    <col min="3843" max="3843" width="11.140625" style="21" customWidth="1"/>
    <col min="3844" max="3844" width="10.85546875" style="21" customWidth="1"/>
    <col min="3845" max="3845" width="9.7109375" style="21" customWidth="1"/>
    <col min="3846" max="3846" width="9.140625" style="21"/>
    <col min="3847" max="3847" width="15" style="21" customWidth="1"/>
    <col min="3848" max="3849" width="9.140625" style="21"/>
    <col min="3850" max="3850" width="15.140625" style="21" customWidth="1"/>
    <col min="3851" max="4096" width="9.140625" style="21"/>
    <col min="4097" max="4097" width="19.7109375" style="21" customWidth="1"/>
    <col min="4098" max="4098" width="10.7109375" style="21" customWidth="1"/>
    <col min="4099" max="4099" width="11.140625" style="21" customWidth="1"/>
    <col min="4100" max="4100" width="10.85546875" style="21" customWidth="1"/>
    <col min="4101" max="4101" width="9.7109375" style="21" customWidth="1"/>
    <col min="4102" max="4102" width="9.140625" style="21"/>
    <col min="4103" max="4103" width="15" style="21" customWidth="1"/>
    <col min="4104" max="4105" width="9.140625" style="21"/>
    <col min="4106" max="4106" width="15.140625" style="21" customWidth="1"/>
    <col min="4107" max="4352" width="9.140625" style="21"/>
    <col min="4353" max="4353" width="19.7109375" style="21" customWidth="1"/>
    <col min="4354" max="4354" width="10.7109375" style="21" customWidth="1"/>
    <col min="4355" max="4355" width="11.140625" style="21" customWidth="1"/>
    <col min="4356" max="4356" width="10.85546875" style="21" customWidth="1"/>
    <col min="4357" max="4357" width="9.7109375" style="21" customWidth="1"/>
    <col min="4358" max="4358" width="9.140625" style="21"/>
    <col min="4359" max="4359" width="15" style="21" customWidth="1"/>
    <col min="4360" max="4361" width="9.140625" style="21"/>
    <col min="4362" max="4362" width="15.140625" style="21" customWidth="1"/>
    <col min="4363" max="4608" width="9.140625" style="21"/>
    <col min="4609" max="4609" width="19.7109375" style="21" customWidth="1"/>
    <col min="4610" max="4610" width="10.7109375" style="21" customWidth="1"/>
    <col min="4611" max="4611" width="11.140625" style="21" customWidth="1"/>
    <col min="4612" max="4612" width="10.85546875" style="21" customWidth="1"/>
    <col min="4613" max="4613" width="9.7109375" style="21" customWidth="1"/>
    <col min="4614" max="4614" width="9.140625" style="21"/>
    <col min="4615" max="4615" width="15" style="21" customWidth="1"/>
    <col min="4616" max="4617" width="9.140625" style="21"/>
    <col min="4618" max="4618" width="15.140625" style="21" customWidth="1"/>
    <col min="4619" max="4864" width="9.140625" style="21"/>
    <col min="4865" max="4865" width="19.7109375" style="21" customWidth="1"/>
    <col min="4866" max="4866" width="10.7109375" style="21" customWidth="1"/>
    <col min="4867" max="4867" width="11.140625" style="21" customWidth="1"/>
    <col min="4868" max="4868" width="10.85546875" style="21" customWidth="1"/>
    <col min="4869" max="4869" width="9.7109375" style="21" customWidth="1"/>
    <col min="4870" max="4870" width="9.140625" style="21"/>
    <col min="4871" max="4871" width="15" style="21" customWidth="1"/>
    <col min="4872" max="4873" width="9.140625" style="21"/>
    <col min="4874" max="4874" width="15.140625" style="21" customWidth="1"/>
    <col min="4875" max="5120" width="9.140625" style="21"/>
    <col min="5121" max="5121" width="19.7109375" style="21" customWidth="1"/>
    <col min="5122" max="5122" width="10.7109375" style="21" customWidth="1"/>
    <col min="5123" max="5123" width="11.140625" style="21" customWidth="1"/>
    <col min="5124" max="5124" width="10.85546875" style="21" customWidth="1"/>
    <col min="5125" max="5125" width="9.7109375" style="21" customWidth="1"/>
    <col min="5126" max="5126" width="9.140625" style="21"/>
    <col min="5127" max="5127" width="15" style="21" customWidth="1"/>
    <col min="5128" max="5129" width="9.140625" style="21"/>
    <col min="5130" max="5130" width="15.140625" style="21" customWidth="1"/>
    <col min="5131" max="5376" width="9.140625" style="21"/>
    <col min="5377" max="5377" width="19.7109375" style="21" customWidth="1"/>
    <col min="5378" max="5378" width="10.7109375" style="21" customWidth="1"/>
    <col min="5379" max="5379" width="11.140625" style="21" customWidth="1"/>
    <col min="5380" max="5380" width="10.85546875" style="21" customWidth="1"/>
    <col min="5381" max="5381" width="9.7109375" style="21" customWidth="1"/>
    <col min="5382" max="5382" width="9.140625" style="21"/>
    <col min="5383" max="5383" width="15" style="21" customWidth="1"/>
    <col min="5384" max="5385" width="9.140625" style="21"/>
    <col min="5386" max="5386" width="15.140625" style="21" customWidth="1"/>
    <col min="5387" max="5632" width="9.140625" style="21"/>
    <col min="5633" max="5633" width="19.7109375" style="21" customWidth="1"/>
    <col min="5634" max="5634" width="10.7109375" style="21" customWidth="1"/>
    <col min="5635" max="5635" width="11.140625" style="21" customWidth="1"/>
    <col min="5636" max="5636" width="10.85546875" style="21" customWidth="1"/>
    <col min="5637" max="5637" width="9.7109375" style="21" customWidth="1"/>
    <col min="5638" max="5638" width="9.140625" style="21"/>
    <col min="5639" max="5639" width="15" style="21" customWidth="1"/>
    <col min="5640" max="5641" width="9.140625" style="21"/>
    <col min="5642" max="5642" width="15.140625" style="21" customWidth="1"/>
    <col min="5643" max="5888" width="9.140625" style="21"/>
    <col min="5889" max="5889" width="19.7109375" style="21" customWidth="1"/>
    <col min="5890" max="5890" width="10.7109375" style="21" customWidth="1"/>
    <col min="5891" max="5891" width="11.140625" style="21" customWidth="1"/>
    <col min="5892" max="5892" width="10.85546875" style="21" customWidth="1"/>
    <col min="5893" max="5893" width="9.7109375" style="21" customWidth="1"/>
    <col min="5894" max="5894" width="9.140625" style="21"/>
    <col min="5895" max="5895" width="15" style="21" customWidth="1"/>
    <col min="5896" max="5897" width="9.140625" style="21"/>
    <col min="5898" max="5898" width="15.140625" style="21" customWidth="1"/>
    <col min="5899" max="6144" width="9.140625" style="21"/>
    <col min="6145" max="6145" width="19.7109375" style="21" customWidth="1"/>
    <col min="6146" max="6146" width="10.7109375" style="21" customWidth="1"/>
    <col min="6147" max="6147" width="11.140625" style="21" customWidth="1"/>
    <col min="6148" max="6148" width="10.85546875" style="21" customWidth="1"/>
    <col min="6149" max="6149" width="9.7109375" style="21" customWidth="1"/>
    <col min="6150" max="6150" width="9.140625" style="21"/>
    <col min="6151" max="6151" width="15" style="21" customWidth="1"/>
    <col min="6152" max="6153" width="9.140625" style="21"/>
    <col min="6154" max="6154" width="15.140625" style="21" customWidth="1"/>
    <col min="6155" max="6400" width="9.140625" style="21"/>
    <col min="6401" max="6401" width="19.7109375" style="21" customWidth="1"/>
    <col min="6402" max="6402" width="10.7109375" style="21" customWidth="1"/>
    <col min="6403" max="6403" width="11.140625" style="21" customWidth="1"/>
    <col min="6404" max="6404" width="10.85546875" style="21" customWidth="1"/>
    <col min="6405" max="6405" width="9.7109375" style="21" customWidth="1"/>
    <col min="6406" max="6406" width="9.140625" style="21"/>
    <col min="6407" max="6407" width="15" style="21" customWidth="1"/>
    <col min="6408" max="6409" width="9.140625" style="21"/>
    <col min="6410" max="6410" width="15.140625" style="21" customWidth="1"/>
    <col min="6411" max="6656" width="9.140625" style="21"/>
    <col min="6657" max="6657" width="19.7109375" style="21" customWidth="1"/>
    <col min="6658" max="6658" width="10.7109375" style="21" customWidth="1"/>
    <col min="6659" max="6659" width="11.140625" style="21" customWidth="1"/>
    <col min="6660" max="6660" width="10.85546875" style="21" customWidth="1"/>
    <col min="6661" max="6661" width="9.7109375" style="21" customWidth="1"/>
    <col min="6662" max="6662" width="9.140625" style="21"/>
    <col min="6663" max="6663" width="15" style="21" customWidth="1"/>
    <col min="6664" max="6665" width="9.140625" style="21"/>
    <col min="6666" max="6666" width="15.140625" style="21" customWidth="1"/>
    <col min="6667" max="6912" width="9.140625" style="21"/>
    <col min="6913" max="6913" width="19.7109375" style="21" customWidth="1"/>
    <col min="6914" max="6914" width="10.7109375" style="21" customWidth="1"/>
    <col min="6915" max="6915" width="11.140625" style="21" customWidth="1"/>
    <col min="6916" max="6916" width="10.85546875" style="21" customWidth="1"/>
    <col min="6917" max="6917" width="9.7109375" style="21" customWidth="1"/>
    <col min="6918" max="6918" width="9.140625" style="21"/>
    <col min="6919" max="6919" width="15" style="21" customWidth="1"/>
    <col min="6920" max="6921" width="9.140625" style="21"/>
    <col min="6922" max="6922" width="15.140625" style="21" customWidth="1"/>
    <col min="6923" max="7168" width="9.140625" style="21"/>
    <col min="7169" max="7169" width="19.7109375" style="21" customWidth="1"/>
    <col min="7170" max="7170" width="10.7109375" style="21" customWidth="1"/>
    <col min="7171" max="7171" width="11.140625" style="21" customWidth="1"/>
    <col min="7172" max="7172" width="10.85546875" style="21" customWidth="1"/>
    <col min="7173" max="7173" width="9.7109375" style="21" customWidth="1"/>
    <col min="7174" max="7174" width="9.140625" style="21"/>
    <col min="7175" max="7175" width="15" style="21" customWidth="1"/>
    <col min="7176" max="7177" width="9.140625" style="21"/>
    <col min="7178" max="7178" width="15.140625" style="21" customWidth="1"/>
    <col min="7179" max="7424" width="9.140625" style="21"/>
    <col min="7425" max="7425" width="19.7109375" style="21" customWidth="1"/>
    <col min="7426" max="7426" width="10.7109375" style="21" customWidth="1"/>
    <col min="7427" max="7427" width="11.140625" style="21" customWidth="1"/>
    <col min="7428" max="7428" width="10.85546875" style="21" customWidth="1"/>
    <col min="7429" max="7429" width="9.7109375" style="21" customWidth="1"/>
    <col min="7430" max="7430" width="9.140625" style="21"/>
    <col min="7431" max="7431" width="15" style="21" customWidth="1"/>
    <col min="7432" max="7433" width="9.140625" style="21"/>
    <col min="7434" max="7434" width="15.140625" style="21" customWidth="1"/>
    <col min="7435" max="7680" width="9.140625" style="21"/>
    <col min="7681" max="7681" width="19.7109375" style="21" customWidth="1"/>
    <col min="7682" max="7682" width="10.7109375" style="21" customWidth="1"/>
    <col min="7683" max="7683" width="11.140625" style="21" customWidth="1"/>
    <col min="7684" max="7684" width="10.85546875" style="21" customWidth="1"/>
    <col min="7685" max="7685" width="9.7109375" style="21" customWidth="1"/>
    <col min="7686" max="7686" width="9.140625" style="21"/>
    <col min="7687" max="7687" width="15" style="21" customWidth="1"/>
    <col min="7688" max="7689" width="9.140625" style="21"/>
    <col min="7690" max="7690" width="15.140625" style="21" customWidth="1"/>
    <col min="7691" max="7936" width="9.140625" style="21"/>
    <col min="7937" max="7937" width="19.7109375" style="21" customWidth="1"/>
    <col min="7938" max="7938" width="10.7109375" style="21" customWidth="1"/>
    <col min="7939" max="7939" width="11.140625" style="21" customWidth="1"/>
    <col min="7940" max="7940" width="10.85546875" style="21" customWidth="1"/>
    <col min="7941" max="7941" width="9.7109375" style="21" customWidth="1"/>
    <col min="7942" max="7942" width="9.140625" style="21"/>
    <col min="7943" max="7943" width="15" style="21" customWidth="1"/>
    <col min="7944" max="7945" width="9.140625" style="21"/>
    <col min="7946" max="7946" width="15.140625" style="21" customWidth="1"/>
    <col min="7947" max="8192" width="9.140625" style="21"/>
    <col min="8193" max="8193" width="19.7109375" style="21" customWidth="1"/>
    <col min="8194" max="8194" width="10.7109375" style="21" customWidth="1"/>
    <col min="8195" max="8195" width="11.140625" style="21" customWidth="1"/>
    <col min="8196" max="8196" width="10.85546875" style="21" customWidth="1"/>
    <col min="8197" max="8197" width="9.7109375" style="21" customWidth="1"/>
    <col min="8198" max="8198" width="9.140625" style="21"/>
    <col min="8199" max="8199" width="15" style="21" customWidth="1"/>
    <col min="8200" max="8201" width="9.140625" style="21"/>
    <col min="8202" max="8202" width="15.140625" style="21" customWidth="1"/>
    <col min="8203" max="8448" width="9.140625" style="21"/>
    <col min="8449" max="8449" width="19.7109375" style="21" customWidth="1"/>
    <col min="8450" max="8450" width="10.7109375" style="21" customWidth="1"/>
    <col min="8451" max="8451" width="11.140625" style="21" customWidth="1"/>
    <col min="8452" max="8452" width="10.85546875" style="21" customWidth="1"/>
    <col min="8453" max="8453" width="9.7109375" style="21" customWidth="1"/>
    <col min="8454" max="8454" width="9.140625" style="21"/>
    <col min="8455" max="8455" width="15" style="21" customWidth="1"/>
    <col min="8456" max="8457" width="9.140625" style="21"/>
    <col min="8458" max="8458" width="15.140625" style="21" customWidth="1"/>
    <col min="8459" max="8704" width="9.140625" style="21"/>
    <col min="8705" max="8705" width="19.7109375" style="21" customWidth="1"/>
    <col min="8706" max="8706" width="10.7109375" style="21" customWidth="1"/>
    <col min="8707" max="8707" width="11.140625" style="21" customWidth="1"/>
    <col min="8708" max="8708" width="10.85546875" style="21" customWidth="1"/>
    <col min="8709" max="8709" width="9.7109375" style="21" customWidth="1"/>
    <col min="8710" max="8710" width="9.140625" style="21"/>
    <col min="8711" max="8711" width="15" style="21" customWidth="1"/>
    <col min="8712" max="8713" width="9.140625" style="21"/>
    <col min="8714" max="8714" width="15.140625" style="21" customWidth="1"/>
    <col min="8715" max="8960" width="9.140625" style="21"/>
    <col min="8961" max="8961" width="19.7109375" style="21" customWidth="1"/>
    <col min="8962" max="8962" width="10.7109375" style="21" customWidth="1"/>
    <col min="8963" max="8963" width="11.140625" style="21" customWidth="1"/>
    <col min="8964" max="8964" width="10.85546875" style="21" customWidth="1"/>
    <col min="8965" max="8965" width="9.7109375" style="21" customWidth="1"/>
    <col min="8966" max="8966" width="9.140625" style="21"/>
    <col min="8967" max="8967" width="15" style="21" customWidth="1"/>
    <col min="8968" max="8969" width="9.140625" style="21"/>
    <col min="8970" max="8970" width="15.140625" style="21" customWidth="1"/>
    <col min="8971" max="9216" width="9.140625" style="21"/>
    <col min="9217" max="9217" width="19.7109375" style="21" customWidth="1"/>
    <col min="9218" max="9218" width="10.7109375" style="21" customWidth="1"/>
    <col min="9219" max="9219" width="11.140625" style="21" customWidth="1"/>
    <col min="9220" max="9220" width="10.85546875" style="21" customWidth="1"/>
    <col min="9221" max="9221" width="9.7109375" style="21" customWidth="1"/>
    <col min="9222" max="9222" width="9.140625" style="21"/>
    <col min="9223" max="9223" width="15" style="21" customWidth="1"/>
    <col min="9224" max="9225" width="9.140625" style="21"/>
    <col min="9226" max="9226" width="15.140625" style="21" customWidth="1"/>
    <col min="9227" max="9472" width="9.140625" style="21"/>
    <col min="9473" max="9473" width="19.7109375" style="21" customWidth="1"/>
    <col min="9474" max="9474" width="10.7109375" style="21" customWidth="1"/>
    <col min="9475" max="9475" width="11.140625" style="21" customWidth="1"/>
    <col min="9476" max="9476" width="10.85546875" style="21" customWidth="1"/>
    <col min="9477" max="9477" width="9.7109375" style="21" customWidth="1"/>
    <col min="9478" max="9478" width="9.140625" style="21"/>
    <col min="9479" max="9479" width="15" style="21" customWidth="1"/>
    <col min="9480" max="9481" width="9.140625" style="21"/>
    <col min="9482" max="9482" width="15.140625" style="21" customWidth="1"/>
    <col min="9483" max="9728" width="9.140625" style="21"/>
    <col min="9729" max="9729" width="19.7109375" style="21" customWidth="1"/>
    <col min="9730" max="9730" width="10.7109375" style="21" customWidth="1"/>
    <col min="9731" max="9731" width="11.140625" style="21" customWidth="1"/>
    <col min="9732" max="9732" width="10.85546875" style="21" customWidth="1"/>
    <col min="9733" max="9733" width="9.7109375" style="21" customWidth="1"/>
    <col min="9734" max="9734" width="9.140625" style="21"/>
    <col min="9735" max="9735" width="15" style="21" customWidth="1"/>
    <col min="9736" max="9737" width="9.140625" style="21"/>
    <col min="9738" max="9738" width="15.140625" style="21" customWidth="1"/>
    <col min="9739" max="9984" width="9.140625" style="21"/>
    <col min="9985" max="9985" width="19.7109375" style="21" customWidth="1"/>
    <col min="9986" max="9986" width="10.7109375" style="21" customWidth="1"/>
    <col min="9987" max="9987" width="11.140625" style="21" customWidth="1"/>
    <col min="9988" max="9988" width="10.85546875" style="21" customWidth="1"/>
    <col min="9989" max="9989" width="9.7109375" style="21" customWidth="1"/>
    <col min="9990" max="9990" width="9.140625" style="21"/>
    <col min="9991" max="9991" width="15" style="21" customWidth="1"/>
    <col min="9992" max="9993" width="9.140625" style="21"/>
    <col min="9994" max="9994" width="15.140625" style="21" customWidth="1"/>
    <col min="9995" max="10240" width="9.140625" style="21"/>
    <col min="10241" max="10241" width="19.7109375" style="21" customWidth="1"/>
    <col min="10242" max="10242" width="10.7109375" style="21" customWidth="1"/>
    <col min="10243" max="10243" width="11.140625" style="21" customWidth="1"/>
    <col min="10244" max="10244" width="10.85546875" style="21" customWidth="1"/>
    <col min="10245" max="10245" width="9.7109375" style="21" customWidth="1"/>
    <col min="10246" max="10246" width="9.140625" style="21"/>
    <col min="10247" max="10247" width="15" style="21" customWidth="1"/>
    <col min="10248" max="10249" width="9.140625" style="21"/>
    <col min="10250" max="10250" width="15.140625" style="21" customWidth="1"/>
    <col min="10251" max="10496" width="9.140625" style="21"/>
    <col min="10497" max="10497" width="19.7109375" style="21" customWidth="1"/>
    <col min="10498" max="10498" width="10.7109375" style="21" customWidth="1"/>
    <col min="10499" max="10499" width="11.140625" style="21" customWidth="1"/>
    <col min="10500" max="10500" width="10.85546875" style="21" customWidth="1"/>
    <col min="10501" max="10501" width="9.7109375" style="21" customWidth="1"/>
    <col min="10502" max="10502" width="9.140625" style="21"/>
    <col min="10503" max="10503" width="15" style="21" customWidth="1"/>
    <col min="10504" max="10505" width="9.140625" style="21"/>
    <col min="10506" max="10506" width="15.140625" style="21" customWidth="1"/>
    <col min="10507" max="10752" width="9.140625" style="21"/>
    <col min="10753" max="10753" width="19.7109375" style="21" customWidth="1"/>
    <col min="10754" max="10754" width="10.7109375" style="21" customWidth="1"/>
    <col min="10755" max="10755" width="11.140625" style="21" customWidth="1"/>
    <col min="10756" max="10756" width="10.85546875" style="21" customWidth="1"/>
    <col min="10757" max="10757" width="9.7109375" style="21" customWidth="1"/>
    <col min="10758" max="10758" width="9.140625" style="21"/>
    <col min="10759" max="10759" width="15" style="21" customWidth="1"/>
    <col min="10760" max="10761" width="9.140625" style="21"/>
    <col min="10762" max="10762" width="15.140625" style="21" customWidth="1"/>
    <col min="10763" max="11008" width="9.140625" style="21"/>
    <col min="11009" max="11009" width="19.7109375" style="21" customWidth="1"/>
    <col min="11010" max="11010" width="10.7109375" style="21" customWidth="1"/>
    <col min="11011" max="11011" width="11.140625" style="21" customWidth="1"/>
    <col min="11012" max="11012" width="10.85546875" style="21" customWidth="1"/>
    <col min="11013" max="11013" width="9.7109375" style="21" customWidth="1"/>
    <col min="11014" max="11014" width="9.140625" style="21"/>
    <col min="11015" max="11015" width="15" style="21" customWidth="1"/>
    <col min="11016" max="11017" width="9.140625" style="21"/>
    <col min="11018" max="11018" width="15.140625" style="21" customWidth="1"/>
    <col min="11019" max="11264" width="9.140625" style="21"/>
    <col min="11265" max="11265" width="19.7109375" style="21" customWidth="1"/>
    <col min="11266" max="11266" width="10.7109375" style="21" customWidth="1"/>
    <col min="11267" max="11267" width="11.140625" style="21" customWidth="1"/>
    <col min="11268" max="11268" width="10.85546875" style="21" customWidth="1"/>
    <col min="11269" max="11269" width="9.7109375" style="21" customWidth="1"/>
    <col min="11270" max="11270" width="9.140625" style="21"/>
    <col min="11271" max="11271" width="15" style="21" customWidth="1"/>
    <col min="11272" max="11273" width="9.140625" style="21"/>
    <col min="11274" max="11274" width="15.140625" style="21" customWidth="1"/>
    <col min="11275" max="11520" width="9.140625" style="21"/>
    <col min="11521" max="11521" width="19.7109375" style="21" customWidth="1"/>
    <col min="11522" max="11522" width="10.7109375" style="21" customWidth="1"/>
    <col min="11523" max="11523" width="11.140625" style="21" customWidth="1"/>
    <col min="11524" max="11524" width="10.85546875" style="21" customWidth="1"/>
    <col min="11525" max="11525" width="9.7109375" style="21" customWidth="1"/>
    <col min="11526" max="11526" width="9.140625" style="21"/>
    <col min="11527" max="11527" width="15" style="21" customWidth="1"/>
    <col min="11528" max="11529" width="9.140625" style="21"/>
    <col min="11530" max="11530" width="15.140625" style="21" customWidth="1"/>
    <col min="11531" max="11776" width="9.140625" style="21"/>
    <col min="11777" max="11777" width="19.7109375" style="21" customWidth="1"/>
    <col min="11778" max="11778" width="10.7109375" style="21" customWidth="1"/>
    <col min="11779" max="11779" width="11.140625" style="21" customWidth="1"/>
    <col min="11780" max="11780" width="10.85546875" style="21" customWidth="1"/>
    <col min="11781" max="11781" width="9.7109375" style="21" customWidth="1"/>
    <col min="11782" max="11782" width="9.140625" style="21"/>
    <col min="11783" max="11783" width="15" style="21" customWidth="1"/>
    <col min="11784" max="11785" width="9.140625" style="21"/>
    <col min="11786" max="11786" width="15.140625" style="21" customWidth="1"/>
    <col min="11787" max="12032" width="9.140625" style="21"/>
    <col min="12033" max="12033" width="19.7109375" style="21" customWidth="1"/>
    <col min="12034" max="12034" width="10.7109375" style="21" customWidth="1"/>
    <col min="12035" max="12035" width="11.140625" style="21" customWidth="1"/>
    <col min="12036" max="12036" width="10.85546875" style="21" customWidth="1"/>
    <col min="12037" max="12037" width="9.7109375" style="21" customWidth="1"/>
    <col min="12038" max="12038" width="9.140625" style="21"/>
    <col min="12039" max="12039" width="15" style="21" customWidth="1"/>
    <col min="12040" max="12041" width="9.140625" style="21"/>
    <col min="12042" max="12042" width="15.140625" style="21" customWidth="1"/>
    <col min="12043" max="12288" width="9.140625" style="21"/>
    <col min="12289" max="12289" width="19.7109375" style="21" customWidth="1"/>
    <col min="12290" max="12290" width="10.7109375" style="21" customWidth="1"/>
    <col min="12291" max="12291" width="11.140625" style="21" customWidth="1"/>
    <col min="12292" max="12292" width="10.85546875" style="21" customWidth="1"/>
    <col min="12293" max="12293" width="9.7109375" style="21" customWidth="1"/>
    <col min="12294" max="12294" width="9.140625" style="21"/>
    <col min="12295" max="12295" width="15" style="21" customWidth="1"/>
    <col min="12296" max="12297" width="9.140625" style="21"/>
    <col min="12298" max="12298" width="15.140625" style="21" customWidth="1"/>
    <col min="12299" max="12544" width="9.140625" style="21"/>
    <col min="12545" max="12545" width="19.7109375" style="21" customWidth="1"/>
    <col min="12546" max="12546" width="10.7109375" style="21" customWidth="1"/>
    <col min="12547" max="12547" width="11.140625" style="21" customWidth="1"/>
    <col min="12548" max="12548" width="10.85546875" style="21" customWidth="1"/>
    <col min="12549" max="12549" width="9.7109375" style="21" customWidth="1"/>
    <col min="12550" max="12550" width="9.140625" style="21"/>
    <col min="12551" max="12551" width="15" style="21" customWidth="1"/>
    <col min="12552" max="12553" width="9.140625" style="21"/>
    <col min="12554" max="12554" width="15.140625" style="21" customWidth="1"/>
    <col min="12555" max="12800" width="9.140625" style="21"/>
    <col min="12801" max="12801" width="19.7109375" style="21" customWidth="1"/>
    <col min="12802" max="12802" width="10.7109375" style="21" customWidth="1"/>
    <col min="12803" max="12803" width="11.140625" style="21" customWidth="1"/>
    <col min="12804" max="12804" width="10.85546875" style="21" customWidth="1"/>
    <col min="12805" max="12805" width="9.7109375" style="21" customWidth="1"/>
    <col min="12806" max="12806" width="9.140625" style="21"/>
    <col min="12807" max="12807" width="15" style="21" customWidth="1"/>
    <col min="12808" max="12809" width="9.140625" style="21"/>
    <col min="12810" max="12810" width="15.140625" style="21" customWidth="1"/>
    <col min="12811" max="13056" width="9.140625" style="21"/>
    <col min="13057" max="13057" width="19.7109375" style="21" customWidth="1"/>
    <col min="13058" max="13058" width="10.7109375" style="21" customWidth="1"/>
    <col min="13059" max="13059" width="11.140625" style="21" customWidth="1"/>
    <col min="13060" max="13060" width="10.85546875" style="21" customWidth="1"/>
    <col min="13061" max="13061" width="9.7109375" style="21" customWidth="1"/>
    <col min="13062" max="13062" width="9.140625" style="21"/>
    <col min="13063" max="13063" width="15" style="21" customWidth="1"/>
    <col min="13064" max="13065" width="9.140625" style="21"/>
    <col min="13066" max="13066" width="15.140625" style="21" customWidth="1"/>
    <col min="13067" max="13312" width="9.140625" style="21"/>
    <col min="13313" max="13313" width="19.7109375" style="21" customWidth="1"/>
    <col min="13314" max="13314" width="10.7109375" style="21" customWidth="1"/>
    <col min="13315" max="13315" width="11.140625" style="21" customWidth="1"/>
    <col min="13316" max="13316" width="10.85546875" style="21" customWidth="1"/>
    <col min="13317" max="13317" width="9.7109375" style="21" customWidth="1"/>
    <col min="13318" max="13318" width="9.140625" style="21"/>
    <col min="13319" max="13319" width="15" style="21" customWidth="1"/>
    <col min="13320" max="13321" width="9.140625" style="21"/>
    <col min="13322" max="13322" width="15.140625" style="21" customWidth="1"/>
    <col min="13323" max="13568" width="9.140625" style="21"/>
    <col min="13569" max="13569" width="19.7109375" style="21" customWidth="1"/>
    <col min="13570" max="13570" width="10.7109375" style="21" customWidth="1"/>
    <col min="13571" max="13571" width="11.140625" style="21" customWidth="1"/>
    <col min="13572" max="13572" width="10.85546875" style="21" customWidth="1"/>
    <col min="13573" max="13573" width="9.7109375" style="21" customWidth="1"/>
    <col min="13574" max="13574" width="9.140625" style="21"/>
    <col min="13575" max="13575" width="15" style="21" customWidth="1"/>
    <col min="13576" max="13577" width="9.140625" style="21"/>
    <col min="13578" max="13578" width="15.140625" style="21" customWidth="1"/>
    <col min="13579" max="13824" width="9.140625" style="21"/>
    <col min="13825" max="13825" width="19.7109375" style="21" customWidth="1"/>
    <col min="13826" max="13826" width="10.7109375" style="21" customWidth="1"/>
    <col min="13827" max="13827" width="11.140625" style="21" customWidth="1"/>
    <col min="13828" max="13828" width="10.85546875" style="21" customWidth="1"/>
    <col min="13829" max="13829" width="9.7109375" style="21" customWidth="1"/>
    <col min="13830" max="13830" width="9.140625" style="21"/>
    <col min="13831" max="13831" width="15" style="21" customWidth="1"/>
    <col min="13832" max="13833" width="9.140625" style="21"/>
    <col min="13834" max="13834" width="15.140625" style="21" customWidth="1"/>
    <col min="13835" max="14080" width="9.140625" style="21"/>
    <col min="14081" max="14081" width="19.7109375" style="21" customWidth="1"/>
    <col min="14082" max="14082" width="10.7109375" style="21" customWidth="1"/>
    <col min="14083" max="14083" width="11.140625" style="21" customWidth="1"/>
    <col min="14084" max="14084" width="10.85546875" style="21" customWidth="1"/>
    <col min="14085" max="14085" width="9.7109375" style="21" customWidth="1"/>
    <col min="14086" max="14086" width="9.140625" style="21"/>
    <col min="14087" max="14087" width="15" style="21" customWidth="1"/>
    <col min="14088" max="14089" width="9.140625" style="21"/>
    <col min="14090" max="14090" width="15.140625" style="21" customWidth="1"/>
    <col min="14091" max="14336" width="9.140625" style="21"/>
    <col min="14337" max="14337" width="19.7109375" style="21" customWidth="1"/>
    <col min="14338" max="14338" width="10.7109375" style="21" customWidth="1"/>
    <col min="14339" max="14339" width="11.140625" style="21" customWidth="1"/>
    <col min="14340" max="14340" width="10.85546875" style="21" customWidth="1"/>
    <col min="14341" max="14341" width="9.7109375" style="21" customWidth="1"/>
    <col min="14342" max="14342" width="9.140625" style="21"/>
    <col min="14343" max="14343" width="15" style="21" customWidth="1"/>
    <col min="14344" max="14345" width="9.140625" style="21"/>
    <col min="14346" max="14346" width="15.140625" style="21" customWidth="1"/>
    <col min="14347" max="14592" width="9.140625" style="21"/>
    <col min="14593" max="14593" width="19.7109375" style="21" customWidth="1"/>
    <col min="14594" max="14594" width="10.7109375" style="21" customWidth="1"/>
    <col min="14595" max="14595" width="11.140625" style="21" customWidth="1"/>
    <col min="14596" max="14596" width="10.85546875" style="21" customWidth="1"/>
    <col min="14597" max="14597" width="9.7109375" style="21" customWidth="1"/>
    <col min="14598" max="14598" width="9.140625" style="21"/>
    <col min="14599" max="14599" width="15" style="21" customWidth="1"/>
    <col min="14600" max="14601" width="9.140625" style="21"/>
    <col min="14602" max="14602" width="15.140625" style="21" customWidth="1"/>
    <col min="14603" max="14848" width="9.140625" style="21"/>
    <col min="14849" max="14849" width="19.7109375" style="21" customWidth="1"/>
    <col min="14850" max="14850" width="10.7109375" style="21" customWidth="1"/>
    <col min="14851" max="14851" width="11.140625" style="21" customWidth="1"/>
    <col min="14852" max="14852" width="10.85546875" style="21" customWidth="1"/>
    <col min="14853" max="14853" width="9.7109375" style="21" customWidth="1"/>
    <col min="14854" max="14854" width="9.140625" style="21"/>
    <col min="14855" max="14855" width="15" style="21" customWidth="1"/>
    <col min="14856" max="14857" width="9.140625" style="21"/>
    <col min="14858" max="14858" width="15.140625" style="21" customWidth="1"/>
    <col min="14859" max="15104" width="9.140625" style="21"/>
    <col min="15105" max="15105" width="19.7109375" style="21" customWidth="1"/>
    <col min="15106" max="15106" width="10.7109375" style="21" customWidth="1"/>
    <col min="15107" max="15107" width="11.140625" style="21" customWidth="1"/>
    <col min="15108" max="15108" width="10.85546875" style="21" customWidth="1"/>
    <col min="15109" max="15109" width="9.7109375" style="21" customWidth="1"/>
    <col min="15110" max="15110" width="9.140625" style="21"/>
    <col min="15111" max="15111" width="15" style="21" customWidth="1"/>
    <col min="15112" max="15113" width="9.140625" style="21"/>
    <col min="15114" max="15114" width="15.140625" style="21" customWidth="1"/>
    <col min="15115" max="15360" width="9.140625" style="21"/>
    <col min="15361" max="15361" width="19.7109375" style="21" customWidth="1"/>
    <col min="15362" max="15362" width="10.7109375" style="21" customWidth="1"/>
    <col min="15363" max="15363" width="11.140625" style="21" customWidth="1"/>
    <col min="15364" max="15364" width="10.85546875" style="21" customWidth="1"/>
    <col min="15365" max="15365" width="9.7109375" style="21" customWidth="1"/>
    <col min="15366" max="15366" width="9.140625" style="21"/>
    <col min="15367" max="15367" width="15" style="21" customWidth="1"/>
    <col min="15368" max="15369" width="9.140625" style="21"/>
    <col min="15370" max="15370" width="15.140625" style="21" customWidth="1"/>
    <col min="15371" max="15616" width="9.140625" style="21"/>
    <col min="15617" max="15617" width="19.7109375" style="21" customWidth="1"/>
    <col min="15618" max="15618" width="10.7109375" style="21" customWidth="1"/>
    <col min="15619" max="15619" width="11.140625" style="21" customWidth="1"/>
    <col min="15620" max="15620" width="10.85546875" style="21" customWidth="1"/>
    <col min="15621" max="15621" width="9.7109375" style="21" customWidth="1"/>
    <col min="15622" max="15622" width="9.140625" style="21"/>
    <col min="15623" max="15623" width="15" style="21" customWidth="1"/>
    <col min="15624" max="15625" width="9.140625" style="21"/>
    <col min="15626" max="15626" width="15.140625" style="21" customWidth="1"/>
    <col min="15627" max="15872" width="9.140625" style="21"/>
    <col min="15873" max="15873" width="19.7109375" style="21" customWidth="1"/>
    <col min="15874" max="15874" width="10.7109375" style="21" customWidth="1"/>
    <col min="15875" max="15875" width="11.140625" style="21" customWidth="1"/>
    <col min="15876" max="15876" width="10.85546875" style="21" customWidth="1"/>
    <col min="15877" max="15877" width="9.7109375" style="21" customWidth="1"/>
    <col min="15878" max="15878" width="9.140625" style="21"/>
    <col min="15879" max="15879" width="15" style="21" customWidth="1"/>
    <col min="15880" max="15881" width="9.140625" style="21"/>
    <col min="15882" max="15882" width="15.140625" style="21" customWidth="1"/>
    <col min="15883" max="16128" width="9.140625" style="21"/>
    <col min="16129" max="16129" width="19.7109375" style="21" customWidth="1"/>
    <col min="16130" max="16130" width="10.7109375" style="21" customWidth="1"/>
    <col min="16131" max="16131" width="11.140625" style="21" customWidth="1"/>
    <col min="16132" max="16132" width="10.85546875" style="21" customWidth="1"/>
    <col min="16133" max="16133" width="9.7109375" style="21" customWidth="1"/>
    <col min="16134" max="16134" width="9.140625" style="21"/>
    <col min="16135" max="16135" width="15" style="21" customWidth="1"/>
    <col min="16136" max="16137" width="9.140625" style="21"/>
    <col min="16138" max="16138" width="15.140625" style="21" customWidth="1"/>
    <col min="16139" max="16384" width="9.140625" style="21"/>
  </cols>
  <sheetData>
    <row r="1" spans="1:13" ht="30.75" customHeight="1" x14ac:dyDescent="0.25">
      <c r="A1" s="1754" t="s">
        <v>316</v>
      </c>
      <c r="B1" s="1754"/>
      <c r="C1" s="1754"/>
      <c r="D1" s="1754"/>
      <c r="E1" s="1754"/>
      <c r="F1" s="1754"/>
      <c r="G1" s="1729"/>
      <c r="H1" s="1729"/>
      <c r="I1" s="1728"/>
      <c r="J1" s="1728"/>
      <c r="K1" s="1728"/>
      <c r="L1" s="1728"/>
      <c r="M1" s="1727"/>
    </row>
    <row r="2" spans="1:13" ht="31.5" customHeight="1" x14ac:dyDescent="0.25">
      <c r="A2" s="1754" t="s">
        <v>311</v>
      </c>
      <c r="B2" s="1754"/>
      <c r="C2" s="1754"/>
      <c r="D2" s="1754"/>
      <c r="E2" s="1754"/>
      <c r="F2" s="1754"/>
      <c r="G2" s="1729"/>
      <c r="H2" s="1729"/>
      <c r="I2" s="1728"/>
      <c r="J2" s="1728"/>
      <c r="K2" s="1728"/>
      <c r="L2" s="1728"/>
      <c r="M2" s="1727"/>
    </row>
    <row r="3" spans="1:13" ht="57.75" customHeight="1" x14ac:dyDescent="0.25">
      <c r="A3" s="1750" t="s">
        <v>317</v>
      </c>
      <c r="B3" s="1750"/>
      <c r="C3" s="1750"/>
      <c r="D3" s="1750"/>
      <c r="E3" s="1750"/>
      <c r="F3" s="1750"/>
      <c r="G3" s="1730"/>
      <c r="H3" s="1730"/>
      <c r="I3" s="1728"/>
      <c r="J3" s="1728"/>
      <c r="K3" s="1728"/>
      <c r="L3" s="1728"/>
      <c r="M3" s="1727"/>
    </row>
    <row r="4" spans="1:13" ht="72.75" customHeight="1" x14ac:dyDescent="0.25">
      <c r="A4" s="1755" t="s">
        <v>327</v>
      </c>
      <c r="B4" s="1755"/>
      <c r="C4" s="1755"/>
      <c r="D4" s="1755"/>
      <c r="E4" s="1755"/>
      <c r="F4" s="1755"/>
      <c r="G4" s="1729"/>
      <c r="H4" s="1729"/>
      <c r="I4" s="1728"/>
      <c r="J4" s="1728"/>
      <c r="K4" s="1728"/>
      <c r="L4" s="1728"/>
      <c r="M4" s="1727"/>
    </row>
    <row r="5" spans="1:13" ht="15.75" customHeight="1" x14ac:dyDescent="0.25">
      <c r="A5" s="1756" t="s">
        <v>318</v>
      </c>
      <c r="B5" s="1756"/>
      <c r="C5" s="1756"/>
      <c r="D5" s="1756"/>
      <c r="E5" s="1756"/>
      <c r="F5" s="1756"/>
      <c r="G5" s="1731"/>
      <c r="H5" s="1732"/>
      <c r="I5" s="1728"/>
      <c r="J5" s="1728"/>
      <c r="K5" s="1728"/>
      <c r="L5" s="1728"/>
      <c r="M5" s="1727"/>
    </row>
    <row r="6" spans="1:13" ht="15.75" customHeight="1" x14ac:dyDescent="0.25">
      <c r="A6" s="1733" t="s">
        <v>312</v>
      </c>
      <c r="B6" s="1734">
        <v>13</v>
      </c>
      <c r="C6" s="1747" t="s">
        <v>313</v>
      </c>
      <c r="D6" s="1747"/>
      <c r="E6" s="1747"/>
      <c r="F6" s="1747"/>
      <c r="G6" s="1735"/>
      <c r="H6" s="1736"/>
      <c r="I6" s="1728"/>
      <c r="J6" s="1728"/>
      <c r="K6" s="1728"/>
      <c r="L6" s="1728"/>
      <c r="M6" s="1727"/>
    </row>
    <row r="7" spans="1:13" ht="15.75" customHeight="1" x14ac:dyDescent="0.25">
      <c r="A7" s="1733" t="s">
        <v>314</v>
      </c>
      <c r="B7" s="1734">
        <v>6</v>
      </c>
      <c r="C7" s="1747" t="s">
        <v>376</v>
      </c>
      <c r="D7" s="1747"/>
      <c r="E7" s="1735"/>
      <c r="F7" s="1735"/>
      <c r="G7" s="1735"/>
      <c r="H7" s="1736"/>
      <c r="I7" s="1728"/>
      <c r="J7" s="1737"/>
      <c r="K7" s="1737"/>
      <c r="L7" s="1737"/>
      <c r="M7" s="1727"/>
    </row>
    <row r="8" spans="1:13" ht="15.75" x14ac:dyDescent="0.25">
      <c r="A8" s="1733" t="s">
        <v>319</v>
      </c>
      <c r="B8" s="1734">
        <v>4</v>
      </c>
      <c r="C8" s="1746"/>
      <c r="D8" s="1746"/>
      <c r="E8" s="1735"/>
      <c r="F8" s="1735"/>
      <c r="G8" s="1735"/>
      <c r="H8" s="1736"/>
      <c r="I8" s="1728"/>
      <c r="J8" s="1737"/>
      <c r="K8" s="1737"/>
      <c r="L8" s="1737"/>
      <c r="M8" s="1727"/>
    </row>
    <row r="9" spans="1:13" ht="15.75" x14ac:dyDescent="0.25">
      <c r="A9" s="1748"/>
      <c r="B9" s="1748"/>
      <c r="C9" s="1734"/>
      <c r="D9" s="1738"/>
      <c r="E9" s="1736"/>
      <c r="F9" s="1736"/>
      <c r="G9" s="1736"/>
      <c r="H9" s="1736"/>
      <c r="I9" s="1728"/>
      <c r="J9" s="1737"/>
      <c r="K9" s="1737"/>
      <c r="L9" s="1737"/>
      <c r="M9" s="1727"/>
    </row>
    <row r="10" spans="1:13" ht="15.75" x14ac:dyDescent="0.25">
      <c r="A10" s="1736"/>
      <c r="B10" s="1736"/>
      <c r="C10" s="1736"/>
      <c r="D10" s="1736"/>
      <c r="E10" s="1736"/>
      <c r="F10" s="1736"/>
      <c r="G10" s="1736"/>
      <c r="H10" s="1736"/>
      <c r="I10" s="1728"/>
      <c r="J10" s="1728"/>
      <c r="K10" s="1728"/>
      <c r="L10" s="1728"/>
      <c r="M10" s="1727"/>
    </row>
    <row r="11" spans="1:13" ht="15.75" x14ac:dyDescent="0.25">
      <c r="A11" s="1739"/>
      <c r="B11" s="1740"/>
      <c r="C11" s="1740"/>
      <c r="D11" s="1740"/>
      <c r="E11" s="1740"/>
      <c r="F11" s="1740"/>
      <c r="G11" s="1740"/>
      <c r="H11" s="1740"/>
      <c r="I11" s="1728"/>
      <c r="J11" s="1728"/>
      <c r="K11" s="1728"/>
      <c r="L11" s="1728"/>
      <c r="M11" s="1727"/>
    </row>
    <row r="12" spans="1:13" ht="15.75" x14ac:dyDescent="0.25">
      <c r="A12" s="1750"/>
      <c r="B12" s="1750"/>
      <c r="C12" s="1750"/>
      <c r="D12" s="1750"/>
      <c r="E12" s="1750"/>
      <c r="F12" s="1750"/>
      <c r="G12" s="1750"/>
      <c r="H12" s="1741"/>
      <c r="I12" s="1728"/>
      <c r="J12" s="1728"/>
      <c r="K12" s="1728"/>
      <c r="L12" s="1728"/>
      <c r="M12" s="1727"/>
    </row>
    <row r="13" spans="1:13" ht="15.75" x14ac:dyDescent="0.25">
      <c r="A13" s="1749"/>
      <c r="B13" s="1749"/>
      <c r="C13" s="1749"/>
      <c r="D13" s="1749"/>
      <c r="E13" s="1749"/>
      <c r="F13" s="1749"/>
      <c r="G13" s="1749"/>
      <c r="H13" s="1742"/>
      <c r="I13" s="1728"/>
      <c r="J13" s="1728"/>
      <c r="K13" s="1728"/>
      <c r="L13" s="1728"/>
      <c r="M13" s="1727"/>
    </row>
    <row r="14" spans="1:13" ht="15.75" x14ac:dyDescent="0.25">
      <c r="A14" s="1750"/>
      <c r="B14" s="1750"/>
      <c r="C14" s="1750"/>
      <c r="D14" s="1750"/>
      <c r="E14" s="1750"/>
      <c r="F14" s="1750"/>
      <c r="G14" s="1750"/>
      <c r="H14" s="1741"/>
      <c r="I14" s="1728"/>
      <c r="J14" s="1728"/>
      <c r="K14" s="1728"/>
      <c r="L14" s="1728"/>
      <c r="M14" s="1727"/>
    </row>
    <row r="15" spans="1:13" ht="15.75" x14ac:dyDescent="0.25">
      <c r="A15" s="1749"/>
      <c r="B15" s="1749"/>
      <c r="C15" s="1749"/>
      <c r="D15" s="1749"/>
      <c r="E15" s="1749"/>
      <c r="F15" s="1749"/>
      <c r="G15" s="1749"/>
      <c r="H15" s="1742"/>
      <c r="I15" s="1728"/>
      <c r="J15" s="1728"/>
      <c r="K15" s="1728"/>
      <c r="L15" s="1728"/>
      <c r="M15" s="1727"/>
    </row>
    <row r="16" spans="1:13" ht="15.75" x14ac:dyDescent="0.25">
      <c r="A16" s="1752"/>
      <c r="B16" s="1752"/>
      <c r="C16" s="1752"/>
      <c r="D16" s="1752"/>
      <c r="E16" s="1752"/>
      <c r="F16" s="1752"/>
      <c r="G16" s="1752"/>
      <c r="H16" s="1752"/>
      <c r="I16" s="1728"/>
      <c r="J16" s="1728"/>
      <c r="K16" s="1728"/>
      <c r="L16" s="1728"/>
      <c r="M16" s="1727"/>
    </row>
    <row r="17" spans="1:13" ht="15.75" x14ac:dyDescent="0.25">
      <c r="A17" s="1743"/>
      <c r="B17" s="1740"/>
      <c r="C17" s="1740"/>
      <c r="D17" s="1740"/>
      <c r="E17" s="1740"/>
      <c r="F17" s="1740"/>
      <c r="G17" s="1740"/>
      <c r="H17" s="1740"/>
      <c r="I17" s="1728"/>
      <c r="J17" s="1728"/>
      <c r="K17" s="1728"/>
      <c r="L17" s="1728"/>
      <c r="M17" s="1728"/>
    </row>
    <row r="18" spans="1:13" ht="15.75" x14ac:dyDescent="0.25">
      <c r="A18" s="1743"/>
      <c r="B18" s="1740"/>
      <c r="C18" s="1740"/>
      <c r="D18" s="1740"/>
      <c r="E18" s="1740"/>
      <c r="F18" s="1740"/>
      <c r="G18" s="1740"/>
      <c r="H18" s="1740"/>
      <c r="I18" s="1728"/>
      <c r="J18" s="1728"/>
      <c r="K18" s="1728"/>
      <c r="L18" s="1728"/>
      <c r="M18" s="1728"/>
    </row>
    <row r="19" spans="1:13" ht="15.75" x14ac:dyDescent="0.25">
      <c r="A19" s="1743"/>
      <c r="B19" s="1740"/>
      <c r="C19" s="1740"/>
      <c r="D19" s="1740"/>
      <c r="E19" s="1740"/>
      <c r="F19" s="1740"/>
      <c r="G19" s="1740"/>
      <c r="H19" s="1740"/>
      <c r="I19" s="1728"/>
      <c r="J19" s="1728"/>
      <c r="K19" s="1728"/>
      <c r="L19" s="1728"/>
      <c r="M19" s="1728"/>
    </row>
    <row r="20" spans="1:13" ht="15.75" x14ac:dyDescent="0.25">
      <c r="A20" s="1749"/>
      <c r="B20" s="1749"/>
      <c r="C20" s="1749"/>
      <c r="D20" s="1749"/>
      <c r="E20" s="1749"/>
      <c r="F20" s="1749"/>
      <c r="G20" s="1749"/>
      <c r="H20" s="1749"/>
      <c r="I20" s="1728"/>
      <c r="J20" s="1728"/>
      <c r="K20" s="1728"/>
      <c r="L20" s="1728"/>
      <c r="M20" s="1728"/>
    </row>
    <row r="21" spans="1:13" ht="15.75" x14ac:dyDescent="0.25">
      <c r="A21" s="1749"/>
      <c r="B21" s="1749"/>
      <c r="C21" s="1749"/>
      <c r="D21" s="1749"/>
      <c r="E21" s="1749"/>
      <c r="F21" s="1749"/>
      <c r="G21" s="1749"/>
      <c r="H21" s="1741"/>
      <c r="I21" s="1728"/>
      <c r="J21" s="1728"/>
      <c r="K21" s="1728"/>
      <c r="L21" s="1728"/>
      <c r="M21" s="1728"/>
    </row>
    <row r="22" spans="1:13" x14ac:dyDescent="0.2">
      <c r="A22" s="1727"/>
      <c r="B22" s="1727"/>
      <c r="C22" s="1727"/>
      <c r="D22" s="1727"/>
      <c r="E22" s="1727"/>
      <c r="F22" s="1727"/>
      <c r="G22" s="1727"/>
      <c r="H22" s="1727"/>
      <c r="I22" s="1727"/>
      <c r="J22" s="1727"/>
      <c r="K22" s="1727"/>
      <c r="L22" s="1727"/>
      <c r="M22" s="1727"/>
    </row>
    <row r="23" spans="1:13" x14ac:dyDescent="0.2">
      <c r="A23" s="1727"/>
      <c r="B23" s="1727"/>
      <c r="C23" s="1727"/>
      <c r="D23" s="1727"/>
      <c r="E23" s="1727"/>
      <c r="F23" s="1727"/>
      <c r="G23" s="1727"/>
      <c r="H23" s="1727"/>
      <c r="I23" s="1727"/>
      <c r="J23" s="1727"/>
      <c r="K23" s="1727"/>
      <c r="L23" s="1727"/>
      <c r="M23" s="1727"/>
    </row>
    <row r="24" spans="1:13" x14ac:dyDescent="0.2">
      <c r="A24" s="1727"/>
      <c r="B24" s="1727"/>
      <c r="C24" s="1727"/>
      <c r="D24" s="1727"/>
      <c r="E24" s="1727"/>
      <c r="F24" s="1727"/>
      <c r="G24" s="1727"/>
      <c r="H24" s="1727"/>
      <c r="I24" s="1727"/>
      <c r="J24" s="1727"/>
      <c r="K24" s="1727"/>
      <c r="L24" s="1727"/>
      <c r="M24" s="1727"/>
    </row>
    <row r="25" spans="1:13" x14ac:dyDescent="0.2">
      <c r="A25" s="1727"/>
      <c r="B25" s="1727"/>
      <c r="C25" s="1727"/>
      <c r="D25" s="1727"/>
      <c r="E25" s="1727"/>
      <c r="F25" s="1727"/>
      <c r="G25" s="1727"/>
      <c r="H25" s="1727"/>
      <c r="I25" s="1727"/>
      <c r="J25" s="1727"/>
      <c r="K25" s="1727"/>
      <c r="L25" s="1727"/>
      <c r="M25" s="1727"/>
    </row>
    <row r="26" spans="1:13" ht="33.75" customHeight="1" x14ac:dyDescent="0.2">
      <c r="A26" s="1753" t="s">
        <v>315</v>
      </c>
      <c r="B26" s="1753"/>
      <c r="C26" s="1753"/>
      <c r="D26" s="1753"/>
      <c r="E26" s="1753"/>
      <c r="F26" s="1753"/>
      <c r="G26" s="1744"/>
      <c r="H26" s="1744"/>
      <c r="I26" s="1744"/>
      <c r="J26" s="1744"/>
      <c r="K26" s="1744"/>
      <c r="L26" s="1744"/>
      <c r="M26" s="1744"/>
    </row>
    <row r="27" spans="1:13" ht="33.75" customHeight="1" x14ac:dyDescent="0.2">
      <c r="A27" s="1751" t="s">
        <v>377</v>
      </c>
      <c r="B27" s="1751"/>
      <c r="C27" s="1751"/>
      <c r="D27" s="1751"/>
      <c r="E27" s="1751"/>
      <c r="F27" s="1751"/>
      <c r="G27" s="1745"/>
      <c r="H27" s="1745"/>
      <c r="I27" s="1745"/>
      <c r="J27" s="1745"/>
      <c r="K27" s="1745"/>
      <c r="L27" s="1745"/>
      <c r="M27" s="1745"/>
    </row>
    <row r="28" spans="1:13" ht="33.75" customHeight="1" x14ac:dyDescent="0.2">
      <c r="A28" s="1751" t="s">
        <v>378</v>
      </c>
      <c r="B28" s="1751"/>
      <c r="C28" s="1751"/>
      <c r="D28" s="1751"/>
      <c r="E28" s="1751"/>
      <c r="F28" s="1751"/>
      <c r="G28" s="1745"/>
      <c r="H28" s="1745"/>
      <c r="I28" s="1745"/>
      <c r="J28" s="1745"/>
      <c r="K28" s="1745"/>
      <c r="L28" s="1745"/>
      <c r="M28" s="1745"/>
    </row>
    <row r="29" spans="1:13" ht="33.75" customHeight="1" x14ac:dyDescent="0.2">
      <c r="A29" s="1751" t="s">
        <v>379</v>
      </c>
      <c r="B29" s="1751"/>
      <c r="C29" s="1751"/>
      <c r="D29" s="1751"/>
      <c r="E29" s="1751"/>
      <c r="F29" s="1751"/>
      <c r="G29" s="1745"/>
      <c r="H29" s="1745"/>
      <c r="I29" s="1745"/>
      <c r="J29" s="1745"/>
      <c r="K29" s="1745"/>
      <c r="L29" s="1745"/>
      <c r="M29" s="1745"/>
    </row>
  </sheetData>
  <mergeCells count="19">
    <mergeCell ref="A1:F1"/>
    <mergeCell ref="A2:F2"/>
    <mergeCell ref="A3:F3"/>
    <mergeCell ref="A4:F4"/>
    <mergeCell ref="A5:F5"/>
    <mergeCell ref="A29:F29"/>
    <mergeCell ref="A16:H16"/>
    <mergeCell ref="A26:F26"/>
    <mergeCell ref="A27:F27"/>
    <mergeCell ref="A28:F28"/>
    <mergeCell ref="C6:F6"/>
    <mergeCell ref="C7:D7"/>
    <mergeCell ref="A9:B9"/>
    <mergeCell ref="A20:H20"/>
    <mergeCell ref="A21:G21"/>
    <mergeCell ref="A15:G15"/>
    <mergeCell ref="A12:G12"/>
    <mergeCell ref="A13:G13"/>
    <mergeCell ref="A14:G14"/>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
  <sheetViews>
    <sheetView zoomScaleNormal="100" zoomScaleSheetLayoutView="90" workbookViewId="0">
      <selection activeCell="L9" sqref="L9"/>
    </sheetView>
  </sheetViews>
  <sheetFormatPr defaultRowHeight="12.75" x14ac:dyDescent="0.2"/>
  <cols>
    <col min="1" max="2" width="2.7109375" style="21" customWidth="1"/>
    <col min="3" max="3" width="2.85546875" style="21" customWidth="1"/>
    <col min="4" max="4" width="29.7109375" style="21" customWidth="1"/>
    <col min="5" max="5" width="3.7109375" style="164" customWidth="1"/>
    <col min="6" max="6" width="2.85546875" style="164" customWidth="1"/>
    <col min="7" max="7" width="2.7109375" style="167" customWidth="1"/>
    <col min="8" max="8" width="7.5703125" style="21" customWidth="1"/>
    <col min="9" max="9" width="8.7109375" style="21" customWidth="1"/>
    <col min="10" max="10" width="8.85546875" style="21" customWidth="1"/>
    <col min="11" max="11" width="9" style="21" customWidth="1"/>
    <col min="12" max="12" width="29.140625" style="1511" customWidth="1"/>
    <col min="13" max="13" width="5.7109375" style="164" customWidth="1"/>
    <col min="14" max="14" width="5.5703125" style="164" customWidth="1"/>
    <col min="15" max="15" width="20.7109375" style="164" customWidth="1"/>
    <col min="16" max="16" width="20.7109375" style="1512" customWidth="1"/>
    <col min="17" max="17" width="9.140625" style="21"/>
    <col min="18" max="18" width="35" style="21" customWidth="1"/>
    <col min="19" max="16384" width="9.140625" style="21"/>
  </cols>
  <sheetData>
    <row r="1" spans="1:16" ht="15.75" x14ac:dyDescent="0.25">
      <c r="A1" s="2011" t="s">
        <v>280</v>
      </c>
      <c r="B1" s="2012"/>
      <c r="C1" s="2012"/>
      <c r="D1" s="2012"/>
      <c r="E1" s="2012"/>
      <c r="F1" s="2012"/>
      <c r="G1" s="2012"/>
      <c r="H1" s="2012"/>
      <c r="I1" s="2012"/>
      <c r="J1" s="2012"/>
      <c r="K1" s="2012"/>
      <c r="L1" s="2012"/>
      <c r="M1" s="2012"/>
      <c r="N1" s="2012"/>
      <c r="O1" s="2012"/>
      <c r="P1" s="2012"/>
    </row>
    <row r="2" spans="1:16" s="22" customFormat="1" x14ac:dyDescent="0.25">
      <c r="A2" s="2013" t="s">
        <v>281</v>
      </c>
      <c r="B2" s="2014"/>
      <c r="C2" s="2014"/>
      <c r="D2" s="2014"/>
      <c r="E2" s="2014"/>
      <c r="F2" s="2014"/>
      <c r="G2" s="2014"/>
      <c r="H2" s="2014"/>
      <c r="I2" s="2014"/>
      <c r="J2" s="2014"/>
      <c r="K2" s="2014"/>
      <c r="L2" s="2014"/>
      <c r="M2" s="2014"/>
      <c r="N2" s="2014"/>
      <c r="O2" s="2014"/>
      <c r="P2" s="2014"/>
    </row>
    <row r="3" spans="1:16" s="22" customFormat="1" ht="13.5" thickBot="1" x14ac:dyDescent="0.3">
      <c r="A3" s="2015"/>
      <c r="B3" s="2015"/>
      <c r="C3" s="2015"/>
      <c r="D3" s="2015"/>
      <c r="E3" s="2015"/>
      <c r="F3" s="2015"/>
      <c r="G3" s="2015"/>
      <c r="H3" s="2015"/>
      <c r="I3" s="2015"/>
      <c r="J3" s="2015"/>
      <c r="K3" s="2015"/>
      <c r="L3" s="2015"/>
      <c r="M3" s="2015"/>
      <c r="N3" s="2015"/>
      <c r="O3" s="2015"/>
      <c r="P3" s="2015"/>
    </row>
    <row r="4" spans="1:16" s="23" customFormat="1" ht="13.5" customHeight="1" x14ac:dyDescent="0.25">
      <c r="A4" s="2016" t="s">
        <v>1</v>
      </c>
      <c r="B4" s="2019" t="s">
        <v>2</v>
      </c>
      <c r="C4" s="2022" t="s">
        <v>3</v>
      </c>
      <c r="D4" s="2024" t="s">
        <v>4</v>
      </c>
      <c r="E4" s="2026" t="s">
        <v>5</v>
      </c>
      <c r="F4" s="2019" t="s">
        <v>276</v>
      </c>
      <c r="G4" s="2030" t="s">
        <v>6</v>
      </c>
      <c r="H4" s="2032" t="s">
        <v>7</v>
      </c>
      <c r="I4" s="2034" t="s">
        <v>279</v>
      </c>
      <c r="J4" s="2035"/>
      <c r="K4" s="2036"/>
      <c r="L4" s="2041" t="s">
        <v>283</v>
      </c>
      <c r="M4" s="2042"/>
      <c r="N4" s="2043"/>
      <c r="O4" s="2043" t="s">
        <v>284</v>
      </c>
      <c r="P4" s="2051" t="s">
        <v>285</v>
      </c>
    </row>
    <row r="5" spans="1:16" s="23" customFormat="1" ht="12.75" customHeight="1" x14ac:dyDescent="0.25">
      <c r="A5" s="2017"/>
      <c r="B5" s="2020"/>
      <c r="C5" s="2023"/>
      <c r="D5" s="2025"/>
      <c r="E5" s="2027"/>
      <c r="F5" s="2020"/>
      <c r="G5" s="2031"/>
      <c r="H5" s="2033"/>
      <c r="I5" s="2028" t="s">
        <v>298</v>
      </c>
      <c r="J5" s="2037" t="s">
        <v>299</v>
      </c>
      <c r="K5" s="2039" t="s">
        <v>300</v>
      </c>
      <c r="L5" s="2044" t="s">
        <v>4</v>
      </c>
      <c r="M5" s="2021" t="s">
        <v>328</v>
      </c>
      <c r="N5" s="2055" t="s">
        <v>329</v>
      </c>
      <c r="O5" s="2050"/>
      <c r="P5" s="2052"/>
    </row>
    <row r="6" spans="1:16" s="23" customFormat="1" ht="93.75" customHeight="1" thickBot="1" x14ac:dyDescent="0.3">
      <c r="A6" s="2018"/>
      <c r="B6" s="2021"/>
      <c r="C6" s="2023"/>
      <c r="D6" s="2025"/>
      <c r="E6" s="2027"/>
      <c r="F6" s="2021"/>
      <c r="G6" s="2031"/>
      <c r="H6" s="2033"/>
      <c r="I6" s="2029"/>
      <c r="J6" s="2038"/>
      <c r="K6" s="2040"/>
      <c r="L6" s="2045"/>
      <c r="M6" s="2054"/>
      <c r="N6" s="2056"/>
      <c r="O6" s="2050"/>
      <c r="P6" s="2053"/>
    </row>
    <row r="7" spans="1:16" s="26" customFormat="1" ht="30" customHeight="1" x14ac:dyDescent="0.25">
      <c r="A7" s="1621" t="s">
        <v>13</v>
      </c>
      <c r="B7" s="2064" t="s">
        <v>14</v>
      </c>
      <c r="C7" s="2065"/>
      <c r="D7" s="2065"/>
      <c r="E7" s="2065"/>
      <c r="F7" s="2065"/>
      <c r="G7" s="2065"/>
      <c r="H7" s="2065"/>
      <c r="I7" s="2065"/>
      <c r="J7" s="2065"/>
      <c r="K7" s="2066"/>
      <c r="L7" s="1622" t="s">
        <v>292</v>
      </c>
      <c r="M7" s="1623">
        <v>8</v>
      </c>
      <c r="N7" s="1623">
        <v>8</v>
      </c>
      <c r="O7" s="1624"/>
      <c r="P7" s="1625"/>
    </row>
    <row r="8" spans="1:16" s="26" customFormat="1" ht="43.5" customHeight="1" x14ac:dyDescent="0.25">
      <c r="A8" s="1626"/>
      <c r="B8" s="1627"/>
      <c r="C8" s="1628"/>
      <c r="D8" s="1628"/>
      <c r="E8" s="1628"/>
      <c r="F8" s="1628"/>
      <c r="G8" s="1628"/>
      <c r="H8" s="1628"/>
      <c r="I8" s="1629"/>
      <c r="J8" s="1629"/>
      <c r="K8" s="1630"/>
      <c r="L8" s="1631" t="s">
        <v>293</v>
      </c>
      <c r="M8" s="1632">
        <v>95</v>
      </c>
      <c r="N8" s="1632">
        <v>100</v>
      </c>
      <c r="O8" s="1633" t="s">
        <v>343</v>
      </c>
      <c r="P8" s="1634"/>
    </row>
    <row r="9" spans="1:16" s="26" customFormat="1" ht="55.5" customHeight="1" x14ac:dyDescent="0.25">
      <c r="A9" s="1626"/>
      <c r="B9" s="1627"/>
      <c r="C9" s="1628"/>
      <c r="D9" s="1628"/>
      <c r="E9" s="1628"/>
      <c r="F9" s="1628"/>
      <c r="G9" s="1628"/>
      <c r="H9" s="1628"/>
      <c r="I9" s="1629"/>
      <c r="J9" s="1629"/>
      <c r="K9" s="1630"/>
      <c r="L9" s="1631" t="s">
        <v>330</v>
      </c>
      <c r="M9" s="1632">
        <v>30</v>
      </c>
      <c r="N9" s="1632">
        <v>58</v>
      </c>
      <c r="O9" s="1633"/>
      <c r="P9" s="1635" t="s">
        <v>344</v>
      </c>
    </row>
    <row r="10" spans="1:16" s="26" customFormat="1" ht="79.5" customHeight="1" x14ac:dyDescent="0.25">
      <c r="A10" s="1626"/>
      <c r="B10" s="1627"/>
      <c r="C10" s="1628"/>
      <c r="D10" s="1628"/>
      <c r="E10" s="1628"/>
      <c r="F10" s="1628"/>
      <c r="G10" s="1628"/>
      <c r="H10" s="1628"/>
      <c r="I10" s="1629"/>
      <c r="J10" s="1629"/>
      <c r="K10" s="1630"/>
      <c r="L10" s="1631" t="s">
        <v>331</v>
      </c>
      <c r="M10" s="1632">
        <v>1</v>
      </c>
      <c r="N10" s="1632">
        <v>1</v>
      </c>
      <c r="O10" s="1636"/>
      <c r="P10" s="1634"/>
    </row>
    <row r="11" spans="1:16" s="26" customFormat="1" ht="95.25" customHeight="1" x14ac:dyDescent="0.25">
      <c r="A11" s="1626"/>
      <c r="B11" s="1627"/>
      <c r="C11" s="1628"/>
      <c r="D11" s="1628"/>
      <c r="E11" s="1628"/>
      <c r="F11" s="1628"/>
      <c r="G11" s="1628"/>
      <c r="H11" s="1628"/>
      <c r="I11" s="1629"/>
      <c r="J11" s="1629"/>
      <c r="K11" s="1630"/>
      <c r="L11" s="1631" t="s">
        <v>332</v>
      </c>
      <c r="M11" s="1632">
        <v>60</v>
      </c>
      <c r="N11" s="1632">
        <v>152</v>
      </c>
      <c r="O11" s="1636"/>
      <c r="P11" s="1635" t="s">
        <v>347</v>
      </c>
    </row>
    <row r="12" spans="1:16" s="26" customFormat="1" ht="134.25" customHeight="1" x14ac:dyDescent="0.25">
      <c r="A12" s="1637"/>
      <c r="B12" s="1638"/>
      <c r="C12" s="1639"/>
      <c r="D12" s="1639"/>
      <c r="E12" s="1639"/>
      <c r="F12" s="1639"/>
      <c r="G12" s="1639"/>
      <c r="H12" s="1639"/>
      <c r="I12" s="1640"/>
      <c r="J12" s="1640"/>
      <c r="K12" s="1641"/>
      <c r="L12" s="1631" t="s">
        <v>333</v>
      </c>
      <c r="M12" s="1632">
        <v>20</v>
      </c>
      <c r="N12" s="1632">
        <v>79</v>
      </c>
      <c r="O12" s="1633" t="s">
        <v>345</v>
      </c>
      <c r="P12" s="1635" t="s">
        <v>346</v>
      </c>
    </row>
    <row r="13" spans="1:16" s="26" customFormat="1" ht="146.25" customHeight="1" x14ac:dyDescent="0.25">
      <c r="A13" s="1626"/>
      <c r="B13" s="1627"/>
      <c r="C13" s="1628"/>
      <c r="D13" s="1628"/>
      <c r="E13" s="1628"/>
      <c r="F13" s="1628"/>
      <c r="G13" s="1628"/>
      <c r="H13" s="1628"/>
      <c r="I13" s="1629"/>
      <c r="J13" s="1629"/>
      <c r="K13" s="1630"/>
      <c r="L13" s="1642" t="s">
        <v>294</v>
      </c>
      <c r="M13" s="1643">
        <v>64</v>
      </c>
      <c r="N13" s="1643">
        <v>53.7</v>
      </c>
      <c r="O13" s="1644"/>
      <c r="P13" s="1665" t="s">
        <v>348</v>
      </c>
    </row>
    <row r="14" spans="1:16" s="26" customFormat="1" ht="96" customHeight="1" x14ac:dyDescent="0.25">
      <c r="A14" s="1626"/>
      <c r="B14" s="1627"/>
      <c r="C14" s="1628"/>
      <c r="D14" s="1628"/>
      <c r="E14" s="1628"/>
      <c r="F14" s="1628"/>
      <c r="G14" s="1628"/>
      <c r="H14" s="1628"/>
      <c r="I14" s="1629"/>
      <c r="J14" s="1629"/>
      <c r="K14" s="1630"/>
      <c r="L14" s="1631" t="s">
        <v>295</v>
      </c>
      <c r="M14" s="1632">
        <v>6300</v>
      </c>
      <c r="N14" s="1632">
        <v>6024</v>
      </c>
      <c r="O14" s="1636"/>
      <c r="P14" s="1635" t="s">
        <v>349</v>
      </c>
    </row>
    <row r="15" spans="1:16" s="26" customFormat="1" ht="83.25" customHeight="1" x14ac:dyDescent="0.25">
      <c r="A15" s="1626"/>
      <c r="B15" s="1627"/>
      <c r="C15" s="1628"/>
      <c r="D15" s="1628"/>
      <c r="E15" s="1628"/>
      <c r="F15" s="1628"/>
      <c r="G15" s="1628"/>
      <c r="H15" s="1628"/>
      <c r="I15" s="1629"/>
      <c r="J15" s="1629"/>
      <c r="K15" s="1630"/>
      <c r="L15" s="1631" t="s">
        <v>334</v>
      </c>
      <c r="M15" s="1632">
        <v>142</v>
      </c>
      <c r="N15" s="1632">
        <v>133</v>
      </c>
      <c r="O15" s="1633" t="s">
        <v>350</v>
      </c>
      <c r="P15" s="1635" t="s">
        <v>351</v>
      </c>
    </row>
    <row r="16" spans="1:16" s="26" customFormat="1" ht="119.25" customHeight="1" x14ac:dyDescent="0.25">
      <c r="A16" s="1626"/>
      <c r="B16" s="1627"/>
      <c r="C16" s="1628"/>
      <c r="D16" s="1628"/>
      <c r="E16" s="1628"/>
      <c r="F16" s="1628"/>
      <c r="G16" s="1628"/>
      <c r="H16" s="1628"/>
      <c r="I16" s="1629"/>
      <c r="J16" s="1629"/>
      <c r="K16" s="1630"/>
      <c r="L16" s="1642" t="s">
        <v>335</v>
      </c>
      <c r="M16" s="1643">
        <v>13</v>
      </c>
      <c r="N16" s="1643">
        <v>12</v>
      </c>
      <c r="O16" s="1644"/>
      <c r="P16" s="1645"/>
    </row>
    <row r="17" spans="1:18" s="26" customFormat="1" ht="69.75" customHeight="1" thickBot="1" x14ac:dyDescent="0.3">
      <c r="A17" s="1680"/>
      <c r="B17" s="1681"/>
      <c r="C17" s="1682"/>
      <c r="D17" s="1682"/>
      <c r="E17" s="1682"/>
      <c r="F17" s="1682"/>
      <c r="G17" s="1682"/>
      <c r="H17" s="1682"/>
      <c r="I17" s="1683"/>
      <c r="J17" s="1683"/>
      <c r="K17" s="1684"/>
      <c r="L17" s="1685" t="s">
        <v>296</v>
      </c>
      <c r="M17" s="1686">
        <v>40</v>
      </c>
      <c r="N17" s="1686">
        <v>53</v>
      </c>
      <c r="O17" s="1687"/>
      <c r="P17" s="1688" t="s">
        <v>352</v>
      </c>
    </row>
    <row r="18" spans="1:18" s="26" customFormat="1" ht="13.5" thickBot="1" x14ac:dyDescent="0.3">
      <c r="A18" s="1399" t="s">
        <v>13</v>
      </c>
      <c r="B18" s="1400" t="s">
        <v>13</v>
      </c>
      <c r="C18" s="2047" t="s">
        <v>15</v>
      </c>
      <c r="D18" s="2047"/>
      <c r="E18" s="2047"/>
      <c r="F18" s="2047"/>
      <c r="G18" s="2047"/>
      <c r="H18" s="2048"/>
      <c r="I18" s="2048"/>
      <c r="J18" s="2048"/>
      <c r="K18" s="2048"/>
      <c r="L18" s="2048"/>
      <c r="M18" s="2048"/>
      <c r="N18" s="2048"/>
      <c r="O18" s="2048"/>
      <c r="P18" s="2049"/>
    </row>
    <row r="19" spans="1:18" s="26" customFormat="1" ht="30" customHeight="1" x14ac:dyDescent="0.25">
      <c r="A19" s="1042" t="s">
        <v>13</v>
      </c>
      <c r="B19" s="29" t="s">
        <v>13</v>
      </c>
      <c r="C19" s="1045" t="s">
        <v>13</v>
      </c>
      <c r="D19" s="1841" t="s">
        <v>64</v>
      </c>
      <c r="E19" s="168"/>
      <c r="F19" s="1031" t="s">
        <v>16</v>
      </c>
      <c r="G19" s="1053" t="s">
        <v>26</v>
      </c>
      <c r="H19" s="30" t="s">
        <v>17</v>
      </c>
      <c r="I19" s="1373">
        <v>7208</v>
      </c>
      <c r="J19" s="1378">
        <v>7679.2</v>
      </c>
      <c r="K19" s="90">
        <v>6764.6</v>
      </c>
      <c r="L19" s="1415" t="s">
        <v>144</v>
      </c>
      <c r="M19" s="1425">
        <v>21455</v>
      </c>
      <c r="N19" s="1529">
        <v>13170</v>
      </c>
      <c r="O19" s="1763" t="s">
        <v>322</v>
      </c>
      <c r="P19" s="1764"/>
      <c r="Q19" s="1096"/>
      <c r="R19" s="23"/>
    </row>
    <row r="20" spans="1:18" s="26" customFormat="1" ht="13.5" customHeight="1" x14ac:dyDescent="0.25">
      <c r="A20" s="1036"/>
      <c r="B20" s="33"/>
      <c r="C20" s="34"/>
      <c r="D20" s="1842"/>
      <c r="E20" s="171"/>
      <c r="F20" s="1032"/>
      <c r="G20" s="35"/>
      <c r="H20" s="36" t="s">
        <v>27</v>
      </c>
      <c r="I20" s="1599">
        <v>16606.7</v>
      </c>
      <c r="J20" s="1379">
        <v>13664</v>
      </c>
      <c r="K20" s="1380">
        <v>10158.799999999999</v>
      </c>
      <c r="L20" s="2085" t="s">
        <v>145</v>
      </c>
      <c r="M20" s="1427">
        <v>5966</v>
      </c>
      <c r="N20" s="1521">
        <v>3742</v>
      </c>
      <c r="O20" s="1765"/>
      <c r="P20" s="1766"/>
      <c r="Q20" s="23"/>
      <c r="R20" s="23"/>
    </row>
    <row r="21" spans="1:18" s="26" customFormat="1" ht="13.5" customHeight="1" x14ac:dyDescent="0.25">
      <c r="A21" s="1036"/>
      <c r="B21" s="33"/>
      <c r="C21" s="34"/>
      <c r="D21" s="1842"/>
      <c r="E21" s="171"/>
      <c r="F21" s="1032"/>
      <c r="G21" s="35"/>
      <c r="H21" s="107" t="s">
        <v>282</v>
      </c>
      <c r="I21" s="1376"/>
      <c r="J21" s="1387">
        <v>14.1</v>
      </c>
      <c r="K21" s="97">
        <v>14.02</v>
      </c>
      <c r="L21" s="2086"/>
      <c r="M21" s="1412"/>
      <c r="N21" s="1428"/>
      <c r="O21" s="1767"/>
      <c r="P21" s="1768"/>
      <c r="Q21" s="23"/>
      <c r="R21" s="23"/>
    </row>
    <row r="22" spans="1:18" s="26" customFormat="1" ht="15" customHeight="1" x14ac:dyDescent="0.25">
      <c r="A22" s="1036"/>
      <c r="B22" s="33"/>
      <c r="C22" s="34"/>
      <c r="D22" s="1842"/>
      <c r="E22" s="171"/>
      <c r="F22" s="1032"/>
      <c r="G22" s="35"/>
      <c r="H22" s="39"/>
      <c r="I22" s="1375"/>
      <c r="J22" s="1377"/>
      <c r="K22" s="1574"/>
      <c r="L22" s="1927" t="s">
        <v>323</v>
      </c>
      <c r="M22" s="2088">
        <v>183</v>
      </c>
      <c r="N22" s="2088">
        <v>163</v>
      </c>
      <c r="O22" s="1769" t="s">
        <v>321</v>
      </c>
      <c r="P22" s="1770"/>
      <c r="Q22" s="23"/>
      <c r="R22" s="23"/>
    </row>
    <row r="23" spans="1:18" s="26" customFormat="1" ht="15.75" customHeight="1" thickBot="1" x14ac:dyDescent="0.3">
      <c r="A23" s="1036"/>
      <c r="B23" s="33"/>
      <c r="C23" s="34"/>
      <c r="D23" s="1879"/>
      <c r="E23" s="171"/>
      <c r="F23" s="1032"/>
      <c r="G23" s="35"/>
      <c r="H23" s="831" t="s">
        <v>18</v>
      </c>
      <c r="I23" s="857">
        <f>SUM(I19:I22)</f>
        <v>23814.7</v>
      </c>
      <c r="J23" s="710">
        <f>SUM(J19:J22)</f>
        <v>21357.3</v>
      </c>
      <c r="K23" s="722">
        <f>SUM(K19:K22)</f>
        <v>16937.420000000002</v>
      </c>
      <c r="L23" s="2087"/>
      <c r="M23" s="2001"/>
      <c r="N23" s="2001"/>
      <c r="O23" s="1771"/>
      <c r="P23" s="1772"/>
      <c r="Q23" s="23"/>
      <c r="R23" s="23"/>
    </row>
    <row r="24" spans="1:18" s="26" customFormat="1" ht="54.75" customHeight="1" x14ac:dyDescent="0.25">
      <c r="A24" s="1042" t="s">
        <v>13</v>
      </c>
      <c r="B24" s="29" t="s">
        <v>13</v>
      </c>
      <c r="C24" s="1045" t="s">
        <v>19</v>
      </c>
      <c r="D24" s="1841" t="s">
        <v>65</v>
      </c>
      <c r="E24" s="168"/>
      <c r="F24" s="1031" t="s">
        <v>16</v>
      </c>
      <c r="G24" s="1053" t="s">
        <v>26</v>
      </c>
      <c r="H24" s="8" t="s">
        <v>17</v>
      </c>
      <c r="I24" s="1374">
        <v>3629.1</v>
      </c>
      <c r="J24" s="1382">
        <v>5345.6</v>
      </c>
      <c r="K24" s="1575">
        <v>4972.8</v>
      </c>
      <c r="L24" s="1891" t="s">
        <v>223</v>
      </c>
      <c r="M24" s="1593">
        <v>385</v>
      </c>
      <c r="N24" s="1893">
        <v>372</v>
      </c>
      <c r="O24" s="2067"/>
      <c r="P24" s="2069" t="s">
        <v>353</v>
      </c>
      <c r="Q24" s="23"/>
      <c r="R24" s="1096"/>
    </row>
    <row r="25" spans="1:18" s="26" customFormat="1" ht="15.75" customHeight="1" thickBot="1" x14ac:dyDescent="0.3">
      <c r="A25" s="1036"/>
      <c r="B25" s="33"/>
      <c r="C25" s="34"/>
      <c r="D25" s="1879"/>
      <c r="E25" s="171"/>
      <c r="F25" s="1032"/>
      <c r="G25" s="35"/>
      <c r="H25" s="832" t="s">
        <v>18</v>
      </c>
      <c r="I25" s="857">
        <f>I24</f>
        <v>3629.1</v>
      </c>
      <c r="J25" s="710">
        <f>SUM(J24:J24)</f>
        <v>5345.6</v>
      </c>
      <c r="K25" s="722">
        <f>SUM(K24:K24)</f>
        <v>4972.8</v>
      </c>
      <c r="L25" s="1892"/>
      <c r="M25" s="1594"/>
      <c r="N25" s="1894"/>
      <c r="O25" s="2068"/>
      <c r="P25" s="2070"/>
    </row>
    <row r="26" spans="1:18" s="26" customFormat="1" ht="29.25" customHeight="1" x14ac:dyDescent="0.25">
      <c r="A26" s="1042" t="s">
        <v>13</v>
      </c>
      <c r="B26" s="29" t="s">
        <v>13</v>
      </c>
      <c r="C26" s="1045" t="s">
        <v>22</v>
      </c>
      <c r="D26" s="1841" t="s">
        <v>67</v>
      </c>
      <c r="E26" s="168"/>
      <c r="F26" s="1031" t="s">
        <v>16</v>
      </c>
      <c r="G26" s="1053" t="s">
        <v>26</v>
      </c>
      <c r="H26" s="45" t="s">
        <v>17</v>
      </c>
      <c r="I26" s="1374">
        <v>529.70000000000005</v>
      </c>
      <c r="J26" s="1382">
        <v>529.70000000000005</v>
      </c>
      <c r="K26" s="1576">
        <v>529.20000000000005</v>
      </c>
      <c r="L26" s="1955" t="s">
        <v>68</v>
      </c>
      <c r="M26" s="2060">
        <v>17</v>
      </c>
      <c r="N26" s="2060">
        <v>17</v>
      </c>
      <c r="O26" s="1431"/>
      <c r="P26" s="2062"/>
    </row>
    <row r="27" spans="1:18" s="26" customFormat="1" ht="13.5" thickBot="1" x14ac:dyDescent="0.3">
      <c r="A27" s="1051"/>
      <c r="B27" s="44"/>
      <c r="C27" s="1046"/>
      <c r="D27" s="1879"/>
      <c r="E27" s="188"/>
      <c r="F27" s="1033"/>
      <c r="G27" s="1054"/>
      <c r="H27" s="831" t="s">
        <v>18</v>
      </c>
      <c r="I27" s="857">
        <f>I26</f>
        <v>529.70000000000005</v>
      </c>
      <c r="J27" s="710">
        <f>+J26</f>
        <v>529.70000000000005</v>
      </c>
      <c r="K27" s="722">
        <f>+K26</f>
        <v>529.20000000000005</v>
      </c>
      <c r="L27" s="1830"/>
      <c r="M27" s="2061"/>
      <c r="N27" s="2061"/>
      <c r="O27" s="1432"/>
      <c r="P27" s="2063"/>
    </row>
    <row r="28" spans="1:18" s="26" customFormat="1" ht="105" customHeight="1" x14ac:dyDescent="0.25">
      <c r="A28" s="1042" t="s">
        <v>13</v>
      </c>
      <c r="B28" s="29" t="s">
        <v>13</v>
      </c>
      <c r="C28" s="1045" t="s">
        <v>24</v>
      </c>
      <c r="D28" s="1831" t="s">
        <v>69</v>
      </c>
      <c r="E28" s="168"/>
      <c r="F28" s="1031" t="s">
        <v>16</v>
      </c>
      <c r="G28" s="1053" t="s">
        <v>26</v>
      </c>
      <c r="H28" s="45" t="s">
        <v>17</v>
      </c>
      <c r="I28" s="1374">
        <v>3219.4</v>
      </c>
      <c r="J28" s="1383">
        <v>2302.4</v>
      </c>
      <c r="K28" s="1576">
        <v>2185.4</v>
      </c>
      <c r="L28" s="1955" t="s">
        <v>336</v>
      </c>
      <c r="M28" s="2057">
        <v>3500</v>
      </c>
      <c r="N28" s="2057">
        <v>3042</v>
      </c>
      <c r="O28" s="1433"/>
      <c r="P28" s="1759" t="s">
        <v>354</v>
      </c>
    </row>
    <row r="29" spans="1:18" s="26" customFormat="1" ht="26.25" customHeight="1" thickBot="1" x14ac:dyDescent="0.3">
      <c r="A29" s="1051"/>
      <c r="B29" s="44"/>
      <c r="C29" s="1046"/>
      <c r="D29" s="1833"/>
      <c r="E29" s="188"/>
      <c r="F29" s="1033"/>
      <c r="G29" s="1054"/>
      <c r="H29" s="831" t="s">
        <v>18</v>
      </c>
      <c r="I29" s="857">
        <f>I28</f>
        <v>3219.4</v>
      </c>
      <c r="J29" s="710">
        <f>+J28</f>
        <v>2302.4</v>
      </c>
      <c r="K29" s="722">
        <f>+K28</f>
        <v>2185.4</v>
      </c>
      <c r="L29" s="1830"/>
      <c r="M29" s="2058"/>
      <c r="N29" s="2058"/>
      <c r="O29" s="1434"/>
      <c r="P29" s="2059"/>
    </row>
    <row r="30" spans="1:18" s="26" customFormat="1" ht="62.25" customHeight="1" x14ac:dyDescent="0.25">
      <c r="A30" s="1843" t="s">
        <v>13</v>
      </c>
      <c r="B30" s="1845" t="s">
        <v>13</v>
      </c>
      <c r="C30" s="1980" t="s">
        <v>28</v>
      </c>
      <c r="D30" s="1831" t="s">
        <v>20</v>
      </c>
      <c r="E30" s="2095"/>
      <c r="F30" s="1910" t="s">
        <v>16</v>
      </c>
      <c r="G30" s="2089" t="s">
        <v>26</v>
      </c>
      <c r="H30" s="30" t="s">
        <v>21</v>
      </c>
      <c r="I30" s="1373">
        <v>33873</v>
      </c>
      <c r="J30" s="1378">
        <v>33873</v>
      </c>
      <c r="K30" s="1559">
        <v>35955.699999999997</v>
      </c>
      <c r="L30" s="1415" t="s">
        <v>337</v>
      </c>
      <c r="M30" s="1435">
        <v>6081</v>
      </c>
      <c r="N30" s="1522">
        <v>5663</v>
      </c>
      <c r="O30" s="1436"/>
      <c r="P30" s="1759" t="s">
        <v>355</v>
      </c>
    </row>
    <row r="31" spans="1:18" s="26" customFormat="1" ht="34.5" customHeight="1" thickBot="1" x14ac:dyDescent="0.3">
      <c r="A31" s="2093"/>
      <c r="B31" s="2094"/>
      <c r="C31" s="1981"/>
      <c r="D31" s="1833"/>
      <c r="E31" s="2096"/>
      <c r="F31" s="1873"/>
      <c r="G31" s="2090"/>
      <c r="H31" s="831" t="s">
        <v>18</v>
      </c>
      <c r="I31" s="857">
        <f>I30</f>
        <v>33873</v>
      </c>
      <c r="J31" s="710">
        <f>+J30</f>
        <v>33873</v>
      </c>
      <c r="K31" s="722">
        <f>+K30</f>
        <v>35955.699999999997</v>
      </c>
      <c r="L31" s="1437"/>
      <c r="M31" s="1438"/>
      <c r="N31" s="1523"/>
      <c r="O31" s="1439"/>
      <c r="P31" s="1760"/>
    </row>
    <row r="32" spans="1:18" s="26" customFormat="1" ht="48.75" customHeight="1" x14ac:dyDescent="0.25">
      <c r="A32" s="1233" t="s">
        <v>13</v>
      </c>
      <c r="B32" s="29" t="s">
        <v>13</v>
      </c>
      <c r="C32" s="1237" t="s">
        <v>36</v>
      </c>
      <c r="D32" s="1831" t="s">
        <v>23</v>
      </c>
      <c r="E32" s="1239"/>
      <c r="F32" s="1240" t="s">
        <v>16</v>
      </c>
      <c r="G32" s="1250" t="s">
        <v>26</v>
      </c>
      <c r="H32" s="56" t="s">
        <v>21</v>
      </c>
      <c r="I32" s="1600">
        <v>9017.6</v>
      </c>
      <c r="J32" s="1383">
        <v>9017.6</v>
      </c>
      <c r="K32" s="1576">
        <v>7912.8</v>
      </c>
      <c r="L32" s="2091" t="s">
        <v>337</v>
      </c>
      <c r="M32" s="2077">
        <v>4062</v>
      </c>
      <c r="N32" s="2077">
        <v>3748</v>
      </c>
      <c r="O32" s="1441"/>
      <c r="P32" s="2079" t="s">
        <v>356</v>
      </c>
    </row>
    <row r="33" spans="1:21" s="26" customFormat="1" ht="21.75" customHeight="1" thickBot="1" x14ac:dyDescent="0.3">
      <c r="A33" s="1234"/>
      <c r="B33" s="44"/>
      <c r="C33" s="1238"/>
      <c r="D33" s="1833"/>
      <c r="E33" s="188"/>
      <c r="F33" s="1241"/>
      <c r="G33" s="1232"/>
      <c r="H33" s="831" t="s">
        <v>18</v>
      </c>
      <c r="I33" s="857">
        <f t="shared" ref="I33:J33" si="0">+I32</f>
        <v>9017.6</v>
      </c>
      <c r="J33" s="710">
        <f t="shared" si="0"/>
        <v>9017.6</v>
      </c>
      <c r="K33" s="722">
        <f>+K32</f>
        <v>7912.8</v>
      </c>
      <c r="L33" s="2092"/>
      <c r="M33" s="2078"/>
      <c r="N33" s="2078"/>
      <c r="O33" s="1442"/>
      <c r="P33" s="2080"/>
    </row>
    <row r="34" spans="1:21" s="22" customFormat="1" ht="30.75" customHeight="1" x14ac:dyDescent="0.25">
      <c r="A34" s="1843" t="s">
        <v>13</v>
      </c>
      <c r="B34" s="1845" t="s">
        <v>13</v>
      </c>
      <c r="C34" s="1902" t="s">
        <v>38</v>
      </c>
      <c r="D34" s="1831" t="s">
        <v>25</v>
      </c>
      <c r="E34" s="197"/>
      <c r="F34" s="1397">
        <v>10</v>
      </c>
      <c r="G34" s="1398" t="s">
        <v>26</v>
      </c>
      <c r="H34" s="51" t="s">
        <v>27</v>
      </c>
      <c r="I34" s="1600">
        <v>393</v>
      </c>
      <c r="J34" s="1384">
        <v>436.5</v>
      </c>
      <c r="K34" s="1577">
        <v>376.6</v>
      </c>
      <c r="L34" s="2005" t="s">
        <v>115</v>
      </c>
      <c r="M34" s="2007">
        <v>2203</v>
      </c>
      <c r="N34" s="2007">
        <v>1744</v>
      </c>
      <c r="O34" s="1595"/>
      <c r="P34" s="2009" t="s">
        <v>324</v>
      </c>
    </row>
    <row r="35" spans="1:21" s="26" customFormat="1" ht="25.5" customHeight="1" thickBot="1" x14ac:dyDescent="0.3">
      <c r="A35" s="2093"/>
      <c r="B35" s="2094"/>
      <c r="C35" s="1904"/>
      <c r="D35" s="1833"/>
      <c r="E35" s="188"/>
      <c r="F35" s="1396"/>
      <c r="G35" s="1401"/>
      <c r="H35" s="831" t="s">
        <v>18</v>
      </c>
      <c r="I35" s="783">
        <f t="shared" ref="I35:J35" si="1">+I34</f>
        <v>393</v>
      </c>
      <c r="J35" s="710">
        <f t="shared" si="1"/>
        <v>436.5</v>
      </c>
      <c r="K35" s="713">
        <f>+K34</f>
        <v>376.6</v>
      </c>
      <c r="L35" s="2006"/>
      <c r="M35" s="2008"/>
      <c r="N35" s="2008"/>
      <c r="O35" s="1596"/>
      <c r="P35" s="2010"/>
    </row>
    <row r="36" spans="1:21" s="23" customFormat="1" ht="66" customHeight="1" x14ac:dyDescent="0.25">
      <c r="A36" s="1843" t="s">
        <v>13</v>
      </c>
      <c r="B36" s="1845" t="s">
        <v>13</v>
      </c>
      <c r="C36" s="53" t="s">
        <v>71</v>
      </c>
      <c r="D36" s="1831" t="s">
        <v>29</v>
      </c>
      <c r="E36" s="202"/>
      <c r="F36" s="54" t="s">
        <v>16</v>
      </c>
      <c r="G36" s="55">
        <v>3</v>
      </c>
      <c r="H36" s="56" t="s">
        <v>27</v>
      </c>
      <c r="I36" s="1600">
        <v>638.5</v>
      </c>
      <c r="J36" s="1383">
        <v>508</v>
      </c>
      <c r="K36" s="1576">
        <v>481.8</v>
      </c>
      <c r="L36" s="1414" t="s">
        <v>224</v>
      </c>
      <c r="M36" s="1425">
        <v>6300</v>
      </c>
      <c r="N36" s="1529">
        <v>3042</v>
      </c>
      <c r="O36" s="1426"/>
      <c r="P36" s="1761" t="s">
        <v>357</v>
      </c>
      <c r="Q36" s="1098"/>
    </row>
    <row r="37" spans="1:21" s="23" customFormat="1" ht="16.5" customHeight="1" thickBot="1" x14ac:dyDescent="0.3">
      <c r="A37" s="2093"/>
      <c r="B37" s="2094"/>
      <c r="C37" s="57"/>
      <c r="D37" s="1833"/>
      <c r="E37" s="1270"/>
      <c r="F37" s="58"/>
      <c r="G37" s="888"/>
      <c r="H37" s="838" t="s">
        <v>18</v>
      </c>
      <c r="I37" s="857">
        <f t="shared" ref="I37:K37" si="2">+I36</f>
        <v>638.5</v>
      </c>
      <c r="J37" s="710">
        <f t="shared" si="2"/>
        <v>508</v>
      </c>
      <c r="K37" s="713">
        <f t="shared" si="2"/>
        <v>481.8</v>
      </c>
      <c r="L37" s="1437"/>
      <c r="M37" s="1443"/>
      <c r="N37" s="1443"/>
      <c r="O37" s="1444"/>
      <c r="P37" s="1762"/>
    </row>
    <row r="38" spans="1:21" s="22" customFormat="1" ht="13.5" thickBot="1" x14ac:dyDescent="0.3">
      <c r="A38" s="27" t="s">
        <v>13</v>
      </c>
      <c r="B38" s="28" t="s">
        <v>13</v>
      </c>
      <c r="C38" s="2071" t="s">
        <v>30</v>
      </c>
      <c r="D38" s="2072"/>
      <c r="E38" s="2072"/>
      <c r="F38" s="2072"/>
      <c r="G38" s="2072"/>
      <c r="H38" s="2073"/>
      <c r="I38" s="1381">
        <f>I37+I35+I33+I31+I29+I27+I25+I23</f>
        <v>75115</v>
      </c>
      <c r="J38" s="63">
        <f>J37+J35+J33+J31+J29+J27+J25+J23</f>
        <v>73370.099999999991</v>
      </c>
      <c r="K38" s="61">
        <f>K37+K35+K33+K31+K29+K27+K25+K23</f>
        <v>69351.72</v>
      </c>
      <c r="L38" s="2074"/>
      <c r="M38" s="2075"/>
      <c r="N38" s="2075"/>
      <c r="O38" s="2075"/>
      <c r="P38" s="2076"/>
    </row>
    <row r="39" spans="1:21" s="22" customFormat="1" ht="13.5" thickBot="1" x14ac:dyDescent="0.3">
      <c r="A39" s="656" t="s">
        <v>13</v>
      </c>
      <c r="B39" s="1043" t="s">
        <v>19</v>
      </c>
      <c r="C39" s="2097" t="s">
        <v>31</v>
      </c>
      <c r="D39" s="2097"/>
      <c r="E39" s="2097"/>
      <c r="F39" s="2097"/>
      <c r="G39" s="2097"/>
      <c r="H39" s="2097"/>
      <c r="I39" s="2097"/>
      <c r="J39" s="2097"/>
      <c r="K39" s="2097"/>
      <c r="L39" s="2097"/>
      <c r="M39" s="2097"/>
      <c r="N39" s="2097"/>
      <c r="O39" s="2097"/>
      <c r="P39" s="2098"/>
    </row>
    <row r="40" spans="1:21" s="23" customFormat="1" ht="158.25" customHeight="1" x14ac:dyDescent="0.25">
      <c r="A40" s="1345" t="s">
        <v>13</v>
      </c>
      <c r="B40" s="1346" t="s">
        <v>19</v>
      </c>
      <c r="C40" s="1352" t="s">
        <v>13</v>
      </c>
      <c r="D40" s="18" t="s">
        <v>56</v>
      </c>
      <c r="E40" s="638"/>
      <c r="F40" s="886" t="s">
        <v>16</v>
      </c>
      <c r="G40" s="55">
        <v>3</v>
      </c>
      <c r="H40" s="1099" t="s">
        <v>27</v>
      </c>
      <c r="I40" s="1601">
        <v>7698.8</v>
      </c>
      <c r="J40" s="1602">
        <v>8215.1</v>
      </c>
      <c r="K40" s="1560">
        <f>7981.5-2.9</f>
        <v>7978.6</v>
      </c>
      <c r="L40" s="1211" t="s">
        <v>226</v>
      </c>
      <c r="M40" s="1552">
        <v>230</v>
      </c>
      <c r="N40" s="1552">
        <v>236</v>
      </c>
      <c r="O40" s="1597" t="s">
        <v>358</v>
      </c>
      <c r="P40" s="1598" t="s">
        <v>325</v>
      </c>
      <c r="Q40" s="1101"/>
      <c r="R40" s="1101"/>
      <c r="S40" s="1101"/>
      <c r="T40" s="1101"/>
      <c r="U40" s="1100"/>
    </row>
    <row r="41" spans="1:21" s="23" customFormat="1" ht="16.5" customHeight="1" x14ac:dyDescent="0.25">
      <c r="A41" s="1339"/>
      <c r="B41" s="1340"/>
      <c r="C41" s="205"/>
      <c r="D41" s="209" t="s">
        <v>225</v>
      </c>
      <c r="E41" s="216"/>
      <c r="F41" s="76"/>
      <c r="G41" s="59"/>
      <c r="H41" s="600" t="s">
        <v>32</v>
      </c>
      <c r="I41" s="1603">
        <v>1501.2</v>
      </c>
      <c r="J41" s="1604">
        <v>1582.2</v>
      </c>
      <c r="K41" s="1561">
        <v>1536.4</v>
      </c>
      <c r="L41" s="1212" t="s">
        <v>227</v>
      </c>
      <c r="M41" s="1446">
        <v>404</v>
      </c>
      <c r="N41" s="1515">
        <v>1291</v>
      </c>
      <c r="O41" s="1447"/>
      <c r="P41" s="1776" t="s">
        <v>307</v>
      </c>
      <c r="Q41" s="1101"/>
      <c r="R41" s="1101"/>
      <c r="S41" s="1101"/>
      <c r="T41" s="1101"/>
      <c r="U41" s="1100"/>
    </row>
    <row r="42" spans="1:21" s="23" customFormat="1" ht="25.5" customHeight="1" x14ac:dyDescent="0.25">
      <c r="A42" s="1339"/>
      <c r="B42" s="1340"/>
      <c r="C42" s="205"/>
      <c r="D42" s="209" t="s">
        <v>167</v>
      </c>
      <c r="E42" s="216"/>
      <c r="F42" s="76"/>
      <c r="G42" s="299"/>
      <c r="H42" s="310" t="s">
        <v>42</v>
      </c>
      <c r="I42" s="1375">
        <v>3.6</v>
      </c>
      <c r="J42" s="1605">
        <v>3.6</v>
      </c>
      <c r="K42" s="1590"/>
      <c r="L42" s="1448"/>
      <c r="M42" s="1449"/>
      <c r="N42" s="1449"/>
      <c r="O42" s="1450"/>
      <c r="P42" s="1777"/>
      <c r="R42" s="1851"/>
      <c r="S42" s="1104"/>
      <c r="T42" s="1104"/>
      <c r="U42" s="1104"/>
    </row>
    <row r="43" spans="1:21" s="23" customFormat="1" ht="43.5" customHeight="1" x14ac:dyDescent="0.25">
      <c r="A43" s="1339"/>
      <c r="B43" s="1340"/>
      <c r="C43" s="205"/>
      <c r="D43" s="1812" t="s">
        <v>228</v>
      </c>
      <c r="E43" s="216"/>
      <c r="F43" s="76"/>
      <c r="G43" s="59"/>
      <c r="H43" s="310" t="s">
        <v>21</v>
      </c>
      <c r="I43" s="1599">
        <v>386.5</v>
      </c>
      <c r="J43" s="113">
        <v>548.29999999999995</v>
      </c>
      <c r="K43" s="114">
        <v>431.4</v>
      </c>
      <c r="L43" s="1448"/>
      <c r="M43" s="1438"/>
      <c r="N43" s="1523"/>
      <c r="O43" s="1439"/>
      <c r="P43" s="1777"/>
      <c r="R43" s="1851"/>
    </row>
    <row r="44" spans="1:21" s="23" customFormat="1" x14ac:dyDescent="0.25">
      <c r="A44" s="1339"/>
      <c r="B44" s="1340"/>
      <c r="C44" s="205"/>
      <c r="D44" s="1812"/>
      <c r="E44" s="216"/>
      <c r="F44" s="76"/>
      <c r="G44" s="59"/>
      <c r="H44" s="515" t="s">
        <v>17</v>
      </c>
      <c r="I44" s="1376">
        <v>1892.9</v>
      </c>
      <c r="J44" s="1387">
        <v>1892.9</v>
      </c>
      <c r="K44" s="1592">
        <v>1886.1</v>
      </c>
      <c r="L44" s="1448"/>
      <c r="M44" s="1438"/>
      <c r="N44" s="1451"/>
      <c r="O44" s="1452"/>
      <c r="P44" s="1440"/>
      <c r="R44" s="1105"/>
      <c r="S44" s="1106"/>
      <c r="T44" s="1106"/>
      <c r="U44" s="1106"/>
    </row>
    <row r="45" spans="1:21" s="23" customFormat="1" ht="25.5" x14ac:dyDescent="0.25">
      <c r="A45" s="1339"/>
      <c r="B45" s="1340"/>
      <c r="C45" s="205"/>
      <c r="D45" s="209" t="s">
        <v>229</v>
      </c>
      <c r="E45" s="216"/>
      <c r="F45" s="76"/>
      <c r="G45" s="59"/>
      <c r="H45" s="36" t="s">
        <v>286</v>
      </c>
      <c r="I45" s="1599"/>
      <c r="J45" s="1379">
        <v>19.7</v>
      </c>
      <c r="K45" s="114">
        <f>17+2.7</f>
        <v>19.7</v>
      </c>
      <c r="L45" s="1448"/>
      <c r="M45" s="1453"/>
      <c r="N45" s="1578"/>
      <c r="O45" s="1579"/>
      <c r="P45" s="1580"/>
    </row>
    <row r="46" spans="1:21" s="23" customFormat="1" x14ac:dyDescent="0.25">
      <c r="A46" s="1339"/>
      <c r="B46" s="1340"/>
      <c r="C46" s="205"/>
      <c r="D46" s="1812" t="s">
        <v>230</v>
      </c>
      <c r="E46" s="213"/>
      <c r="F46" s="76"/>
      <c r="G46" s="59"/>
      <c r="H46" s="39" t="s">
        <v>174</v>
      </c>
      <c r="I46" s="1372"/>
      <c r="J46" s="1377">
        <v>4.7</v>
      </c>
      <c r="K46" s="664">
        <v>4.7</v>
      </c>
      <c r="L46" s="1448"/>
      <c r="M46" s="1438"/>
      <c r="N46" s="1439"/>
      <c r="O46" s="1439"/>
      <c r="P46" s="1440"/>
    </row>
    <row r="47" spans="1:21" s="23" customFormat="1" ht="13.5" customHeight="1" x14ac:dyDescent="0.25">
      <c r="A47" s="1339"/>
      <c r="B47" s="1340"/>
      <c r="C47" s="205"/>
      <c r="D47" s="1812"/>
      <c r="E47" s="213"/>
      <c r="F47" s="76"/>
      <c r="G47" s="59"/>
      <c r="H47" s="399"/>
      <c r="I47" s="1372"/>
      <c r="J47" s="1029"/>
      <c r="K47" s="11"/>
      <c r="L47" s="1448"/>
      <c r="M47" s="1438"/>
      <c r="N47" s="1439"/>
      <c r="O47" s="1439"/>
      <c r="P47" s="1440"/>
    </row>
    <row r="48" spans="1:21" s="23" customFormat="1" ht="17.25" customHeight="1" x14ac:dyDescent="0.25">
      <c r="A48" s="1339"/>
      <c r="B48" s="1340"/>
      <c r="C48" s="205"/>
      <c r="D48" s="209" t="s">
        <v>231</v>
      </c>
      <c r="E48" s="213"/>
      <c r="F48" s="76"/>
      <c r="G48" s="59"/>
      <c r="H48" s="399"/>
      <c r="I48" s="1372"/>
      <c r="J48" s="1029"/>
      <c r="K48" s="1562"/>
      <c r="L48" s="1448"/>
      <c r="M48" s="1454"/>
      <c r="N48" s="1454"/>
      <c r="O48" s="1455"/>
      <c r="P48" s="1456"/>
    </row>
    <row r="49" spans="1:16" s="23" customFormat="1" x14ac:dyDescent="0.25">
      <c r="A49" s="1693"/>
      <c r="B49" s="1694"/>
      <c r="C49" s="75"/>
      <c r="D49" s="1812" t="s">
        <v>232</v>
      </c>
      <c r="E49" s="1084"/>
      <c r="F49" s="111"/>
      <c r="G49" s="59"/>
      <c r="H49" s="39"/>
      <c r="I49" s="1372"/>
      <c r="J49" s="77"/>
      <c r="K49" s="664"/>
      <c r="L49" s="1457"/>
      <c r="M49" s="1458"/>
      <c r="N49" s="1459"/>
      <c r="O49" s="1459"/>
      <c r="P49" s="1460"/>
    </row>
    <row r="50" spans="1:16" s="23" customFormat="1" ht="15.75" customHeight="1" x14ac:dyDescent="0.25">
      <c r="A50" s="1693"/>
      <c r="B50" s="1694"/>
      <c r="C50" s="75"/>
      <c r="D50" s="1812"/>
      <c r="E50" s="1084"/>
      <c r="F50" s="111"/>
      <c r="G50" s="59"/>
      <c r="H50" s="39"/>
      <c r="I50" s="1372"/>
      <c r="J50" s="77"/>
      <c r="K50" s="664"/>
      <c r="L50" s="1461"/>
      <c r="M50" s="1695"/>
      <c r="N50" s="1695"/>
      <c r="O50" s="1439"/>
      <c r="P50" s="1440"/>
    </row>
    <row r="51" spans="1:16" s="23" customFormat="1" x14ac:dyDescent="0.25">
      <c r="A51" s="1693"/>
      <c r="B51" s="1694"/>
      <c r="C51" s="1699"/>
      <c r="D51" s="1812" t="s">
        <v>233</v>
      </c>
      <c r="E51" s="1085"/>
      <c r="F51" s="1696"/>
      <c r="G51" s="7"/>
      <c r="H51" s="39"/>
      <c r="I51" s="1606"/>
      <c r="J51" s="1607"/>
      <c r="K51" s="1563"/>
      <c r="L51" s="1457"/>
      <c r="M51" s="1695"/>
      <c r="N51" s="1695"/>
      <c r="O51" s="1439"/>
      <c r="P51" s="1440"/>
    </row>
    <row r="52" spans="1:16" s="23" customFormat="1" ht="14.25" customHeight="1" x14ac:dyDescent="0.25">
      <c r="A52" s="1707"/>
      <c r="B52" s="1666"/>
      <c r="C52" s="1708"/>
      <c r="D52" s="1822"/>
      <c r="E52" s="1709"/>
      <c r="F52" s="912"/>
      <c r="G52" s="1710"/>
      <c r="H52" s="310"/>
      <c r="I52" s="1711"/>
      <c r="J52" s="120"/>
      <c r="K52" s="121"/>
      <c r="L52" s="1712"/>
      <c r="M52" s="1713"/>
      <c r="N52" s="1713"/>
      <c r="O52" s="1714"/>
      <c r="P52" s="1715"/>
    </row>
    <row r="53" spans="1:16" s="74" customFormat="1" x14ac:dyDescent="0.25">
      <c r="A53" s="1339"/>
      <c r="B53" s="1340"/>
      <c r="C53" s="214"/>
      <c r="D53" s="1812" t="s">
        <v>234</v>
      </c>
      <c r="E53" s="1086"/>
      <c r="F53" s="72"/>
      <c r="G53" s="59"/>
      <c r="H53" s="39"/>
      <c r="I53" s="1606"/>
      <c r="J53" s="10"/>
      <c r="K53" s="11"/>
      <c r="L53" s="1457"/>
      <c r="M53" s="1438"/>
      <c r="N53" s="1523"/>
      <c r="O53" s="1439"/>
      <c r="P53" s="1440"/>
    </row>
    <row r="54" spans="1:16" s="74" customFormat="1" ht="14.25" customHeight="1" x14ac:dyDescent="0.25">
      <c r="A54" s="1358"/>
      <c r="B54" s="1359"/>
      <c r="C54" s="1388"/>
      <c r="D54" s="1812"/>
      <c r="E54" s="216"/>
      <c r="F54" s="72"/>
      <c r="G54" s="59"/>
      <c r="H54" s="399"/>
      <c r="I54" s="1606"/>
      <c r="J54" s="10"/>
      <c r="K54" s="11"/>
      <c r="L54" s="1457"/>
      <c r="M54" s="1438"/>
      <c r="N54" s="1523"/>
      <c r="O54" s="1439"/>
      <c r="P54" s="1440"/>
    </row>
    <row r="55" spans="1:16" s="23" customFormat="1" x14ac:dyDescent="0.25">
      <c r="A55" s="1555"/>
      <c r="B55" s="1556"/>
      <c r="C55" s="205"/>
      <c r="D55" s="1812" t="s">
        <v>235</v>
      </c>
      <c r="E55" s="1084"/>
      <c r="F55" s="76"/>
      <c r="G55" s="59"/>
      <c r="H55" s="39"/>
      <c r="I55" s="1372"/>
      <c r="J55" s="10"/>
      <c r="K55" s="11"/>
      <c r="L55" s="1996"/>
      <c r="M55" s="1998"/>
      <c r="N55" s="2000"/>
      <c r="O55" s="1462"/>
      <c r="P55" s="2002"/>
    </row>
    <row r="56" spans="1:16" s="23" customFormat="1" x14ac:dyDescent="0.25">
      <c r="A56" s="1555"/>
      <c r="B56" s="33"/>
      <c r="C56" s="205"/>
      <c r="D56" s="1812"/>
      <c r="E56" s="1084"/>
      <c r="F56" s="76"/>
      <c r="G56" s="59"/>
      <c r="H56" s="39"/>
      <c r="I56" s="1372"/>
      <c r="J56" s="10"/>
      <c r="K56" s="11"/>
      <c r="L56" s="1996"/>
      <c r="M56" s="1998"/>
      <c r="N56" s="2000"/>
      <c r="O56" s="1462"/>
      <c r="P56" s="2002"/>
    </row>
    <row r="57" spans="1:16" s="26" customFormat="1" ht="14.25" customHeight="1" x14ac:dyDescent="0.25">
      <c r="A57" s="1702"/>
      <c r="B57" s="1694"/>
      <c r="C57" s="313"/>
      <c r="D57" s="1812"/>
      <c r="E57" s="171"/>
      <c r="F57" s="1696"/>
      <c r="G57" s="35"/>
      <c r="H57" s="39"/>
      <c r="I57" s="1372"/>
      <c r="J57" s="77"/>
      <c r="K57" s="664"/>
      <c r="L57" s="1996"/>
      <c r="M57" s="1998"/>
      <c r="N57" s="2000"/>
      <c r="O57" s="1462"/>
      <c r="P57" s="2002"/>
    </row>
    <row r="58" spans="1:16" s="23" customFormat="1" x14ac:dyDescent="0.25">
      <c r="A58" s="1339"/>
      <c r="B58" s="1340"/>
      <c r="C58" s="205"/>
      <c r="D58" s="1812" t="s">
        <v>236</v>
      </c>
      <c r="E58" s="1084"/>
      <c r="F58" s="76"/>
      <c r="G58" s="59"/>
      <c r="H58" s="39"/>
      <c r="I58" s="1372"/>
      <c r="J58" s="10"/>
      <c r="K58" s="11"/>
      <c r="L58" s="2004"/>
      <c r="M58" s="1998"/>
      <c r="N58" s="2000"/>
      <c r="O58" s="1462"/>
      <c r="P58" s="2002"/>
    </row>
    <row r="59" spans="1:16" s="23" customFormat="1" x14ac:dyDescent="0.25">
      <c r="A59" s="1339"/>
      <c r="B59" s="33"/>
      <c r="C59" s="205"/>
      <c r="D59" s="1812"/>
      <c r="E59" s="1084"/>
      <c r="F59" s="76"/>
      <c r="G59" s="59"/>
      <c r="H59" s="39"/>
      <c r="I59" s="1372"/>
      <c r="J59" s="10"/>
      <c r="K59" s="11"/>
      <c r="L59" s="2004"/>
      <c r="M59" s="1998"/>
      <c r="N59" s="2000"/>
      <c r="O59" s="1462"/>
      <c r="P59" s="2002"/>
    </row>
    <row r="60" spans="1:16" s="26" customFormat="1" x14ac:dyDescent="0.25">
      <c r="A60" s="1339"/>
      <c r="B60" s="33"/>
      <c r="C60" s="34"/>
      <c r="D60" s="1812"/>
      <c r="E60" s="171"/>
      <c r="F60" s="1337"/>
      <c r="G60" s="35"/>
      <c r="H60" s="39"/>
      <c r="I60" s="1372"/>
      <c r="J60" s="77"/>
      <c r="K60" s="664"/>
      <c r="L60" s="2004"/>
      <c r="M60" s="1998"/>
      <c r="N60" s="2000"/>
      <c r="O60" s="1462"/>
      <c r="P60" s="2002"/>
    </row>
    <row r="61" spans="1:16" s="23" customFormat="1" ht="14.25" customHeight="1" x14ac:dyDescent="0.25">
      <c r="A61" s="1339"/>
      <c r="B61" s="1340"/>
      <c r="C61" s="205"/>
      <c r="D61" s="1812" t="s">
        <v>128</v>
      </c>
      <c r="E61" s="1084"/>
      <c r="F61" s="76"/>
      <c r="G61" s="59"/>
      <c r="H61" s="39"/>
      <c r="I61" s="1372"/>
      <c r="J61" s="10"/>
      <c r="K61" s="11"/>
      <c r="L61" s="1996"/>
      <c r="M61" s="1998"/>
      <c r="N61" s="2000"/>
      <c r="O61" s="1462"/>
      <c r="P61" s="2002"/>
    </row>
    <row r="62" spans="1:16" s="23" customFormat="1" ht="14.25" customHeight="1" x14ac:dyDescent="0.25">
      <c r="A62" s="1339"/>
      <c r="B62" s="33"/>
      <c r="C62" s="205"/>
      <c r="D62" s="1812"/>
      <c r="E62" s="1084"/>
      <c r="F62" s="76"/>
      <c r="G62" s="59"/>
      <c r="H62" s="39"/>
      <c r="I62" s="1375"/>
      <c r="J62" s="120"/>
      <c r="K62" s="121"/>
      <c r="L62" s="1996"/>
      <c r="M62" s="1998"/>
      <c r="N62" s="2000"/>
      <c r="O62" s="1462"/>
      <c r="P62" s="2002"/>
    </row>
    <row r="63" spans="1:16" s="23" customFormat="1" ht="13.5" thickBot="1" x14ac:dyDescent="0.3">
      <c r="A63" s="1339"/>
      <c r="B63" s="1340"/>
      <c r="C63" s="1342"/>
      <c r="D63" s="1813"/>
      <c r="E63" s="1088"/>
      <c r="F63" s="76"/>
      <c r="G63" s="81"/>
      <c r="H63" s="831" t="s">
        <v>18</v>
      </c>
      <c r="I63" s="1608">
        <f>SUM(I40:I62)</f>
        <v>11483</v>
      </c>
      <c r="J63" s="1609">
        <f>SUM(J40:J62)</f>
        <v>12266.500000000002</v>
      </c>
      <c r="K63" s="1564">
        <f>SUM(K40:K62)</f>
        <v>11856.900000000001</v>
      </c>
      <c r="L63" s="1997"/>
      <c r="M63" s="1999"/>
      <c r="N63" s="2001"/>
      <c r="O63" s="1463"/>
      <c r="P63" s="2003"/>
    </row>
    <row r="64" spans="1:16" s="22" customFormat="1" ht="36.75" customHeight="1" x14ac:dyDescent="0.25">
      <c r="A64" s="1990" t="s">
        <v>13</v>
      </c>
      <c r="B64" s="1992" t="s">
        <v>19</v>
      </c>
      <c r="C64" s="1994" t="s">
        <v>19</v>
      </c>
      <c r="D64" s="1841" t="s">
        <v>54</v>
      </c>
      <c r="E64" s="1982"/>
      <c r="F64" s="1986">
        <v>10</v>
      </c>
      <c r="G64" s="1988" t="s">
        <v>26</v>
      </c>
      <c r="H64" s="82" t="s">
        <v>27</v>
      </c>
      <c r="I64" s="1373">
        <v>832.3</v>
      </c>
      <c r="J64" s="1378">
        <v>877.3</v>
      </c>
      <c r="K64" s="83">
        <v>877.3</v>
      </c>
      <c r="L64" s="1948" t="s">
        <v>338</v>
      </c>
      <c r="M64" s="1464">
        <v>65</v>
      </c>
      <c r="N64" s="1464">
        <v>65</v>
      </c>
      <c r="O64" s="1465"/>
      <c r="P64" s="1524"/>
    </row>
    <row r="65" spans="1:21" s="23" customFormat="1" ht="18" customHeight="1" thickBot="1" x14ac:dyDescent="0.3">
      <c r="A65" s="1991"/>
      <c r="B65" s="1993"/>
      <c r="C65" s="1995"/>
      <c r="D65" s="1879"/>
      <c r="E65" s="1983"/>
      <c r="F65" s="1987"/>
      <c r="G65" s="1989"/>
      <c r="H65" s="831" t="s">
        <v>18</v>
      </c>
      <c r="I65" s="857">
        <f>I64</f>
        <v>832.3</v>
      </c>
      <c r="J65" s="710">
        <f>J64</f>
        <v>877.3</v>
      </c>
      <c r="K65" s="714">
        <f>SUM(K64)</f>
        <v>877.3</v>
      </c>
      <c r="L65" s="1971"/>
      <c r="M65" s="1466"/>
      <c r="N65" s="1466"/>
      <c r="O65" s="1467"/>
      <c r="P65" s="1468"/>
    </row>
    <row r="66" spans="1:21" s="22" customFormat="1" ht="76.5" x14ac:dyDescent="0.25">
      <c r="A66" s="1348" t="s">
        <v>13</v>
      </c>
      <c r="B66" s="1349" t="s">
        <v>19</v>
      </c>
      <c r="C66" s="1350" t="s">
        <v>22</v>
      </c>
      <c r="D66" s="520" t="s">
        <v>55</v>
      </c>
      <c r="E66" s="319"/>
      <c r="F66" s="1351">
        <v>10</v>
      </c>
      <c r="G66" s="1347" t="s">
        <v>26</v>
      </c>
      <c r="H66" s="82" t="s">
        <v>27</v>
      </c>
      <c r="I66" s="1114">
        <v>932.2</v>
      </c>
      <c r="J66" s="1113">
        <f>932.2+35+7</f>
        <v>974.2</v>
      </c>
      <c r="K66" s="85">
        <v>937.4</v>
      </c>
      <c r="L66" s="1413" t="s">
        <v>241</v>
      </c>
      <c r="M66" s="1464">
        <v>89</v>
      </c>
      <c r="N66" s="1469">
        <v>89</v>
      </c>
      <c r="O66" s="1465"/>
      <c r="P66" s="1470"/>
      <c r="Q66" s="1107"/>
      <c r="R66" s="1108"/>
      <c r="S66" s="1109"/>
      <c r="T66" s="1109"/>
      <c r="U66" s="1109"/>
    </row>
    <row r="67" spans="1:21" s="22" customFormat="1" ht="40.5" customHeight="1" x14ac:dyDescent="0.25">
      <c r="A67" s="86"/>
      <c r="B67" s="87"/>
      <c r="C67" s="34"/>
      <c r="D67" s="893" t="s">
        <v>237</v>
      </c>
      <c r="E67" s="230"/>
      <c r="F67" s="88"/>
      <c r="G67" s="89"/>
      <c r="H67" s="614" t="s">
        <v>42</v>
      </c>
      <c r="I67" s="800">
        <v>206.1</v>
      </c>
      <c r="J67" s="1385">
        <v>206.1</v>
      </c>
      <c r="K67" s="318">
        <v>0</v>
      </c>
      <c r="L67" s="1803" t="s">
        <v>320</v>
      </c>
      <c r="M67" s="1655">
        <v>200</v>
      </c>
      <c r="N67" s="1655">
        <v>200</v>
      </c>
      <c r="O67" s="1656"/>
      <c r="P67" s="1778"/>
      <c r="R67" s="1108"/>
      <c r="S67" s="1109"/>
      <c r="T67" s="1109"/>
      <c r="U67" s="1109"/>
    </row>
    <row r="68" spans="1:21" s="22" customFormat="1" ht="38.25" x14ac:dyDescent="0.25">
      <c r="A68" s="86"/>
      <c r="B68" s="87"/>
      <c r="C68" s="1111"/>
      <c r="D68" s="893" t="s">
        <v>238</v>
      </c>
      <c r="E68" s="230"/>
      <c r="F68" s="88"/>
      <c r="G68" s="89"/>
      <c r="H68" s="890"/>
      <c r="I68" s="1025"/>
      <c r="J68" s="1029"/>
      <c r="K68" s="11"/>
      <c r="L68" s="1804"/>
      <c r="M68" s="1657"/>
      <c r="N68" s="1657"/>
      <c r="O68" s="1658"/>
      <c r="P68" s="1779"/>
      <c r="R68" s="1110"/>
      <c r="S68" s="204"/>
      <c r="T68" s="204"/>
      <c r="U68" s="204"/>
    </row>
    <row r="69" spans="1:21" s="22" customFormat="1" ht="39.75" customHeight="1" x14ac:dyDescent="0.25">
      <c r="A69" s="86"/>
      <c r="B69" s="87"/>
      <c r="C69" s="34"/>
      <c r="D69" s="893" t="s">
        <v>239</v>
      </c>
      <c r="E69" s="230"/>
      <c r="F69" s="88"/>
      <c r="G69" s="231"/>
      <c r="H69" s="890"/>
      <c r="I69" s="1025"/>
      <c r="J69" s="1029"/>
      <c r="K69" s="11"/>
      <c r="L69" s="1653" t="s">
        <v>165</v>
      </c>
      <c r="M69" s="1651">
        <v>8</v>
      </c>
      <c r="N69" s="1651">
        <v>0</v>
      </c>
      <c r="O69" s="1652"/>
      <c r="P69" s="2099" t="s">
        <v>326</v>
      </c>
      <c r="R69" s="1850"/>
      <c r="S69" s="204"/>
      <c r="T69" s="204"/>
      <c r="U69" s="204"/>
    </row>
    <row r="70" spans="1:21" s="22" customFormat="1" ht="63.75" x14ac:dyDescent="0.25">
      <c r="A70" s="86"/>
      <c r="B70" s="87"/>
      <c r="C70" s="34"/>
      <c r="D70" s="636" t="s">
        <v>240</v>
      </c>
      <c r="E70" s="230"/>
      <c r="F70" s="88"/>
      <c r="G70" s="89"/>
      <c r="H70" s="890"/>
      <c r="I70" s="891"/>
      <c r="J70" s="1029"/>
      <c r="K70" s="11"/>
      <c r="L70" s="1653"/>
      <c r="M70" s="1651"/>
      <c r="N70" s="1651"/>
      <c r="O70" s="1654"/>
      <c r="P70" s="2099"/>
      <c r="R70" s="1850"/>
      <c r="S70" s="204"/>
      <c r="T70" s="204"/>
      <c r="U70" s="204"/>
    </row>
    <row r="71" spans="1:21" s="22" customFormat="1" ht="68.25" customHeight="1" x14ac:dyDescent="0.25">
      <c r="A71" s="86"/>
      <c r="B71" s="87"/>
      <c r="C71" s="34"/>
      <c r="D71" s="1842" t="s">
        <v>194</v>
      </c>
      <c r="E71" s="230"/>
      <c r="F71" s="88"/>
      <c r="G71" s="89"/>
      <c r="H71" s="1097"/>
      <c r="I71" s="1025"/>
      <c r="J71" s="1386"/>
      <c r="K71" s="11"/>
      <c r="L71" s="1471"/>
      <c r="M71" s="1454"/>
      <c r="N71" s="1454"/>
      <c r="O71" s="204"/>
      <c r="P71" s="1456"/>
      <c r="R71" s="1850"/>
      <c r="S71" s="204"/>
      <c r="T71" s="204"/>
      <c r="U71" s="204"/>
    </row>
    <row r="72" spans="1:21" s="23" customFormat="1" ht="13.5" thickBot="1" x14ac:dyDescent="0.3">
      <c r="A72" s="12"/>
      <c r="B72" s="13"/>
      <c r="C72" s="14"/>
      <c r="D72" s="1879"/>
      <c r="E72" s="234"/>
      <c r="F72" s="15"/>
      <c r="G72" s="229"/>
      <c r="H72" s="831" t="s">
        <v>18</v>
      </c>
      <c r="I72" s="857">
        <f>SUM(I66:I71)</f>
        <v>1138.3</v>
      </c>
      <c r="J72" s="710">
        <f>SUM(J66:J71)</f>
        <v>1180.3</v>
      </c>
      <c r="K72" s="714">
        <f>SUM(K66:K71)</f>
        <v>937.4</v>
      </c>
      <c r="L72" s="1437"/>
      <c r="M72" s="1472"/>
      <c r="N72" s="1472"/>
      <c r="O72" s="1473"/>
      <c r="P72" s="1474"/>
    </row>
    <row r="73" spans="1:21" s="22" customFormat="1" ht="28.5" customHeight="1" x14ac:dyDescent="0.25">
      <c r="A73" s="1976" t="s">
        <v>13</v>
      </c>
      <c r="B73" s="1978" t="s">
        <v>19</v>
      </c>
      <c r="C73" s="1980" t="s">
        <v>24</v>
      </c>
      <c r="D73" s="1905" t="s">
        <v>33</v>
      </c>
      <c r="E73" s="1982"/>
      <c r="F73" s="1984">
        <v>10</v>
      </c>
      <c r="G73" s="1969" t="s">
        <v>26</v>
      </c>
      <c r="H73" s="82" t="s">
        <v>27</v>
      </c>
      <c r="I73" s="1373">
        <v>80</v>
      </c>
      <c r="J73" s="1378">
        <v>80</v>
      </c>
      <c r="K73" s="90">
        <v>80</v>
      </c>
      <c r="L73" s="1948" t="s">
        <v>214</v>
      </c>
      <c r="M73" s="1972">
        <v>22</v>
      </c>
      <c r="N73" s="1972">
        <v>23</v>
      </c>
      <c r="O73" s="1475"/>
      <c r="P73" s="1974"/>
    </row>
    <row r="74" spans="1:21" s="22" customFormat="1" ht="13.5" thickBot="1" x14ac:dyDescent="0.3">
      <c r="A74" s="1977"/>
      <c r="B74" s="1979"/>
      <c r="C74" s="1981"/>
      <c r="D74" s="1875"/>
      <c r="E74" s="1983"/>
      <c r="F74" s="1985"/>
      <c r="G74" s="1970"/>
      <c r="H74" s="838" t="s">
        <v>18</v>
      </c>
      <c r="I74" s="783">
        <f>I73</f>
        <v>80</v>
      </c>
      <c r="J74" s="741">
        <f>SUM(J73)</f>
        <v>80</v>
      </c>
      <c r="K74" s="714">
        <f>SUM(K73)</f>
        <v>80</v>
      </c>
      <c r="L74" s="1971"/>
      <c r="M74" s="1973"/>
      <c r="N74" s="1973"/>
      <c r="O74" s="1476"/>
      <c r="P74" s="1975"/>
    </row>
    <row r="75" spans="1:21" s="22" customFormat="1" ht="27.75" customHeight="1" x14ac:dyDescent="0.25">
      <c r="A75" s="1843" t="s">
        <v>13</v>
      </c>
      <c r="B75" s="1845" t="s">
        <v>19</v>
      </c>
      <c r="C75" s="1038" t="s">
        <v>28</v>
      </c>
      <c r="D75" s="1966" t="s">
        <v>34</v>
      </c>
      <c r="E75" s="237"/>
      <c r="F75" s="1047">
        <v>10</v>
      </c>
      <c r="G75" s="91" t="s">
        <v>35</v>
      </c>
      <c r="H75" s="92" t="s">
        <v>27</v>
      </c>
      <c r="I75" s="1374">
        <v>100</v>
      </c>
      <c r="J75" s="20">
        <v>57.8</v>
      </c>
      <c r="K75" s="84">
        <v>51.7</v>
      </c>
      <c r="L75" s="1914" t="s">
        <v>58</v>
      </c>
      <c r="M75" s="1540">
        <v>11</v>
      </c>
      <c r="N75" s="1540">
        <v>6</v>
      </c>
      <c r="O75" s="1541"/>
      <c r="P75" s="1794" t="s">
        <v>359</v>
      </c>
    </row>
    <row r="76" spans="1:21" s="22" customFormat="1" ht="27.75" customHeight="1" x14ac:dyDescent="0.25">
      <c r="A76" s="1844"/>
      <c r="B76" s="1846"/>
      <c r="C76" s="1039"/>
      <c r="D76" s="1967"/>
      <c r="E76" s="239"/>
      <c r="F76" s="93"/>
      <c r="G76" s="94"/>
      <c r="H76" s="95" t="s">
        <v>21</v>
      </c>
      <c r="I76" s="1372">
        <v>400</v>
      </c>
      <c r="J76" s="529">
        <v>151.19999999999999</v>
      </c>
      <c r="K76" s="113">
        <f>4.6+129.9</f>
        <v>134.5</v>
      </c>
      <c r="L76" s="1814"/>
      <c r="M76" s="1542"/>
      <c r="N76" s="1542"/>
      <c r="O76" s="1543"/>
      <c r="P76" s="1795"/>
    </row>
    <row r="77" spans="1:21" s="22" customFormat="1" ht="13.5" thickBot="1" x14ac:dyDescent="0.3">
      <c r="A77" s="1036"/>
      <c r="B77" s="1037"/>
      <c r="C77" s="1039"/>
      <c r="D77" s="1968"/>
      <c r="E77" s="239"/>
      <c r="F77" s="93"/>
      <c r="G77" s="94"/>
      <c r="H77" s="838" t="s">
        <v>18</v>
      </c>
      <c r="I77" s="783">
        <f>SUM(I75:I76)</f>
        <v>500</v>
      </c>
      <c r="J77" s="741">
        <f>SUM(J75:J76)</f>
        <v>209</v>
      </c>
      <c r="K77" s="714">
        <f>SUM(K75:K76)</f>
        <v>186.2</v>
      </c>
      <c r="L77" s="1544"/>
      <c r="M77" s="1542"/>
      <c r="N77" s="1542"/>
      <c r="O77" s="1543"/>
      <c r="P77" s="1796"/>
    </row>
    <row r="78" spans="1:21" s="22" customFormat="1" ht="12.75" customHeight="1" x14ac:dyDescent="0.25">
      <c r="A78" s="1843" t="s">
        <v>13</v>
      </c>
      <c r="B78" s="1845" t="s">
        <v>19</v>
      </c>
      <c r="C78" s="1038" t="s">
        <v>36</v>
      </c>
      <c r="D78" s="1841" t="s">
        <v>37</v>
      </c>
      <c r="E78" s="237"/>
      <c r="F78" s="1047">
        <v>10</v>
      </c>
      <c r="G78" s="1044" t="s">
        <v>26</v>
      </c>
      <c r="H78" s="98" t="s">
        <v>27</v>
      </c>
      <c r="I78" s="1375">
        <v>69.2</v>
      </c>
      <c r="J78" s="1382">
        <v>69.2</v>
      </c>
      <c r="K78" s="99">
        <v>69.2</v>
      </c>
      <c r="L78" s="1948" t="s">
        <v>339</v>
      </c>
      <c r="M78" s="1464">
        <v>20</v>
      </c>
      <c r="N78" s="1464">
        <v>23</v>
      </c>
      <c r="O78" s="1465"/>
      <c r="P78" s="1470"/>
    </row>
    <row r="79" spans="1:21" s="22" customFormat="1" x14ac:dyDescent="0.2">
      <c r="A79" s="1844"/>
      <c r="B79" s="1846"/>
      <c r="C79" s="1039"/>
      <c r="D79" s="1842"/>
      <c r="E79" s="240"/>
      <c r="F79" s="100"/>
      <c r="G79" s="101"/>
      <c r="H79" s="39" t="s">
        <v>21</v>
      </c>
      <c r="I79" s="1376">
        <v>692</v>
      </c>
      <c r="J79" s="1387">
        <v>692</v>
      </c>
      <c r="K79" s="96">
        <f>J79+J80</f>
        <v>730.1</v>
      </c>
      <c r="L79" s="1949"/>
      <c r="M79" s="1477"/>
      <c r="N79" s="1477"/>
      <c r="O79" s="1109"/>
      <c r="P79" s="1478"/>
    </row>
    <row r="80" spans="1:21" s="22" customFormat="1" x14ac:dyDescent="0.2">
      <c r="A80" s="1036"/>
      <c r="B80" s="1037"/>
      <c r="C80" s="1039"/>
      <c r="D80" s="1842"/>
      <c r="E80" s="240"/>
      <c r="F80" s="100"/>
      <c r="G80" s="101"/>
      <c r="H80" s="36" t="s">
        <v>21</v>
      </c>
      <c r="I80" s="1376">
        <v>38.1</v>
      </c>
      <c r="J80" s="1387">
        <v>38.1</v>
      </c>
      <c r="K80" s="1589"/>
      <c r="L80" s="1479"/>
      <c r="M80" s="1477"/>
      <c r="N80" s="1477"/>
      <c r="O80" s="1109"/>
      <c r="P80" s="1478"/>
    </row>
    <row r="81" spans="1:19" s="22" customFormat="1" ht="13.5" thickBot="1" x14ac:dyDescent="0.25">
      <c r="A81" s="1051"/>
      <c r="B81" s="1052"/>
      <c r="C81" s="1040"/>
      <c r="D81" s="1879"/>
      <c r="E81" s="244"/>
      <c r="F81" s="104"/>
      <c r="G81" s="245"/>
      <c r="H81" s="856" t="s">
        <v>18</v>
      </c>
      <c r="I81" s="783">
        <f>SUM(I78:I80)</f>
        <v>799.30000000000007</v>
      </c>
      <c r="J81" s="741">
        <f>SUM(J78:J80)</f>
        <v>799.30000000000007</v>
      </c>
      <c r="K81" s="714">
        <f>SUM(K78:K80)</f>
        <v>799.30000000000007</v>
      </c>
      <c r="L81" s="1480"/>
      <c r="M81" s="1481"/>
      <c r="N81" s="1481"/>
      <c r="O81" s="1482"/>
      <c r="P81" s="1483"/>
    </row>
    <row r="82" spans="1:19" s="22" customFormat="1" ht="12.75" customHeight="1" x14ac:dyDescent="0.25">
      <c r="A82" s="1843" t="s">
        <v>13</v>
      </c>
      <c r="B82" s="1845" t="s">
        <v>19</v>
      </c>
      <c r="C82" s="1368" t="s">
        <v>38</v>
      </c>
      <c r="D82" s="1885" t="s">
        <v>105</v>
      </c>
      <c r="E82" s="237"/>
      <c r="F82" s="1370">
        <v>10</v>
      </c>
      <c r="G82" s="19" t="s">
        <v>72</v>
      </c>
      <c r="H82" s="82" t="s">
        <v>21</v>
      </c>
      <c r="I82" s="1373">
        <v>500</v>
      </c>
      <c r="J82" s="32">
        <v>496</v>
      </c>
      <c r="K82" s="90">
        <v>495.5</v>
      </c>
      <c r="L82" s="1948" t="s">
        <v>339</v>
      </c>
      <c r="M82" s="1464"/>
      <c r="N82" s="1464">
        <v>116</v>
      </c>
      <c r="O82" s="1465"/>
      <c r="P82" s="1470"/>
    </row>
    <row r="83" spans="1:19" s="22" customFormat="1" x14ac:dyDescent="0.2">
      <c r="A83" s="1844"/>
      <c r="B83" s="1846"/>
      <c r="C83" s="1369"/>
      <c r="D83" s="1886"/>
      <c r="E83" s="240"/>
      <c r="F83" s="100"/>
      <c r="G83" s="103">
        <v>3</v>
      </c>
      <c r="H83" s="39"/>
      <c r="I83" s="1372"/>
      <c r="J83" s="41"/>
      <c r="K83" s="99"/>
      <c r="L83" s="1949"/>
      <c r="M83" s="1477"/>
      <c r="N83" s="1477"/>
      <c r="O83" s="1109"/>
      <c r="P83" s="1478"/>
    </row>
    <row r="84" spans="1:19" s="22" customFormat="1" ht="13.5" thickBot="1" x14ac:dyDescent="0.25">
      <c r="A84" s="1366"/>
      <c r="B84" s="1367"/>
      <c r="C84" s="1371"/>
      <c r="D84" s="1887"/>
      <c r="E84" s="244"/>
      <c r="F84" s="104"/>
      <c r="G84" s="1402">
        <v>6</v>
      </c>
      <c r="H84" s="856" t="s">
        <v>18</v>
      </c>
      <c r="I84" s="783">
        <f>SUM(I82:I83)</f>
        <v>500</v>
      </c>
      <c r="J84" s="741">
        <f>SUM(J82:J83)</f>
        <v>496</v>
      </c>
      <c r="K84" s="714">
        <f>SUM(K82:K83)</f>
        <v>495.5</v>
      </c>
      <c r="L84" s="1480"/>
      <c r="M84" s="1481"/>
      <c r="N84" s="1481"/>
      <c r="O84" s="1482"/>
      <c r="P84" s="1483"/>
    </row>
    <row r="85" spans="1:19" s="22" customFormat="1" ht="12.75" customHeight="1" x14ac:dyDescent="0.25">
      <c r="A85" s="1843" t="s">
        <v>13</v>
      </c>
      <c r="B85" s="1845" t="s">
        <v>19</v>
      </c>
      <c r="C85" s="1341" t="s">
        <v>71</v>
      </c>
      <c r="D85" s="1841" t="s">
        <v>187</v>
      </c>
      <c r="E85" s="1331"/>
      <c r="F85" s="1344" t="s">
        <v>16</v>
      </c>
      <c r="G85" s="1336" t="s">
        <v>26</v>
      </c>
      <c r="H85" s="30" t="s">
        <v>17</v>
      </c>
      <c r="I85" s="1374">
        <v>60.8</v>
      </c>
      <c r="J85" s="1565"/>
      <c r="K85" s="1565"/>
      <c r="L85" s="1955" t="s">
        <v>257</v>
      </c>
      <c r="M85" s="1953">
        <v>25</v>
      </c>
      <c r="N85" s="1529">
        <v>25</v>
      </c>
      <c r="O85" s="1433"/>
      <c r="P85" s="1530"/>
      <c r="S85" s="23"/>
    </row>
    <row r="86" spans="1:19" s="22" customFormat="1" ht="21.75" customHeight="1" x14ac:dyDescent="0.25">
      <c r="A86" s="1844"/>
      <c r="B86" s="1846"/>
      <c r="C86" s="1342"/>
      <c r="D86" s="1842"/>
      <c r="E86" s="1332"/>
      <c r="F86" s="1337"/>
      <c r="G86" s="1334"/>
      <c r="H86" s="304" t="s">
        <v>41</v>
      </c>
      <c r="I86" s="1375">
        <v>484.5</v>
      </c>
      <c r="J86" s="1610">
        <v>484.5</v>
      </c>
      <c r="K86" s="77"/>
      <c r="L86" s="1956"/>
      <c r="M86" s="1954"/>
      <c r="N86" s="1525"/>
      <c r="O86" s="1462"/>
      <c r="P86" s="1527"/>
    </row>
    <row r="87" spans="1:19" s="22" customFormat="1" ht="21.75" customHeight="1" x14ac:dyDescent="0.25">
      <c r="A87" s="1358"/>
      <c r="B87" s="1359"/>
      <c r="C87" s="1389"/>
      <c r="D87" s="1842"/>
      <c r="E87" s="1332"/>
      <c r="F87" s="1357"/>
      <c r="G87" s="1334"/>
      <c r="H87" s="39" t="s">
        <v>17</v>
      </c>
      <c r="I87" s="1372">
        <v>312.60000000000002</v>
      </c>
      <c r="J87" s="77">
        <v>312.60000000000002</v>
      </c>
      <c r="K87" s="1390">
        <v>311.7</v>
      </c>
      <c r="L87" s="1957"/>
      <c r="M87" s="1412"/>
      <c r="N87" s="1454"/>
      <c r="O87" s="1455"/>
      <c r="P87" s="1527"/>
    </row>
    <row r="88" spans="1:19" s="22" customFormat="1" ht="42.75" customHeight="1" x14ac:dyDescent="0.25">
      <c r="A88" s="1358"/>
      <c r="B88" s="1359"/>
      <c r="C88" s="1361"/>
      <c r="D88" s="1842"/>
      <c r="E88" s="1332"/>
      <c r="F88" s="1357"/>
      <c r="G88" s="1334"/>
      <c r="H88" s="36" t="s">
        <v>17</v>
      </c>
      <c r="I88" s="1599">
        <v>243.2</v>
      </c>
      <c r="J88" s="328">
        <v>304</v>
      </c>
      <c r="K88" s="1390">
        <v>304</v>
      </c>
      <c r="L88" s="1829" t="s">
        <v>301</v>
      </c>
      <c r="M88" s="1485">
        <v>25</v>
      </c>
      <c r="N88" s="1486">
        <v>25</v>
      </c>
      <c r="O88" s="1487"/>
      <c r="P88" s="1519"/>
      <c r="Q88" s="9"/>
    </row>
    <row r="89" spans="1:19" s="22" customFormat="1" ht="15" customHeight="1" thickBot="1" x14ac:dyDescent="0.3">
      <c r="A89" s="1339"/>
      <c r="B89" s="1340"/>
      <c r="C89" s="1343"/>
      <c r="D89" s="1330"/>
      <c r="E89" s="1333"/>
      <c r="F89" s="1338"/>
      <c r="G89" s="1335"/>
      <c r="H89" s="831" t="s">
        <v>18</v>
      </c>
      <c r="I89" s="857">
        <f>SUM(I85:I88)</f>
        <v>1101.0999999999999</v>
      </c>
      <c r="J89" s="710">
        <f>SUM(J85:J88)</f>
        <v>1101.0999999999999</v>
      </c>
      <c r="K89" s="710">
        <f>SUM(K87:K88)</f>
        <v>615.70000000000005</v>
      </c>
      <c r="L89" s="1830"/>
      <c r="M89" s="1443"/>
      <c r="N89" s="1443"/>
      <c r="O89" s="1581"/>
      <c r="P89" s="1445"/>
    </row>
    <row r="90" spans="1:19" s="22" customFormat="1" ht="26.25" customHeight="1" x14ac:dyDescent="0.25">
      <c r="A90" s="1345" t="s">
        <v>13</v>
      </c>
      <c r="B90" s="1346" t="s">
        <v>19</v>
      </c>
      <c r="C90" s="1341" t="s">
        <v>85</v>
      </c>
      <c r="D90" s="1831" t="s">
        <v>288</v>
      </c>
      <c r="E90" s="1958"/>
      <c r="F90" s="1910" t="s">
        <v>16</v>
      </c>
      <c r="G90" s="1961" t="s">
        <v>26</v>
      </c>
      <c r="H90" s="30" t="s">
        <v>41</v>
      </c>
      <c r="I90" s="1374">
        <v>2007.9</v>
      </c>
      <c r="J90" s="1565">
        <v>2007.9</v>
      </c>
      <c r="K90" s="1566"/>
      <c r="L90" s="1411" t="s">
        <v>258</v>
      </c>
      <c r="M90" s="1488">
        <v>948.45</v>
      </c>
      <c r="N90" s="1488"/>
      <c r="O90" s="1489"/>
      <c r="P90" s="1490"/>
      <c r="R90" s="23"/>
    </row>
    <row r="91" spans="1:19" s="22" customFormat="1" ht="17.25" customHeight="1" x14ac:dyDescent="0.25">
      <c r="A91" s="1339"/>
      <c r="B91" s="1340"/>
      <c r="C91" s="1342"/>
      <c r="D91" s="1832"/>
      <c r="E91" s="1959"/>
      <c r="F91" s="1872"/>
      <c r="G91" s="1946"/>
      <c r="H91" s="36" t="s">
        <v>21</v>
      </c>
      <c r="I91" s="1372">
        <v>354.3</v>
      </c>
      <c r="J91" s="10">
        <v>354.3</v>
      </c>
      <c r="K91" s="1567"/>
      <c r="L91" s="1962" t="s">
        <v>340</v>
      </c>
      <c r="M91" s="1825"/>
      <c r="N91" s="1825">
        <v>0</v>
      </c>
      <c r="O91" s="1491"/>
      <c r="P91" s="1827"/>
      <c r="S91" s="23"/>
    </row>
    <row r="92" spans="1:19" s="22" customFormat="1" ht="13.5" thickBot="1" x14ac:dyDescent="0.3">
      <c r="A92" s="1339"/>
      <c r="B92" s="1340"/>
      <c r="C92" s="1343"/>
      <c r="D92" s="1833"/>
      <c r="E92" s="1960"/>
      <c r="F92" s="1873"/>
      <c r="G92" s="1947"/>
      <c r="H92" s="831" t="s">
        <v>18</v>
      </c>
      <c r="I92" s="1568">
        <f>SUM(I90:I91)</f>
        <v>2362.2000000000003</v>
      </c>
      <c r="J92" s="1611">
        <f>SUM(J90:J91)</f>
        <v>2362.2000000000003</v>
      </c>
      <c r="K92" s="1568">
        <f>SUM(K90:K90)</f>
        <v>0</v>
      </c>
      <c r="L92" s="1963"/>
      <c r="M92" s="1826"/>
      <c r="N92" s="1826"/>
      <c r="O92" s="1526"/>
      <c r="P92" s="1828"/>
    </row>
    <row r="93" spans="1:19" s="22" customFormat="1" ht="30.75" customHeight="1" x14ac:dyDescent="0.25">
      <c r="A93" s="1364" t="s">
        <v>13</v>
      </c>
      <c r="B93" s="1365" t="s">
        <v>19</v>
      </c>
      <c r="C93" s="1360" t="s">
        <v>16</v>
      </c>
      <c r="D93" s="1831" t="s">
        <v>287</v>
      </c>
      <c r="E93" s="1958"/>
      <c r="F93" s="1910" t="s">
        <v>16</v>
      </c>
      <c r="G93" s="1961" t="s">
        <v>26</v>
      </c>
      <c r="H93" s="30" t="s">
        <v>27</v>
      </c>
      <c r="I93" s="1373"/>
      <c r="J93" s="84">
        <v>39.799999999999997</v>
      </c>
      <c r="K93" s="1591">
        <v>0</v>
      </c>
      <c r="L93" s="1646" t="s">
        <v>341</v>
      </c>
      <c r="M93" s="1647">
        <v>25</v>
      </c>
      <c r="N93" s="1647">
        <v>0</v>
      </c>
      <c r="O93" s="1648"/>
      <c r="P93" s="1773" t="s">
        <v>360</v>
      </c>
    </row>
    <row r="94" spans="1:19" s="22" customFormat="1" ht="18.75" customHeight="1" x14ac:dyDescent="0.25">
      <c r="A94" s="1358"/>
      <c r="B94" s="1359"/>
      <c r="C94" s="1361"/>
      <c r="D94" s="1832"/>
      <c r="E94" s="1959"/>
      <c r="F94" s="1872"/>
      <c r="G94" s="1946"/>
      <c r="H94" s="79"/>
      <c r="I94" s="1372"/>
      <c r="J94" s="10"/>
      <c r="K94" s="1567"/>
      <c r="L94" s="1964" t="s">
        <v>289</v>
      </c>
      <c r="M94" s="1839">
        <v>20</v>
      </c>
      <c r="N94" s="1839">
        <v>0</v>
      </c>
      <c r="O94" s="1649"/>
      <c r="P94" s="1774"/>
      <c r="S94" s="23"/>
    </row>
    <row r="95" spans="1:19" s="22" customFormat="1" ht="13.5" thickBot="1" x14ac:dyDescent="0.3">
      <c r="A95" s="1358"/>
      <c r="B95" s="1359"/>
      <c r="C95" s="1362"/>
      <c r="D95" s="1833"/>
      <c r="E95" s="1960"/>
      <c r="F95" s="1873"/>
      <c r="G95" s="1947"/>
      <c r="H95" s="831" t="s">
        <v>18</v>
      </c>
      <c r="I95" s="1568">
        <f>SUM(I93:I94)</f>
        <v>0</v>
      </c>
      <c r="J95" s="1611">
        <f>SUM(J93:J94)</f>
        <v>39.799999999999997</v>
      </c>
      <c r="K95" s="1568">
        <f>SUM(K93:K93)</f>
        <v>0</v>
      </c>
      <c r="L95" s="1965"/>
      <c r="M95" s="1840"/>
      <c r="N95" s="1840"/>
      <c r="O95" s="1650"/>
      <c r="P95" s="1775"/>
    </row>
    <row r="96" spans="1:19" s="22" customFormat="1" ht="13.5" thickBot="1" x14ac:dyDescent="0.3">
      <c r="A96" s="27" t="s">
        <v>13</v>
      </c>
      <c r="B96" s="28" t="s">
        <v>19</v>
      </c>
      <c r="C96" s="1817" t="s">
        <v>30</v>
      </c>
      <c r="D96" s="1817"/>
      <c r="E96" s="1817"/>
      <c r="F96" s="1817"/>
      <c r="G96" s="1817"/>
      <c r="H96" s="1818"/>
      <c r="I96" s="1569">
        <f>I92+I89+I84+I81+I77+I74+I72+I65+I63</f>
        <v>18796.2</v>
      </c>
      <c r="J96" s="1612">
        <f>J92+J89+J84+J81+J77+J74+J72+J65+J63+J95</f>
        <v>19411.500000000004</v>
      </c>
      <c r="K96" s="1569">
        <f>K92+K89+K84+K81+K77+K74+K72+K65+K63</f>
        <v>15848.300000000001</v>
      </c>
      <c r="L96" s="1950"/>
      <c r="M96" s="1951"/>
      <c r="N96" s="1951"/>
      <c r="O96" s="1951"/>
      <c r="P96" s="1952"/>
    </row>
    <row r="97" spans="1:21" s="22" customFormat="1" ht="13.5" thickBot="1" x14ac:dyDescent="0.3">
      <c r="A97" s="109" t="s">
        <v>13</v>
      </c>
      <c r="B97" s="28" t="s">
        <v>22</v>
      </c>
      <c r="C97" s="1819" t="s">
        <v>252</v>
      </c>
      <c r="D97" s="1819"/>
      <c r="E97" s="1820"/>
      <c r="F97" s="1820"/>
      <c r="G97" s="1820"/>
      <c r="H97" s="1820"/>
      <c r="I97" s="1820"/>
      <c r="J97" s="1820"/>
      <c r="K97" s="1820"/>
      <c r="L97" s="1820"/>
      <c r="M97" s="1820"/>
      <c r="N97" s="1820"/>
      <c r="O97" s="1820"/>
      <c r="P97" s="1821"/>
    </row>
    <row r="98" spans="1:21" s="23" customFormat="1" ht="39.75" customHeight="1" x14ac:dyDescent="0.25">
      <c r="A98" s="1408" t="s">
        <v>13</v>
      </c>
      <c r="B98" s="1409" t="s">
        <v>22</v>
      </c>
      <c r="C98" s="1667" t="s">
        <v>13</v>
      </c>
      <c r="D98" s="1668" t="s">
        <v>40</v>
      </c>
      <c r="E98" s="1669" t="s">
        <v>98</v>
      </c>
      <c r="F98" s="1670" t="s">
        <v>16</v>
      </c>
      <c r="G98" s="1671">
        <v>5</v>
      </c>
      <c r="H98" s="1672"/>
      <c r="I98" s="1673"/>
      <c r="J98" s="1674"/>
      <c r="K98" s="1675"/>
      <c r="L98" s="1676"/>
      <c r="M98" s="1677"/>
      <c r="N98" s="1677"/>
      <c r="O98" s="1678"/>
      <c r="P98" s="1679"/>
    </row>
    <row r="99" spans="1:21" s="23" customFormat="1" ht="21" customHeight="1" x14ac:dyDescent="0.25">
      <c r="A99" s="128"/>
      <c r="B99" s="129"/>
      <c r="C99" s="1120"/>
      <c r="D99" s="1812" t="s">
        <v>242</v>
      </c>
      <c r="E99" s="899"/>
      <c r="F99" s="111"/>
      <c r="G99" s="900"/>
      <c r="H99" s="119" t="s">
        <v>52</v>
      </c>
      <c r="I99" s="807">
        <v>274.5</v>
      </c>
      <c r="J99" s="120">
        <v>245.1</v>
      </c>
      <c r="K99" s="121">
        <v>245</v>
      </c>
      <c r="L99" s="1823" t="s">
        <v>303</v>
      </c>
      <c r="M99" s="1557">
        <v>79</v>
      </c>
      <c r="N99" s="1557">
        <v>79</v>
      </c>
      <c r="O99" s="1781" t="s">
        <v>361</v>
      </c>
      <c r="P99" s="1698"/>
    </row>
    <row r="100" spans="1:21" s="23" customFormat="1" ht="33.75" customHeight="1" x14ac:dyDescent="0.25">
      <c r="A100" s="128"/>
      <c r="B100" s="129"/>
      <c r="C100" s="1120"/>
      <c r="D100" s="1812"/>
      <c r="E100" s="899"/>
      <c r="F100" s="111"/>
      <c r="G100" s="900"/>
      <c r="H100" s="112" t="s">
        <v>27</v>
      </c>
      <c r="I100" s="792">
        <v>2</v>
      </c>
      <c r="J100" s="10">
        <v>84</v>
      </c>
      <c r="K100" s="11">
        <v>51.3</v>
      </c>
      <c r="L100" s="1823"/>
      <c r="M100" s="1493"/>
      <c r="N100" s="1516"/>
      <c r="O100" s="1781"/>
      <c r="P100" s="1698"/>
    </row>
    <row r="101" spans="1:21" s="23" customFormat="1" ht="123" customHeight="1" x14ac:dyDescent="0.25">
      <c r="A101" s="128"/>
      <c r="B101" s="129"/>
      <c r="C101" s="1120"/>
      <c r="D101" s="1812"/>
      <c r="E101" s="899"/>
      <c r="F101" s="111"/>
      <c r="G101" s="900"/>
      <c r="H101" s="118" t="s">
        <v>41</v>
      </c>
      <c r="I101" s="794">
        <v>1601.7</v>
      </c>
      <c r="J101" s="113">
        <v>1601.7</v>
      </c>
      <c r="K101" s="114">
        <v>1597.3</v>
      </c>
      <c r="L101" s="1823"/>
      <c r="M101" s="1493"/>
      <c r="N101" s="1516"/>
      <c r="O101" s="1781"/>
      <c r="P101" s="1698"/>
    </row>
    <row r="102" spans="1:21" s="23" customFormat="1" ht="17.25" customHeight="1" x14ac:dyDescent="0.25">
      <c r="A102" s="128"/>
      <c r="B102" s="129"/>
      <c r="C102" s="1120"/>
      <c r="D102" s="1822"/>
      <c r="E102" s="899"/>
      <c r="F102" s="111"/>
      <c r="G102" s="900"/>
      <c r="H102" s="1221" t="s">
        <v>18</v>
      </c>
      <c r="I102" s="1222">
        <f>SUM(I99:I101)</f>
        <v>1878.2</v>
      </c>
      <c r="J102" s="815">
        <f>SUM(J99:J101)</f>
        <v>1930.8000000000002</v>
      </c>
      <c r="K102" s="815">
        <f>SUM(K99:K101)</f>
        <v>1893.6</v>
      </c>
      <c r="L102" s="1824"/>
      <c r="M102" s="1494"/>
      <c r="N102" s="1494"/>
      <c r="O102" s="1782"/>
      <c r="P102" s="1423"/>
    </row>
    <row r="103" spans="1:21" s="23" customFormat="1" ht="65.25" customHeight="1" x14ac:dyDescent="0.25">
      <c r="A103" s="128"/>
      <c r="B103" s="129"/>
      <c r="C103" s="1120"/>
      <c r="D103" s="1881" t="s">
        <v>243</v>
      </c>
      <c r="E103" s="906"/>
      <c r="F103" s="76"/>
      <c r="G103" s="117"/>
      <c r="H103" s="116" t="s">
        <v>52</v>
      </c>
      <c r="I103" s="800">
        <v>189</v>
      </c>
      <c r="J103" s="113">
        <v>173</v>
      </c>
      <c r="K103" s="114">
        <v>173</v>
      </c>
      <c r="L103" s="1909" t="s">
        <v>304</v>
      </c>
      <c r="M103" s="1446">
        <v>78</v>
      </c>
      <c r="N103" s="1515">
        <v>78</v>
      </c>
      <c r="O103" s="1780" t="s">
        <v>362</v>
      </c>
      <c r="P103" s="1517"/>
    </row>
    <row r="104" spans="1:21" s="23" customFormat="1" ht="65.25" customHeight="1" x14ac:dyDescent="0.25">
      <c r="A104" s="128"/>
      <c r="B104" s="129"/>
      <c r="C104" s="1120"/>
      <c r="D104" s="1812"/>
      <c r="E104" s="906"/>
      <c r="F104" s="76"/>
      <c r="G104" s="117"/>
      <c r="H104" s="112" t="s">
        <v>27</v>
      </c>
      <c r="I104" s="1022">
        <v>1.9</v>
      </c>
      <c r="J104" s="10">
        <v>60.7</v>
      </c>
      <c r="K104" s="11">
        <v>23.5</v>
      </c>
      <c r="L104" s="1823"/>
      <c r="M104" s="1493"/>
      <c r="N104" s="1516"/>
      <c r="O104" s="1781"/>
      <c r="P104" s="1518"/>
    </row>
    <row r="105" spans="1:21" s="23" customFormat="1" ht="65.25" customHeight="1" x14ac:dyDescent="0.25">
      <c r="A105" s="128"/>
      <c r="B105" s="129"/>
      <c r="C105" s="1120"/>
      <c r="D105" s="1812"/>
      <c r="E105" s="906"/>
      <c r="F105" s="76"/>
      <c r="G105" s="117"/>
      <c r="H105" s="119" t="s">
        <v>41</v>
      </c>
      <c r="I105" s="1023">
        <v>1068.8</v>
      </c>
      <c r="J105" s="113">
        <v>1068.8</v>
      </c>
      <c r="K105" s="114">
        <v>1107.5999999999999</v>
      </c>
      <c r="L105" s="1823"/>
      <c r="M105" s="1493"/>
      <c r="N105" s="1516"/>
      <c r="O105" s="1781"/>
      <c r="P105" s="1518"/>
    </row>
    <row r="106" spans="1:21" s="23" customFormat="1" ht="14.25" customHeight="1" x14ac:dyDescent="0.25">
      <c r="A106" s="128"/>
      <c r="B106" s="129"/>
      <c r="C106" s="1406"/>
      <c r="D106" s="1822"/>
      <c r="E106" s="906"/>
      <c r="F106" s="76"/>
      <c r="G106" s="117"/>
      <c r="H106" s="860" t="s">
        <v>18</v>
      </c>
      <c r="I106" s="804">
        <f>SUM(I103:I105)</f>
        <v>1259.7</v>
      </c>
      <c r="J106" s="815">
        <f>SUM(J103:J105)</f>
        <v>1302.5</v>
      </c>
      <c r="K106" s="816">
        <f>SUM(K103:K105)</f>
        <v>1304.0999999999999</v>
      </c>
      <c r="L106" s="1824"/>
      <c r="M106" s="1494"/>
      <c r="N106" s="1494"/>
      <c r="O106" s="1782"/>
      <c r="P106" s="1423"/>
    </row>
    <row r="107" spans="1:21" s="23" customFormat="1" ht="21" customHeight="1" x14ac:dyDescent="0.25">
      <c r="A107" s="128"/>
      <c r="B107" s="129"/>
      <c r="C107" s="1120"/>
      <c r="D107" s="1812" t="s">
        <v>244</v>
      </c>
      <c r="E107" s="906"/>
      <c r="F107" s="76"/>
      <c r="G107" s="117"/>
      <c r="H107" s="118" t="s">
        <v>52</v>
      </c>
      <c r="I107" s="1025">
        <v>259.89999999999998</v>
      </c>
      <c r="J107" s="120">
        <v>176.8</v>
      </c>
      <c r="K107" s="121">
        <v>176.8</v>
      </c>
      <c r="L107" s="1814" t="s">
        <v>134</v>
      </c>
      <c r="M107" s="1542">
        <v>100</v>
      </c>
      <c r="N107" s="1542">
        <v>88</v>
      </c>
      <c r="O107" s="1783" t="s">
        <v>363</v>
      </c>
      <c r="P107" s="1786" t="s">
        <v>364</v>
      </c>
    </row>
    <row r="108" spans="1:21" s="23" customFormat="1" ht="21" customHeight="1" x14ac:dyDescent="0.25">
      <c r="A108" s="128"/>
      <c r="B108" s="129"/>
      <c r="C108" s="1120"/>
      <c r="D108" s="1812"/>
      <c r="E108" s="906"/>
      <c r="F108" s="76"/>
      <c r="G108" s="117"/>
      <c r="H108" s="112" t="s">
        <v>27</v>
      </c>
      <c r="I108" s="1022">
        <v>7</v>
      </c>
      <c r="J108" s="10">
        <v>112.6</v>
      </c>
      <c r="K108" s="11">
        <v>39.200000000000003</v>
      </c>
      <c r="L108" s="1814"/>
      <c r="M108" s="1542"/>
      <c r="N108" s="1542"/>
      <c r="O108" s="1784"/>
      <c r="P108" s="1787"/>
    </row>
    <row r="109" spans="1:21" s="23" customFormat="1" ht="21" customHeight="1" x14ac:dyDescent="0.25">
      <c r="A109" s="128"/>
      <c r="B109" s="129"/>
      <c r="C109" s="1120"/>
      <c r="D109" s="1812"/>
      <c r="E109" s="906"/>
      <c r="F109" s="76"/>
      <c r="G109" s="117"/>
      <c r="H109" s="112" t="s">
        <v>41</v>
      </c>
      <c r="I109" s="1022">
        <v>1455.3</v>
      </c>
      <c r="J109" s="113">
        <v>1455.3</v>
      </c>
      <c r="K109" s="114">
        <v>1086.2</v>
      </c>
      <c r="L109" s="1814"/>
      <c r="M109" s="1691"/>
      <c r="N109" s="1542"/>
      <c r="O109" s="1784"/>
      <c r="P109" s="1787"/>
    </row>
    <row r="110" spans="1:21" s="23" customFormat="1" ht="30" customHeight="1" x14ac:dyDescent="0.25">
      <c r="A110" s="128"/>
      <c r="B110" s="129"/>
      <c r="C110" s="1120"/>
      <c r="D110" s="1812"/>
      <c r="E110" s="907"/>
      <c r="F110" s="576"/>
      <c r="G110" s="908"/>
      <c r="H110" s="860" t="s">
        <v>18</v>
      </c>
      <c r="I110" s="804">
        <f>SUM(I107:I109)</f>
        <v>1722.1999999999998</v>
      </c>
      <c r="J110" s="815">
        <f>SUM(J107:J109)</f>
        <v>1744.6999999999998</v>
      </c>
      <c r="K110" s="816">
        <f>SUM(K107:K109)</f>
        <v>1302.2</v>
      </c>
      <c r="L110" s="1814"/>
      <c r="M110" s="1542"/>
      <c r="N110" s="1542"/>
      <c r="O110" s="1784"/>
      <c r="P110" s="1787"/>
    </row>
    <row r="111" spans="1:21" s="23" customFormat="1" ht="25.5" customHeight="1" thickBot="1" x14ac:dyDescent="0.3">
      <c r="A111" s="136"/>
      <c r="B111" s="137"/>
      <c r="C111" s="1354"/>
      <c r="D111" s="1813"/>
      <c r="E111" s="1809" t="s">
        <v>275</v>
      </c>
      <c r="F111" s="1810"/>
      <c r="G111" s="1810"/>
      <c r="H111" s="1811"/>
      <c r="I111" s="1407">
        <f>I110+I106+I102</f>
        <v>4860.0999999999995</v>
      </c>
      <c r="J111" s="1407">
        <f>J110+J106+J102</f>
        <v>4978</v>
      </c>
      <c r="K111" s="1407">
        <f>K110+K106+K102</f>
        <v>4499.8999999999996</v>
      </c>
      <c r="L111" s="1815"/>
      <c r="M111" s="1692"/>
      <c r="N111" s="1692"/>
      <c r="O111" s="1785"/>
      <c r="P111" s="1788"/>
    </row>
    <row r="112" spans="1:21" s="23" customFormat="1" ht="42.75" customHeight="1" x14ac:dyDescent="0.25">
      <c r="A112" s="130" t="s">
        <v>13</v>
      </c>
      <c r="B112" s="131" t="s">
        <v>22</v>
      </c>
      <c r="C112" s="1391" t="s">
        <v>19</v>
      </c>
      <c r="D112" s="18" t="s">
        <v>43</v>
      </c>
      <c r="E112" s="638"/>
      <c r="F112" s="267"/>
      <c r="G112" s="268"/>
      <c r="H112" s="1392"/>
      <c r="I112" s="1114"/>
      <c r="J112" s="1113"/>
      <c r="K112" s="1113"/>
      <c r="L112" s="1551"/>
      <c r="M112" s="1552"/>
      <c r="N112" s="1552"/>
      <c r="O112" s="1553"/>
      <c r="P112" s="1554"/>
      <c r="R112" s="1851"/>
      <c r="S112" s="1104"/>
      <c r="T112" s="1104"/>
      <c r="U112" s="1104"/>
    </row>
    <row r="113" spans="1:22" s="23" customFormat="1" ht="35.25" customHeight="1" x14ac:dyDescent="0.25">
      <c r="A113" s="128"/>
      <c r="B113" s="129"/>
      <c r="C113" s="1120"/>
      <c r="D113" s="1881" t="s">
        <v>365</v>
      </c>
      <c r="E113" s="896" t="s">
        <v>59</v>
      </c>
      <c r="F113" s="115" t="s">
        <v>16</v>
      </c>
      <c r="G113" s="897">
        <v>5</v>
      </c>
      <c r="H113" s="112" t="s">
        <v>27</v>
      </c>
      <c r="I113" s="792">
        <v>1002.6</v>
      </c>
      <c r="J113" s="1026">
        <v>2026.5</v>
      </c>
      <c r="K113" s="114">
        <v>1958.4</v>
      </c>
      <c r="L113" s="1909" t="s">
        <v>273</v>
      </c>
      <c r="M113" s="1934">
        <v>95</v>
      </c>
      <c r="N113" s="1934">
        <v>90</v>
      </c>
      <c r="O113" s="1789" t="s">
        <v>366</v>
      </c>
      <c r="P113" s="1936"/>
      <c r="R113" s="1851"/>
      <c r="S113" s="1104"/>
      <c r="T113" s="1104"/>
      <c r="U113" s="1104"/>
    </row>
    <row r="114" spans="1:22" s="23" customFormat="1" ht="35.25" customHeight="1" x14ac:dyDescent="0.25">
      <c r="A114" s="128"/>
      <c r="B114" s="129"/>
      <c r="C114" s="1120"/>
      <c r="D114" s="1812"/>
      <c r="E114" s="252"/>
      <c r="F114" s="257"/>
      <c r="G114" s="254"/>
      <c r="H114" s="116" t="s">
        <v>41</v>
      </c>
      <c r="I114" s="819">
        <v>511.3</v>
      </c>
      <c r="J114" s="1026">
        <v>511.3</v>
      </c>
      <c r="K114" s="114">
        <v>538.5</v>
      </c>
      <c r="L114" s="1823"/>
      <c r="M114" s="1935"/>
      <c r="N114" s="1935"/>
      <c r="O114" s="1790"/>
      <c r="P114" s="1937"/>
      <c r="R114" s="1125"/>
      <c r="S114" s="1104"/>
      <c r="T114" s="1104"/>
      <c r="U114" s="1104"/>
    </row>
    <row r="115" spans="1:22" s="23" customFormat="1" ht="35.25" customHeight="1" x14ac:dyDescent="0.25">
      <c r="A115" s="128"/>
      <c r="B115" s="129"/>
      <c r="C115" s="1120"/>
      <c r="D115" s="1812"/>
      <c r="E115" s="252"/>
      <c r="F115" s="257"/>
      <c r="G115" s="254"/>
      <c r="H115" s="116" t="s">
        <v>21</v>
      </c>
      <c r="I115" s="1513">
        <v>90.2</v>
      </c>
      <c r="J115" s="1029">
        <v>90.2</v>
      </c>
      <c r="K115" s="11">
        <v>95</v>
      </c>
      <c r="L115" s="1823"/>
      <c r="M115" s="1935"/>
      <c r="N115" s="1557"/>
      <c r="O115" s="1790"/>
      <c r="P115" s="1558"/>
      <c r="S115" s="1126"/>
      <c r="T115" s="1126"/>
      <c r="U115" s="1126"/>
    </row>
    <row r="116" spans="1:22" s="23" customFormat="1" ht="35.25" customHeight="1" x14ac:dyDescent="0.25">
      <c r="A116" s="128"/>
      <c r="B116" s="129"/>
      <c r="C116" s="1120"/>
      <c r="D116" s="1812"/>
      <c r="E116" s="252"/>
      <c r="F116" s="257"/>
      <c r="G116" s="254"/>
      <c r="H116" s="118"/>
      <c r="I116" s="794"/>
      <c r="J116" s="1029"/>
      <c r="K116" s="11"/>
      <c r="L116" s="1823"/>
      <c r="M116" s="1557"/>
      <c r="N116" s="1557"/>
      <c r="O116" s="1790"/>
      <c r="P116" s="1558"/>
      <c r="S116" s="1126"/>
      <c r="T116" s="1126"/>
      <c r="U116" s="1126"/>
    </row>
    <row r="117" spans="1:22" s="23" customFormat="1" ht="40.5" customHeight="1" x14ac:dyDescent="0.2">
      <c r="A117" s="128"/>
      <c r="B117" s="129"/>
      <c r="C117" s="1406"/>
      <c r="D117" s="1822"/>
      <c r="E117" s="252"/>
      <c r="F117" s="257"/>
      <c r="G117" s="254"/>
      <c r="H117" s="1221" t="s">
        <v>18</v>
      </c>
      <c r="I117" s="1222">
        <f>SUM(I113:I116)</f>
        <v>1604.1000000000001</v>
      </c>
      <c r="J117" s="1223">
        <f>SUM(J113:J116)</f>
        <v>2628</v>
      </c>
      <c r="K117" s="1223">
        <f>SUM(K113:K116)</f>
        <v>2591.9</v>
      </c>
      <c r="L117" s="1824"/>
      <c r="M117" s="1428"/>
      <c r="N117" s="1428"/>
      <c r="O117" s="1791"/>
      <c r="P117" s="1424"/>
      <c r="R117" s="1110"/>
      <c r="S117" s="1127"/>
      <c r="T117" s="1127"/>
      <c r="U117" s="1127"/>
      <c r="V117" s="21"/>
    </row>
    <row r="118" spans="1:22" s="23" customFormat="1" ht="66" customHeight="1" x14ac:dyDescent="0.25">
      <c r="A118" s="128"/>
      <c r="B118" s="129"/>
      <c r="C118" s="1120"/>
      <c r="D118" s="1915" t="s">
        <v>253</v>
      </c>
      <c r="E118" s="252"/>
      <c r="F118" s="257"/>
      <c r="G118" s="254"/>
      <c r="H118" s="1132" t="s">
        <v>27</v>
      </c>
      <c r="I118" s="794">
        <v>50</v>
      </c>
      <c r="J118" s="10">
        <v>50</v>
      </c>
      <c r="K118" s="11"/>
      <c r="L118" s="1917" t="s">
        <v>205</v>
      </c>
      <c r="M118" s="1545">
        <v>1</v>
      </c>
      <c r="N118" s="1545">
        <v>0</v>
      </c>
      <c r="O118" s="1546"/>
      <c r="P118" s="1792" t="s">
        <v>302</v>
      </c>
    </row>
    <row r="119" spans="1:22" s="23" customFormat="1" ht="64.5" customHeight="1" x14ac:dyDescent="0.25">
      <c r="A119" s="128"/>
      <c r="B119" s="129"/>
      <c r="C119" s="1120"/>
      <c r="D119" s="1915"/>
      <c r="E119" s="276"/>
      <c r="G119" s="277"/>
      <c r="H119" s="1132"/>
      <c r="I119" s="794"/>
      <c r="J119" s="120"/>
      <c r="K119" s="121"/>
      <c r="L119" s="1917"/>
      <c r="M119" s="1545"/>
      <c r="N119" s="1545"/>
      <c r="O119" s="1546"/>
      <c r="P119" s="1774"/>
    </row>
    <row r="120" spans="1:22" s="23" customFormat="1" ht="14.25" customHeight="1" x14ac:dyDescent="0.25">
      <c r="A120" s="128"/>
      <c r="B120" s="129"/>
      <c r="C120" s="1120"/>
      <c r="D120" s="1916"/>
      <c r="E120" s="276"/>
      <c r="F120" s="257"/>
      <c r="G120" s="277"/>
      <c r="H120" s="1221" t="s">
        <v>18</v>
      </c>
      <c r="I120" s="1222">
        <f>SUM(I118:I119)</f>
        <v>50</v>
      </c>
      <c r="J120" s="1223">
        <f>SUM(J118:J119)</f>
        <v>50</v>
      </c>
      <c r="K120" s="1224">
        <f>SUM(K118:K119)</f>
        <v>0</v>
      </c>
      <c r="L120" s="1917"/>
      <c r="M120" s="1547"/>
      <c r="N120" s="1547"/>
      <c r="O120" s="1548"/>
      <c r="P120" s="1793"/>
    </row>
    <row r="121" spans="1:22" s="23" customFormat="1" ht="33" customHeight="1" x14ac:dyDescent="0.25">
      <c r="A121" s="128"/>
      <c r="B121" s="129"/>
      <c r="C121" s="1120"/>
      <c r="D121" s="1915" t="s">
        <v>254</v>
      </c>
      <c r="E121" s="252"/>
      <c r="F121" s="76"/>
      <c r="G121" s="1133"/>
      <c r="H121" s="116" t="s">
        <v>42</v>
      </c>
      <c r="I121" s="819">
        <v>100</v>
      </c>
      <c r="J121" s="134">
        <v>100</v>
      </c>
      <c r="K121" s="318"/>
      <c r="L121" s="1918" t="s">
        <v>342</v>
      </c>
      <c r="M121" s="1549">
        <v>1</v>
      </c>
      <c r="N121" s="1549">
        <v>0</v>
      </c>
      <c r="O121" s="1705"/>
      <c r="P121" s="1797" t="s">
        <v>368</v>
      </c>
    </row>
    <row r="122" spans="1:22" s="23" customFormat="1" ht="33" customHeight="1" x14ac:dyDescent="0.25">
      <c r="A122" s="128"/>
      <c r="B122" s="129"/>
      <c r="C122" s="1120"/>
      <c r="D122" s="1915"/>
      <c r="E122" s="276"/>
      <c r="G122" s="882"/>
      <c r="H122" s="1015"/>
      <c r="I122" s="794"/>
      <c r="J122" s="120"/>
      <c r="K122" s="121"/>
      <c r="L122" s="1917"/>
      <c r="M122" s="1545"/>
      <c r="N122" s="1545"/>
      <c r="O122" s="1703"/>
      <c r="P122" s="1798"/>
    </row>
    <row r="123" spans="1:22" s="23" customFormat="1" ht="29.25" customHeight="1" x14ac:dyDescent="0.25">
      <c r="A123" s="128"/>
      <c r="B123" s="129"/>
      <c r="C123" s="1120"/>
      <c r="D123" s="1915"/>
      <c r="E123" s="1225"/>
      <c r="F123" s="1226"/>
      <c r="G123" s="1227"/>
      <c r="H123" s="863" t="s">
        <v>18</v>
      </c>
      <c r="I123" s="797">
        <f>SUM(I121:I122)</f>
        <v>100</v>
      </c>
      <c r="J123" s="817">
        <f>SUM(J121:J122)</f>
        <v>100</v>
      </c>
      <c r="K123" s="821">
        <f>SUM(K121:K122)</f>
        <v>0</v>
      </c>
      <c r="L123" s="1919"/>
      <c r="M123" s="1550"/>
      <c r="N123" s="1550"/>
      <c r="O123" s="1704"/>
      <c r="P123" s="1799"/>
    </row>
    <row r="124" spans="1:22" ht="12.75" customHeight="1" x14ac:dyDescent="0.2">
      <c r="A124" s="128"/>
      <c r="B124" s="129"/>
      <c r="C124" s="1120"/>
      <c r="D124" s="1923" t="s">
        <v>306</v>
      </c>
      <c r="E124" s="629"/>
      <c r="F124" s="909" t="s">
        <v>16</v>
      </c>
      <c r="G124" s="1925" t="s">
        <v>35</v>
      </c>
      <c r="H124" s="1130" t="s">
        <v>27</v>
      </c>
      <c r="I124" s="780">
        <v>37.299999999999997</v>
      </c>
      <c r="J124" s="1385">
        <v>37.299999999999997</v>
      </c>
      <c r="K124" s="1385">
        <v>37.200000000000003</v>
      </c>
      <c r="L124" s="1927" t="s">
        <v>367</v>
      </c>
      <c r="M124" s="1939">
        <v>274.5</v>
      </c>
      <c r="N124" s="1941">
        <v>274.5</v>
      </c>
      <c r="O124" s="1491"/>
      <c r="P124" s="1827"/>
      <c r="R124" s="123"/>
    </row>
    <row r="125" spans="1:22" ht="28.5" customHeight="1" x14ac:dyDescent="0.2">
      <c r="A125" s="128"/>
      <c r="B125" s="129"/>
      <c r="C125" s="1120"/>
      <c r="D125" s="1924"/>
      <c r="E125" s="280"/>
      <c r="F125" s="911"/>
      <c r="G125" s="1926"/>
      <c r="H125" s="1129"/>
      <c r="I125" s="1613"/>
      <c r="J125" s="1570"/>
      <c r="K125" s="1570"/>
      <c r="L125" s="1928"/>
      <c r="M125" s="1940"/>
      <c r="N125" s="1942"/>
      <c r="O125" s="1525"/>
      <c r="P125" s="1938"/>
      <c r="R125" s="123"/>
    </row>
    <row r="126" spans="1:22" ht="14.25" customHeight="1" x14ac:dyDescent="0.2">
      <c r="A126" s="128"/>
      <c r="B126" s="129"/>
      <c r="C126" s="1120"/>
      <c r="D126" s="1923" t="s">
        <v>170</v>
      </c>
      <c r="E126" s="280"/>
      <c r="F126" s="911"/>
      <c r="G126" s="1353"/>
      <c r="H126" s="1131"/>
      <c r="I126" s="774"/>
      <c r="J126" s="1029"/>
      <c r="K126" s="1029"/>
      <c r="L126" s="2081" t="s">
        <v>305</v>
      </c>
      <c r="M126" s="1420">
        <v>5</v>
      </c>
      <c r="N126" s="1521">
        <v>5</v>
      </c>
      <c r="O126" s="1491"/>
      <c r="P126" s="1690"/>
    </row>
    <row r="127" spans="1:22" ht="14.25" customHeight="1" x14ac:dyDescent="0.2">
      <c r="A127" s="128"/>
      <c r="B127" s="129"/>
      <c r="C127" s="1120"/>
      <c r="D127" s="1842"/>
      <c r="E127" s="280"/>
      <c r="F127" s="911"/>
      <c r="G127" s="1353"/>
      <c r="H127" s="863" t="s">
        <v>18</v>
      </c>
      <c r="I127" s="1279">
        <f>SUM(I124:I126)</f>
        <v>37.299999999999997</v>
      </c>
      <c r="J127" s="1282">
        <f>J124</f>
        <v>37.299999999999997</v>
      </c>
      <c r="K127" s="1282">
        <f>SUM(K124:K126)</f>
        <v>37.200000000000003</v>
      </c>
      <c r="L127" s="2082"/>
      <c r="M127" s="1484"/>
      <c r="N127" s="1525"/>
      <c r="O127" s="1462"/>
      <c r="P127" s="1689"/>
    </row>
    <row r="128" spans="1:22" ht="14.25" customHeight="1" thickBot="1" x14ac:dyDescent="0.25">
      <c r="A128" s="128"/>
      <c r="B128" s="1228"/>
      <c r="C128" s="1354"/>
      <c r="D128" s="1879"/>
      <c r="E128" s="1806" t="s">
        <v>275</v>
      </c>
      <c r="F128" s="1807"/>
      <c r="G128" s="1807"/>
      <c r="H128" s="1808"/>
      <c r="I128" s="857">
        <f>I127+I123+I120+I117</f>
        <v>1791.4</v>
      </c>
      <c r="J128" s="857">
        <f>J127+J123+J120+J117</f>
        <v>2815.3</v>
      </c>
      <c r="K128" s="857">
        <f>K127+K123+K120+K117</f>
        <v>2629.1</v>
      </c>
      <c r="L128" s="2083"/>
      <c r="M128" s="1492"/>
      <c r="N128" s="1526"/>
      <c r="O128" s="1430"/>
      <c r="P128" s="1528"/>
    </row>
    <row r="129" spans="1:18" s="22" customFormat="1" ht="13.5" thickBot="1" x14ac:dyDescent="0.3">
      <c r="A129" s="27" t="s">
        <v>13</v>
      </c>
      <c r="B129" s="126" t="s">
        <v>22</v>
      </c>
      <c r="C129" s="1816" t="s">
        <v>30</v>
      </c>
      <c r="D129" s="1817"/>
      <c r="E129" s="1817"/>
      <c r="F129" s="1817"/>
      <c r="G129" s="1817"/>
      <c r="H129" s="1818"/>
      <c r="I129" s="1571">
        <f>I128+I111</f>
        <v>6651.5</v>
      </c>
      <c r="J129" s="1571">
        <f>J128+J111</f>
        <v>7793.3</v>
      </c>
      <c r="K129" s="1571">
        <f>K128+K111</f>
        <v>7129</v>
      </c>
      <c r="L129" s="1876"/>
      <c r="M129" s="1877"/>
      <c r="N129" s="1877"/>
      <c r="O129" s="1877"/>
      <c r="P129" s="1878"/>
    </row>
    <row r="130" spans="1:18" ht="13.5" thickBot="1" x14ac:dyDescent="0.25">
      <c r="A130" s="27" t="s">
        <v>13</v>
      </c>
      <c r="B130" s="126" t="s">
        <v>24</v>
      </c>
      <c r="C130" s="1882" t="s">
        <v>101</v>
      </c>
      <c r="D130" s="1883"/>
      <c r="E130" s="1883"/>
      <c r="F130" s="1883"/>
      <c r="G130" s="1883"/>
      <c r="H130" s="1883"/>
      <c r="I130" s="1883"/>
      <c r="J130" s="1883"/>
      <c r="K130" s="1883"/>
      <c r="L130" s="1883"/>
      <c r="M130" s="1883"/>
      <c r="N130" s="1883"/>
      <c r="O130" s="1883"/>
      <c r="P130" s="1884"/>
    </row>
    <row r="131" spans="1:18" ht="16.5" customHeight="1" x14ac:dyDescent="0.2">
      <c r="A131" s="1898" t="s">
        <v>13</v>
      </c>
      <c r="B131" s="1900" t="s">
        <v>24</v>
      </c>
      <c r="C131" s="1902" t="s">
        <v>13</v>
      </c>
      <c r="D131" s="1905" t="s">
        <v>179</v>
      </c>
      <c r="E131" s="1906"/>
      <c r="F131" s="1910" t="s">
        <v>36</v>
      </c>
      <c r="G131" s="1911" t="s">
        <v>53</v>
      </c>
      <c r="H131" s="110" t="s">
        <v>17</v>
      </c>
      <c r="I131" s="794"/>
      <c r="J131" s="84">
        <v>1300</v>
      </c>
      <c r="K131" s="127">
        <v>1300</v>
      </c>
      <c r="L131" s="1914" t="s">
        <v>171</v>
      </c>
      <c r="M131" s="1585">
        <v>12</v>
      </c>
      <c r="N131" s="1585">
        <v>11</v>
      </c>
      <c r="O131" s="1834"/>
      <c r="P131" s="1834" t="s">
        <v>369</v>
      </c>
    </row>
    <row r="132" spans="1:18" ht="16.5" customHeight="1" x14ac:dyDescent="0.2">
      <c r="A132" s="1844"/>
      <c r="B132" s="1846"/>
      <c r="C132" s="1903"/>
      <c r="D132" s="1874"/>
      <c r="E132" s="1907"/>
      <c r="F132" s="1872"/>
      <c r="G132" s="1912"/>
      <c r="H132" s="112" t="s">
        <v>27</v>
      </c>
      <c r="I132" s="792">
        <v>300</v>
      </c>
      <c r="J132" s="113">
        <v>300</v>
      </c>
      <c r="K132" s="114">
        <v>54</v>
      </c>
      <c r="L132" s="1814"/>
      <c r="M132" s="1586"/>
      <c r="N132" s="1586"/>
      <c r="O132" s="1835"/>
      <c r="P132" s="1837"/>
    </row>
    <row r="133" spans="1:18" ht="16.5" customHeight="1" x14ac:dyDescent="0.2">
      <c r="A133" s="1844"/>
      <c r="B133" s="1846"/>
      <c r="C133" s="1903"/>
      <c r="D133" s="1874"/>
      <c r="E133" s="1907"/>
      <c r="F133" s="1872"/>
      <c r="G133" s="1912"/>
      <c r="H133" s="112" t="s">
        <v>174</v>
      </c>
      <c r="I133" s="792"/>
      <c r="J133" s="113">
        <v>218.1</v>
      </c>
      <c r="K133" s="1620">
        <v>218.1</v>
      </c>
      <c r="L133" s="1814"/>
      <c r="M133" s="1586"/>
      <c r="N133" s="1586"/>
      <c r="O133" s="1835"/>
      <c r="P133" s="1837"/>
    </row>
    <row r="134" spans="1:18" ht="16.5" customHeight="1" x14ac:dyDescent="0.2">
      <c r="A134" s="1844"/>
      <c r="B134" s="1846"/>
      <c r="C134" s="1903"/>
      <c r="D134" s="1874"/>
      <c r="E134" s="1907"/>
      <c r="F134" s="1872"/>
      <c r="G134" s="1912"/>
      <c r="H134" s="112" t="s">
        <v>21</v>
      </c>
      <c r="I134" s="792">
        <v>1300</v>
      </c>
      <c r="J134" s="113"/>
      <c r="K134" s="114"/>
      <c r="L134" s="1814"/>
      <c r="M134" s="1542"/>
      <c r="N134" s="1542"/>
      <c r="O134" s="1835"/>
      <c r="P134" s="1837"/>
    </row>
    <row r="135" spans="1:18" ht="13.5" thickBot="1" x14ac:dyDescent="0.25">
      <c r="A135" s="1899"/>
      <c r="B135" s="1901"/>
      <c r="C135" s="1904"/>
      <c r="D135" s="1875"/>
      <c r="E135" s="1908"/>
      <c r="F135" s="1873"/>
      <c r="G135" s="1913"/>
      <c r="H135" s="865" t="s">
        <v>18</v>
      </c>
      <c r="I135" s="676">
        <f>SUM(I131:I134)</f>
        <v>1600</v>
      </c>
      <c r="J135" s="710">
        <f>SUM(J131:J134)</f>
        <v>1818.1</v>
      </c>
      <c r="K135" s="714">
        <f>SUM(K131:K134)</f>
        <v>1572.1</v>
      </c>
      <c r="L135" s="1815"/>
      <c r="M135" s="1587"/>
      <c r="N135" s="1587"/>
      <c r="O135" s="1836"/>
      <c r="P135" s="1838"/>
    </row>
    <row r="136" spans="1:18" ht="54.75" customHeight="1" x14ac:dyDescent="0.2">
      <c r="A136" s="130" t="s">
        <v>13</v>
      </c>
      <c r="B136" s="131" t="s">
        <v>24</v>
      </c>
      <c r="C136" s="1393" t="s">
        <v>19</v>
      </c>
      <c r="D136" s="1410" t="s">
        <v>102</v>
      </c>
      <c r="E136" s="1716"/>
      <c r="F136" s="283"/>
      <c r="G136" s="1697" t="s">
        <v>26</v>
      </c>
      <c r="H136" s="45" t="s">
        <v>32</v>
      </c>
      <c r="I136" s="1614">
        <v>2500</v>
      </c>
      <c r="J136" s="1565">
        <v>2800</v>
      </c>
      <c r="K136" s="1572">
        <v>2117.1999999999998</v>
      </c>
      <c r="L136" s="1495"/>
      <c r="M136" s="1496"/>
      <c r="N136" s="1496"/>
      <c r="O136" s="1497"/>
      <c r="P136" s="1498"/>
    </row>
    <row r="137" spans="1:18" ht="81" customHeight="1" x14ac:dyDescent="0.2">
      <c r="A137" s="128"/>
      <c r="B137" s="129"/>
      <c r="C137" s="1034"/>
      <c r="D137" s="1035" t="s">
        <v>245</v>
      </c>
      <c r="E137" s="1137"/>
      <c r="F137" s="1032" t="s">
        <v>13</v>
      </c>
      <c r="G137" s="1041"/>
      <c r="H137" s="39" t="s">
        <v>21</v>
      </c>
      <c r="I137" s="866">
        <v>19</v>
      </c>
      <c r="J137" s="77">
        <v>19</v>
      </c>
      <c r="K137" s="77">
        <v>18.600000000000001</v>
      </c>
      <c r="L137" s="1210" t="s">
        <v>265</v>
      </c>
      <c r="M137" s="1429">
        <v>40</v>
      </c>
      <c r="N137" s="1525">
        <v>78</v>
      </c>
      <c r="O137" s="1700" t="s">
        <v>370</v>
      </c>
      <c r="P137" s="1584"/>
      <c r="Q137" s="298"/>
      <c r="R137" s="123"/>
    </row>
    <row r="138" spans="1:18" ht="68.25" customHeight="1" x14ac:dyDescent="0.2">
      <c r="A138" s="128"/>
      <c r="B138" s="129"/>
      <c r="C138" s="1034"/>
      <c r="D138" s="586" t="s">
        <v>246</v>
      </c>
      <c r="E138" s="1137"/>
      <c r="F138" s="1422" t="s">
        <v>36</v>
      </c>
      <c r="G138" s="1041"/>
      <c r="H138" s="107" t="s">
        <v>286</v>
      </c>
      <c r="I138" s="1615"/>
      <c r="J138" s="134">
        <v>1352.7</v>
      </c>
      <c r="K138" s="134">
        <v>1352.7</v>
      </c>
      <c r="L138" s="1210" t="s">
        <v>250</v>
      </c>
      <c r="M138" s="1521">
        <v>40</v>
      </c>
      <c r="N138" s="1521">
        <v>53</v>
      </c>
      <c r="O138" s="1701" t="s">
        <v>371</v>
      </c>
      <c r="P138" s="1584"/>
      <c r="Q138" s="298"/>
      <c r="R138" s="123"/>
    </row>
    <row r="139" spans="1:18" ht="68.25" customHeight="1" x14ac:dyDescent="0.2">
      <c r="A139" s="128"/>
      <c r="B139" s="129"/>
      <c r="C139" s="1034"/>
      <c r="D139" s="1421" t="s">
        <v>247</v>
      </c>
      <c r="E139" s="1137"/>
      <c r="F139" s="1422"/>
      <c r="G139" s="1041"/>
      <c r="H139" s="39"/>
      <c r="I139" s="866"/>
      <c r="J139" s="77"/>
      <c r="K139" s="77"/>
      <c r="L139" s="1405" t="s">
        <v>218</v>
      </c>
      <c r="M139" s="1520">
        <v>95</v>
      </c>
      <c r="N139" s="1520">
        <v>278</v>
      </c>
      <c r="O139" s="1706" t="s">
        <v>372</v>
      </c>
      <c r="P139" s="1583"/>
      <c r="R139" s="123"/>
    </row>
    <row r="140" spans="1:18" ht="56.25" customHeight="1" x14ac:dyDescent="0.2">
      <c r="A140" s="128"/>
      <c r="B140" s="129"/>
      <c r="C140" s="1034"/>
      <c r="D140" s="586" t="s">
        <v>248</v>
      </c>
      <c r="E140" s="1137"/>
      <c r="F140" s="1032"/>
      <c r="G140" s="1041"/>
      <c r="H140" s="39"/>
      <c r="I140" s="866"/>
      <c r="J140" s="10"/>
      <c r="K140" s="10"/>
      <c r="L140" s="1471" t="s">
        <v>259</v>
      </c>
      <c r="M140" s="1484">
        <v>60</v>
      </c>
      <c r="N140" s="1525">
        <v>57</v>
      </c>
      <c r="O140" s="1462"/>
      <c r="P140" s="1582" t="s">
        <v>373</v>
      </c>
    </row>
    <row r="141" spans="1:18" ht="103.5" customHeight="1" x14ac:dyDescent="0.2">
      <c r="A141" s="1720"/>
      <c r="B141" s="1721"/>
      <c r="C141" s="1722"/>
      <c r="D141" s="1723" t="s">
        <v>249</v>
      </c>
      <c r="E141" s="1724"/>
      <c r="F141" s="912"/>
      <c r="G141" s="1725"/>
      <c r="H141" s="79"/>
      <c r="I141" s="1726"/>
      <c r="J141" s="120"/>
      <c r="K141" s="120"/>
      <c r="L141" s="1405" t="s">
        <v>136</v>
      </c>
      <c r="M141" s="1717">
        <v>84</v>
      </c>
      <c r="N141" s="1717">
        <v>104</v>
      </c>
      <c r="O141" s="1706" t="s">
        <v>308</v>
      </c>
      <c r="P141" s="1583"/>
      <c r="R141" s="123"/>
    </row>
    <row r="142" spans="1:18" ht="15" customHeight="1" x14ac:dyDescent="0.2">
      <c r="A142" s="128"/>
      <c r="B142" s="129"/>
      <c r="C142" s="1718"/>
      <c r="D142" s="1842" t="s">
        <v>79</v>
      </c>
      <c r="E142" s="1137"/>
      <c r="F142" s="1872"/>
      <c r="G142" s="1946"/>
      <c r="H142" s="39"/>
      <c r="I142" s="866"/>
      <c r="J142" s="77"/>
      <c r="K142" s="77"/>
      <c r="L142" s="1880" t="s">
        <v>260</v>
      </c>
      <c r="M142" s="1484">
        <v>12</v>
      </c>
      <c r="N142" s="1525">
        <v>12</v>
      </c>
      <c r="O142" s="1462"/>
      <c r="P142" s="1527"/>
      <c r="R142" s="123"/>
    </row>
    <row r="143" spans="1:18" ht="15" customHeight="1" thickBot="1" x14ac:dyDescent="0.25">
      <c r="A143" s="1050"/>
      <c r="B143" s="1037"/>
      <c r="C143" s="1719"/>
      <c r="D143" s="1879"/>
      <c r="E143" s="1138"/>
      <c r="F143" s="1873"/>
      <c r="G143" s="1947"/>
      <c r="H143" s="831" t="s">
        <v>18</v>
      </c>
      <c r="I143" s="713">
        <f>SUM(I136:I142)</f>
        <v>2519</v>
      </c>
      <c r="J143" s="710">
        <f>SUM(J136:J142)</f>
        <v>4171.7</v>
      </c>
      <c r="K143" s="714">
        <f>SUM(K136:K142)</f>
        <v>3488.5</v>
      </c>
      <c r="L143" s="1830"/>
      <c r="M143" s="1501"/>
      <c r="N143" s="1501"/>
      <c r="O143" s="1502"/>
      <c r="P143" s="1503"/>
    </row>
    <row r="144" spans="1:18" ht="40.5" customHeight="1" x14ac:dyDescent="0.2">
      <c r="A144" s="130" t="s">
        <v>13</v>
      </c>
      <c r="B144" s="131" t="s">
        <v>24</v>
      </c>
      <c r="C144" s="1393" t="s">
        <v>22</v>
      </c>
      <c r="D144" s="417" t="s">
        <v>81</v>
      </c>
      <c r="E144" s="1394"/>
      <c r="F144" s="1363" t="s">
        <v>36</v>
      </c>
      <c r="G144" s="1588"/>
      <c r="H144" s="30"/>
      <c r="I144" s="1616"/>
      <c r="J144" s="84"/>
      <c r="K144" s="84"/>
      <c r="L144" s="1504"/>
      <c r="M144" s="1425"/>
      <c r="N144" s="1529"/>
      <c r="O144" s="1433"/>
      <c r="P144" s="1530"/>
    </row>
    <row r="145" spans="1:17" ht="129.75" hidden="1" customHeight="1" x14ac:dyDescent="0.2">
      <c r="A145" s="128"/>
      <c r="B145" s="129"/>
      <c r="C145" s="1355"/>
      <c r="D145" s="1030" t="s">
        <v>256</v>
      </c>
      <c r="E145" s="1395"/>
      <c r="F145" s="1871" t="s">
        <v>36</v>
      </c>
      <c r="G145" s="16" t="s">
        <v>99</v>
      </c>
      <c r="H145" s="39" t="s">
        <v>27</v>
      </c>
      <c r="I145" s="774"/>
      <c r="J145" s="328"/>
      <c r="K145" s="328"/>
      <c r="L145" s="1405"/>
      <c r="M145" s="1499"/>
      <c r="N145" s="1520"/>
      <c r="O145" s="1500"/>
      <c r="P145" s="1582" t="s">
        <v>309</v>
      </c>
    </row>
    <row r="146" spans="1:17" ht="19.5" customHeight="1" x14ac:dyDescent="0.2">
      <c r="A146" s="321"/>
      <c r="B146" s="129"/>
      <c r="C146" s="1355"/>
      <c r="D146" s="1874" t="s">
        <v>82</v>
      </c>
      <c r="E146" s="291"/>
      <c r="F146" s="1872"/>
      <c r="G146" s="16" t="s">
        <v>53</v>
      </c>
      <c r="H146" s="79" t="s">
        <v>21</v>
      </c>
      <c r="I146" s="1617">
        <v>619</v>
      </c>
      <c r="J146" s="77">
        <v>619</v>
      </c>
      <c r="K146" s="77"/>
      <c r="L146" s="1659" t="s">
        <v>220</v>
      </c>
      <c r="M146" s="1660">
        <v>3</v>
      </c>
      <c r="N146" s="1660">
        <v>0</v>
      </c>
      <c r="O146" s="1661"/>
      <c r="P146" s="1757" t="s">
        <v>310</v>
      </c>
    </row>
    <row r="147" spans="1:17" ht="14.25" customHeight="1" thickBot="1" x14ac:dyDescent="0.25">
      <c r="A147" s="657"/>
      <c r="B147" s="1236"/>
      <c r="C147" s="1356"/>
      <c r="D147" s="1875"/>
      <c r="E147" s="1272"/>
      <c r="F147" s="1873"/>
      <c r="G147" s="418"/>
      <c r="H147" s="831" t="s">
        <v>18</v>
      </c>
      <c r="I147" s="676">
        <f t="shared" ref="I147:K147" si="3">SUM(I145:I146)</f>
        <v>619</v>
      </c>
      <c r="J147" s="676">
        <f>SUM(J145:J146)</f>
        <v>619</v>
      </c>
      <c r="K147" s="676">
        <f t="shared" si="3"/>
        <v>0</v>
      </c>
      <c r="L147" s="1662"/>
      <c r="M147" s="1663"/>
      <c r="N147" s="1663"/>
      <c r="O147" s="1664"/>
      <c r="P147" s="1758"/>
    </row>
    <row r="148" spans="1:17" s="22" customFormat="1" ht="13.5" thickBot="1" x14ac:dyDescent="0.3">
      <c r="A148" s="27" t="s">
        <v>13</v>
      </c>
      <c r="B148" s="28" t="s">
        <v>24</v>
      </c>
      <c r="C148" s="1817" t="s">
        <v>30</v>
      </c>
      <c r="D148" s="1817"/>
      <c r="E148" s="1817"/>
      <c r="F148" s="1817"/>
      <c r="G148" s="1817"/>
      <c r="H148" s="1817"/>
      <c r="I148" s="1618">
        <f t="shared" ref="I148:J148" si="4">I143+I135+I147</f>
        <v>4738</v>
      </c>
      <c r="J148" s="1571">
        <f t="shared" si="4"/>
        <v>6608.7999999999993</v>
      </c>
      <c r="K148" s="1571">
        <f>K143+K135+K147</f>
        <v>5060.6000000000004</v>
      </c>
      <c r="L148" s="1876"/>
      <c r="M148" s="1877"/>
      <c r="N148" s="1877"/>
      <c r="O148" s="1877"/>
      <c r="P148" s="1878"/>
    </row>
    <row r="149" spans="1:17" ht="14.25" customHeight="1" thickBot="1" x14ac:dyDescent="0.25">
      <c r="A149" s="1051" t="s">
        <v>13</v>
      </c>
      <c r="B149" s="141"/>
      <c r="C149" s="1862" t="s">
        <v>44</v>
      </c>
      <c r="D149" s="1862"/>
      <c r="E149" s="1862"/>
      <c r="F149" s="1862"/>
      <c r="G149" s="1862"/>
      <c r="H149" s="1862"/>
      <c r="I149" s="564">
        <f>I148+I129+I96+I38</f>
        <v>105300.7</v>
      </c>
      <c r="J149" s="146">
        <f>J148+J129+J96+J38</f>
        <v>107183.7</v>
      </c>
      <c r="K149" s="146">
        <f>K148+K129+K96+K38</f>
        <v>97389.62</v>
      </c>
      <c r="L149" s="1863"/>
      <c r="M149" s="1864"/>
      <c r="N149" s="1864"/>
      <c r="O149" s="1864"/>
      <c r="P149" s="1865"/>
    </row>
    <row r="150" spans="1:17" s="22" customFormat="1" ht="13.5" customHeight="1" thickBot="1" x14ac:dyDescent="0.3">
      <c r="A150" s="147" t="s">
        <v>45</v>
      </c>
      <c r="B150" s="1866" t="s">
        <v>46</v>
      </c>
      <c r="C150" s="1867"/>
      <c r="D150" s="1867"/>
      <c r="E150" s="1867"/>
      <c r="F150" s="1867"/>
      <c r="G150" s="1867"/>
      <c r="H150" s="1867"/>
      <c r="I150" s="1619">
        <f>I149</f>
        <v>105300.7</v>
      </c>
      <c r="J150" s="1573">
        <f>J149</f>
        <v>107183.7</v>
      </c>
      <c r="K150" s="1573">
        <f>K149</f>
        <v>97389.62</v>
      </c>
      <c r="L150" s="1868"/>
      <c r="M150" s="1869"/>
      <c r="N150" s="1869"/>
      <c r="O150" s="1869"/>
      <c r="P150" s="1870"/>
      <c r="Q150" s="9"/>
    </row>
    <row r="151" spans="1:17" s="1417" customFormat="1" ht="15.75" customHeight="1" x14ac:dyDescent="0.25">
      <c r="A151" s="2084" t="s">
        <v>374</v>
      </c>
      <c r="B151" s="2084"/>
      <c r="C151" s="2084"/>
      <c r="D151" s="2084"/>
      <c r="E151" s="2084"/>
      <c r="F151" s="2084"/>
      <c r="G151" s="2084"/>
      <c r="H151" s="2084"/>
      <c r="I151" s="2084"/>
      <c r="J151" s="1416"/>
      <c r="K151" s="1416"/>
      <c r="L151" s="1416"/>
      <c r="M151" s="1418"/>
      <c r="N151" s="1419"/>
      <c r="O151" s="1505"/>
      <c r="P151" s="1416"/>
    </row>
    <row r="152" spans="1:17" s="1417" customFormat="1" ht="15.75" customHeight="1" x14ac:dyDescent="0.25">
      <c r="A152" s="2046" t="s">
        <v>375</v>
      </c>
      <c r="B152" s="2046"/>
      <c r="C152" s="2046"/>
      <c r="D152" s="2046"/>
      <c r="E152" s="2046"/>
      <c r="F152" s="2046"/>
      <c r="G152" s="2046"/>
      <c r="H152" s="2046"/>
      <c r="I152" s="2046"/>
      <c r="J152" s="2046"/>
      <c r="K152" s="2046"/>
      <c r="L152" s="1416"/>
      <c r="M152" s="1418"/>
      <c r="N152" s="1419"/>
      <c r="O152" s="1505"/>
      <c r="P152" s="1416"/>
    </row>
    <row r="153" spans="1:17" s="123" customFormat="1" ht="21.75" customHeight="1" thickBot="1" x14ac:dyDescent="0.25">
      <c r="A153" s="1805" t="s">
        <v>47</v>
      </c>
      <c r="B153" s="1805"/>
      <c r="C153" s="1805"/>
      <c r="D153" s="1805"/>
      <c r="E153" s="1805"/>
      <c r="F153" s="1805"/>
      <c r="G153" s="1805"/>
      <c r="H153" s="1805"/>
      <c r="I153" s="1805"/>
      <c r="J153" s="1805"/>
      <c r="K153" s="1805"/>
      <c r="L153" s="154"/>
      <c r="M153" s="154"/>
      <c r="N153" s="154"/>
      <c r="O153" s="154"/>
      <c r="P153" s="154"/>
    </row>
    <row r="154" spans="1:17" s="22" customFormat="1" ht="64.5" customHeight="1" thickBot="1" x14ac:dyDescent="0.3">
      <c r="A154" s="1858" t="s">
        <v>48</v>
      </c>
      <c r="B154" s="1859"/>
      <c r="C154" s="1859"/>
      <c r="D154" s="1859"/>
      <c r="E154" s="1859"/>
      <c r="F154" s="1859"/>
      <c r="G154" s="1859"/>
      <c r="H154" s="1860"/>
      <c r="I154" s="1403" t="s">
        <v>298</v>
      </c>
      <c r="J154" s="1404" t="s">
        <v>299</v>
      </c>
      <c r="K154" s="1404" t="s">
        <v>300</v>
      </c>
      <c r="L154" s="1506"/>
      <c r="M154" s="1861"/>
      <c r="N154" s="1861"/>
      <c r="O154" s="1861"/>
      <c r="P154" s="1861"/>
    </row>
    <row r="155" spans="1:17" s="22" customFormat="1" ht="13.5" customHeight="1" thickBot="1" x14ac:dyDescent="0.3">
      <c r="A155" s="1847" t="s">
        <v>49</v>
      </c>
      <c r="B155" s="1848"/>
      <c r="C155" s="1848"/>
      <c r="D155" s="1848"/>
      <c r="E155" s="1848"/>
      <c r="F155" s="1848"/>
      <c r="G155" s="1848"/>
      <c r="H155" s="1849"/>
      <c r="I155" s="1535">
        <f>SUM(I156:I161)</f>
        <v>50571.8</v>
      </c>
      <c r="J155" s="157">
        <f>SUM(J156:J162)</f>
        <v>53845.799999999988</v>
      </c>
      <c r="K155" s="157">
        <f>SUM(K156:K162)</f>
        <v>47286.420000000006</v>
      </c>
      <c r="L155" s="1507"/>
      <c r="M155" s="1929"/>
      <c r="N155" s="1929"/>
      <c r="O155" s="1929"/>
      <c r="P155" s="1929"/>
    </row>
    <row r="156" spans="1:17" s="22" customFormat="1" ht="12.75" customHeight="1" x14ac:dyDescent="0.25">
      <c r="A156" s="1855" t="s">
        <v>106</v>
      </c>
      <c r="B156" s="1856"/>
      <c r="C156" s="1856"/>
      <c r="D156" s="1856"/>
      <c r="E156" s="1856"/>
      <c r="F156" s="1856"/>
      <c r="G156" s="1856"/>
      <c r="H156" s="1857"/>
      <c r="I156" s="1539">
        <f>SUMIF(H19:H148,"SB",I19:I148)</f>
        <v>28751.5</v>
      </c>
      <c r="J156" s="323">
        <f>SUMIF(H19:H146,H34,J19:J146)</f>
        <v>27592.999999999996</v>
      </c>
      <c r="K156" s="323">
        <f>SUMIF(H19:H146,"sb",K19:K146)</f>
        <v>23175.000000000004</v>
      </c>
      <c r="L156" s="1508"/>
      <c r="M156" s="1930"/>
      <c r="N156" s="1930"/>
      <c r="O156" s="1930"/>
      <c r="P156" s="1930"/>
    </row>
    <row r="157" spans="1:17" s="22" customFormat="1" ht="12.75" customHeight="1" x14ac:dyDescent="0.25">
      <c r="A157" s="1800" t="s">
        <v>291</v>
      </c>
      <c r="B157" s="1801"/>
      <c r="C157" s="1801"/>
      <c r="D157" s="1801"/>
      <c r="E157" s="1801"/>
      <c r="F157" s="1801"/>
      <c r="G157" s="1801"/>
      <c r="H157" s="1802"/>
      <c r="I157" s="1532"/>
      <c r="J157" s="160">
        <f>SUMIF(H19:H146,"sb(l)",J19:J146)</f>
        <v>222.79999999999998</v>
      </c>
      <c r="K157" s="160">
        <f>SUMIF(H19:H146,"sb(l)",K19:K146)</f>
        <v>222.79999999999998</v>
      </c>
      <c r="L157" s="1508"/>
      <c r="M157" s="1508"/>
      <c r="N157" s="1514"/>
      <c r="O157" s="1514"/>
      <c r="P157" s="1514"/>
    </row>
    <row r="158" spans="1:17" s="22" customFormat="1" ht="12.75" customHeight="1" x14ac:dyDescent="0.25">
      <c r="A158" s="1852" t="s">
        <v>107</v>
      </c>
      <c r="B158" s="1853"/>
      <c r="C158" s="1853"/>
      <c r="D158" s="1853"/>
      <c r="E158" s="1853"/>
      <c r="F158" s="1853"/>
      <c r="G158" s="1853"/>
      <c r="H158" s="1854"/>
      <c r="I158" s="1532">
        <f>SUMIF(H19:H148,"SB(sP)",I19:I148)</f>
        <v>4001.2</v>
      </c>
      <c r="J158" s="160">
        <f>SUMIF(H19:H143,"sb(sp)",J19:J143)</f>
        <v>4382.2</v>
      </c>
      <c r="K158" s="160">
        <f>SUMIF(H19:H146,"sb(sp)",K19:K146)</f>
        <v>3653.6</v>
      </c>
      <c r="L158" s="1508"/>
      <c r="M158" s="1930"/>
      <c r="N158" s="1930"/>
      <c r="O158" s="1930"/>
      <c r="P158" s="1930"/>
    </row>
    <row r="159" spans="1:17" s="22" customFormat="1" ht="12.75" customHeight="1" x14ac:dyDescent="0.25">
      <c r="A159" s="1800" t="s">
        <v>290</v>
      </c>
      <c r="B159" s="1801"/>
      <c r="C159" s="1801"/>
      <c r="D159" s="1801"/>
      <c r="E159" s="1801"/>
      <c r="F159" s="1801"/>
      <c r="G159" s="1801"/>
      <c r="H159" s="1802"/>
      <c r="I159" s="1533"/>
      <c r="J159" s="160">
        <f>SUMIF(H19:H146,"sb(spl)",J19:J146)</f>
        <v>1372.4</v>
      </c>
      <c r="K159" s="160">
        <f>SUMIF(H19:H146,"sb(spl)",K19:K146)</f>
        <v>1372.4</v>
      </c>
      <c r="L159" s="1508"/>
      <c r="M159" s="1508"/>
      <c r="N159" s="1514"/>
      <c r="O159" s="1514"/>
      <c r="P159" s="1514"/>
    </row>
    <row r="160" spans="1:17" s="22" customFormat="1" ht="15" customHeight="1" x14ac:dyDescent="0.25">
      <c r="A160" s="1852" t="s">
        <v>108</v>
      </c>
      <c r="B160" s="1853"/>
      <c r="C160" s="1853"/>
      <c r="D160" s="1853"/>
      <c r="E160" s="1853"/>
      <c r="F160" s="1853"/>
      <c r="G160" s="1853"/>
      <c r="H160" s="1854"/>
      <c r="I160" s="1533">
        <f>SUMIF(H19:H148,"sb(vb)",I19:I148)</f>
        <v>17095.7</v>
      </c>
      <c r="J160" s="160">
        <f>SUMIF(H19:H146,"sb(vb)",J19:J146)</f>
        <v>19666.399999999998</v>
      </c>
      <c r="K160" s="160">
        <f>SUMIF(H19:H146,"sb(vb)",K19:K146)</f>
        <v>18253.800000000003</v>
      </c>
      <c r="L160" s="1508"/>
      <c r="M160" s="1930"/>
      <c r="N160" s="1930"/>
      <c r="O160" s="1930"/>
      <c r="P160" s="1930"/>
    </row>
    <row r="161" spans="1:16" s="22" customFormat="1" ht="12.75" customHeight="1" x14ac:dyDescent="0.25">
      <c r="A161" s="1931" t="s">
        <v>109</v>
      </c>
      <c r="B161" s="1932"/>
      <c r="C161" s="1932"/>
      <c r="D161" s="1932"/>
      <c r="E161" s="1932"/>
      <c r="F161" s="1932"/>
      <c r="G161" s="1932"/>
      <c r="H161" s="1933"/>
      <c r="I161" s="1537">
        <f>SUMIF(H19:H148,"sb(p)",I19:I148)</f>
        <v>723.4</v>
      </c>
      <c r="J161" s="162">
        <f>SUMIF(H19:H143,"sb(p)",J19:J143)</f>
        <v>594.90000000000009</v>
      </c>
      <c r="K161" s="162">
        <f>SUMIF(H19:H146,"sb(p)",K19:K146)</f>
        <v>594.79999999999995</v>
      </c>
      <c r="L161" s="1508"/>
      <c r="M161" s="1930"/>
      <c r="N161" s="1930"/>
      <c r="O161" s="1930"/>
      <c r="P161" s="1930"/>
    </row>
    <row r="162" spans="1:16" s="22" customFormat="1" ht="15" customHeight="1" thickBot="1" x14ac:dyDescent="0.3">
      <c r="A162" s="1920" t="s">
        <v>297</v>
      </c>
      <c r="B162" s="1921"/>
      <c r="C162" s="1921"/>
      <c r="D162" s="1921"/>
      <c r="E162" s="1921"/>
      <c r="F162" s="1921"/>
      <c r="G162" s="1921"/>
      <c r="H162" s="1922"/>
      <c r="I162" s="1538"/>
      <c r="J162" s="609">
        <f>SUMIF(H19:H146,"sb(ta)",J19:J146)</f>
        <v>14.1</v>
      </c>
      <c r="K162" s="609">
        <f>SUMIF(H19:H146,"sb(ta)",K19:K146)</f>
        <v>14.02</v>
      </c>
      <c r="L162" s="1508"/>
      <c r="M162" s="1508"/>
      <c r="N162" s="1514"/>
      <c r="O162" s="1514"/>
      <c r="P162" s="1514"/>
    </row>
    <row r="163" spans="1:16" s="22" customFormat="1" ht="13.5" customHeight="1" thickBot="1" x14ac:dyDescent="0.3">
      <c r="A163" s="1847" t="s">
        <v>50</v>
      </c>
      <c r="B163" s="1848"/>
      <c r="C163" s="1848"/>
      <c r="D163" s="1848"/>
      <c r="E163" s="1848"/>
      <c r="F163" s="1848"/>
      <c r="G163" s="1848"/>
      <c r="H163" s="1849"/>
      <c r="I163" s="1535">
        <f>SUM(I164:I166)</f>
        <v>54728.899999999994</v>
      </c>
      <c r="J163" s="157">
        <f>SUM(J164:J166)</f>
        <v>53337.899999999994</v>
      </c>
      <c r="K163" s="157">
        <f>K164+K165+K166</f>
        <v>50103.199999999997</v>
      </c>
      <c r="L163" s="1507"/>
      <c r="M163" s="1929"/>
      <c r="N163" s="1929"/>
      <c r="O163" s="1929"/>
      <c r="P163" s="1929"/>
    </row>
    <row r="164" spans="1:16" s="22" customFormat="1" ht="12.75" customHeight="1" x14ac:dyDescent="0.25">
      <c r="A164" s="1943" t="s">
        <v>110</v>
      </c>
      <c r="B164" s="1944"/>
      <c r="C164" s="1944"/>
      <c r="D164" s="1944"/>
      <c r="E164" s="1944"/>
      <c r="F164" s="1944"/>
      <c r="G164" s="1944"/>
      <c r="H164" s="1945"/>
      <c r="I164" s="1536">
        <f>SUMIF(H39:H148,"es",I39:I148)</f>
        <v>7129.5000000000009</v>
      </c>
      <c r="J164" s="159">
        <f>SUMIF(H19:H143,"es",J19:J143)</f>
        <v>7129.5000000000009</v>
      </c>
      <c r="K164" s="159">
        <f>SUMIF(H19:H143,"es",K19:K143)</f>
        <v>4329.5999999999995</v>
      </c>
      <c r="L164" s="1508"/>
      <c r="M164" s="1930"/>
      <c r="N164" s="1930"/>
      <c r="O164" s="1930"/>
      <c r="P164" s="1930"/>
    </row>
    <row r="165" spans="1:16" s="22" customFormat="1" ht="12.75" customHeight="1" x14ac:dyDescent="0.25">
      <c r="A165" s="1852" t="s">
        <v>111</v>
      </c>
      <c r="B165" s="1853"/>
      <c r="C165" s="1853"/>
      <c r="D165" s="1853"/>
      <c r="E165" s="1853"/>
      <c r="F165" s="1853"/>
      <c r="G165" s="1853"/>
      <c r="H165" s="1854"/>
      <c r="I165" s="1533">
        <f>SUMIF(H19:H148,"lrvb",I19:I148)</f>
        <v>47289.7</v>
      </c>
      <c r="J165" s="160">
        <f>SUMIF(H19:H146,"lrvb",J19:J146)</f>
        <v>45898.7</v>
      </c>
      <c r="K165" s="160">
        <f>SUMIF(H19:H143,H134,K19:K143)</f>
        <v>45773.599999999999</v>
      </c>
      <c r="L165" s="1509"/>
      <c r="M165" s="1930"/>
      <c r="N165" s="1930"/>
      <c r="O165" s="1930"/>
      <c r="P165" s="1930"/>
    </row>
    <row r="166" spans="1:16" s="22" customFormat="1" ht="13.5" customHeight="1" thickBot="1" x14ac:dyDescent="0.3">
      <c r="A166" s="1895" t="s">
        <v>137</v>
      </c>
      <c r="B166" s="1896"/>
      <c r="C166" s="1896"/>
      <c r="D166" s="1896"/>
      <c r="E166" s="1896"/>
      <c r="F166" s="1896"/>
      <c r="G166" s="1896"/>
      <c r="H166" s="1897"/>
      <c r="I166" s="1534">
        <f>SUMIF(H39:H148,"kt",I39:I148)</f>
        <v>309.7</v>
      </c>
      <c r="J166" s="159">
        <f>SUMIF(H19:H143,"kt",J19:J143)</f>
        <v>309.7</v>
      </c>
      <c r="K166" s="159">
        <f>SUMIF(H19:H143,"kt",K19:K143)</f>
        <v>0</v>
      </c>
      <c r="L166" s="1509"/>
      <c r="M166" s="1930"/>
      <c r="N166" s="1930"/>
      <c r="O166" s="1930"/>
      <c r="P166" s="1930"/>
    </row>
    <row r="167" spans="1:16" s="22" customFormat="1" ht="13.5" customHeight="1" thickBot="1" x14ac:dyDescent="0.3">
      <c r="A167" s="1888" t="s">
        <v>51</v>
      </c>
      <c r="B167" s="1889"/>
      <c r="C167" s="1889"/>
      <c r="D167" s="1889"/>
      <c r="E167" s="1889"/>
      <c r="F167" s="1889"/>
      <c r="G167" s="1889"/>
      <c r="H167" s="1890"/>
      <c r="I167" s="1531">
        <f>I163+I155</f>
        <v>105300.7</v>
      </c>
      <c r="J167" s="828">
        <f>J155+J163</f>
        <v>107183.69999999998</v>
      </c>
      <c r="K167" s="828">
        <f>K155+K163</f>
        <v>97389.62</v>
      </c>
      <c r="L167" s="1510"/>
      <c r="M167" s="1929"/>
      <c r="N167" s="1929"/>
      <c r="O167" s="1929"/>
      <c r="P167" s="1929"/>
    </row>
    <row r="168" spans="1:16" x14ac:dyDescent="0.2">
      <c r="B168" s="163"/>
      <c r="C168" s="163"/>
      <c r="D168" s="163"/>
      <c r="E168" s="163"/>
      <c r="F168" s="163"/>
      <c r="J168" s="298"/>
      <c r="K168" s="298"/>
    </row>
    <row r="169" spans="1:16" x14ac:dyDescent="0.2">
      <c r="I169" s="298"/>
      <c r="J169" s="298"/>
      <c r="K169" s="298"/>
    </row>
    <row r="173" spans="1:16" x14ac:dyDescent="0.2">
      <c r="E173" s="21"/>
      <c r="F173" s="21"/>
      <c r="G173" s="164"/>
      <c r="L173" s="21"/>
      <c r="M173" s="21"/>
      <c r="N173" s="21"/>
      <c r="O173" s="21"/>
      <c r="P173" s="21"/>
    </row>
  </sheetData>
  <mergeCells count="244">
    <mergeCell ref="D126:D128"/>
    <mergeCell ref="L126:L128"/>
    <mergeCell ref="A151:I151"/>
    <mergeCell ref="L20:L21"/>
    <mergeCell ref="L22:L23"/>
    <mergeCell ref="M22:M23"/>
    <mergeCell ref="N22:N23"/>
    <mergeCell ref="G30:G31"/>
    <mergeCell ref="D32:D33"/>
    <mergeCell ref="L32:L33"/>
    <mergeCell ref="M32:M33"/>
    <mergeCell ref="A30:A31"/>
    <mergeCell ref="B30:B31"/>
    <mergeCell ref="C30:C31"/>
    <mergeCell ref="D30:D31"/>
    <mergeCell ref="E30:E31"/>
    <mergeCell ref="F30:F31"/>
    <mergeCell ref="C39:P39"/>
    <mergeCell ref="A36:A37"/>
    <mergeCell ref="B36:B37"/>
    <mergeCell ref="D36:D37"/>
    <mergeCell ref="P69:P70"/>
    <mergeCell ref="A34:A35"/>
    <mergeCell ref="B34:B35"/>
    <mergeCell ref="A152:K152"/>
    <mergeCell ref="C18:P18"/>
    <mergeCell ref="O4:O6"/>
    <mergeCell ref="P4:P6"/>
    <mergeCell ref="M5:M6"/>
    <mergeCell ref="N5:N6"/>
    <mergeCell ref="D19:D23"/>
    <mergeCell ref="D28:D29"/>
    <mergeCell ref="L28:L29"/>
    <mergeCell ref="M28:M29"/>
    <mergeCell ref="N28:N29"/>
    <mergeCell ref="P28:P29"/>
    <mergeCell ref="D26:D27"/>
    <mergeCell ref="L26:L27"/>
    <mergeCell ref="M26:M27"/>
    <mergeCell ref="N26:N27"/>
    <mergeCell ref="P26:P27"/>
    <mergeCell ref="B7:K7"/>
    <mergeCell ref="O24:O25"/>
    <mergeCell ref="P24:P25"/>
    <mergeCell ref="C38:H38"/>
    <mergeCell ref="L38:P38"/>
    <mergeCell ref="N32:N33"/>
    <mergeCell ref="P32:P33"/>
    <mergeCell ref="A1:P1"/>
    <mergeCell ref="A2:P2"/>
    <mergeCell ref="A3:P3"/>
    <mergeCell ref="A4:A6"/>
    <mergeCell ref="B4:B6"/>
    <mergeCell ref="C4:C6"/>
    <mergeCell ref="D4:D6"/>
    <mergeCell ref="E4:E6"/>
    <mergeCell ref="F4:F6"/>
    <mergeCell ref="I5:I6"/>
    <mergeCell ref="G4:G6"/>
    <mergeCell ref="H4:H6"/>
    <mergeCell ref="I4:K4"/>
    <mergeCell ref="J5:J6"/>
    <mergeCell ref="K5:K6"/>
    <mergeCell ref="L4:N4"/>
    <mergeCell ref="L5:L6"/>
    <mergeCell ref="C34:C35"/>
    <mergeCell ref="L34:L35"/>
    <mergeCell ref="M34:M35"/>
    <mergeCell ref="N34:N35"/>
    <mergeCell ref="P34:P35"/>
    <mergeCell ref="D55:D57"/>
    <mergeCell ref="L55:L57"/>
    <mergeCell ref="M55:M57"/>
    <mergeCell ref="N55:N57"/>
    <mergeCell ref="P55:P57"/>
    <mergeCell ref="D51:D52"/>
    <mergeCell ref="D53:D54"/>
    <mergeCell ref="D49:D50"/>
    <mergeCell ref="D46:D47"/>
    <mergeCell ref="L61:L63"/>
    <mergeCell ref="M61:M63"/>
    <mergeCell ref="N61:N63"/>
    <mergeCell ref="P61:P63"/>
    <mergeCell ref="D61:D63"/>
    <mergeCell ref="D58:D60"/>
    <mergeCell ref="L58:L60"/>
    <mergeCell ref="M58:M60"/>
    <mergeCell ref="N58:N60"/>
    <mergeCell ref="P58:P60"/>
    <mergeCell ref="F64:F65"/>
    <mergeCell ref="G64:G65"/>
    <mergeCell ref="L64:L65"/>
    <mergeCell ref="D71:D72"/>
    <mergeCell ref="A64:A65"/>
    <mergeCell ref="B64:B65"/>
    <mergeCell ref="C64:C65"/>
    <mergeCell ref="D64:D65"/>
    <mergeCell ref="E64:E65"/>
    <mergeCell ref="M73:M74"/>
    <mergeCell ref="N73:N74"/>
    <mergeCell ref="P73:P74"/>
    <mergeCell ref="A73:A74"/>
    <mergeCell ref="B73:B74"/>
    <mergeCell ref="C73:C74"/>
    <mergeCell ref="D73:D74"/>
    <mergeCell ref="E73:E74"/>
    <mergeCell ref="F73:F74"/>
    <mergeCell ref="A75:A76"/>
    <mergeCell ref="B75:B76"/>
    <mergeCell ref="D75:D77"/>
    <mergeCell ref="L75:L76"/>
    <mergeCell ref="A78:A79"/>
    <mergeCell ref="B78:B79"/>
    <mergeCell ref="D78:D81"/>
    <mergeCell ref="L78:L79"/>
    <mergeCell ref="G73:G74"/>
    <mergeCell ref="L73:L74"/>
    <mergeCell ref="L82:L83"/>
    <mergeCell ref="A85:A86"/>
    <mergeCell ref="B85:B86"/>
    <mergeCell ref="C96:H96"/>
    <mergeCell ref="L96:P96"/>
    <mergeCell ref="M85:M86"/>
    <mergeCell ref="L85:L87"/>
    <mergeCell ref="E90:E92"/>
    <mergeCell ref="F90:F92"/>
    <mergeCell ref="G90:G92"/>
    <mergeCell ref="L91:L92"/>
    <mergeCell ref="D93:D95"/>
    <mergeCell ref="E93:E95"/>
    <mergeCell ref="F93:F95"/>
    <mergeCell ref="G93:G95"/>
    <mergeCell ref="L94:L95"/>
    <mergeCell ref="R42:R43"/>
    <mergeCell ref="D43:D44"/>
    <mergeCell ref="M167:P167"/>
    <mergeCell ref="M161:P161"/>
    <mergeCell ref="A161:H161"/>
    <mergeCell ref="M158:P158"/>
    <mergeCell ref="M160:P160"/>
    <mergeCell ref="M155:P155"/>
    <mergeCell ref="M156:P156"/>
    <mergeCell ref="M165:P165"/>
    <mergeCell ref="M166:P166"/>
    <mergeCell ref="M163:P163"/>
    <mergeCell ref="M164:P164"/>
    <mergeCell ref="D113:D117"/>
    <mergeCell ref="L113:L117"/>
    <mergeCell ref="M113:M115"/>
    <mergeCell ref="N113:N114"/>
    <mergeCell ref="P113:P114"/>
    <mergeCell ref="P124:P125"/>
    <mergeCell ref="M124:M125"/>
    <mergeCell ref="N124:N125"/>
    <mergeCell ref="A164:H164"/>
    <mergeCell ref="A165:H165"/>
    <mergeCell ref="G142:G143"/>
    <mergeCell ref="A167:H167"/>
    <mergeCell ref="D24:D25"/>
    <mergeCell ref="L24:L25"/>
    <mergeCell ref="N24:N25"/>
    <mergeCell ref="D34:D35"/>
    <mergeCell ref="A166:H166"/>
    <mergeCell ref="A131:A135"/>
    <mergeCell ref="B131:B135"/>
    <mergeCell ref="C131:C135"/>
    <mergeCell ref="D131:D135"/>
    <mergeCell ref="E131:E135"/>
    <mergeCell ref="L103:L106"/>
    <mergeCell ref="F131:F135"/>
    <mergeCell ref="G131:G135"/>
    <mergeCell ref="L131:L135"/>
    <mergeCell ref="D118:D120"/>
    <mergeCell ref="L118:L120"/>
    <mergeCell ref="D121:D123"/>
    <mergeCell ref="L121:L123"/>
    <mergeCell ref="A162:H162"/>
    <mergeCell ref="D124:D125"/>
    <mergeCell ref="A159:H159"/>
    <mergeCell ref="G124:G125"/>
    <mergeCell ref="L124:L125"/>
    <mergeCell ref="A163:H163"/>
    <mergeCell ref="R69:R71"/>
    <mergeCell ref="R112:R113"/>
    <mergeCell ref="A160:H160"/>
    <mergeCell ref="A158:H158"/>
    <mergeCell ref="A156:H156"/>
    <mergeCell ref="A154:H154"/>
    <mergeCell ref="M154:P154"/>
    <mergeCell ref="C149:H149"/>
    <mergeCell ref="L149:P149"/>
    <mergeCell ref="B150:H150"/>
    <mergeCell ref="L150:P150"/>
    <mergeCell ref="F145:F147"/>
    <mergeCell ref="D146:D147"/>
    <mergeCell ref="C148:H148"/>
    <mergeCell ref="L148:P148"/>
    <mergeCell ref="D142:D143"/>
    <mergeCell ref="F142:F143"/>
    <mergeCell ref="L142:L143"/>
    <mergeCell ref="A155:H155"/>
    <mergeCell ref="D103:D106"/>
    <mergeCell ref="L129:P129"/>
    <mergeCell ref="C130:P130"/>
    <mergeCell ref="D82:D84"/>
    <mergeCell ref="A157:H157"/>
    <mergeCell ref="L67:L68"/>
    <mergeCell ref="A153:K153"/>
    <mergeCell ref="E128:H128"/>
    <mergeCell ref="E111:H111"/>
    <mergeCell ref="D107:D111"/>
    <mergeCell ref="L107:L111"/>
    <mergeCell ref="C129:H129"/>
    <mergeCell ref="C97:P97"/>
    <mergeCell ref="D99:D102"/>
    <mergeCell ref="L99:L102"/>
    <mergeCell ref="M91:M92"/>
    <mergeCell ref="N91:N92"/>
    <mergeCell ref="P91:P92"/>
    <mergeCell ref="L88:L89"/>
    <mergeCell ref="D90:D92"/>
    <mergeCell ref="O131:O135"/>
    <mergeCell ref="P131:P135"/>
    <mergeCell ref="M94:M95"/>
    <mergeCell ref="N94:N95"/>
    <mergeCell ref="D85:D88"/>
    <mergeCell ref="O99:O102"/>
    <mergeCell ref="A82:A83"/>
    <mergeCell ref="B82:B83"/>
    <mergeCell ref="P146:P147"/>
    <mergeCell ref="P30:P31"/>
    <mergeCell ref="P36:P37"/>
    <mergeCell ref="O19:P21"/>
    <mergeCell ref="O22:P23"/>
    <mergeCell ref="P93:P95"/>
    <mergeCell ref="P41:P43"/>
    <mergeCell ref="P67:P68"/>
    <mergeCell ref="O103:O106"/>
    <mergeCell ref="O107:O111"/>
    <mergeCell ref="P107:P111"/>
    <mergeCell ref="O113:O117"/>
    <mergeCell ref="P118:P120"/>
    <mergeCell ref="P75:P77"/>
    <mergeCell ref="P121:P123"/>
  </mergeCells>
  <printOptions horizontalCentered="1"/>
  <pageMargins left="0" right="0" top="0" bottom="0" header="0.31496062992125984" footer="0.31496062992125984"/>
  <pageSetup paperSize="9" scale="88" orientation="landscape" r:id="rId1"/>
  <rowBreaks count="7" manualBreakCount="7">
    <brk id="12" max="15" man="1"/>
    <brk id="17" max="15" man="1"/>
    <brk id="33" max="15" man="1"/>
    <brk id="52" max="15" man="1"/>
    <brk id="72" max="15" man="1"/>
    <brk id="98" max="15" man="1"/>
    <brk id="128" max="1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23"/>
  <sheetViews>
    <sheetView zoomScale="120" zoomScaleNormal="120" zoomScaleSheetLayoutView="70" workbookViewId="0">
      <selection sqref="A1:AB1"/>
    </sheetView>
  </sheetViews>
  <sheetFormatPr defaultRowHeight="12.75" x14ac:dyDescent="0.2"/>
  <cols>
    <col min="1" max="2" width="2.7109375" style="21" customWidth="1"/>
    <col min="3" max="4" width="2.85546875" style="21" customWidth="1"/>
    <col min="5" max="5" width="29.7109375" style="21" customWidth="1"/>
    <col min="6" max="6" width="3.7109375" style="164" customWidth="1"/>
    <col min="7" max="7" width="2.85546875" style="164" customWidth="1"/>
    <col min="8" max="8" width="2.7109375" style="167" customWidth="1"/>
    <col min="9" max="9" width="11.5703125" style="302" customWidth="1"/>
    <col min="10" max="10" width="7.5703125" style="21" customWidth="1"/>
    <col min="11" max="11" width="7.85546875" style="21" customWidth="1"/>
    <col min="12" max="12" width="7.42578125" style="21" customWidth="1"/>
    <col min="13" max="13" width="6.7109375" style="21" customWidth="1"/>
    <col min="14" max="14" width="6.5703125" style="21" customWidth="1"/>
    <col min="15" max="16" width="8.28515625" style="21" customWidth="1"/>
    <col min="17" max="17" width="7" style="21" customWidth="1"/>
    <col min="18" max="18" width="7.42578125" style="21" customWidth="1"/>
    <col min="19" max="20" width="8" style="21" customWidth="1"/>
    <col min="21" max="22" width="6.140625" style="21" customWidth="1"/>
    <col min="23" max="23" width="8.42578125" style="21" customWidth="1"/>
    <col min="24" max="24" width="8.140625" style="21" customWidth="1"/>
    <col min="25" max="25" width="23.85546875" style="385" customWidth="1"/>
    <col min="26" max="26" width="5.7109375" style="166" customWidth="1"/>
    <col min="27" max="27" width="5.28515625" style="166" customWidth="1"/>
    <col min="28" max="28" width="5.28515625" style="380" customWidth="1"/>
    <col min="29" max="16384" width="9.140625" style="21"/>
  </cols>
  <sheetData>
    <row r="1" spans="1:28" ht="15.75" x14ac:dyDescent="0.25">
      <c r="A1" s="2012" t="s">
        <v>138</v>
      </c>
      <c r="B1" s="2012"/>
      <c r="C1" s="2012"/>
      <c r="D1" s="2012"/>
      <c r="E1" s="2012"/>
      <c r="F1" s="2012"/>
      <c r="G1" s="2012"/>
      <c r="H1" s="2012"/>
      <c r="I1" s="2012"/>
      <c r="J1" s="2012"/>
      <c r="K1" s="2012"/>
      <c r="L1" s="2012"/>
      <c r="M1" s="2012"/>
      <c r="N1" s="2012"/>
      <c r="O1" s="2012"/>
      <c r="P1" s="2012"/>
      <c r="Q1" s="2012"/>
      <c r="R1" s="2012"/>
      <c r="S1" s="2012"/>
      <c r="T1" s="2012"/>
      <c r="U1" s="2012"/>
      <c r="V1" s="2012"/>
      <c r="W1" s="2012"/>
      <c r="X1" s="2012"/>
      <c r="Y1" s="2012"/>
      <c r="Z1" s="2012"/>
      <c r="AA1" s="2012"/>
      <c r="AB1" s="2012"/>
    </row>
    <row r="2" spans="1:28" s="22" customFormat="1" x14ac:dyDescent="0.25">
      <c r="A2" s="2014" t="s">
        <v>84</v>
      </c>
      <c r="B2" s="2014"/>
      <c r="C2" s="2014"/>
      <c r="D2" s="2014"/>
      <c r="E2" s="2014"/>
      <c r="F2" s="2014"/>
      <c r="G2" s="2014"/>
      <c r="H2" s="2014"/>
      <c r="I2" s="2014"/>
      <c r="J2" s="2014"/>
      <c r="K2" s="2014"/>
      <c r="L2" s="2014"/>
      <c r="M2" s="2014"/>
      <c r="N2" s="2014"/>
      <c r="O2" s="2014"/>
      <c r="P2" s="2014"/>
      <c r="Q2" s="2014"/>
      <c r="R2" s="2014"/>
      <c r="S2" s="2014"/>
      <c r="T2" s="2014"/>
      <c r="U2" s="2014"/>
      <c r="V2" s="2014"/>
      <c r="W2" s="2014"/>
      <c r="X2" s="2014"/>
      <c r="Y2" s="2014"/>
      <c r="Z2" s="2014"/>
      <c r="AA2" s="2014"/>
      <c r="AB2" s="2014"/>
    </row>
    <row r="3" spans="1:28" s="22" customFormat="1" x14ac:dyDescent="0.25">
      <c r="A3" s="2368" t="s">
        <v>277</v>
      </c>
      <c r="B3" s="2368"/>
      <c r="C3" s="2368"/>
      <c r="D3" s="2368"/>
      <c r="E3" s="2368"/>
      <c r="F3" s="2368"/>
      <c r="G3" s="2368"/>
      <c r="H3" s="2368"/>
      <c r="I3" s="2368"/>
      <c r="J3" s="2368"/>
      <c r="K3" s="2368"/>
      <c r="L3" s="2368"/>
      <c r="M3" s="2368"/>
      <c r="N3" s="2368"/>
      <c r="O3" s="2368"/>
      <c r="P3" s="2368"/>
      <c r="Q3" s="2368"/>
      <c r="R3" s="2368"/>
      <c r="S3" s="2368"/>
      <c r="T3" s="2368"/>
      <c r="U3" s="2368"/>
      <c r="V3" s="2368"/>
      <c r="W3" s="2368"/>
      <c r="X3" s="2368"/>
      <c r="Y3" s="2368"/>
      <c r="Z3" s="2368"/>
      <c r="AA3" s="2368"/>
      <c r="AB3" s="2368"/>
    </row>
    <row r="4" spans="1:28" s="22" customFormat="1" ht="13.5" thickBot="1" x14ac:dyDescent="0.3">
      <c r="A4" s="2015" t="s">
        <v>0</v>
      </c>
      <c r="B4" s="2015"/>
      <c r="C4" s="2015"/>
      <c r="D4" s="2015"/>
      <c r="E4" s="2015"/>
      <c r="F4" s="2015"/>
      <c r="G4" s="2015"/>
      <c r="H4" s="2015"/>
      <c r="I4" s="2015"/>
      <c r="J4" s="2015"/>
      <c r="K4" s="2015"/>
      <c r="L4" s="2015"/>
      <c r="M4" s="2015"/>
      <c r="N4" s="2015"/>
      <c r="O4" s="2015"/>
      <c r="P4" s="2015"/>
      <c r="Q4" s="2015"/>
      <c r="R4" s="2015"/>
      <c r="S4" s="2015"/>
      <c r="T4" s="2015"/>
      <c r="U4" s="2015"/>
      <c r="V4" s="2015"/>
      <c r="W4" s="2015"/>
      <c r="X4" s="2015"/>
      <c r="Y4" s="2015"/>
      <c r="Z4" s="2015"/>
      <c r="AA4" s="2015"/>
      <c r="AB4" s="2015"/>
    </row>
    <row r="5" spans="1:28" s="23" customFormat="1" ht="27" customHeight="1" thickBot="1" x14ac:dyDescent="0.3">
      <c r="A5" s="2016" t="s">
        <v>1</v>
      </c>
      <c r="B5" s="2019" t="s">
        <v>2</v>
      </c>
      <c r="C5" s="2022" t="s">
        <v>3</v>
      </c>
      <c r="D5" s="949"/>
      <c r="E5" s="2024" t="s">
        <v>4</v>
      </c>
      <c r="F5" s="2026" t="s">
        <v>5</v>
      </c>
      <c r="G5" s="2019" t="s">
        <v>104</v>
      </c>
      <c r="H5" s="2030" t="s">
        <v>6</v>
      </c>
      <c r="I5" s="2357" t="s">
        <v>191</v>
      </c>
      <c r="J5" s="2032" t="s">
        <v>7</v>
      </c>
      <c r="K5" s="2361" t="s">
        <v>139</v>
      </c>
      <c r="L5" s="2362"/>
      <c r="M5" s="2362"/>
      <c r="N5" s="2363"/>
      <c r="O5" s="2361" t="s">
        <v>140</v>
      </c>
      <c r="P5" s="2362"/>
      <c r="Q5" s="2362"/>
      <c r="R5" s="2363"/>
      <c r="S5" s="2361" t="s">
        <v>141</v>
      </c>
      <c r="T5" s="2362"/>
      <c r="U5" s="2362"/>
      <c r="V5" s="2363"/>
      <c r="W5" s="2389" t="s">
        <v>60</v>
      </c>
      <c r="X5" s="2389" t="s">
        <v>142</v>
      </c>
      <c r="Y5" s="2392" t="s">
        <v>278</v>
      </c>
      <c r="Z5" s="2393"/>
      <c r="AA5" s="2393"/>
      <c r="AB5" s="2394"/>
    </row>
    <row r="6" spans="1:28" s="23" customFormat="1" x14ac:dyDescent="0.25">
      <c r="A6" s="2017"/>
      <c r="B6" s="2020"/>
      <c r="C6" s="2023"/>
      <c r="D6" s="950"/>
      <c r="E6" s="2025"/>
      <c r="F6" s="2027"/>
      <c r="G6" s="2020"/>
      <c r="H6" s="2031"/>
      <c r="I6" s="2358"/>
      <c r="J6" s="2033"/>
      <c r="K6" s="2352" t="s">
        <v>8</v>
      </c>
      <c r="L6" s="2354" t="s">
        <v>9</v>
      </c>
      <c r="M6" s="2355"/>
      <c r="N6" s="2350" t="s">
        <v>10</v>
      </c>
      <c r="O6" s="2352" t="s">
        <v>8</v>
      </c>
      <c r="P6" s="2354" t="s">
        <v>9</v>
      </c>
      <c r="Q6" s="2355"/>
      <c r="R6" s="2350" t="s">
        <v>10</v>
      </c>
      <c r="S6" s="2352" t="s">
        <v>8</v>
      </c>
      <c r="T6" s="2354" t="s">
        <v>9</v>
      </c>
      <c r="U6" s="2355"/>
      <c r="V6" s="2350" t="s">
        <v>10</v>
      </c>
      <c r="W6" s="2390"/>
      <c r="X6" s="2390"/>
      <c r="Y6" s="2373" t="s">
        <v>57</v>
      </c>
      <c r="Z6" s="2375" t="s">
        <v>61</v>
      </c>
      <c r="AA6" s="2376"/>
      <c r="AB6" s="2377"/>
    </row>
    <row r="7" spans="1:28" s="23" customFormat="1" ht="103.5" customHeight="1" thickBot="1" x14ac:dyDescent="0.3">
      <c r="A7" s="2369"/>
      <c r="B7" s="2370"/>
      <c r="C7" s="2054"/>
      <c r="D7" s="951"/>
      <c r="E7" s="2371"/>
      <c r="F7" s="2372"/>
      <c r="G7" s="2370"/>
      <c r="H7" s="2356"/>
      <c r="I7" s="2359"/>
      <c r="J7" s="2360"/>
      <c r="K7" s="2353"/>
      <c r="L7" s="24" t="s">
        <v>8</v>
      </c>
      <c r="M7" s="24" t="s">
        <v>11</v>
      </c>
      <c r="N7" s="2351"/>
      <c r="O7" s="2353"/>
      <c r="P7" s="24" t="s">
        <v>8</v>
      </c>
      <c r="Q7" s="24" t="s">
        <v>11</v>
      </c>
      <c r="R7" s="2351"/>
      <c r="S7" s="2353"/>
      <c r="T7" s="24" t="s">
        <v>8</v>
      </c>
      <c r="U7" s="24" t="s">
        <v>11</v>
      </c>
      <c r="V7" s="2351"/>
      <c r="W7" s="2391"/>
      <c r="X7" s="2391"/>
      <c r="Y7" s="2374"/>
      <c r="Z7" s="331" t="s">
        <v>62</v>
      </c>
      <c r="AA7" s="331" t="s">
        <v>63</v>
      </c>
      <c r="AB7" s="332" t="s">
        <v>143</v>
      </c>
    </row>
    <row r="8" spans="1:28" s="22" customFormat="1" x14ac:dyDescent="0.25">
      <c r="A8" s="2378" t="s">
        <v>251</v>
      </c>
      <c r="B8" s="2379"/>
      <c r="C8" s="2379"/>
      <c r="D8" s="2379"/>
      <c r="E8" s="2379"/>
      <c r="F8" s="2379"/>
      <c r="G8" s="2379"/>
      <c r="H8" s="2379"/>
      <c r="I8" s="2379"/>
      <c r="J8" s="2379"/>
      <c r="K8" s="2379"/>
      <c r="L8" s="2379"/>
      <c r="M8" s="2379"/>
      <c r="N8" s="2379"/>
      <c r="O8" s="2379"/>
      <c r="P8" s="2379"/>
      <c r="Q8" s="2379"/>
      <c r="R8" s="2379"/>
      <c r="S8" s="2379"/>
      <c r="T8" s="2379"/>
      <c r="U8" s="2379"/>
      <c r="V8" s="2379"/>
      <c r="W8" s="2379"/>
      <c r="X8" s="2379"/>
      <c r="Y8" s="2379"/>
      <c r="Z8" s="2379"/>
      <c r="AA8" s="2379"/>
      <c r="AB8" s="2380"/>
    </row>
    <row r="9" spans="1:28" s="22" customFormat="1" ht="13.5" thickBot="1" x14ac:dyDescent="0.3">
      <c r="A9" s="2381" t="s">
        <v>12</v>
      </c>
      <c r="B9" s="2382"/>
      <c r="C9" s="2382"/>
      <c r="D9" s="2382"/>
      <c r="E9" s="2382"/>
      <c r="F9" s="2382"/>
      <c r="G9" s="2382"/>
      <c r="H9" s="2382"/>
      <c r="I9" s="2382"/>
      <c r="J9" s="2382"/>
      <c r="K9" s="2382"/>
      <c r="L9" s="2382"/>
      <c r="M9" s="2382"/>
      <c r="N9" s="2382"/>
      <c r="O9" s="2382"/>
      <c r="P9" s="2382"/>
      <c r="Q9" s="2382"/>
      <c r="R9" s="2382"/>
      <c r="S9" s="2382"/>
      <c r="T9" s="2382"/>
      <c r="U9" s="2382"/>
      <c r="V9" s="2382"/>
      <c r="W9" s="2382"/>
      <c r="X9" s="2382"/>
      <c r="Y9" s="2382"/>
      <c r="Z9" s="2382"/>
      <c r="AA9" s="2382"/>
      <c r="AB9" s="2383"/>
    </row>
    <row r="10" spans="1:28" s="26" customFormat="1" ht="15" customHeight="1" thickBot="1" x14ac:dyDescent="0.3">
      <c r="A10" s="25" t="s">
        <v>13</v>
      </c>
      <c r="B10" s="2384" t="s">
        <v>14</v>
      </c>
      <c r="C10" s="2384"/>
      <c r="D10" s="2384"/>
      <c r="E10" s="2384"/>
      <c r="F10" s="2384"/>
      <c r="G10" s="2384"/>
      <c r="H10" s="2384"/>
      <c r="I10" s="2384"/>
      <c r="J10" s="2384"/>
      <c r="K10" s="2384"/>
      <c r="L10" s="2384"/>
      <c r="M10" s="2384"/>
      <c r="N10" s="2384"/>
      <c r="O10" s="2384"/>
      <c r="P10" s="2384"/>
      <c r="Q10" s="2384"/>
      <c r="R10" s="2384"/>
      <c r="S10" s="2384"/>
      <c r="T10" s="2384"/>
      <c r="U10" s="2384"/>
      <c r="V10" s="2384"/>
      <c r="W10" s="2384"/>
      <c r="X10" s="2384"/>
      <c r="Y10" s="2384"/>
      <c r="Z10" s="2384"/>
      <c r="AA10" s="2384"/>
      <c r="AB10" s="2385"/>
    </row>
    <row r="11" spans="1:28" s="26" customFormat="1" ht="13.5" thickBot="1" x14ac:dyDescent="0.3">
      <c r="A11" s="27" t="s">
        <v>13</v>
      </c>
      <c r="B11" s="28" t="s">
        <v>13</v>
      </c>
      <c r="C11" s="2386" t="s">
        <v>15</v>
      </c>
      <c r="D11" s="2386"/>
      <c r="E11" s="2386"/>
      <c r="F11" s="2386"/>
      <c r="G11" s="2386"/>
      <c r="H11" s="2386"/>
      <c r="I11" s="2387"/>
      <c r="J11" s="2387"/>
      <c r="K11" s="2387"/>
      <c r="L11" s="2387"/>
      <c r="M11" s="2387"/>
      <c r="N11" s="2387"/>
      <c r="O11" s="2387"/>
      <c r="P11" s="2387"/>
      <c r="Q11" s="2387"/>
      <c r="R11" s="2387"/>
      <c r="S11" s="2387"/>
      <c r="T11" s="2387"/>
      <c r="U11" s="2387"/>
      <c r="V11" s="2387"/>
      <c r="W11" s="2387"/>
      <c r="X11" s="2387"/>
      <c r="Y11" s="2387"/>
      <c r="Z11" s="2387"/>
      <c r="AA11" s="2387"/>
      <c r="AB11" s="2388"/>
    </row>
    <row r="12" spans="1:28" s="26" customFormat="1" ht="25.5" x14ac:dyDescent="0.25">
      <c r="A12" s="962" t="s">
        <v>13</v>
      </c>
      <c r="B12" s="29" t="s">
        <v>13</v>
      </c>
      <c r="C12" s="966" t="s">
        <v>13</v>
      </c>
      <c r="D12" s="1001"/>
      <c r="E12" s="1841" t="s">
        <v>64</v>
      </c>
      <c r="F12" s="168"/>
      <c r="G12" s="968" t="s">
        <v>16</v>
      </c>
      <c r="H12" s="960" t="s">
        <v>26</v>
      </c>
      <c r="I12" s="2310" t="s">
        <v>196</v>
      </c>
      <c r="J12" s="30" t="s">
        <v>17</v>
      </c>
      <c r="K12" s="622">
        <f t="shared" ref="K12" si="0">L12+N12</f>
        <v>6247.6</v>
      </c>
      <c r="L12" s="623">
        <v>6247.6</v>
      </c>
      <c r="M12" s="169"/>
      <c r="N12" s="170"/>
      <c r="O12" s="426">
        <f>P12+R12</f>
        <v>10903.6</v>
      </c>
      <c r="P12" s="169">
        <v>10903.6</v>
      </c>
      <c r="Q12" s="169"/>
      <c r="R12" s="31"/>
      <c r="S12" s="762">
        <f>T12+V12</f>
        <v>5061.3999999999996</v>
      </c>
      <c r="T12" s="763">
        <v>5061.3999999999996</v>
      </c>
      <c r="U12" s="669"/>
      <c r="V12" s="670"/>
      <c r="W12" s="31">
        <v>11000</v>
      </c>
      <c r="X12" s="32">
        <v>11000</v>
      </c>
      <c r="Y12" s="627" t="s">
        <v>144</v>
      </c>
      <c r="Z12" s="427">
        <v>21455</v>
      </c>
      <c r="AA12" s="958">
        <v>21500</v>
      </c>
      <c r="AB12" s="428">
        <v>21500</v>
      </c>
    </row>
    <row r="13" spans="1:28" s="26" customFormat="1" ht="12.75" customHeight="1" x14ac:dyDescent="0.25">
      <c r="A13" s="970"/>
      <c r="B13" s="33"/>
      <c r="C13" s="34"/>
      <c r="D13" s="1002"/>
      <c r="E13" s="1842"/>
      <c r="F13" s="171"/>
      <c r="G13" s="989"/>
      <c r="H13" s="35"/>
      <c r="I13" s="2337"/>
      <c r="J13" s="36" t="s">
        <v>17</v>
      </c>
      <c r="K13" s="624">
        <f>L13+N13</f>
        <v>14100</v>
      </c>
      <c r="L13" s="625">
        <v>14100</v>
      </c>
      <c r="M13" s="172"/>
      <c r="N13" s="173"/>
      <c r="O13" s="429"/>
      <c r="P13" s="172"/>
      <c r="Q13" s="172"/>
      <c r="R13" s="37"/>
      <c r="S13" s="671"/>
      <c r="T13" s="672"/>
      <c r="U13" s="673"/>
      <c r="V13" s="674"/>
      <c r="W13" s="37"/>
      <c r="X13" s="38"/>
      <c r="Y13" s="2344" t="s">
        <v>145</v>
      </c>
      <c r="Z13" s="1059">
        <v>5966</v>
      </c>
      <c r="AA13" s="1048">
        <v>5900</v>
      </c>
      <c r="AB13" s="1057">
        <v>5500</v>
      </c>
    </row>
    <row r="14" spans="1:28" s="26" customFormat="1" x14ac:dyDescent="0.25">
      <c r="A14" s="970"/>
      <c r="B14" s="33"/>
      <c r="C14" s="34"/>
      <c r="D14" s="1002"/>
      <c r="E14" s="1842"/>
      <c r="F14" s="171"/>
      <c r="G14" s="989"/>
      <c r="H14" s="35"/>
      <c r="I14" s="2337"/>
      <c r="J14" s="36" t="s">
        <v>27</v>
      </c>
      <c r="K14" s="429"/>
      <c r="L14" s="172"/>
      <c r="M14" s="172"/>
      <c r="N14" s="173"/>
      <c r="O14" s="493">
        <f>P14</f>
        <v>16753</v>
      </c>
      <c r="P14" s="561">
        <v>16753</v>
      </c>
      <c r="Q14" s="172"/>
      <c r="R14" s="37"/>
      <c r="S14" s="867">
        <v>16606.7</v>
      </c>
      <c r="T14" s="672">
        <v>16606.7</v>
      </c>
      <c r="U14" s="673"/>
      <c r="V14" s="674"/>
      <c r="W14" s="37">
        <v>17271</v>
      </c>
      <c r="X14" s="38">
        <v>17271</v>
      </c>
      <c r="Y14" s="2345"/>
      <c r="Z14" s="225"/>
      <c r="AA14" s="626"/>
      <c r="AB14" s="628"/>
    </row>
    <row r="15" spans="1:28" s="26" customFormat="1" ht="12.75" customHeight="1" x14ac:dyDescent="0.25">
      <c r="A15" s="970"/>
      <c r="B15" s="33"/>
      <c r="C15" s="34"/>
      <c r="D15" s="1002"/>
      <c r="E15" s="1842"/>
      <c r="F15" s="171"/>
      <c r="G15" s="989"/>
      <c r="H15" s="35"/>
      <c r="I15" s="2337"/>
      <c r="J15" s="39" t="s">
        <v>17</v>
      </c>
      <c r="K15" s="414">
        <f t="shared" ref="K15:K27" si="1">L15+N15</f>
        <v>2146.6</v>
      </c>
      <c r="L15" s="415">
        <v>2146.6</v>
      </c>
      <c r="M15" s="415"/>
      <c r="N15" s="416"/>
      <c r="O15" s="414">
        <f>P15+R15</f>
        <v>2287</v>
      </c>
      <c r="P15" s="415">
        <v>2287</v>
      </c>
      <c r="Q15" s="415"/>
      <c r="R15" s="40"/>
      <c r="S15" s="671">
        <f>T15</f>
        <v>2146.6</v>
      </c>
      <c r="T15" s="672">
        <v>2146.6</v>
      </c>
      <c r="U15" s="673"/>
      <c r="V15" s="675"/>
      <c r="W15" s="40">
        <v>2287</v>
      </c>
      <c r="X15" s="41">
        <v>2287</v>
      </c>
      <c r="Y15" s="2346" t="s">
        <v>222</v>
      </c>
      <c r="Z15" s="2348">
        <v>183</v>
      </c>
      <c r="AA15" s="2280">
        <v>183</v>
      </c>
      <c r="AB15" s="2335">
        <v>183</v>
      </c>
    </row>
    <row r="16" spans="1:28" s="26" customFormat="1" ht="13.5" thickBot="1" x14ac:dyDescent="0.3">
      <c r="A16" s="970"/>
      <c r="B16" s="33"/>
      <c r="C16" s="34"/>
      <c r="D16" s="1002"/>
      <c r="E16" s="954"/>
      <c r="F16" s="171"/>
      <c r="G16" s="989"/>
      <c r="H16" s="35"/>
      <c r="I16" s="2311"/>
      <c r="J16" s="831" t="s">
        <v>18</v>
      </c>
      <c r="K16" s="676">
        <f t="shared" si="1"/>
        <v>22494.199999999997</v>
      </c>
      <c r="L16" s="677">
        <f>SUM(L12:L15)</f>
        <v>22494.199999999997</v>
      </c>
      <c r="M16" s="677"/>
      <c r="N16" s="678"/>
      <c r="O16" s="676">
        <f>SUM(O12:O15)</f>
        <v>29943.599999999999</v>
      </c>
      <c r="P16" s="677">
        <f>SUM(P12:P15)</f>
        <v>29943.599999999999</v>
      </c>
      <c r="Q16" s="677"/>
      <c r="R16" s="709"/>
      <c r="S16" s="676">
        <f>T16+V16</f>
        <v>23814.699999999997</v>
      </c>
      <c r="T16" s="677">
        <f>SUM(T12:T15)</f>
        <v>23814.699999999997</v>
      </c>
      <c r="U16" s="677"/>
      <c r="V16" s="678"/>
      <c r="W16" s="709">
        <f>SUM(W12:W15)</f>
        <v>30558</v>
      </c>
      <c r="X16" s="710">
        <f>SUM(X12:X15)</f>
        <v>30558</v>
      </c>
      <c r="Y16" s="2347"/>
      <c r="Z16" s="2349"/>
      <c r="AA16" s="2238"/>
      <c r="AB16" s="2336"/>
    </row>
    <row r="17" spans="1:28" s="26" customFormat="1" ht="50.25" customHeight="1" x14ac:dyDescent="0.25">
      <c r="A17" s="962" t="s">
        <v>13</v>
      </c>
      <c r="B17" s="29" t="s">
        <v>13</v>
      </c>
      <c r="C17" s="966" t="s">
        <v>19</v>
      </c>
      <c r="D17" s="1001"/>
      <c r="E17" s="1841" t="s">
        <v>65</v>
      </c>
      <c r="F17" s="168"/>
      <c r="G17" s="968" t="s">
        <v>16</v>
      </c>
      <c r="H17" s="960" t="s">
        <v>26</v>
      </c>
      <c r="I17" s="2310" t="s">
        <v>197</v>
      </c>
      <c r="J17" s="8" t="s">
        <v>17</v>
      </c>
      <c r="K17" s="303">
        <f t="shared" si="1"/>
        <v>1524.7</v>
      </c>
      <c r="L17" s="174">
        <v>1524.7</v>
      </c>
      <c r="M17" s="174"/>
      <c r="N17" s="175"/>
      <c r="O17" s="601">
        <f>P17</f>
        <v>2789.5</v>
      </c>
      <c r="P17" s="602">
        <f>2764.4+25.1</f>
        <v>2789.5</v>
      </c>
      <c r="Q17" s="603"/>
      <c r="R17" s="177"/>
      <c r="S17" s="679">
        <f>T17</f>
        <v>2205.6999999999998</v>
      </c>
      <c r="T17" s="680">
        <f>2266.5-60.8</f>
        <v>2205.6999999999998</v>
      </c>
      <c r="U17" s="680"/>
      <c r="V17" s="681"/>
      <c r="W17" s="42">
        <v>2900</v>
      </c>
      <c r="X17" s="432">
        <v>2900</v>
      </c>
      <c r="Y17" s="433" t="s">
        <v>66</v>
      </c>
      <c r="Z17" s="434">
        <v>269</v>
      </c>
      <c r="AA17" s="1055">
        <v>269</v>
      </c>
      <c r="AB17" s="1056">
        <v>269</v>
      </c>
    </row>
    <row r="18" spans="1:28" s="26" customFormat="1" ht="48" customHeight="1" x14ac:dyDescent="0.25">
      <c r="A18" s="970"/>
      <c r="B18" s="33"/>
      <c r="C18" s="34"/>
      <c r="D18" s="1002"/>
      <c r="E18" s="1842"/>
      <c r="F18" s="171"/>
      <c r="G18" s="989"/>
      <c r="H18" s="35"/>
      <c r="I18" s="2337"/>
      <c r="J18" s="8" t="s">
        <v>17</v>
      </c>
      <c r="K18" s="178">
        <f t="shared" si="1"/>
        <v>640.20000000000005</v>
      </c>
      <c r="L18" s="996">
        <v>640.20000000000005</v>
      </c>
      <c r="M18" s="179"/>
      <c r="N18" s="180"/>
      <c r="O18" s="996">
        <f>P18+R18</f>
        <v>757.5</v>
      </c>
      <c r="P18" s="996">
        <v>757.5</v>
      </c>
      <c r="Q18" s="179">
        <v>538.29999999999995</v>
      </c>
      <c r="R18" s="181"/>
      <c r="S18" s="671">
        <f>T18+V18</f>
        <v>757.5</v>
      </c>
      <c r="T18" s="729">
        <v>757.5</v>
      </c>
      <c r="U18" s="672">
        <v>538.29999999999995</v>
      </c>
      <c r="V18" s="682"/>
      <c r="W18" s="307">
        <v>757.5</v>
      </c>
      <c r="X18" s="396">
        <v>757.5</v>
      </c>
      <c r="Y18" s="330" t="s">
        <v>266</v>
      </c>
      <c r="Z18" s="333">
        <v>58</v>
      </c>
      <c r="AA18" s="1058">
        <v>63</v>
      </c>
      <c r="AB18" s="334">
        <v>63</v>
      </c>
    </row>
    <row r="19" spans="1:28" s="26" customFormat="1" ht="36" x14ac:dyDescent="0.25">
      <c r="A19" s="970"/>
      <c r="B19" s="33"/>
      <c r="C19" s="34"/>
      <c r="D19" s="1002"/>
      <c r="E19" s="1842"/>
      <c r="F19" s="171"/>
      <c r="G19" s="989"/>
      <c r="H19" s="35"/>
      <c r="I19" s="2337"/>
      <c r="J19" s="8" t="s">
        <v>17</v>
      </c>
      <c r="K19" s="431">
        <f t="shared" si="1"/>
        <v>336.9</v>
      </c>
      <c r="L19" s="435">
        <v>336.9</v>
      </c>
      <c r="M19" s="176"/>
      <c r="N19" s="182"/>
      <c r="O19" s="435">
        <f>P19+R19</f>
        <v>351.4</v>
      </c>
      <c r="P19" s="435">
        <v>351.4</v>
      </c>
      <c r="Q19" s="176">
        <v>255.6</v>
      </c>
      <c r="R19" s="183"/>
      <c r="S19" s="683">
        <f>T19+V19</f>
        <v>351.4</v>
      </c>
      <c r="T19" s="829">
        <v>351.4</v>
      </c>
      <c r="U19" s="684">
        <v>255.6</v>
      </c>
      <c r="V19" s="685"/>
      <c r="W19" s="305">
        <v>351.4</v>
      </c>
      <c r="X19" s="432">
        <v>351.4</v>
      </c>
      <c r="Y19" s="330" t="s">
        <v>112</v>
      </c>
      <c r="Z19" s="436">
        <v>30</v>
      </c>
      <c r="AA19" s="1058">
        <v>30</v>
      </c>
      <c r="AB19" s="334">
        <v>30</v>
      </c>
    </row>
    <row r="20" spans="1:28" s="26" customFormat="1" ht="27" customHeight="1" x14ac:dyDescent="0.25">
      <c r="A20" s="970"/>
      <c r="B20" s="33"/>
      <c r="C20" s="34"/>
      <c r="D20" s="1002"/>
      <c r="E20" s="954"/>
      <c r="F20" s="171"/>
      <c r="G20" s="989"/>
      <c r="H20" s="35"/>
      <c r="I20" s="2337"/>
      <c r="J20" s="8" t="s">
        <v>17</v>
      </c>
      <c r="K20" s="437">
        <f t="shared" si="1"/>
        <v>314.5</v>
      </c>
      <c r="L20" s="184">
        <v>314.5</v>
      </c>
      <c r="M20" s="438"/>
      <c r="N20" s="185"/>
      <c r="O20" s="184">
        <f>P20+R20</f>
        <v>314.5</v>
      </c>
      <c r="P20" s="184">
        <v>314.5</v>
      </c>
      <c r="Q20" s="438">
        <v>238.9</v>
      </c>
      <c r="R20" s="186"/>
      <c r="S20" s="686">
        <f>T20+V20</f>
        <v>314.5</v>
      </c>
      <c r="T20" s="730">
        <v>314.5</v>
      </c>
      <c r="U20" s="687">
        <v>238.9</v>
      </c>
      <c r="V20" s="688"/>
      <c r="W20" s="439">
        <v>314.5</v>
      </c>
      <c r="X20" s="397">
        <v>314.5</v>
      </c>
      <c r="Y20" s="2172" t="s">
        <v>113</v>
      </c>
      <c r="Z20" s="2338">
        <v>28</v>
      </c>
      <c r="AA20" s="2340">
        <v>28</v>
      </c>
      <c r="AB20" s="2342">
        <v>30</v>
      </c>
    </row>
    <row r="21" spans="1:28" s="26" customFormat="1" ht="25.5" customHeight="1" thickBot="1" x14ac:dyDescent="0.3">
      <c r="A21" s="970"/>
      <c r="B21" s="33"/>
      <c r="C21" s="34"/>
      <c r="D21" s="1002"/>
      <c r="E21" s="954"/>
      <c r="F21" s="171"/>
      <c r="G21" s="989"/>
      <c r="H21" s="35"/>
      <c r="I21" s="2311"/>
      <c r="J21" s="832" t="s">
        <v>18</v>
      </c>
      <c r="K21" s="689">
        <f t="shared" si="1"/>
        <v>2816.3</v>
      </c>
      <c r="L21" s="690">
        <f>SUM(L17:L20)</f>
        <v>2816.3</v>
      </c>
      <c r="M21" s="691">
        <f>SUM(M17:M20)</f>
        <v>0</v>
      </c>
      <c r="N21" s="787"/>
      <c r="O21" s="696">
        <f>R21+P21</f>
        <v>4212.8999999999996</v>
      </c>
      <c r="P21" s="691">
        <f>SUM(P17:P20)</f>
        <v>4212.8999999999996</v>
      </c>
      <c r="Q21" s="690">
        <f>SUM(Q17:Q20)</f>
        <v>1032.8</v>
      </c>
      <c r="R21" s="833"/>
      <c r="S21" s="689">
        <f>V21+T21</f>
        <v>3629.1</v>
      </c>
      <c r="T21" s="690">
        <f>SUM(T17:T20)</f>
        <v>3629.1</v>
      </c>
      <c r="U21" s="691">
        <f>SUM(U17:U20)</f>
        <v>1032.8</v>
      </c>
      <c r="V21" s="787">
        <f>SUM(V17:V20)</f>
        <v>0</v>
      </c>
      <c r="W21" s="711">
        <f>SUM(W17:W20)</f>
        <v>4323.3999999999996</v>
      </c>
      <c r="X21" s="692">
        <f>SUM(X17:X20)</f>
        <v>4323.3999999999996</v>
      </c>
      <c r="Y21" s="2174"/>
      <c r="Z21" s="2339"/>
      <c r="AA21" s="2341"/>
      <c r="AB21" s="2343"/>
    </row>
    <row r="22" spans="1:28" s="26" customFormat="1" ht="27" customHeight="1" x14ac:dyDescent="0.25">
      <c r="A22" s="962" t="s">
        <v>13</v>
      </c>
      <c r="B22" s="29" t="s">
        <v>13</v>
      </c>
      <c r="C22" s="966" t="s">
        <v>22</v>
      </c>
      <c r="D22" s="1001"/>
      <c r="E22" s="1841" t="s">
        <v>67</v>
      </c>
      <c r="F22" s="168"/>
      <c r="G22" s="968" t="s">
        <v>16</v>
      </c>
      <c r="H22" s="960" t="s">
        <v>26</v>
      </c>
      <c r="I22" s="2310" t="s">
        <v>196</v>
      </c>
      <c r="J22" s="45" t="s">
        <v>17</v>
      </c>
      <c r="K22" s="440">
        <f t="shared" si="1"/>
        <v>436.2</v>
      </c>
      <c r="L22" s="174">
        <v>436.2</v>
      </c>
      <c r="M22" s="187">
        <v>333</v>
      </c>
      <c r="N22" s="175"/>
      <c r="O22" s="604">
        <f t="shared" ref="O22:O31" si="2">P22+R22</f>
        <v>521</v>
      </c>
      <c r="P22" s="603">
        <v>521</v>
      </c>
      <c r="Q22" s="605">
        <v>397.8</v>
      </c>
      <c r="R22" s="834"/>
      <c r="S22" s="693">
        <v>529.70000000000005</v>
      </c>
      <c r="T22" s="680">
        <v>529.70000000000005</v>
      </c>
      <c r="U22" s="694">
        <v>404.4</v>
      </c>
      <c r="V22" s="695"/>
      <c r="W22" s="42">
        <v>546.1</v>
      </c>
      <c r="X22" s="42">
        <v>546.1</v>
      </c>
      <c r="Y22" s="2327" t="s">
        <v>68</v>
      </c>
      <c r="Z22" s="2329">
        <v>17</v>
      </c>
      <c r="AA22" s="2331">
        <v>17</v>
      </c>
      <c r="AB22" s="2333">
        <v>17</v>
      </c>
    </row>
    <row r="23" spans="1:28" s="26" customFormat="1" ht="13.5" thickBot="1" x14ac:dyDescent="0.3">
      <c r="A23" s="963"/>
      <c r="B23" s="44"/>
      <c r="C23" s="967"/>
      <c r="D23" s="1003"/>
      <c r="E23" s="1879"/>
      <c r="F23" s="188"/>
      <c r="G23" s="969"/>
      <c r="H23" s="961"/>
      <c r="I23" s="2311"/>
      <c r="J23" s="831" t="s">
        <v>18</v>
      </c>
      <c r="K23" s="696">
        <f t="shared" si="1"/>
        <v>436.2</v>
      </c>
      <c r="L23" s="691">
        <f>+L22</f>
        <v>436.2</v>
      </c>
      <c r="M23" s="690">
        <f>+M22</f>
        <v>333</v>
      </c>
      <c r="N23" s="697"/>
      <c r="O23" s="696">
        <f>P23+R23</f>
        <v>521</v>
      </c>
      <c r="P23" s="691">
        <f>+P22</f>
        <v>521</v>
      </c>
      <c r="Q23" s="690">
        <f>+Q22</f>
        <v>397.8</v>
      </c>
      <c r="R23" s="833"/>
      <c r="S23" s="696">
        <f>T23+V23</f>
        <v>529.70000000000005</v>
      </c>
      <c r="T23" s="691">
        <f>+T22</f>
        <v>529.70000000000005</v>
      </c>
      <c r="U23" s="690">
        <f>+U22</f>
        <v>404.4</v>
      </c>
      <c r="V23" s="697">
        <f>+V22</f>
        <v>0</v>
      </c>
      <c r="W23" s="689">
        <f>+W22</f>
        <v>546.1</v>
      </c>
      <c r="X23" s="689">
        <f>+X22</f>
        <v>546.1</v>
      </c>
      <c r="Y23" s="2247"/>
      <c r="Z23" s="2330"/>
      <c r="AA23" s="2332"/>
      <c r="AB23" s="2334"/>
    </row>
    <row r="24" spans="1:28" s="26" customFormat="1" ht="25.5" customHeight="1" x14ac:dyDescent="0.25">
      <c r="A24" s="962" t="s">
        <v>13</v>
      </c>
      <c r="B24" s="29" t="s">
        <v>13</v>
      </c>
      <c r="C24" s="966" t="s">
        <v>24</v>
      </c>
      <c r="D24" s="1001"/>
      <c r="E24" s="1831" t="s">
        <v>69</v>
      </c>
      <c r="F24" s="168"/>
      <c r="G24" s="968" t="s">
        <v>16</v>
      </c>
      <c r="H24" s="960" t="s">
        <v>26</v>
      </c>
      <c r="I24" s="2310" t="s">
        <v>196</v>
      </c>
      <c r="J24" s="45" t="s">
        <v>17</v>
      </c>
      <c r="K24" s="597">
        <f t="shared" si="1"/>
        <v>3440.6</v>
      </c>
      <c r="L24" s="441">
        <v>3440.6</v>
      </c>
      <c r="M24" s="187"/>
      <c r="N24" s="175"/>
      <c r="O24" s="440">
        <f t="shared" si="2"/>
        <v>2990.8</v>
      </c>
      <c r="P24" s="174">
        <v>2990.8</v>
      </c>
      <c r="Q24" s="187"/>
      <c r="R24" s="835"/>
      <c r="S24" s="679">
        <f>T24</f>
        <v>3219.4000000000005</v>
      </c>
      <c r="T24" s="680">
        <f>436.8+2467.8+314.8</f>
        <v>3219.4000000000005</v>
      </c>
      <c r="U24" s="699"/>
      <c r="V24" s="695"/>
      <c r="W24" s="42">
        <v>2990</v>
      </c>
      <c r="X24" s="42">
        <v>2990</v>
      </c>
      <c r="Y24" s="2327" t="s">
        <v>114</v>
      </c>
      <c r="Z24" s="2317">
        <v>3500</v>
      </c>
      <c r="AA24" s="2319">
        <v>3500</v>
      </c>
      <c r="AB24" s="2321">
        <v>3500</v>
      </c>
    </row>
    <row r="25" spans="1:28" s="26" customFormat="1" ht="13.5" thickBot="1" x14ac:dyDescent="0.3">
      <c r="A25" s="963"/>
      <c r="B25" s="44"/>
      <c r="C25" s="967"/>
      <c r="D25" s="1003"/>
      <c r="E25" s="1833"/>
      <c r="F25" s="188"/>
      <c r="G25" s="969"/>
      <c r="H25" s="961"/>
      <c r="I25" s="2311"/>
      <c r="J25" s="831" t="s">
        <v>18</v>
      </c>
      <c r="K25" s="696">
        <f t="shared" si="1"/>
        <v>3440.6</v>
      </c>
      <c r="L25" s="691">
        <f>+L24</f>
        <v>3440.6</v>
      </c>
      <c r="M25" s="690"/>
      <c r="N25" s="697"/>
      <c r="O25" s="696">
        <f t="shared" si="2"/>
        <v>2990.8</v>
      </c>
      <c r="P25" s="691">
        <f>+P24</f>
        <v>2990.8</v>
      </c>
      <c r="Q25" s="690"/>
      <c r="R25" s="833"/>
      <c r="S25" s="696">
        <f>T25+V25</f>
        <v>3219.4000000000005</v>
      </c>
      <c r="T25" s="691">
        <f>+T24</f>
        <v>3219.4000000000005</v>
      </c>
      <c r="U25" s="690">
        <f>+U24</f>
        <v>0</v>
      </c>
      <c r="V25" s="697">
        <f>+V24</f>
        <v>0</v>
      </c>
      <c r="W25" s="689">
        <f>+W24</f>
        <v>2990</v>
      </c>
      <c r="X25" s="689">
        <f>+X24</f>
        <v>2990</v>
      </c>
      <c r="Y25" s="2247"/>
      <c r="Z25" s="2318"/>
      <c r="AA25" s="2320"/>
      <c r="AB25" s="2328"/>
    </row>
    <row r="26" spans="1:28" s="26" customFormat="1" ht="42.75" customHeight="1" x14ac:dyDescent="0.25">
      <c r="A26" s="1843" t="s">
        <v>13</v>
      </c>
      <c r="B26" s="1845" t="s">
        <v>13</v>
      </c>
      <c r="C26" s="1980" t="s">
        <v>28</v>
      </c>
      <c r="D26" s="1001"/>
      <c r="E26" s="1831" t="s">
        <v>20</v>
      </c>
      <c r="F26" s="2095"/>
      <c r="G26" s="1910" t="s">
        <v>16</v>
      </c>
      <c r="H26" s="2089" t="s">
        <v>26</v>
      </c>
      <c r="I26" s="2310" t="s">
        <v>197</v>
      </c>
      <c r="J26" s="30" t="s">
        <v>21</v>
      </c>
      <c r="K26" s="571">
        <f t="shared" si="1"/>
        <v>30396.45</v>
      </c>
      <c r="L26" s="569">
        <v>30396.45</v>
      </c>
      <c r="M26" s="90"/>
      <c r="N26" s="170"/>
      <c r="O26" s="442">
        <f t="shared" si="2"/>
        <v>33873</v>
      </c>
      <c r="P26" s="189">
        <v>33873</v>
      </c>
      <c r="Q26" s="189"/>
      <c r="R26" s="836"/>
      <c r="S26" s="830">
        <f>T26+V26</f>
        <v>33873</v>
      </c>
      <c r="T26" s="668">
        <v>33873</v>
      </c>
      <c r="U26" s="700"/>
      <c r="V26" s="701"/>
      <c r="W26" s="46">
        <v>33873</v>
      </c>
      <c r="X26" s="47">
        <v>33873</v>
      </c>
      <c r="Y26" s="48" t="s">
        <v>70</v>
      </c>
      <c r="Z26" s="443">
        <v>6081</v>
      </c>
      <c r="AA26" s="444">
        <v>6081</v>
      </c>
      <c r="AB26" s="445">
        <v>6081</v>
      </c>
    </row>
    <row r="27" spans="1:28" s="26" customFormat="1" ht="13.5" thickBot="1" x14ac:dyDescent="0.3">
      <c r="A27" s="2093"/>
      <c r="B27" s="2094"/>
      <c r="C27" s="1981"/>
      <c r="D27" s="1003"/>
      <c r="E27" s="1833"/>
      <c r="F27" s="2096"/>
      <c r="G27" s="1873"/>
      <c r="H27" s="2090"/>
      <c r="I27" s="2311"/>
      <c r="J27" s="831" t="s">
        <v>18</v>
      </c>
      <c r="K27" s="696">
        <f t="shared" si="1"/>
        <v>30396.45</v>
      </c>
      <c r="L27" s="691">
        <f>+L26</f>
        <v>30396.45</v>
      </c>
      <c r="M27" s="690"/>
      <c r="N27" s="697"/>
      <c r="O27" s="696">
        <f t="shared" si="2"/>
        <v>33873</v>
      </c>
      <c r="P27" s="833">
        <f>+P26</f>
        <v>33873</v>
      </c>
      <c r="Q27" s="691"/>
      <c r="R27" s="690"/>
      <c r="S27" s="696">
        <f>T27+V27</f>
        <v>33873</v>
      </c>
      <c r="T27" s="691">
        <f>+T26</f>
        <v>33873</v>
      </c>
      <c r="U27" s="690">
        <f>+U26</f>
        <v>0</v>
      </c>
      <c r="V27" s="697"/>
      <c r="W27" s="689">
        <f>+W26</f>
        <v>33873</v>
      </c>
      <c r="X27" s="711">
        <f>+X26</f>
        <v>33873</v>
      </c>
      <c r="Y27" s="49"/>
      <c r="Z27" s="335"/>
      <c r="AA27" s="68"/>
      <c r="AB27" s="336"/>
    </row>
    <row r="28" spans="1:28" s="26" customFormat="1" ht="18" customHeight="1" x14ac:dyDescent="0.25">
      <c r="A28" s="970" t="s">
        <v>13</v>
      </c>
      <c r="B28" s="33" t="s">
        <v>13</v>
      </c>
      <c r="C28" s="34" t="s">
        <v>36</v>
      </c>
      <c r="D28" s="1002"/>
      <c r="E28" s="1831" t="s">
        <v>23</v>
      </c>
      <c r="F28" s="190"/>
      <c r="G28" s="989" t="s">
        <v>16</v>
      </c>
      <c r="H28" s="1002" t="s">
        <v>26</v>
      </c>
      <c r="I28" s="2310" t="s">
        <v>197</v>
      </c>
      <c r="J28" s="50" t="s">
        <v>21</v>
      </c>
      <c r="K28" s="597">
        <f>L28</f>
        <v>10511.7</v>
      </c>
      <c r="L28" s="570">
        <v>10511.7</v>
      </c>
      <c r="M28" s="192"/>
      <c r="N28" s="193"/>
      <c r="O28" s="194">
        <f t="shared" si="2"/>
        <v>9018</v>
      </c>
      <c r="P28" s="195">
        <v>9018</v>
      </c>
      <c r="Q28" s="174"/>
      <c r="R28" s="837"/>
      <c r="S28" s="702">
        <f>T28</f>
        <v>9017.6</v>
      </c>
      <c r="T28" s="698">
        <v>9017.6</v>
      </c>
      <c r="U28" s="703"/>
      <c r="V28" s="695"/>
      <c r="W28" s="42">
        <v>9018</v>
      </c>
      <c r="X28" s="43">
        <v>9018</v>
      </c>
      <c r="Y28" s="2323" t="s">
        <v>70</v>
      </c>
      <c r="Z28" s="2325">
        <v>4062</v>
      </c>
      <c r="AA28" s="2312">
        <v>4062</v>
      </c>
      <c r="AB28" s="2314">
        <v>4062</v>
      </c>
    </row>
    <row r="29" spans="1:28" s="26" customFormat="1" ht="13.5" thickBot="1" x14ac:dyDescent="0.3">
      <c r="A29" s="970"/>
      <c r="B29" s="33"/>
      <c r="C29" s="34"/>
      <c r="D29" s="1002"/>
      <c r="E29" s="1833"/>
      <c r="F29" s="171"/>
      <c r="G29" s="989"/>
      <c r="H29" s="35"/>
      <c r="I29" s="2311"/>
      <c r="J29" s="831" t="s">
        <v>18</v>
      </c>
      <c r="K29" s="696">
        <f>L29+N29</f>
        <v>10511.7</v>
      </c>
      <c r="L29" s="691">
        <f>+L28</f>
        <v>10511.7</v>
      </c>
      <c r="M29" s="690"/>
      <c r="N29" s="697"/>
      <c r="O29" s="696">
        <f t="shared" si="2"/>
        <v>9018</v>
      </c>
      <c r="P29" s="833">
        <f>+P28</f>
        <v>9018</v>
      </c>
      <c r="Q29" s="691"/>
      <c r="R29" s="690"/>
      <c r="S29" s="696">
        <f t="shared" ref="S29:X29" si="3">+S28</f>
        <v>9017.6</v>
      </c>
      <c r="T29" s="691">
        <f t="shared" si="3"/>
        <v>9017.6</v>
      </c>
      <c r="U29" s="690">
        <f t="shared" si="3"/>
        <v>0</v>
      </c>
      <c r="V29" s="697"/>
      <c r="W29" s="689">
        <f t="shared" si="3"/>
        <v>9018</v>
      </c>
      <c r="X29" s="689">
        <f t="shared" si="3"/>
        <v>9018</v>
      </c>
      <c r="Y29" s="2324"/>
      <c r="Z29" s="2326"/>
      <c r="AA29" s="2313"/>
      <c r="AB29" s="2315"/>
    </row>
    <row r="30" spans="1:28" s="22" customFormat="1" ht="27.75" customHeight="1" x14ac:dyDescent="0.25">
      <c r="A30" s="1843" t="s">
        <v>13</v>
      </c>
      <c r="B30" s="1845" t="s">
        <v>13</v>
      </c>
      <c r="C30" s="1902" t="s">
        <v>38</v>
      </c>
      <c r="D30" s="196"/>
      <c r="E30" s="635" t="s">
        <v>25</v>
      </c>
      <c r="F30" s="197"/>
      <c r="G30" s="982">
        <v>10</v>
      </c>
      <c r="H30" s="983" t="s">
        <v>26</v>
      </c>
      <c r="I30" s="2310" t="s">
        <v>197</v>
      </c>
      <c r="J30" s="51" t="s">
        <v>27</v>
      </c>
      <c r="K30" s="598">
        <f>L30+N30</f>
        <v>393.5</v>
      </c>
      <c r="L30" s="198">
        <v>393.5</v>
      </c>
      <c r="M30" s="198"/>
      <c r="N30" s="199"/>
      <c r="O30" s="194">
        <f t="shared" si="2"/>
        <v>406.5</v>
      </c>
      <c r="P30" s="195">
        <v>406.5</v>
      </c>
      <c r="Q30" s="200"/>
      <c r="R30" s="837"/>
      <c r="S30" s="702">
        <f>T30+V30</f>
        <v>393</v>
      </c>
      <c r="T30" s="698">
        <v>393</v>
      </c>
      <c r="U30" s="704"/>
      <c r="V30" s="705"/>
      <c r="W30" s="52">
        <v>406.5</v>
      </c>
      <c r="X30" s="446">
        <v>406.5</v>
      </c>
      <c r="Y30" s="2316" t="s">
        <v>115</v>
      </c>
      <c r="Z30" s="2317">
        <v>2203</v>
      </c>
      <c r="AA30" s="2319">
        <v>2203</v>
      </c>
      <c r="AB30" s="2321">
        <v>2203</v>
      </c>
    </row>
    <row r="31" spans="1:28" s="26" customFormat="1" ht="13.5" thickBot="1" x14ac:dyDescent="0.3">
      <c r="A31" s="1844"/>
      <c r="B31" s="1846"/>
      <c r="C31" s="1903"/>
      <c r="D31" s="1005"/>
      <c r="E31" s="636"/>
      <c r="F31" s="171"/>
      <c r="G31" s="989"/>
      <c r="H31" s="35"/>
      <c r="I31" s="2311"/>
      <c r="J31" s="831" t="s">
        <v>18</v>
      </c>
      <c r="K31" s="696">
        <f>+K30</f>
        <v>393.5</v>
      </c>
      <c r="L31" s="691">
        <f>+L30</f>
        <v>393.5</v>
      </c>
      <c r="M31" s="690"/>
      <c r="N31" s="697"/>
      <c r="O31" s="696">
        <f t="shared" si="2"/>
        <v>406.5</v>
      </c>
      <c r="P31" s="833">
        <f>+P30</f>
        <v>406.5</v>
      </c>
      <c r="Q31" s="691"/>
      <c r="R31" s="690"/>
      <c r="S31" s="706">
        <f t="shared" ref="S31:X31" si="4">+S30</f>
        <v>393</v>
      </c>
      <c r="T31" s="691">
        <f t="shared" si="4"/>
        <v>393</v>
      </c>
      <c r="U31" s="690">
        <f t="shared" si="4"/>
        <v>0</v>
      </c>
      <c r="V31" s="697"/>
      <c r="W31" s="689">
        <f t="shared" si="4"/>
        <v>406.5</v>
      </c>
      <c r="X31" s="689">
        <f t="shared" si="4"/>
        <v>406.5</v>
      </c>
      <c r="Y31" s="2234"/>
      <c r="Z31" s="2318"/>
      <c r="AA31" s="2320"/>
      <c r="AB31" s="2322"/>
    </row>
    <row r="32" spans="1:28" s="23" customFormat="1" ht="24" customHeight="1" x14ac:dyDescent="0.25">
      <c r="A32" s="1843" t="s">
        <v>13</v>
      </c>
      <c r="B32" s="1845" t="s">
        <v>13</v>
      </c>
      <c r="C32" s="53" t="s">
        <v>71</v>
      </c>
      <c r="D32" s="201"/>
      <c r="E32" s="1831" t="s">
        <v>29</v>
      </c>
      <c r="F32" s="202"/>
      <c r="G32" s="54" t="s">
        <v>16</v>
      </c>
      <c r="H32" s="55">
        <v>3</v>
      </c>
      <c r="I32" s="2310" t="s">
        <v>197</v>
      </c>
      <c r="J32" s="56" t="s">
        <v>27</v>
      </c>
      <c r="K32" s="426">
        <f>L32+N32</f>
        <v>735.3</v>
      </c>
      <c r="L32" s="169">
        <v>735.3</v>
      </c>
      <c r="M32" s="169"/>
      <c r="N32" s="170"/>
      <c r="O32" s="194">
        <f>P32+R32</f>
        <v>638.5</v>
      </c>
      <c r="P32" s="195">
        <v>638.5</v>
      </c>
      <c r="Q32" s="200"/>
      <c r="R32" s="837"/>
      <c r="S32" s="702">
        <f>T32+V32</f>
        <v>638.5</v>
      </c>
      <c r="T32" s="698">
        <v>638.5</v>
      </c>
      <c r="U32" s="704"/>
      <c r="V32" s="705"/>
      <c r="W32" s="42">
        <v>638.5</v>
      </c>
      <c r="X32" s="43">
        <v>638.5</v>
      </c>
      <c r="Y32" s="447" t="s">
        <v>116</v>
      </c>
      <c r="Z32" s="376">
        <v>3500</v>
      </c>
      <c r="AA32" s="377">
        <v>3500</v>
      </c>
      <c r="AB32" s="378">
        <v>3500</v>
      </c>
    </row>
    <row r="33" spans="1:29" s="23" customFormat="1" ht="24.75" thickBot="1" x14ac:dyDescent="0.3">
      <c r="A33" s="2093"/>
      <c r="B33" s="2094"/>
      <c r="C33" s="57"/>
      <c r="D33" s="203"/>
      <c r="E33" s="1833"/>
      <c r="F33" s="204"/>
      <c r="G33" s="58"/>
      <c r="H33" s="59"/>
      <c r="I33" s="2311"/>
      <c r="J33" s="838" t="s">
        <v>18</v>
      </c>
      <c r="K33" s="771">
        <f>L33+N33</f>
        <v>735.3</v>
      </c>
      <c r="L33" s="772">
        <f>SUM(L32)</f>
        <v>735.3</v>
      </c>
      <c r="M33" s="772"/>
      <c r="N33" s="839"/>
      <c r="O33" s="707">
        <f>P33+R33</f>
        <v>638.5</v>
      </c>
      <c r="P33" s="727">
        <f>+P32</f>
        <v>638.5</v>
      </c>
      <c r="Q33" s="723"/>
      <c r="R33" s="708"/>
      <c r="S33" s="696">
        <f t="shared" ref="S33:X33" si="5">+S32</f>
        <v>638.5</v>
      </c>
      <c r="T33" s="691">
        <f t="shared" si="5"/>
        <v>638.5</v>
      </c>
      <c r="U33" s="690">
        <f t="shared" si="5"/>
        <v>0</v>
      </c>
      <c r="V33" s="697"/>
      <c r="W33" s="712">
        <f t="shared" si="5"/>
        <v>638.5</v>
      </c>
      <c r="X33" s="712">
        <f t="shared" si="5"/>
        <v>638.5</v>
      </c>
      <c r="Y33" s="448" t="s">
        <v>267</v>
      </c>
      <c r="Z33" s="449">
        <v>2800</v>
      </c>
      <c r="AA33" s="68">
        <v>2800</v>
      </c>
      <c r="AB33" s="336">
        <v>2800</v>
      </c>
    </row>
    <row r="34" spans="1:29" s="22" customFormat="1" ht="13.5" thickBot="1" x14ac:dyDescent="0.3">
      <c r="A34" s="27" t="s">
        <v>13</v>
      </c>
      <c r="B34" s="28" t="s">
        <v>13</v>
      </c>
      <c r="C34" s="2071" t="s">
        <v>30</v>
      </c>
      <c r="D34" s="2071"/>
      <c r="E34" s="2072"/>
      <c r="F34" s="2072"/>
      <c r="G34" s="2072"/>
      <c r="H34" s="2072"/>
      <c r="I34" s="2073"/>
      <c r="J34" s="2073"/>
      <c r="K34" s="60">
        <f>L34+N34</f>
        <v>71224.25</v>
      </c>
      <c r="L34" s="61">
        <f>L33+L31+L29+L27+L25+L23+L21+L16</f>
        <v>71224.25</v>
      </c>
      <c r="M34" s="62">
        <f>M33+M31+M29+M27+M25+M23+M21+M16</f>
        <v>333</v>
      </c>
      <c r="N34" s="61"/>
      <c r="O34" s="60">
        <f>P34+R34</f>
        <v>81604.3</v>
      </c>
      <c r="P34" s="61">
        <f>P33+P31+P29+P27+P25+P23+P21+P16</f>
        <v>81604.3</v>
      </c>
      <c r="Q34" s="62">
        <f>Q33+Q31+Q29+Q27+Q25+Q23+Q21+Q16</f>
        <v>1430.6</v>
      </c>
      <c r="R34" s="61"/>
      <c r="S34" s="60">
        <f>T34+V34</f>
        <v>75115</v>
      </c>
      <c r="T34" s="61">
        <f>T33+T31+T29+T27+T25+T23+T21+T16</f>
        <v>75115</v>
      </c>
      <c r="U34" s="62">
        <f>U33+U31+U29+U27+U25+U23+U21+U16</f>
        <v>1437.1999999999998</v>
      </c>
      <c r="V34" s="61"/>
      <c r="W34" s="63">
        <f>W33+W31+W29+W27+W25+W23+W21+W16</f>
        <v>82353.5</v>
      </c>
      <c r="X34" s="61">
        <f>X33+X31+X29+X27+X25+X23+X21+X16</f>
        <v>82353.5</v>
      </c>
      <c r="Y34" s="2074"/>
      <c r="Z34" s="2075"/>
      <c r="AA34" s="2075"/>
      <c r="AB34" s="2076"/>
    </row>
    <row r="35" spans="1:29" s="22" customFormat="1" ht="13.5" thickBot="1" x14ac:dyDescent="0.3">
      <c r="A35" s="656" t="s">
        <v>13</v>
      </c>
      <c r="B35" s="964" t="s">
        <v>19</v>
      </c>
      <c r="C35" s="2097" t="s">
        <v>31</v>
      </c>
      <c r="D35" s="2097"/>
      <c r="E35" s="2097"/>
      <c r="F35" s="2097"/>
      <c r="G35" s="2097"/>
      <c r="H35" s="2097"/>
      <c r="I35" s="2097"/>
      <c r="J35" s="2097"/>
      <c r="K35" s="2097"/>
      <c r="L35" s="2097"/>
      <c r="M35" s="2097"/>
      <c r="N35" s="2097"/>
      <c r="O35" s="2097"/>
      <c r="P35" s="2097"/>
      <c r="Q35" s="2097"/>
      <c r="R35" s="2097"/>
      <c r="S35" s="2097"/>
      <c r="T35" s="2097"/>
      <c r="U35" s="2097"/>
      <c r="V35" s="2097"/>
      <c r="W35" s="2097"/>
      <c r="X35" s="2097"/>
      <c r="Y35" s="2097"/>
      <c r="Z35" s="2097"/>
      <c r="AA35" s="2097"/>
      <c r="AB35" s="2098"/>
    </row>
    <row r="36" spans="1:29" s="23" customFormat="1" ht="26.25" thickBot="1" x14ac:dyDescent="0.3">
      <c r="A36" s="27" t="s">
        <v>13</v>
      </c>
      <c r="B36" s="28" t="s">
        <v>19</v>
      </c>
      <c r="C36" s="1182" t="s">
        <v>13</v>
      </c>
      <c r="D36" s="1183"/>
      <c r="E36" s="1184" t="s">
        <v>56</v>
      </c>
      <c r="F36" s="1166"/>
      <c r="G36" s="1185" t="s">
        <v>16</v>
      </c>
      <c r="H36" s="1186">
        <v>3</v>
      </c>
      <c r="I36" s="1187" t="s">
        <v>196</v>
      </c>
      <c r="J36" s="1188"/>
      <c r="K36" s="1189"/>
      <c r="L36" s="1189"/>
      <c r="M36" s="1189"/>
      <c r="N36" s="1190"/>
      <c r="O36" s="1191"/>
      <c r="P36" s="1189"/>
      <c r="Q36" s="1189"/>
      <c r="R36" s="1192"/>
      <c r="S36" s="1193"/>
      <c r="T36" s="1102"/>
      <c r="U36" s="1194"/>
      <c r="V36" s="1103"/>
      <c r="W36" s="1213">
        <f>W37+W39+W40+W43+W44+W46+W50+W53+W58+W65+W71+W76+W83+W87+W79+W91</f>
        <v>9854.6999999999971</v>
      </c>
      <c r="X36" s="1220">
        <f>X37+X39+X40+X43+X44+X46+X50+X53+X58+X65+X71+X76+X83+X87+X79+X91</f>
        <v>9887.5</v>
      </c>
      <c r="Y36" s="1195"/>
      <c r="Z36" s="1196"/>
      <c r="AA36" s="1197"/>
      <c r="AB36" s="1198"/>
    </row>
    <row r="37" spans="1:29" s="23" customFormat="1" ht="25.5" x14ac:dyDescent="0.25">
      <c r="A37" s="1233"/>
      <c r="B37" s="1235"/>
      <c r="C37" s="1247"/>
      <c r="D37" s="2308" t="s">
        <v>13</v>
      </c>
      <c r="E37" s="1199" t="s">
        <v>117</v>
      </c>
      <c r="F37" s="638"/>
      <c r="G37" s="886"/>
      <c r="H37" s="1200"/>
      <c r="I37" s="1267"/>
      <c r="J37" s="308" t="s">
        <v>27</v>
      </c>
      <c r="K37" s="452">
        <f>L37+N37</f>
        <v>0</v>
      </c>
      <c r="L37" s="453"/>
      <c r="M37" s="453"/>
      <c r="N37" s="454"/>
      <c r="O37" s="303">
        <f>P37</f>
        <v>889.1</v>
      </c>
      <c r="P37" s="174">
        <v>889.1</v>
      </c>
      <c r="Q37" s="174">
        <v>665.1</v>
      </c>
      <c r="R37" s="175"/>
      <c r="S37" s="679">
        <f>T37</f>
        <v>889.1</v>
      </c>
      <c r="T37" s="680">
        <v>889.1</v>
      </c>
      <c r="U37" s="680">
        <v>665.1</v>
      </c>
      <c r="V37" s="681"/>
      <c r="W37" s="105">
        <v>941.1</v>
      </c>
      <c r="X37" s="106">
        <v>1004.8</v>
      </c>
      <c r="Y37" s="456" t="s">
        <v>118</v>
      </c>
      <c r="Z37" s="457">
        <v>82</v>
      </c>
      <c r="AA37" s="458">
        <v>82</v>
      </c>
      <c r="AB37" s="459">
        <v>82</v>
      </c>
    </row>
    <row r="38" spans="1:29" s="23" customFormat="1" x14ac:dyDescent="0.25">
      <c r="A38" s="1242"/>
      <c r="B38" s="1243"/>
      <c r="C38" s="205"/>
      <c r="D38" s="2302"/>
      <c r="E38" s="209"/>
      <c r="F38" s="216"/>
      <c r="G38" s="76"/>
      <c r="H38" s="59"/>
      <c r="I38" s="1268"/>
      <c r="J38" s="309"/>
      <c r="K38" s="460"/>
      <c r="L38" s="211"/>
      <c r="M38" s="211"/>
      <c r="N38" s="217"/>
      <c r="O38" s="461"/>
      <c r="P38" s="179"/>
      <c r="Q38" s="179"/>
      <c r="R38" s="180"/>
      <c r="S38" s="671"/>
      <c r="T38" s="672"/>
      <c r="U38" s="672"/>
      <c r="V38" s="682"/>
      <c r="W38" s="1214"/>
      <c r="X38" s="124"/>
      <c r="Y38" s="462" t="s">
        <v>119</v>
      </c>
      <c r="Z38" s="333">
        <v>59.5</v>
      </c>
      <c r="AA38" s="463">
        <v>59.5</v>
      </c>
      <c r="AB38" s="464">
        <v>59.5</v>
      </c>
    </row>
    <row r="39" spans="1:29" s="23" customFormat="1" ht="24" x14ac:dyDescent="0.25">
      <c r="A39" s="1242"/>
      <c r="B39" s="1243"/>
      <c r="C39" s="205"/>
      <c r="D39" s="2302"/>
      <c r="E39" s="209"/>
      <c r="F39" s="216"/>
      <c r="G39" s="76"/>
      <c r="H39" s="59"/>
      <c r="I39" s="1268"/>
      <c r="J39" s="304" t="s">
        <v>27</v>
      </c>
      <c r="K39" s="460"/>
      <c r="L39" s="217"/>
      <c r="M39" s="211"/>
      <c r="N39" s="217"/>
      <c r="O39" s="461"/>
      <c r="P39" s="179"/>
      <c r="Q39" s="179"/>
      <c r="R39" s="180"/>
      <c r="S39" s="671"/>
      <c r="T39" s="672"/>
      <c r="U39" s="672"/>
      <c r="V39" s="682"/>
      <c r="W39" s="1214">
        <v>44</v>
      </c>
      <c r="X39" s="124"/>
      <c r="Y39" s="462" t="s">
        <v>192</v>
      </c>
      <c r="Z39" s="333"/>
      <c r="AA39" s="465">
        <v>1</v>
      </c>
      <c r="AB39" s="466"/>
      <c r="AC39" s="9"/>
    </row>
    <row r="40" spans="1:29" s="23" customFormat="1" x14ac:dyDescent="0.25">
      <c r="A40" s="1242"/>
      <c r="B40" s="1243"/>
      <c r="C40" s="205"/>
      <c r="D40" s="2302"/>
      <c r="E40" s="209"/>
      <c r="F40" s="216"/>
      <c r="G40" s="76"/>
      <c r="H40" s="59"/>
      <c r="I40" s="1268"/>
      <c r="J40" s="304" t="s">
        <v>27</v>
      </c>
      <c r="K40" s="460"/>
      <c r="L40" s="217"/>
      <c r="M40" s="211"/>
      <c r="N40" s="217"/>
      <c r="O40" s="461"/>
      <c r="P40" s="179"/>
      <c r="Q40" s="179"/>
      <c r="R40" s="180"/>
      <c r="S40" s="671"/>
      <c r="T40" s="672"/>
      <c r="U40" s="672"/>
      <c r="V40" s="682"/>
      <c r="W40" s="1214">
        <v>2.2000000000000002</v>
      </c>
      <c r="X40" s="124"/>
      <c r="Y40" s="2304" t="s">
        <v>268</v>
      </c>
      <c r="Z40" s="1257"/>
      <c r="AA40" s="468">
        <v>1</v>
      </c>
      <c r="AB40" s="469"/>
    </row>
    <row r="41" spans="1:29" s="23" customFormat="1" x14ac:dyDescent="0.25">
      <c r="A41" s="1242"/>
      <c r="B41" s="1243"/>
      <c r="C41" s="205"/>
      <c r="D41" s="2302"/>
      <c r="E41" s="209"/>
      <c r="F41" s="216"/>
      <c r="G41" s="76"/>
      <c r="H41" s="117"/>
      <c r="I41" s="1268"/>
      <c r="J41" s="67" t="s">
        <v>32</v>
      </c>
      <c r="K41" s="470">
        <f>L41</f>
        <v>0</v>
      </c>
      <c r="L41" s="471"/>
      <c r="M41" s="472"/>
      <c r="N41" s="471"/>
      <c r="O41" s="437">
        <f>P41</f>
        <v>848.90000000000009</v>
      </c>
      <c r="P41" s="438">
        <f>843.2+5.7</f>
        <v>848.90000000000009</v>
      </c>
      <c r="Q41" s="438">
        <v>110.5</v>
      </c>
      <c r="R41" s="185"/>
      <c r="S41" s="686">
        <f>T41</f>
        <v>848.90000000000009</v>
      </c>
      <c r="T41" s="687">
        <f>5.7+843.2</f>
        <v>848.90000000000009</v>
      </c>
      <c r="U41" s="687">
        <v>110.5</v>
      </c>
      <c r="V41" s="688"/>
      <c r="W41" s="71">
        <v>856.6</v>
      </c>
      <c r="X41" s="73">
        <v>856.6</v>
      </c>
      <c r="Y41" s="2307"/>
      <c r="Z41" s="449"/>
      <c r="AA41" s="335"/>
      <c r="AB41" s="69"/>
    </row>
    <row r="42" spans="1:29" s="23" customFormat="1" ht="13.5" thickBot="1" x14ac:dyDescent="0.3">
      <c r="A42" s="1242"/>
      <c r="B42" s="1243"/>
      <c r="C42" s="306"/>
      <c r="D42" s="2302"/>
      <c r="E42" s="209"/>
      <c r="F42" s="398"/>
      <c r="G42" s="599"/>
      <c r="H42" s="59"/>
      <c r="I42" s="1256"/>
      <c r="J42" s="838" t="s">
        <v>18</v>
      </c>
      <c r="K42" s="713">
        <f>SUM(K37:K41)</f>
        <v>0</v>
      </c>
      <c r="L42" s="713">
        <f t="shared" ref="L42:R42" si="6">SUM(L37:L41)</f>
        <v>0</v>
      </c>
      <c r="M42" s="739">
        <f>SUM(M37:M41)</f>
        <v>0</v>
      </c>
      <c r="N42" s="784">
        <f t="shared" si="6"/>
        <v>0</v>
      </c>
      <c r="O42" s="771">
        <f>SUM(O37:O41)</f>
        <v>1738</v>
      </c>
      <c r="P42" s="739">
        <f>SUM(P37:P41)</f>
        <v>1738</v>
      </c>
      <c r="Q42" s="739">
        <f>SUM(Q37:Q41)</f>
        <v>775.6</v>
      </c>
      <c r="R42" s="740">
        <f t="shared" si="6"/>
        <v>0</v>
      </c>
      <c r="S42" s="676">
        <f>SUM(S37:S41)</f>
        <v>1738</v>
      </c>
      <c r="T42" s="713">
        <f>SUM(T37:T41)</f>
        <v>1738</v>
      </c>
      <c r="U42" s="713">
        <f>SUM(U37:U41)</f>
        <v>775.6</v>
      </c>
      <c r="V42" s="714"/>
      <c r="W42" s="784">
        <f>SUM(W37:W41)</f>
        <v>1843.9</v>
      </c>
      <c r="X42" s="741">
        <f>SUM(X37:X41)</f>
        <v>1861.4</v>
      </c>
      <c r="Y42" s="889"/>
      <c r="Z42" s="1258"/>
      <c r="AA42" s="1260"/>
      <c r="AB42" s="1262"/>
    </row>
    <row r="43" spans="1:29" s="23" customFormat="1" ht="60" x14ac:dyDescent="0.25">
      <c r="A43" s="1242"/>
      <c r="B43" s="1243"/>
      <c r="C43" s="205"/>
      <c r="D43" s="1160" t="s">
        <v>19</v>
      </c>
      <c r="E43" s="1881" t="s">
        <v>167</v>
      </c>
      <c r="F43" s="216"/>
      <c r="G43" s="76"/>
      <c r="H43" s="59"/>
      <c r="I43" s="2309"/>
      <c r="J43" s="308" t="s">
        <v>27</v>
      </c>
      <c r="K43" s="474">
        <f>L43</f>
        <v>0</v>
      </c>
      <c r="L43" s="474"/>
      <c r="M43" s="453"/>
      <c r="N43" s="454"/>
      <c r="O43" s="452">
        <f>P43</f>
        <v>1572.7</v>
      </c>
      <c r="P43" s="453">
        <v>1572.7</v>
      </c>
      <c r="Q43" s="453">
        <v>1024.0999999999999</v>
      </c>
      <c r="R43" s="926"/>
      <c r="S43" s="679">
        <f>T43</f>
        <v>1572.7</v>
      </c>
      <c r="T43" s="680">
        <v>1572.7</v>
      </c>
      <c r="U43" s="680">
        <v>1024.0999999999999</v>
      </c>
      <c r="V43" s="681"/>
      <c r="W43" s="1215">
        <v>1900</v>
      </c>
      <c r="X43" s="475">
        <v>1900</v>
      </c>
      <c r="Y43" s="476" t="s">
        <v>269</v>
      </c>
      <c r="Z43" s="457">
        <v>196</v>
      </c>
      <c r="AA43" s="458">
        <v>196</v>
      </c>
      <c r="AB43" s="459">
        <v>196</v>
      </c>
    </row>
    <row r="44" spans="1:29" s="23" customFormat="1" ht="24" x14ac:dyDescent="0.25">
      <c r="A44" s="1242"/>
      <c r="B44" s="1243"/>
      <c r="C44" s="205"/>
      <c r="D44" s="1255"/>
      <c r="E44" s="1812"/>
      <c r="F44" s="216"/>
      <c r="G44" s="76"/>
      <c r="H44" s="59"/>
      <c r="I44" s="2309"/>
      <c r="J44" s="304" t="s">
        <v>27</v>
      </c>
      <c r="K44" s="477"/>
      <c r="L44" s="477"/>
      <c r="M44" s="478"/>
      <c r="N44" s="479"/>
      <c r="O44" s="480">
        <v>9</v>
      </c>
      <c r="P44" s="478"/>
      <c r="Q44" s="478"/>
      <c r="R44" s="927">
        <v>9</v>
      </c>
      <c r="S44" s="683"/>
      <c r="T44" s="684"/>
      <c r="U44" s="684"/>
      <c r="V44" s="685"/>
      <c r="W44" s="1216">
        <v>9</v>
      </c>
      <c r="X44" s="481">
        <v>9</v>
      </c>
      <c r="Y44" s="482" t="s">
        <v>212</v>
      </c>
      <c r="Z44" s="342">
        <v>2</v>
      </c>
      <c r="AA44" s="343"/>
      <c r="AB44" s="344"/>
    </row>
    <row r="45" spans="1:29" s="23" customFormat="1" ht="24" x14ac:dyDescent="0.25">
      <c r="A45" s="1242"/>
      <c r="B45" s="1243"/>
      <c r="C45" s="205"/>
      <c r="D45" s="1255"/>
      <c r="E45" s="1812"/>
      <c r="F45" s="216"/>
      <c r="G45" s="76"/>
      <c r="H45" s="59"/>
      <c r="I45" s="2309"/>
      <c r="J45" s="304" t="s">
        <v>27</v>
      </c>
      <c r="K45" s="477"/>
      <c r="L45" s="477"/>
      <c r="M45" s="478"/>
      <c r="N45" s="479"/>
      <c r="O45" s="483">
        <f>P45+R45</f>
        <v>2.2999999999999998</v>
      </c>
      <c r="P45" s="211"/>
      <c r="Q45" s="211"/>
      <c r="R45" s="484">
        <v>2.2999999999999998</v>
      </c>
      <c r="S45" s="671"/>
      <c r="T45" s="672"/>
      <c r="U45" s="672"/>
      <c r="V45" s="682"/>
      <c r="W45" s="1214"/>
      <c r="X45" s="485"/>
      <c r="Y45" s="486" t="s">
        <v>148</v>
      </c>
      <c r="Z45" s="333">
        <v>1</v>
      </c>
      <c r="AA45" s="610"/>
      <c r="AB45" s="464"/>
    </row>
    <row r="46" spans="1:29" s="23" customFormat="1" x14ac:dyDescent="0.25">
      <c r="A46" s="1242"/>
      <c r="B46" s="1243"/>
      <c r="C46" s="205"/>
      <c r="D46" s="1255"/>
      <c r="E46" s="1812"/>
      <c r="F46" s="216"/>
      <c r="G46" s="76"/>
      <c r="H46" s="59"/>
      <c r="I46" s="2309"/>
      <c r="J46" s="310" t="s">
        <v>27</v>
      </c>
      <c r="K46" s="477"/>
      <c r="L46" s="477"/>
      <c r="M46" s="478"/>
      <c r="N46" s="479"/>
      <c r="O46" s="487"/>
      <c r="P46" s="472"/>
      <c r="Q46" s="472"/>
      <c r="R46" s="488"/>
      <c r="S46" s="686"/>
      <c r="T46" s="687"/>
      <c r="U46" s="687"/>
      <c r="V46" s="688"/>
      <c r="W46" s="1217">
        <v>15.1</v>
      </c>
      <c r="X46" s="489">
        <v>30.4</v>
      </c>
      <c r="Y46" s="490" t="s">
        <v>180</v>
      </c>
      <c r="Z46" s="449"/>
      <c r="AA46" s="68">
        <v>1</v>
      </c>
      <c r="AB46" s="336">
        <v>2</v>
      </c>
    </row>
    <row r="47" spans="1:29" s="23" customFormat="1" ht="85.5" customHeight="1" x14ac:dyDescent="0.25">
      <c r="A47" s="1242"/>
      <c r="B47" s="1243"/>
      <c r="C47" s="205"/>
      <c r="D47" s="1255"/>
      <c r="E47" s="1812"/>
      <c r="F47" s="216"/>
      <c r="G47" s="76"/>
      <c r="H47" s="59"/>
      <c r="I47" s="2309"/>
      <c r="J47" s="304" t="s">
        <v>32</v>
      </c>
      <c r="K47" s="279">
        <f>L47+N47</f>
        <v>0</v>
      </c>
      <c r="L47" s="211"/>
      <c r="M47" s="211"/>
      <c r="N47" s="217"/>
      <c r="O47" s="491">
        <v>167.3</v>
      </c>
      <c r="P47" s="206">
        <v>167.3</v>
      </c>
      <c r="Q47" s="206">
        <v>71.2</v>
      </c>
      <c r="R47" s="207"/>
      <c r="S47" s="715">
        <f>T47</f>
        <v>167.3</v>
      </c>
      <c r="T47" s="716">
        <v>167.3</v>
      </c>
      <c r="U47" s="716">
        <v>71.2</v>
      </c>
      <c r="V47" s="717"/>
      <c r="W47" s="1218">
        <v>171</v>
      </c>
      <c r="X47" s="320">
        <v>171</v>
      </c>
      <c r="Y47" s="492" t="s">
        <v>211</v>
      </c>
      <c r="Z47" s="1257">
        <v>40</v>
      </c>
      <c r="AA47" s="1259">
        <v>40</v>
      </c>
      <c r="AB47" s="1261">
        <v>40</v>
      </c>
    </row>
    <row r="48" spans="1:29" s="23" customFormat="1" ht="24" x14ac:dyDescent="0.25">
      <c r="A48" s="1242"/>
      <c r="B48" s="1243"/>
      <c r="C48" s="205"/>
      <c r="D48" s="1255"/>
      <c r="E48" s="1812"/>
      <c r="F48" s="216"/>
      <c r="G48" s="76"/>
      <c r="H48" s="59"/>
      <c r="I48" s="2309"/>
      <c r="J48" s="304" t="s">
        <v>42</v>
      </c>
      <c r="K48" s="279"/>
      <c r="L48" s="211"/>
      <c r="M48" s="211"/>
      <c r="N48" s="217"/>
      <c r="O48" s="493">
        <v>3.6</v>
      </c>
      <c r="P48" s="179">
        <v>3.6</v>
      </c>
      <c r="Q48" s="179"/>
      <c r="R48" s="180"/>
      <c r="S48" s="671">
        <v>3.6</v>
      </c>
      <c r="T48" s="672">
        <v>3.6</v>
      </c>
      <c r="U48" s="672"/>
      <c r="V48" s="682"/>
      <c r="W48" s="1219">
        <v>3.6</v>
      </c>
      <c r="X48" s="485">
        <v>3.6</v>
      </c>
      <c r="Y48" s="462" t="s">
        <v>149</v>
      </c>
      <c r="Z48" s="333">
        <v>400</v>
      </c>
      <c r="AA48" s="463">
        <v>400</v>
      </c>
      <c r="AB48" s="464">
        <v>400</v>
      </c>
    </row>
    <row r="49" spans="1:29" s="23" customFormat="1" ht="24" x14ac:dyDescent="0.25">
      <c r="A49" s="1242"/>
      <c r="B49" s="1243"/>
      <c r="C49" s="205"/>
      <c r="D49" s="1255"/>
      <c r="E49" s="1822"/>
      <c r="F49" s="216"/>
      <c r="G49" s="76"/>
      <c r="H49" s="117"/>
      <c r="I49" s="2309"/>
      <c r="J49" s="50" t="s">
        <v>21</v>
      </c>
      <c r="K49" s="494"/>
      <c r="L49" s="472"/>
      <c r="M49" s="472"/>
      <c r="N49" s="471"/>
      <c r="O49" s="495">
        <f>P49+R49</f>
        <v>120</v>
      </c>
      <c r="P49" s="438">
        <v>85</v>
      </c>
      <c r="Q49" s="438"/>
      <c r="R49" s="928">
        <v>35</v>
      </c>
      <c r="S49" s="686">
        <f>T49+V49</f>
        <v>120</v>
      </c>
      <c r="T49" s="687">
        <v>85</v>
      </c>
      <c r="U49" s="687"/>
      <c r="V49" s="688">
        <v>35</v>
      </c>
      <c r="W49" s="1217">
        <v>130</v>
      </c>
      <c r="X49" s="489">
        <v>130</v>
      </c>
      <c r="Y49" s="66" t="s">
        <v>150</v>
      </c>
      <c r="Z49" s="496" t="s">
        <v>151</v>
      </c>
      <c r="AA49" s="497" t="s">
        <v>151</v>
      </c>
      <c r="AB49" s="498" t="s">
        <v>151</v>
      </c>
    </row>
    <row r="50" spans="1:29" s="23" customFormat="1" ht="20.25" customHeight="1" x14ac:dyDescent="0.25">
      <c r="A50" s="1242"/>
      <c r="B50" s="1243"/>
      <c r="C50" s="205"/>
      <c r="D50" s="1255"/>
      <c r="E50" s="1812" t="s">
        <v>168</v>
      </c>
      <c r="F50" s="216"/>
      <c r="G50" s="76"/>
      <c r="H50" s="59"/>
      <c r="I50" s="1256"/>
      <c r="J50" s="499" t="s">
        <v>27</v>
      </c>
      <c r="K50" s="500"/>
      <c r="L50" s="208"/>
      <c r="M50" s="208"/>
      <c r="N50" s="501"/>
      <c r="O50" s="390">
        <f>P50+R50</f>
        <v>44.1</v>
      </c>
      <c r="P50" s="391">
        <v>44.1</v>
      </c>
      <c r="Q50" s="391">
        <v>31.4</v>
      </c>
      <c r="R50" s="207"/>
      <c r="S50" s="715">
        <f>T50</f>
        <v>79.8</v>
      </c>
      <c r="T50" s="716">
        <v>79.8</v>
      </c>
      <c r="U50" s="716">
        <v>58.6</v>
      </c>
      <c r="V50" s="717"/>
      <c r="W50" s="1218">
        <v>246.9</v>
      </c>
      <c r="X50" s="320">
        <v>246.9</v>
      </c>
      <c r="Y50" s="467" t="s">
        <v>127</v>
      </c>
      <c r="Z50" s="1229">
        <v>25</v>
      </c>
      <c r="AA50" s="502">
        <v>55</v>
      </c>
      <c r="AB50" s="503">
        <v>55</v>
      </c>
    </row>
    <row r="51" spans="1:29" s="23" customFormat="1" ht="20.25" customHeight="1" x14ac:dyDescent="0.25">
      <c r="A51" s="1242"/>
      <c r="B51" s="1243"/>
      <c r="C51" s="205"/>
      <c r="D51" s="2302"/>
      <c r="E51" s="1812"/>
      <c r="F51" s="216"/>
      <c r="G51" s="76"/>
      <c r="H51" s="59"/>
      <c r="I51" s="1256"/>
      <c r="J51" s="50"/>
      <c r="K51" s="494"/>
      <c r="L51" s="472"/>
      <c r="M51" s="472"/>
      <c r="N51" s="471"/>
      <c r="O51" s="437"/>
      <c r="P51" s="438"/>
      <c r="Q51" s="438"/>
      <c r="R51" s="185"/>
      <c r="S51" s="686"/>
      <c r="T51" s="687"/>
      <c r="U51" s="687"/>
      <c r="V51" s="688"/>
      <c r="W51" s="1217"/>
      <c r="X51" s="489"/>
      <c r="Y51" s="467" t="s">
        <v>169</v>
      </c>
      <c r="Z51" s="1229">
        <v>5</v>
      </c>
      <c r="AA51" s="502">
        <v>11</v>
      </c>
      <c r="AB51" s="503">
        <v>11</v>
      </c>
    </row>
    <row r="52" spans="1:29" s="23" customFormat="1" ht="13.5" thickBot="1" x14ac:dyDescent="0.3">
      <c r="A52" s="1242"/>
      <c r="B52" s="1243"/>
      <c r="C52" s="306"/>
      <c r="D52" s="2303"/>
      <c r="E52" s="1822"/>
      <c r="F52" s="398"/>
      <c r="G52" s="599"/>
      <c r="H52" s="59"/>
      <c r="I52" s="1256"/>
      <c r="J52" s="838" t="s">
        <v>18</v>
      </c>
      <c r="K52" s="713">
        <f>SUM(K43:K51)</f>
        <v>0</v>
      </c>
      <c r="L52" s="713">
        <f t="shared" ref="L52:N52" si="7">SUM(L43:L51)</f>
        <v>0</v>
      </c>
      <c r="M52" s="739">
        <f>SUM(M43:M51)</f>
        <v>0</v>
      </c>
      <c r="N52" s="784">
        <f t="shared" si="7"/>
        <v>0</v>
      </c>
      <c r="O52" s="771">
        <f>P52+R52</f>
        <v>1918.9999999999998</v>
      </c>
      <c r="P52" s="739">
        <f t="shared" ref="P52:V52" si="8">SUM(P43:P51)</f>
        <v>1872.6999999999998</v>
      </c>
      <c r="Q52" s="739">
        <f t="shared" si="8"/>
        <v>1126.7</v>
      </c>
      <c r="R52" s="740">
        <f t="shared" si="8"/>
        <v>46.3</v>
      </c>
      <c r="S52" s="676">
        <f t="shared" si="8"/>
        <v>1943.3999999999999</v>
      </c>
      <c r="T52" s="713">
        <f t="shared" si="8"/>
        <v>1908.3999999999999</v>
      </c>
      <c r="U52" s="713">
        <f t="shared" si="8"/>
        <v>1153.8999999999999</v>
      </c>
      <c r="V52" s="714">
        <f t="shared" si="8"/>
        <v>35</v>
      </c>
      <c r="W52" s="784">
        <f>SUM(W43:W51)</f>
        <v>2475.6</v>
      </c>
      <c r="X52" s="741">
        <f>SUM(X43:X51)</f>
        <v>2490.9</v>
      </c>
      <c r="Y52" s="473"/>
      <c r="Z52" s="1258"/>
      <c r="AA52" s="1260"/>
      <c r="AB52" s="1262"/>
      <c r="AC52" s="9"/>
    </row>
    <row r="53" spans="1:29" s="23" customFormat="1" ht="48" x14ac:dyDescent="0.25">
      <c r="A53" s="1242"/>
      <c r="B53" s="1243"/>
      <c r="C53" s="205"/>
      <c r="D53" s="1049" t="s">
        <v>22</v>
      </c>
      <c r="E53" s="132" t="s">
        <v>120</v>
      </c>
      <c r="F53" s="216"/>
      <c r="G53" s="76"/>
      <c r="H53" s="59"/>
      <c r="I53" s="1256"/>
      <c r="J53" s="308" t="s">
        <v>27</v>
      </c>
      <c r="K53" s="452">
        <f>L53+N53</f>
        <v>0</v>
      </c>
      <c r="L53" s="453"/>
      <c r="M53" s="453"/>
      <c r="N53" s="454"/>
      <c r="O53" s="303">
        <v>513.70000000000005</v>
      </c>
      <c r="P53" s="174">
        <v>513.70000000000005</v>
      </c>
      <c r="Q53" s="174">
        <v>370.5</v>
      </c>
      <c r="R53" s="175"/>
      <c r="S53" s="679">
        <f>T53</f>
        <v>513.70000000000005</v>
      </c>
      <c r="T53" s="680">
        <v>513.70000000000005</v>
      </c>
      <c r="U53" s="680">
        <v>370.5</v>
      </c>
      <c r="V53" s="681"/>
      <c r="W53" s="455">
        <v>537.1</v>
      </c>
      <c r="X53" s="106">
        <v>537.1</v>
      </c>
      <c r="Y53" s="456" t="s">
        <v>213</v>
      </c>
      <c r="Z53" s="611">
        <f>SUM(Z54:Z56)</f>
        <v>112</v>
      </c>
      <c r="AA53" s="612">
        <f t="shared" ref="AA53:AB53" si="9">SUM(AA54:AA56)</f>
        <v>97</v>
      </c>
      <c r="AB53" s="613">
        <f t="shared" si="9"/>
        <v>97</v>
      </c>
    </row>
    <row r="54" spans="1:29" s="23" customFormat="1" ht="24" x14ac:dyDescent="0.25">
      <c r="A54" s="1242"/>
      <c r="B54" s="1243"/>
      <c r="C54" s="205"/>
      <c r="D54" s="1049"/>
      <c r="E54" s="209"/>
      <c r="F54" s="216"/>
      <c r="G54" s="76"/>
      <c r="H54" s="59"/>
      <c r="I54" s="1256"/>
      <c r="J54" s="304" t="s">
        <v>32</v>
      </c>
      <c r="K54" s="460">
        <f>L54+N54</f>
        <v>0</v>
      </c>
      <c r="L54" s="211"/>
      <c r="M54" s="211"/>
      <c r="N54" s="217"/>
      <c r="O54" s="461">
        <f>107+88.8</f>
        <v>195.8</v>
      </c>
      <c r="P54" s="179">
        <f>107+88.8</f>
        <v>195.8</v>
      </c>
      <c r="Q54" s="179">
        <f>42.6</f>
        <v>42.6</v>
      </c>
      <c r="R54" s="180"/>
      <c r="S54" s="671">
        <f>T54</f>
        <v>195.8</v>
      </c>
      <c r="T54" s="672">
        <f>88.8+107</f>
        <v>195.8</v>
      </c>
      <c r="U54" s="672">
        <v>42.6</v>
      </c>
      <c r="V54" s="682"/>
      <c r="W54" s="65">
        <v>221.6</v>
      </c>
      <c r="X54" s="124">
        <v>221.6</v>
      </c>
      <c r="Y54" s="462" t="s">
        <v>152</v>
      </c>
      <c r="Z54" s="333">
        <v>45</v>
      </c>
      <c r="AA54" s="463">
        <v>30</v>
      </c>
      <c r="AB54" s="464">
        <v>30</v>
      </c>
    </row>
    <row r="55" spans="1:29" s="23" customFormat="1" ht="24" x14ac:dyDescent="0.25">
      <c r="A55" s="1242"/>
      <c r="B55" s="1243"/>
      <c r="C55" s="205"/>
      <c r="D55" s="1049"/>
      <c r="E55" s="209"/>
      <c r="F55" s="216"/>
      <c r="G55" s="76"/>
      <c r="H55" s="59"/>
      <c r="I55" s="1256"/>
      <c r="J55" s="304"/>
      <c r="K55" s="460"/>
      <c r="L55" s="211"/>
      <c r="M55" s="211"/>
      <c r="N55" s="217"/>
      <c r="O55" s="461"/>
      <c r="P55" s="179"/>
      <c r="Q55" s="179"/>
      <c r="R55" s="180"/>
      <c r="S55" s="671"/>
      <c r="T55" s="672"/>
      <c r="U55" s="672"/>
      <c r="V55" s="682"/>
      <c r="W55" s="65"/>
      <c r="X55" s="124"/>
      <c r="Y55" s="462" t="s">
        <v>153</v>
      </c>
      <c r="Z55" s="333">
        <v>30</v>
      </c>
      <c r="AA55" s="463">
        <v>30</v>
      </c>
      <c r="AB55" s="464">
        <v>30</v>
      </c>
    </row>
    <row r="56" spans="1:29" s="23" customFormat="1" x14ac:dyDescent="0.25">
      <c r="A56" s="1242"/>
      <c r="B56" s="1243"/>
      <c r="C56" s="205"/>
      <c r="D56" s="1049"/>
      <c r="E56" s="209"/>
      <c r="F56" s="216"/>
      <c r="G56" s="76"/>
      <c r="H56" s="59"/>
      <c r="I56" s="1256"/>
      <c r="J56" s="399"/>
      <c r="K56" s="504"/>
      <c r="L56" s="208"/>
      <c r="M56" s="208"/>
      <c r="N56" s="501"/>
      <c r="O56" s="491"/>
      <c r="P56" s="206"/>
      <c r="Q56" s="206"/>
      <c r="R56" s="207"/>
      <c r="S56" s="715"/>
      <c r="T56" s="716"/>
      <c r="U56" s="716"/>
      <c r="V56" s="717"/>
      <c r="W56" s="563"/>
      <c r="X56" s="505"/>
      <c r="Y56" s="2304" t="s">
        <v>154</v>
      </c>
      <c r="Z56" s="1257">
        <v>37</v>
      </c>
      <c r="AA56" s="1259">
        <v>37</v>
      </c>
      <c r="AB56" s="1261">
        <v>37</v>
      </c>
    </row>
    <row r="57" spans="1:29" s="23" customFormat="1" ht="13.5" thickBot="1" x14ac:dyDescent="0.3">
      <c r="A57" s="1242"/>
      <c r="B57" s="1243"/>
      <c r="C57" s="306"/>
      <c r="D57" s="1049"/>
      <c r="E57" s="209"/>
      <c r="F57" s="398"/>
      <c r="G57" s="599"/>
      <c r="H57" s="59"/>
      <c r="I57" s="1256"/>
      <c r="J57" s="838" t="s">
        <v>18</v>
      </c>
      <c r="K57" s="713">
        <f>SUM(K53:K56)</f>
        <v>0</v>
      </c>
      <c r="L57" s="713">
        <f t="shared" ref="L57:R57" si="10">SUM(L53:L56)</f>
        <v>0</v>
      </c>
      <c r="M57" s="739">
        <f>SUM(M53:M56)</f>
        <v>0</v>
      </c>
      <c r="N57" s="784">
        <f t="shared" si="10"/>
        <v>0</v>
      </c>
      <c r="O57" s="771">
        <f>SUM(O53:O56)</f>
        <v>709.5</v>
      </c>
      <c r="P57" s="739">
        <f>SUM(P53:P56)</f>
        <v>709.5</v>
      </c>
      <c r="Q57" s="739">
        <f>SUM(Q53:Q56)</f>
        <v>413.1</v>
      </c>
      <c r="R57" s="740">
        <f t="shared" si="10"/>
        <v>0</v>
      </c>
      <c r="S57" s="676">
        <f>SUM(S53:S56)</f>
        <v>709.5</v>
      </c>
      <c r="T57" s="713">
        <f>SUM(T53:T56)</f>
        <v>709.5</v>
      </c>
      <c r="U57" s="713">
        <f>SUM(U53:U56)</f>
        <v>413.1</v>
      </c>
      <c r="V57" s="714"/>
      <c r="W57" s="739">
        <f>SUM(W53:W56)</f>
        <v>758.7</v>
      </c>
      <c r="X57" s="740">
        <f>SUM(X53:X56)</f>
        <v>758.7</v>
      </c>
      <c r="Y57" s="2305"/>
      <c r="Z57" s="1258"/>
      <c r="AA57" s="1260"/>
      <c r="AB57" s="1262"/>
    </row>
    <row r="58" spans="1:29" s="23" customFormat="1" ht="48" x14ac:dyDescent="0.25">
      <c r="A58" s="1242"/>
      <c r="B58" s="1243"/>
      <c r="C58" s="205"/>
      <c r="D58" s="1263" t="s">
        <v>24</v>
      </c>
      <c r="E58" s="132" t="s">
        <v>121</v>
      </c>
      <c r="F58" s="213"/>
      <c r="G58" s="76"/>
      <c r="H58" s="59"/>
      <c r="I58" s="1293"/>
      <c r="J58" s="308" t="s">
        <v>27</v>
      </c>
      <c r="K58" s="452">
        <f>L58</f>
        <v>0</v>
      </c>
      <c r="L58" s="474"/>
      <c r="M58" s="474"/>
      <c r="N58" s="506"/>
      <c r="O58" s="440">
        <f>P58</f>
        <v>1686.6</v>
      </c>
      <c r="P58" s="174">
        <v>1686.6</v>
      </c>
      <c r="Q58" s="187">
        <v>994.9</v>
      </c>
      <c r="R58" s="660"/>
      <c r="S58" s="679">
        <f>T58</f>
        <v>1650.8</v>
      </c>
      <c r="T58" s="680">
        <v>1650.8</v>
      </c>
      <c r="U58" s="680">
        <v>994.9</v>
      </c>
      <c r="V58" s="718"/>
      <c r="W58" s="42">
        <f>X58</f>
        <v>1680.3</v>
      </c>
      <c r="X58" s="660">
        <v>1680.3</v>
      </c>
      <c r="Y58" s="456" t="s">
        <v>155</v>
      </c>
      <c r="Z58" s="507">
        <v>3</v>
      </c>
      <c r="AA58" s="508">
        <v>3</v>
      </c>
      <c r="AB58" s="459">
        <v>3</v>
      </c>
    </row>
    <row r="59" spans="1:29" s="23" customFormat="1" x14ac:dyDescent="0.25">
      <c r="A59" s="1242"/>
      <c r="B59" s="1243"/>
      <c r="C59" s="205"/>
      <c r="D59" s="1264"/>
      <c r="E59" s="209"/>
      <c r="F59" s="213"/>
      <c r="G59" s="76"/>
      <c r="H59" s="59"/>
      <c r="I59" s="1293"/>
      <c r="J59" s="310" t="s">
        <v>32</v>
      </c>
      <c r="K59" s="460"/>
      <c r="L59" s="211"/>
      <c r="M59" s="279"/>
      <c r="N59" s="509"/>
      <c r="O59" s="178">
        <v>2</v>
      </c>
      <c r="P59" s="1269">
        <v>2</v>
      </c>
      <c r="Q59" s="1269"/>
      <c r="R59" s="662"/>
      <c r="S59" s="671">
        <f>T59+V59</f>
        <v>2</v>
      </c>
      <c r="T59" s="672">
        <v>2</v>
      </c>
      <c r="U59" s="672"/>
      <c r="V59" s="719"/>
      <c r="W59" s="124"/>
      <c r="X59" s="65"/>
      <c r="Y59" s="462" t="s">
        <v>270</v>
      </c>
      <c r="Z59" s="510">
        <v>15700</v>
      </c>
      <c r="AA59" s="511">
        <v>15700</v>
      </c>
      <c r="AB59" s="344">
        <v>15700</v>
      </c>
    </row>
    <row r="60" spans="1:29" s="23" customFormat="1" ht="36" x14ac:dyDescent="0.25">
      <c r="A60" s="1242"/>
      <c r="B60" s="1243"/>
      <c r="C60" s="205"/>
      <c r="D60" s="1264"/>
      <c r="E60" s="209"/>
      <c r="F60" s="213"/>
      <c r="G60" s="76"/>
      <c r="H60" s="59"/>
      <c r="I60" s="1293"/>
      <c r="J60" s="310"/>
      <c r="K60" s="460"/>
      <c r="L60" s="211"/>
      <c r="M60" s="279"/>
      <c r="N60" s="509"/>
      <c r="O60" s="512"/>
      <c r="P60" s="478"/>
      <c r="Q60" s="477"/>
      <c r="R60" s="895"/>
      <c r="S60" s="683"/>
      <c r="T60" s="684"/>
      <c r="U60" s="684"/>
      <c r="V60" s="720"/>
      <c r="W60" s="80"/>
      <c r="X60" s="661"/>
      <c r="Y60" s="462" t="s">
        <v>156</v>
      </c>
      <c r="Z60" s="333">
        <v>16</v>
      </c>
      <c r="AA60" s="463">
        <v>16</v>
      </c>
      <c r="AB60" s="464">
        <v>16</v>
      </c>
    </row>
    <row r="61" spans="1:29" s="23" customFormat="1" ht="24" x14ac:dyDescent="0.25">
      <c r="A61" s="1242"/>
      <c r="B61" s="1243"/>
      <c r="C61" s="205"/>
      <c r="D61" s="1264"/>
      <c r="E61" s="209"/>
      <c r="F61" s="213"/>
      <c r="G61" s="76"/>
      <c r="H61" s="59"/>
      <c r="I61" s="1293"/>
      <c r="J61" s="310"/>
      <c r="K61" s="460"/>
      <c r="L61" s="211"/>
      <c r="M61" s="279"/>
      <c r="N61" s="509"/>
      <c r="O61" s="460"/>
      <c r="P61" s="211"/>
      <c r="Q61" s="279"/>
      <c r="R61" s="662"/>
      <c r="S61" s="671"/>
      <c r="T61" s="672"/>
      <c r="U61" s="672"/>
      <c r="V61" s="719"/>
      <c r="W61" s="124"/>
      <c r="X61" s="65"/>
      <c r="Y61" s="462" t="s">
        <v>157</v>
      </c>
      <c r="Z61" s="333">
        <v>8</v>
      </c>
      <c r="AA61" s="463">
        <v>8</v>
      </c>
      <c r="AB61" s="464">
        <v>8</v>
      </c>
    </row>
    <row r="62" spans="1:29" s="23" customFormat="1" ht="60.75" thickBot="1" x14ac:dyDescent="0.3">
      <c r="A62" s="1234"/>
      <c r="B62" s="1236"/>
      <c r="C62" s="1248"/>
      <c r="D62" s="1294"/>
      <c r="E62" s="887"/>
      <c r="F62" s="1295"/>
      <c r="G62" s="1271"/>
      <c r="H62" s="888"/>
      <c r="I62" s="1296"/>
      <c r="J62" s="1297"/>
      <c r="K62" s="1298"/>
      <c r="L62" s="1299"/>
      <c r="M62" s="1300"/>
      <c r="N62" s="1301"/>
      <c r="O62" s="1298"/>
      <c r="P62" s="1299"/>
      <c r="Q62" s="1300"/>
      <c r="R62" s="1302"/>
      <c r="S62" s="1303"/>
      <c r="T62" s="1304"/>
      <c r="U62" s="1304"/>
      <c r="V62" s="1305"/>
      <c r="W62" s="1306"/>
      <c r="X62" s="1307"/>
      <c r="Y62" s="1308" t="s">
        <v>181</v>
      </c>
      <c r="Z62" s="1309">
        <v>40</v>
      </c>
      <c r="AA62" s="1310">
        <v>40</v>
      </c>
      <c r="AB62" s="1311">
        <v>40</v>
      </c>
    </row>
    <row r="63" spans="1:29" s="23" customFormat="1" x14ac:dyDescent="0.25">
      <c r="A63" s="1233"/>
      <c r="B63" s="1235"/>
      <c r="C63" s="1247"/>
      <c r="D63" s="1254"/>
      <c r="E63" s="1199"/>
      <c r="F63" s="1201"/>
      <c r="G63" s="886"/>
      <c r="H63" s="1312"/>
      <c r="I63" s="1313"/>
      <c r="J63" s="1314"/>
      <c r="K63" s="1315"/>
      <c r="L63" s="1316"/>
      <c r="M63" s="1316"/>
      <c r="N63" s="1317"/>
      <c r="O63" s="1205"/>
      <c r="P63" s="1318"/>
      <c r="Q63" s="1318"/>
      <c r="R63" s="1319"/>
      <c r="S63" s="1320"/>
      <c r="T63" s="668"/>
      <c r="U63" s="668"/>
      <c r="V63" s="1134"/>
      <c r="W63" s="1135"/>
      <c r="X63" s="1136"/>
      <c r="Y63" s="2306" t="s">
        <v>158</v>
      </c>
      <c r="Z63" s="2296">
        <v>16</v>
      </c>
      <c r="AA63" s="2298">
        <v>16</v>
      </c>
      <c r="AB63" s="2300">
        <v>16</v>
      </c>
    </row>
    <row r="64" spans="1:29" s="23" customFormat="1" ht="50.25" customHeight="1" x14ac:dyDescent="0.25">
      <c r="A64" s="1242"/>
      <c r="B64" s="1243"/>
      <c r="C64" s="306"/>
      <c r="D64" s="1049"/>
      <c r="E64" s="209"/>
      <c r="F64" s="398"/>
      <c r="G64" s="599"/>
      <c r="H64" s="59"/>
      <c r="I64" s="1256"/>
      <c r="J64" s="858" t="s">
        <v>18</v>
      </c>
      <c r="K64" s="1167">
        <f>SUM(K58:K63)</f>
        <v>0</v>
      </c>
      <c r="L64" s="1167">
        <f t="shared" ref="L64:R64" si="11">SUM(L58:L63)</f>
        <v>0</v>
      </c>
      <c r="M64" s="1167">
        <f>SUM(M58:M63)</f>
        <v>0</v>
      </c>
      <c r="N64" s="726">
        <f t="shared" si="11"/>
        <v>0</v>
      </c>
      <c r="O64" s="1168">
        <f t="shared" si="11"/>
        <v>1688.6</v>
      </c>
      <c r="P64" s="1169">
        <f>SUM(P58:P63)</f>
        <v>1688.6</v>
      </c>
      <c r="Q64" s="1169">
        <f>SUM(Q58:Q63)</f>
        <v>994.9</v>
      </c>
      <c r="R64" s="745">
        <f t="shared" si="11"/>
        <v>0</v>
      </c>
      <c r="S64" s="1170">
        <f>SUM(S58:S63)</f>
        <v>1652.8</v>
      </c>
      <c r="T64" s="1167">
        <f>SUM(T58:T63)</f>
        <v>1652.8</v>
      </c>
      <c r="U64" s="1167">
        <f>SUM(U58:U63)</f>
        <v>994.9</v>
      </c>
      <c r="V64" s="726"/>
      <c r="W64" s="744">
        <f>SUM(W58:W63)</f>
        <v>1680.3</v>
      </c>
      <c r="X64" s="745">
        <f>SUM(X58:X63)</f>
        <v>1680.3</v>
      </c>
      <c r="Y64" s="2307"/>
      <c r="Z64" s="2297"/>
      <c r="AA64" s="2299"/>
      <c r="AB64" s="2301"/>
      <c r="AC64" s="9"/>
    </row>
    <row r="65" spans="1:29" s="23" customFormat="1" ht="60" x14ac:dyDescent="0.25">
      <c r="A65" s="1242"/>
      <c r="B65" s="1243"/>
      <c r="C65" s="205"/>
      <c r="D65" s="1263" t="s">
        <v>28</v>
      </c>
      <c r="E65" s="132" t="s">
        <v>122</v>
      </c>
      <c r="F65" s="213"/>
      <c r="G65" s="76"/>
      <c r="H65" s="59"/>
      <c r="I65" s="1256"/>
      <c r="J65" s="304" t="s">
        <v>27</v>
      </c>
      <c r="K65" s="483">
        <f>L65+N65</f>
        <v>0</v>
      </c>
      <c r="L65" s="279"/>
      <c r="M65" s="279"/>
      <c r="N65" s="509"/>
      <c r="O65" s="461">
        <f>P65</f>
        <v>1091.5999999999999</v>
      </c>
      <c r="P65" s="181">
        <v>1091.5999999999999</v>
      </c>
      <c r="Q65" s="179">
        <v>734.4</v>
      </c>
      <c r="R65" s="180"/>
      <c r="S65" s="671">
        <f>T65</f>
        <v>1091.5999999999999</v>
      </c>
      <c r="T65" s="1274">
        <v>1091.5999999999999</v>
      </c>
      <c r="U65" s="672">
        <v>734.4</v>
      </c>
      <c r="V65" s="719"/>
      <c r="W65" s="485">
        <v>1057.0999999999999</v>
      </c>
      <c r="X65" s="1275">
        <v>1057.0999999999999</v>
      </c>
      <c r="Y65" s="1276" t="s">
        <v>271</v>
      </c>
      <c r="Z65" s="436" t="s">
        <v>159</v>
      </c>
      <c r="AA65" s="1253" t="s">
        <v>160</v>
      </c>
      <c r="AB65" s="334" t="s">
        <v>160</v>
      </c>
    </row>
    <row r="66" spans="1:29" s="23" customFormat="1" ht="24" x14ac:dyDescent="0.25">
      <c r="A66" s="1242"/>
      <c r="B66" s="1243"/>
      <c r="C66" s="205"/>
      <c r="D66" s="1264"/>
      <c r="E66" s="209"/>
      <c r="F66" s="213"/>
      <c r="G66" s="76"/>
      <c r="H66" s="59"/>
      <c r="I66" s="1256"/>
      <c r="J66" s="304" t="s">
        <v>32</v>
      </c>
      <c r="K66" s="480">
        <f>L66+N66</f>
        <v>0</v>
      </c>
      <c r="L66" s="477"/>
      <c r="M66" s="477"/>
      <c r="N66" s="513"/>
      <c r="O66" s="431">
        <f>P66+R66</f>
        <v>9</v>
      </c>
      <c r="P66" s="1251">
        <v>6</v>
      </c>
      <c r="Q66" s="1251"/>
      <c r="R66" s="895">
        <v>3</v>
      </c>
      <c r="S66" s="683">
        <f>T66+V66</f>
        <v>9</v>
      </c>
      <c r="T66" s="684">
        <v>6</v>
      </c>
      <c r="U66" s="684"/>
      <c r="V66" s="720">
        <v>3</v>
      </c>
      <c r="W66" s="481">
        <v>25</v>
      </c>
      <c r="X66" s="562">
        <v>25</v>
      </c>
      <c r="Y66" s="514" t="s">
        <v>161</v>
      </c>
      <c r="Z66" s="342">
        <v>1</v>
      </c>
      <c r="AA66" s="343">
        <v>1</v>
      </c>
      <c r="AB66" s="344">
        <v>1</v>
      </c>
    </row>
    <row r="67" spans="1:29" s="23" customFormat="1" ht="24" x14ac:dyDescent="0.25">
      <c r="A67" s="1242"/>
      <c r="B67" s="1243"/>
      <c r="C67" s="306"/>
      <c r="D67" s="1265"/>
      <c r="E67" s="1273"/>
      <c r="F67" s="398"/>
      <c r="G67" s="599"/>
      <c r="H67" s="59"/>
      <c r="I67" s="1256"/>
      <c r="J67" s="1221" t="s">
        <v>18</v>
      </c>
      <c r="K67" s="1277">
        <f t="shared" ref="K67:V67" si="12">SUM(K65:K66)</f>
        <v>0</v>
      </c>
      <c r="L67" s="1277">
        <f t="shared" si="12"/>
        <v>0</v>
      </c>
      <c r="M67" s="1277">
        <f t="shared" si="12"/>
        <v>0</v>
      </c>
      <c r="N67" s="1278">
        <f t="shared" si="12"/>
        <v>0</v>
      </c>
      <c r="O67" s="1279">
        <f>SUM(O65:O66)</f>
        <v>1100.5999999999999</v>
      </c>
      <c r="P67" s="1280">
        <f>SUM(P65:P66)</f>
        <v>1097.5999999999999</v>
      </c>
      <c r="Q67" s="1280">
        <f>SUM(Q65:Q66)</f>
        <v>734.4</v>
      </c>
      <c r="R67" s="1281">
        <f t="shared" si="12"/>
        <v>3</v>
      </c>
      <c r="S67" s="761">
        <f t="shared" si="12"/>
        <v>1100.5999999999999</v>
      </c>
      <c r="T67" s="1277">
        <f t="shared" si="12"/>
        <v>1097.5999999999999</v>
      </c>
      <c r="U67" s="1277">
        <f t="shared" si="12"/>
        <v>734.4</v>
      </c>
      <c r="V67" s="1278">
        <f t="shared" si="12"/>
        <v>3</v>
      </c>
      <c r="W67" s="1282">
        <f>SUM(W65:W66)</f>
        <v>1082.0999999999999</v>
      </c>
      <c r="X67" s="1280">
        <f>SUM(X65:X66)</f>
        <v>1082.0999999999999</v>
      </c>
      <c r="Y67" s="1283" t="s">
        <v>182</v>
      </c>
      <c r="Z67" s="333">
        <v>1</v>
      </c>
      <c r="AA67" s="511"/>
      <c r="AB67" s="344"/>
      <c r="AC67" s="9"/>
    </row>
    <row r="68" spans="1:29" s="23" customFormat="1" x14ac:dyDescent="0.25">
      <c r="A68" s="1242"/>
      <c r="B68" s="1243"/>
      <c r="C68" s="75"/>
      <c r="D68" s="2286" t="s">
        <v>36</v>
      </c>
      <c r="E68" s="1881" t="s">
        <v>123</v>
      </c>
      <c r="F68" s="1084"/>
      <c r="G68" s="111"/>
      <c r="H68" s="59"/>
      <c r="I68" s="1256"/>
      <c r="J68" s="36" t="s">
        <v>21</v>
      </c>
      <c r="K68" s="390"/>
      <c r="L68" s="561"/>
      <c r="M68" s="561"/>
      <c r="N68" s="217"/>
      <c r="O68" s="178">
        <f>P68</f>
        <v>224.6</v>
      </c>
      <c r="P68" s="179">
        <v>224.6</v>
      </c>
      <c r="Q68" s="179"/>
      <c r="R68" s="180"/>
      <c r="S68" s="671">
        <f>T68+V68</f>
        <v>224.6</v>
      </c>
      <c r="T68" s="672">
        <v>224.6</v>
      </c>
      <c r="U68" s="672"/>
      <c r="V68" s="682"/>
      <c r="W68" s="307">
        <f>X68</f>
        <v>224.6</v>
      </c>
      <c r="X68" s="662">
        <v>224.6</v>
      </c>
      <c r="Y68" s="1171" t="s">
        <v>146</v>
      </c>
      <c r="Z68" s="1172">
        <v>50</v>
      </c>
      <c r="AA68" s="1173">
        <v>50</v>
      </c>
      <c r="AB68" s="1174">
        <v>50</v>
      </c>
    </row>
    <row r="69" spans="1:29" s="23" customFormat="1" x14ac:dyDescent="0.25">
      <c r="A69" s="1242"/>
      <c r="B69" s="1243"/>
      <c r="C69" s="75"/>
      <c r="D69" s="2287"/>
      <c r="E69" s="1812"/>
      <c r="F69" s="1084"/>
      <c r="G69" s="111"/>
      <c r="H69" s="59"/>
      <c r="I69" s="1256"/>
      <c r="J69" s="36" t="s">
        <v>32</v>
      </c>
      <c r="K69" s="493">
        <f>L69+N69</f>
        <v>0</v>
      </c>
      <c r="L69" s="561"/>
      <c r="M69" s="561"/>
      <c r="N69" s="217"/>
      <c r="O69" s="178">
        <f>P69</f>
        <v>26.7</v>
      </c>
      <c r="P69" s="179">
        <f>20.7+6</f>
        <v>26.7</v>
      </c>
      <c r="Q69" s="179"/>
      <c r="R69" s="180"/>
      <c r="S69" s="671">
        <v>26.7</v>
      </c>
      <c r="T69" s="672">
        <v>26.7</v>
      </c>
      <c r="U69" s="672"/>
      <c r="V69" s="682"/>
      <c r="W69" s="307">
        <f>X69</f>
        <v>26.7</v>
      </c>
      <c r="X69" s="662">
        <f>20.7+6</f>
        <v>26.7</v>
      </c>
      <c r="Y69" s="2284" t="s">
        <v>147</v>
      </c>
      <c r="Z69" s="1257">
        <v>76</v>
      </c>
      <c r="AA69" s="1259">
        <v>76</v>
      </c>
      <c r="AB69" s="1261">
        <v>76</v>
      </c>
      <c r="AC69" s="9"/>
    </row>
    <row r="70" spans="1:29" s="23" customFormat="1" x14ac:dyDescent="0.25">
      <c r="A70" s="1242"/>
      <c r="B70" s="1243"/>
      <c r="C70" s="75"/>
      <c r="D70" s="2287"/>
      <c r="E70" s="2293"/>
      <c r="F70" s="1084"/>
      <c r="G70" s="111"/>
      <c r="H70" s="59"/>
      <c r="I70" s="1256"/>
      <c r="J70" s="107" t="s">
        <v>17</v>
      </c>
      <c r="K70" s="572"/>
      <c r="L70" s="391"/>
      <c r="M70" s="391"/>
      <c r="N70" s="217"/>
      <c r="O70" s="929">
        <f>P70</f>
        <v>468</v>
      </c>
      <c r="P70" s="632">
        <v>468</v>
      </c>
      <c r="Q70" s="632">
        <v>324.39999999999998</v>
      </c>
      <c r="R70" s="930"/>
      <c r="S70" s="1060">
        <f>T70</f>
        <v>463</v>
      </c>
      <c r="T70" s="1061">
        <f>468-5</f>
        <v>463</v>
      </c>
      <c r="U70" s="1061">
        <v>324.39999999999998</v>
      </c>
      <c r="V70" s="682"/>
      <c r="W70" s="307">
        <f>X70</f>
        <v>468</v>
      </c>
      <c r="X70" s="662">
        <f>468</f>
        <v>468</v>
      </c>
      <c r="Y70" s="2285"/>
      <c r="Z70" s="449"/>
      <c r="AA70" s="68"/>
      <c r="AB70" s="336"/>
    </row>
    <row r="71" spans="1:29" s="23" customFormat="1" x14ac:dyDescent="0.25">
      <c r="A71" s="1242"/>
      <c r="B71" s="1243"/>
      <c r="C71" s="75"/>
      <c r="D71" s="2287"/>
      <c r="E71" s="2293"/>
      <c r="F71" s="1084"/>
      <c r="G71" s="111"/>
      <c r="H71" s="59"/>
      <c r="I71" s="1256"/>
      <c r="J71" s="107" t="s">
        <v>27</v>
      </c>
      <c r="K71" s="573">
        <f>L71</f>
        <v>0</v>
      </c>
      <c r="L71" s="391"/>
      <c r="M71" s="391"/>
      <c r="N71" s="501"/>
      <c r="O71" s="931">
        <f>P71</f>
        <v>917.2</v>
      </c>
      <c r="P71" s="633">
        <v>917.2</v>
      </c>
      <c r="Q71" s="634">
        <v>649.29999999999995</v>
      </c>
      <c r="R71" s="932"/>
      <c r="S71" s="1062">
        <f>T71</f>
        <v>866.8</v>
      </c>
      <c r="T71" s="1063">
        <v>866.8</v>
      </c>
      <c r="U71" s="1063">
        <v>649.29999999999995</v>
      </c>
      <c r="V71" s="688"/>
      <c r="W71" s="516">
        <f>X71</f>
        <v>934.4</v>
      </c>
      <c r="X71" s="547">
        <f>934.4</f>
        <v>934.4</v>
      </c>
      <c r="Y71" s="2285"/>
      <c r="Z71" s="449"/>
      <c r="AA71" s="68"/>
      <c r="AB71" s="336"/>
    </row>
    <row r="72" spans="1:29" s="23" customFormat="1" x14ac:dyDescent="0.25">
      <c r="A72" s="1242"/>
      <c r="B72" s="1243"/>
      <c r="C72" s="75"/>
      <c r="D72" s="2288"/>
      <c r="E72" s="2294"/>
      <c r="F72" s="1084"/>
      <c r="G72" s="111"/>
      <c r="H72" s="59"/>
      <c r="I72" s="1256"/>
      <c r="J72" s="851" t="s">
        <v>18</v>
      </c>
      <c r="K72" s="1175">
        <f>L72+N72</f>
        <v>0</v>
      </c>
      <c r="L72" s="842">
        <f>SUM(L68:L71)</f>
        <v>0</v>
      </c>
      <c r="M72" s="842">
        <f>SUM(M68:M71)</f>
        <v>0</v>
      </c>
      <c r="N72" s="843"/>
      <c r="O72" s="848">
        <f>P72+R72</f>
        <v>1636.5</v>
      </c>
      <c r="P72" s="842">
        <f>SUM(P68:P71)</f>
        <v>1636.5</v>
      </c>
      <c r="Q72" s="842">
        <f>SUM(Q68:Q71)</f>
        <v>973.69999999999993</v>
      </c>
      <c r="R72" s="849"/>
      <c r="S72" s="936">
        <f>SUM(S68:S71)</f>
        <v>1581.1</v>
      </c>
      <c r="T72" s="850">
        <f>SUM(T68:T71)</f>
        <v>1581.1</v>
      </c>
      <c r="U72" s="850">
        <f>SUM(U68:U71)</f>
        <v>973.69999999999993</v>
      </c>
      <c r="V72" s="1176"/>
      <c r="W72" s="822">
        <f>SUM(W68:W71)</f>
        <v>1653.6999999999998</v>
      </c>
      <c r="X72" s="1176">
        <f t="shared" ref="X72" si="13">SUM(X68:X71)</f>
        <v>1653.6999999999998</v>
      </c>
      <c r="Y72" s="2295"/>
      <c r="Z72" s="1177"/>
      <c r="AA72" s="1178"/>
      <c r="AB72" s="1179"/>
    </row>
    <row r="73" spans="1:29" s="23" customFormat="1" x14ac:dyDescent="0.25">
      <c r="A73" s="1242"/>
      <c r="B73" s="1243"/>
      <c r="C73" s="1244"/>
      <c r="D73" s="2287" t="s">
        <v>38</v>
      </c>
      <c r="E73" s="1812" t="s">
        <v>124</v>
      </c>
      <c r="F73" s="1085"/>
      <c r="G73" s="1249"/>
      <c r="H73" s="7"/>
      <c r="I73" s="658"/>
      <c r="J73" s="36" t="s">
        <v>21</v>
      </c>
      <c r="K73" s="483"/>
      <c r="L73" s="211"/>
      <c r="M73" s="211"/>
      <c r="N73" s="217"/>
      <c r="O73" s="483">
        <v>41.9</v>
      </c>
      <c r="P73" s="211">
        <v>41.9</v>
      </c>
      <c r="Q73" s="211"/>
      <c r="R73" s="484"/>
      <c r="S73" s="1065">
        <f>T73+V73</f>
        <v>41.9</v>
      </c>
      <c r="T73" s="1061">
        <v>41.9</v>
      </c>
      <c r="U73" s="1061"/>
      <c r="V73" s="682"/>
      <c r="W73" s="517">
        <v>41.9</v>
      </c>
      <c r="X73" s="663">
        <v>41.9</v>
      </c>
      <c r="Y73" s="518" t="s">
        <v>146</v>
      </c>
      <c r="Z73" s="1257">
        <v>26</v>
      </c>
      <c r="AA73" s="1259">
        <v>26</v>
      </c>
      <c r="AB73" s="1261">
        <v>26</v>
      </c>
    </row>
    <row r="74" spans="1:29" s="23" customFormat="1" x14ac:dyDescent="0.25">
      <c r="A74" s="1242"/>
      <c r="B74" s="1243"/>
      <c r="C74" s="1244"/>
      <c r="D74" s="2287"/>
      <c r="E74" s="1812"/>
      <c r="F74" s="1085"/>
      <c r="G74" s="1249"/>
      <c r="H74" s="7"/>
      <c r="I74" s="658"/>
      <c r="J74" s="304" t="s">
        <v>32</v>
      </c>
      <c r="K74" s="504"/>
      <c r="L74" s="208"/>
      <c r="M74" s="208"/>
      <c r="N74" s="501"/>
      <c r="O74" s="491"/>
      <c r="P74" s="206"/>
      <c r="Q74" s="206"/>
      <c r="R74" s="207"/>
      <c r="S74" s="1066"/>
      <c r="T74" s="1067"/>
      <c r="U74" s="1067"/>
      <c r="V74" s="717"/>
      <c r="W74" s="505"/>
      <c r="X74" s="563"/>
      <c r="Y74" s="2284" t="s">
        <v>147</v>
      </c>
      <c r="Z74" s="1257">
        <v>71</v>
      </c>
      <c r="AA74" s="1259">
        <v>71</v>
      </c>
      <c r="AB74" s="1261">
        <v>71</v>
      </c>
      <c r="AC74" s="9"/>
    </row>
    <row r="75" spans="1:29" s="23" customFormat="1" x14ac:dyDescent="0.25">
      <c r="A75" s="1242"/>
      <c r="B75" s="1243"/>
      <c r="C75" s="1244"/>
      <c r="D75" s="2287"/>
      <c r="E75" s="1812"/>
      <c r="F75" s="1085"/>
      <c r="G75" s="1249"/>
      <c r="H75" s="7"/>
      <c r="I75" s="658"/>
      <c r="J75" s="79" t="s">
        <v>17</v>
      </c>
      <c r="K75" s="483"/>
      <c r="L75" s="211"/>
      <c r="M75" s="211"/>
      <c r="N75" s="217"/>
      <c r="O75" s="461">
        <v>612</v>
      </c>
      <c r="P75" s="179">
        <v>612</v>
      </c>
      <c r="Q75" s="179">
        <v>349.4</v>
      </c>
      <c r="R75" s="180"/>
      <c r="S75" s="1060">
        <f>T75</f>
        <v>606.9</v>
      </c>
      <c r="T75" s="1061">
        <f>612-5.1</f>
        <v>606.9</v>
      </c>
      <c r="U75" s="1061">
        <v>349.4</v>
      </c>
      <c r="V75" s="682"/>
      <c r="W75" s="124">
        <v>602.1</v>
      </c>
      <c r="X75" s="65">
        <v>602.1</v>
      </c>
      <c r="Y75" s="2285"/>
      <c r="Z75" s="449"/>
      <c r="AA75" s="68"/>
      <c r="AB75" s="336"/>
    </row>
    <row r="76" spans="1:29" s="23" customFormat="1" x14ac:dyDescent="0.25">
      <c r="A76" s="1242"/>
      <c r="B76" s="1243"/>
      <c r="C76" s="1244"/>
      <c r="D76" s="2287"/>
      <c r="E76" s="1812"/>
      <c r="F76" s="1085"/>
      <c r="G76" s="1249"/>
      <c r="H76" s="7"/>
      <c r="I76" s="658"/>
      <c r="J76" s="310" t="s">
        <v>27</v>
      </c>
      <c r="K76" s="584">
        <f>L76+N76</f>
        <v>0</v>
      </c>
      <c r="L76" s="472"/>
      <c r="M76" s="472"/>
      <c r="N76" s="471"/>
      <c r="O76" s="933">
        <v>319.2</v>
      </c>
      <c r="P76" s="438">
        <v>319.2</v>
      </c>
      <c r="Q76" s="438">
        <v>186.7</v>
      </c>
      <c r="R76" s="185"/>
      <c r="S76" s="1062">
        <f>T76</f>
        <v>316.8</v>
      </c>
      <c r="T76" s="1063">
        <v>316.8</v>
      </c>
      <c r="U76" s="1063">
        <v>184.9</v>
      </c>
      <c r="V76" s="688"/>
      <c r="W76" s="73">
        <v>377.8</v>
      </c>
      <c r="X76" s="70">
        <v>377.8</v>
      </c>
      <c r="Y76" s="2285"/>
      <c r="Z76" s="449"/>
      <c r="AA76" s="68"/>
      <c r="AB76" s="336"/>
    </row>
    <row r="77" spans="1:29" s="23" customFormat="1" x14ac:dyDescent="0.25">
      <c r="A77" s="1242"/>
      <c r="B77" s="1243"/>
      <c r="C77" s="1244"/>
      <c r="D77" s="2287"/>
      <c r="E77" s="1812"/>
      <c r="F77" s="1085"/>
      <c r="G77" s="1249"/>
      <c r="H77" s="7"/>
      <c r="I77" s="658"/>
      <c r="J77" s="844" t="s">
        <v>18</v>
      </c>
      <c r="K77" s="724">
        <f>L77+N77</f>
        <v>0</v>
      </c>
      <c r="L77" s="725">
        <f>SUM(L73:L76)</f>
        <v>0</v>
      </c>
      <c r="M77" s="726">
        <f>SUM(M73:M76)</f>
        <v>0</v>
      </c>
      <c r="N77" s="914"/>
      <c r="O77" s="934">
        <f>P77+R77</f>
        <v>973.09999999999991</v>
      </c>
      <c r="P77" s="846">
        <f>SUM(P73:P76)</f>
        <v>973.09999999999991</v>
      </c>
      <c r="Q77" s="846">
        <f>SUM(Q73:Q76)</f>
        <v>536.09999999999991</v>
      </c>
      <c r="R77" s="935"/>
      <c r="S77" s="934">
        <f>T77+V77</f>
        <v>965.59999999999991</v>
      </c>
      <c r="T77" s="846">
        <f>SUM(T73:T76)</f>
        <v>965.59999999999991</v>
      </c>
      <c r="U77" s="1068">
        <f>SUM(U73:U76)</f>
        <v>534.29999999999995</v>
      </c>
      <c r="V77" s="845"/>
      <c r="W77" s="744">
        <f>SUM(W73:W76)</f>
        <v>1021.8</v>
      </c>
      <c r="X77" s="745">
        <f>SUM(X73:X76)</f>
        <v>1021.8</v>
      </c>
      <c r="Y77" s="2285"/>
      <c r="Z77" s="339"/>
      <c r="AA77" s="340"/>
      <c r="AB77" s="341"/>
    </row>
    <row r="78" spans="1:29" s="74" customFormat="1" x14ac:dyDescent="0.25">
      <c r="A78" s="1242"/>
      <c r="B78" s="1243"/>
      <c r="C78" s="214"/>
      <c r="D78" s="1073" t="s">
        <v>71</v>
      </c>
      <c r="E78" s="1881" t="s">
        <v>125</v>
      </c>
      <c r="F78" s="1086"/>
      <c r="G78" s="72"/>
      <c r="H78" s="59"/>
      <c r="I78" s="1256"/>
      <c r="J78" s="36" t="s">
        <v>21</v>
      </c>
      <c r="K78" s="460"/>
      <c r="L78" s="211"/>
      <c r="M78" s="211"/>
      <c r="N78" s="217"/>
      <c r="O78" s="461">
        <v>225</v>
      </c>
      <c r="P78" s="179">
        <v>225</v>
      </c>
      <c r="Q78" s="179"/>
      <c r="R78" s="180"/>
      <c r="S78" s="1060"/>
      <c r="T78" s="1061"/>
      <c r="U78" s="1061"/>
      <c r="V78" s="682"/>
      <c r="W78" s="124">
        <v>225</v>
      </c>
      <c r="X78" s="65">
        <v>225</v>
      </c>
      <c r="Y78" s="518" t="s">
        <v>146</v>
      </c>
      <c r="Z78" s="333">
        <v>66</v>
      </c>
      <c r="AA78" s="463">
        <v>66</v>
      </c>
      <c r="AB78" s="464">
        <v>66</v>
      </c>
    </row>
    <row r="79" spans="1:29" s="74" customFormat="1" ht="36" x14ac:dyDescent="0.25">
      <c r="A79" s="1242"/>
      <c r="B79" s="1243"/>
      <c r="C79" s="214"/>
      <c r="D79" s="1074"/>
      <c r="E79" s="1812"/>
      <c r="F79" s="1086"/>
      <c r="G79" s="72"/>
      <c r="H79" s="59"/>
      <c r="I79" s="1256"/>
      <c r="J79" s="310" t="s">
        <v>27</v>
      </c>
      <c r="K79" s="512">
        <f>L79+N79</f>
        <v>0</v>
      </c>
      <c r="L79" s="478"/>
      <c r="M79" s="478"/>
      <c r="N79" s="479"/>
      <c r="O79" s="215">
        <f>P79</f>
        <v>668.3</v>
      </c>
      <c r="P79" s="176">
        <v>668.3</v>
      </c>
      <c r="Q79" s="176">
        <v>456.8</v>
      </c>
      <c r="R79" s="182"/>
      <c r="S79" s="1069">
        <f>T79</f>
        <v>668.3</v>
      </c>
      <c r="T79" s="1070">
        <v>668.3</v>
      </c>
      <c r="U79" s="1070">
        <v>456.8</v>
      </c>
      <c r="V79" s="685"/>
      <c r="W79" s="80">
        <v>662</v>
      </c>
      <c r="X79" s="661">
        <v>662</v>
      </c>
      <c r="Y79" s="519" t="s">
        <v>272</v>
      </c>
      <c r="Z79" s="342">
        <v>1</v>
      </c>
      <c r="AA79" s="343">
        <v>1</v>
      </c>
      <c r="AB79" s="344">
        <v>1</v>
      </c>
    </row>
    <row r="80" spans="1:29" s="74" customFormat="1" x14ac:dyDescent="0.25">
      <c r="A80" s="1242"/>
      <c r="B80" s="1243"/>
      <c r="C80" s="214"/>
      <c r="D80" s="1074"/>
      <c r="E80" s="2293"/>
      <c r="F80" s="1086"/>
      <c r="G80" s="72"/>
      <c r="H80" s="59"/>
      <c r="I80" s="1256"/>
      <c r="J80" s="515" t="s">
        <v>32</v>
      </c>
      <c r="K80" s="460">
        <f>L80+N80</f>
        <v>0</v>
      </c>
      <c r="L80" s="211"/>
      <c r="M80" s="211"/>
      <c r="N80" s="217"/>
      <c r="O80" s="461">
        <v>251.5</v>
      </c>
      <c r="P80" s="179">
        <v>251.5</v>
      </c>
      <c r="Q80" s="179">
        <v>192</v>
      </c>
      <c r="R80" s="180"/>
      <c r="S80" s="1065">
        <f>T80</f>
        <v>251.5</v>
      </c>
      <c r="T80" s="1061">
        <v>251.5</v>
      </c>
      <c r="U80" s="1061">
        <v>192</v>
      </c>
      <c r="V80" s="682"/>
      <c r="W80" s="124">
        <v>251.5</v>
      </c>
      <c r="X80" s="65">
        <v>251.5</v>
      </c>
      <c r="Y80" s="2284" t="s">
        <v>147</v>
      </c>
      <c r="Z80" s="1257">
        <v>80</v>
      </c>
      <c r="AA80" s="1259">
        <v>81</v>
      </c>
      <c r="AB80" s="1261">
        <v>81</v>
      </c>
      <c r="AC80" s="311"/>
    </row>
    <row r="81" spans="1:29" s="74" customFormat="1" x14ac:dyDescent="0.25">
      <c r="A81" s="1242"/>
      <c r="B81" s="1243"/>
      <c r="C81" s="214"/>
      <c r="D81" s="1074"/>
      <c r="E81" s="2293"/>
      <c r="F81" s="1086"/>
      <c r="G81" s="72"/>
      <c r="H81" s="59"/>
      <c r="I81" s="1256"/>
      <c r="J81" s="36" t="s">
        <v>17</v>
      </c>
      <c r="K81" s="460"/>
      <c r="L81" s="211"/>
      <c r="M81" s="211"/>
      <c r="N81" s="217"/>
      <c r="O81" s="461">
        <v>828</v>
      </c>
      <c r="P81" s="179">
        <v>828</v>
      </c>
      <c r="Q81" s="179">
        <v>452</v>
      </c>
      <c r="R81" s="180"/>
      <c r="S81" s="1071">
        <f>T81</f>
        <v>823</v>
      </c>
      <c r="T81" s="1061">
        <f>828-5</f>
        <v>823</v>
      </c>
      <c r="U81" s="1061">
        <v>452</v>
      </c>
      <c r="V81" s="682"/>
      <c r="W81" s="124">
        <v>828</v>
      </c>
      <c r="X81" s="65">
        <v>828</v>
      </c>
      <c r="Y81" s="2285"/>
      <c r="Z81" s="449"/>
      <c r="AA81" s="68"/>
      <c r="AB81" s="336"/>
      <c r="AC81" s="311"/>
    </row>
    <row r="82" spans="1:29" s="74" customFormat="1" ht="24" customHeight="1" x14ac:dyDescent="0.25">
      <c r="A82" s="1242"/>
      <c r="B82" s="1243"/>
      <c r="C82" s="214"/>
      <c r="D82" s="1075"/>
      <c r="E82" s="2294"/>
      <c r="F82" s="1086"/>
      <c r="G82" s="72"/>
      <c r="H82" s="59"/>
      <c r="I82" s="1256"/>
      <c r="J82" s="847" t="s">
        <v>18</v>
      </c>
      <c r="K82" s="848">
        <f>L82+N82</f>
        <v>0</v>
      </c>
      <c r="L82" s="842">
        <f>SUM(L78:L81)</f>
        <v>0</v>
      </c>
      <c r="M82" s="842">
        <f>SUM(M78:M81)</f>
        <v>0</v>
      </c>
      <c r="N82" s="843"/>
      <c r="O82" s="936">
        <f>P82+R82</f>
        <v>1972.8</v>
      </c>
      <c r="P82" s="850">
        <f>SUM(P78:P81)</f>
        <v>1972.8</v>
      </c>
      <c r="Q82" s="850">
        <f>SUM(Q78:Q81)</f>
        <v>1100.8</v>
      </c>
      <c r="R82" s="937"/>
      <c r="S82" s="1072">
        <f>T82+V82</f>
        <v>1742.8</v>
      </c>
      <c r="T82" s="1064">
        <f>SUM(T78:T81)</f>
        <v>1742.8</v>
      </c>
      <c r="U82" s="1064">
        <f>SUM(U78:U81)</f>
        <v>1100.8</v>
      </c>
      <c r="V82" s="841"/>
      <c r="W82" s="746">
        <f>SUM(W78:W81)</f>
        <v>1966.5</v>
      </c>
      <c r="X82" s="747">
        <f>SUM(X78:X81)</f>
        <v>1966.5</v>
      </c>
      <c r="Y82" s="2295"/>
      <c r="Z82" s="342"/>
      <c r="AA82" s="343"/>
      <c r="AB82" s="344"/>
    </row>
    <row r="83" spans="1:29" s="23" customFormat="1" x14ac:dyDescent="0.25">
      <c r="A83" s="1242"/>
      <c r="B83" s="1243"/>
      <c r="C83" s="205"/>
      <c r="D83" s="1263" t="s">
        <v>85</v>
      </c>
      <c r="E83" s="1881" t="s">
        <v>73</v>
      </c>
      <c r="F83" s="1084"/>
      <c r="G83" s="76"/>
      <c r="H83" s="59"/>
      <c r="I83" s="122"/>
      <c r="J83" s="36" t="s">
        <v>27</v>
      </c>
      <c r="K83" s="220"/>
      <c r="L83" s="221"/>
      <c r="M83" s="221"/>
      <c r="N83" s="915"/>
      <c r="O83" s="220">
        <f>P83+R83</f>
        <v>82.5</v>
      </c>
      <c r="P83" s="221">
        <v>80.5</v>
      </c>
      <c r="Q83" s="179">
        <v>25.4</v>
      </c>
      <c r="R83" s="180">
        <v>2</v>
      </c>
      <c r="S83" s="671">
        <f>T83+V83</f>
        <v>49.2</v>
      </c>
      <c r="T83" s="672">
        <v>47.2</v>
      </c>
      <c r="U83" s="672"/>
      <c r="V83" s="682">
        <v>2</v>
      </c>
      <c r="W83" s="124">
        <v>235.9</v>
      </c>
      <c r="X83" s="65">
        <v>235.9</v>
      </c>
      <c r="Y83" s="2290" t="s">
        <v>127</v>
      </c>
      <c r="Z83" s="2277" t="s">
        <v>166</v>
      </c>
      <c r="AA83" s="2280">
        <v>40</v>
      </c>
      <c r="AB83" s="2282">
        <v>40</v>
      </c>
    </row>
    <row r="84" spans="1:29" s="23" customFormat="1" x14ac:dyDescent="0.25">
      <c r="A84" s="1242"/>
      <c r="B84" s="33"/>
      <c r="C84" s="205"/>
      <c r="D84" s="314"/>
      <c r="E84" s="1812"/>
      <c r="F84" s="1084"/>
      <c r="G84" s="76"/>
      <c r="H84" s="59"/>
      <c r="I84" s="1256"/>
      <c r="J84" s="36" t="s">
        <v>32</v>
      </c>
      <c r="K84" s="220"/>
      <c r="L84" s="221"/>
      <c r="M84" s="221"/>
      <c r="N84" s="915"/>
      <c r="O84" s="220"/>
      <c r="P84" s="222"/>
      <c r="Q84" s="1269"/>
      <c r="R84" s="662"/>
      <c r="S84" s="671"/>
      <c r="T84" s="728"/>
      <c r="U84" s="729"/>
      <c r="V84" s="786"/>
      <c r="W84" s="124">
        <v>59.4</v>
      </c>
      <c r="X84" s="65">
        <v>59.4</v>
      </c>
      <c r="Y84" s="2289"/>
      <c r="Z84" s="2278"/>
      <c r="AA84" s="2237"/>
      <c r="AB84" s="2239"/>
    </row>
    <row r="85" spans="1:29" s="26" customFormat="1" x14ac:dyDescent="0.25">
      <c r="A85" s="2292"/>
      <c r="B85" s="1846"/>
      <c r="C85" s="313"/>
      <c r="D85" s="315"/>
      <c r="E85" s="1812"/>
      <c r="F85" s="171"/>
      <c r="G85" s="1249"/>
      <c r="H85" s="35"/>
      <c r="I85" s="652"/>
      <c r="J85" s="107" t="s">
        <v>17</v>
      </c>
      <c r="K85" s="223"/>
      <c r="L85" s="224"/>
      <c r="M85" s="224"/>
      <c r="N85" s="916"/>
      <c r="O85" s="223">
        <f>P85+R85</f>
        <v>81.5</v>
      </c>
      <c r="P85" s="125">
        <v>81.5</v>
      </c>
      <c r="Q85" s="184">
        <v>62.2</v>
      </c>
      <c r="R85" s="641"/>
      <c r="S85" s="774"/>
      <c r="T85" s="866"/>
      <c r="U85" s="730"/>
      <c r="V85" s="785"/>
      <c r="W85" s="77">
        <v>524</v>
      </c>
      <c r="X85" s="664">
        <v>524</v>
      </c>
      <c r="Y85" s="2289"/>
      <c r="Z85" s="2278"/>
      <c r="AA85" s="2237"/>
      <c r="AB85" s="2239"/>
      <c r="AC85" s="225"/>
    </row>
    <row r="86" spans="1:29" s="23" customFormat="1" x14ac:dyDescent="0.25">
      <c r="A86" s="2292"/>
      <c r="B86" s="1846"/>
      <c r="C86" s="1244"/>
      <c r="D86" s="329"/>
      <c r="E86" s="575"/>
      <c r="F86" s="1087"/>
      <c r="G86" s="576"/>
      <c r="H86" s="577"/>
      <c r="I86" s="578"/>
      <c r="J86" s="851" t="s">
        <v>18</v>
      </c>
      <c r="K86" s="731">
        <f t="shared" ref="K86:V86" si="14">SUM(K83:K85)</f>
        <v>0</v>
      </c>
      <c r="L86" s="732">
        <f t="shared" si="14"/>
        <v>0</v>
      </c>
      <c r="M86" s="732">
        <f t="shared" si="14"/>
        <v>0</v>
      </c>
      <c r="N86" s="733">
        <f t="shared" si="14"/>
        <v>0</v>
      </c>
      <c r="O86" s="731">
        <f>SUM(O83:O85)</f>
        <v>164</v>
      </c>
      <c r="P86" s="732">
        <f>SUM(P83:P85)</f>
        <v>162</v>
      </c>
      <c r="Q86" s="732">
        <f>SUM(Q83:Q85)</f>
        <v>87.6</v>
      </c>
      <c r="R86" s="749">
        <f t="shared" si="14"/>
        <v>2</v>
      </c>
      <c r="S86" s="731">
        <f t="shared" si="14"/>
        <v>49.2</v>
      </c>
      <c r="T86" s="732">
        <f t="shared" si="14"/>
        <v>47.2</v>
      </c>
      <c r="U86" s="732">
        <f t="shared" si="14"/>
        <v>0</v>
      </c>
      <c r="V86" s="749">
        <f t="shared" si="14"/>
        <v>2</v>
      </c>
      <c r="W86" s="748">
        <f>SUM(W83:W85)</f>
        <v>819.3</v>
      </c>
      <c r="X86" s="749">
        <f>SUM(X83:X85)</f>
        <v>819.3</v>
      </c>
      <c r="Y86" s="2291"/>
      <c r="Z86" s="2279"/>
      <c r="AA86" s="2281"/>
      <c r="AB86" s="2283"/>
    </row>
    <row r="87" spans="1:29" s="23" customFormat="1" x14ac:dyDescent="0.25">
      <c r="A87" s="1242"/>
      <c r="B87" s="1243"/>
      <c r="C87" s="205"/>
      <c r="D87" s="2286" t="s">
        <v>16</v>
      </c>
      <c r="E87" s="1881" t="s">
        <v>126</v>
      </c>
      <c r="F87" s="1084"/>
      <c r="G87" s="76"/>
      <c r="H87" s="59"/>
      <c r="I87" s="1256"/>
      <c r="J87" s="79" t="s">
        <v>27</v>
      </c>
      <c r="K87" s="218"/>
      <c r="L87" s="219"/>
      <c r="M87" s="219"/>
      <c r="N87" s="917"/>
      <c r="O87" s="218"/>
      <c r="P87" s="219"/>
      <c r="Q87" s="176"/>
      <c r="R87" s="182"/>
      <c r="S87" s="683"/>
      <c r="T87" s="684"/>
      <c r="U87" s="684"/>
      <c r="V87" s="685"/>
      <c r="W87" s="80">
        <v>605</v>
      </c>
      <c r="X87" s="661">
        <v>605</v>
      </c>
      <c r="Y87" s="2289" t="s">
        <v>127</v>
      </c>
      <c r="Z87" s="2278"/>
      <c r="AA87" s="2237">
        <v>40</v>
      </c>
      <c r="AB87" s="2239">
        <v>40</v>
      </c>
    </row>
    <row r="88" spans="1:29" s="23" customFormat="1" x14ac:dyDescent="0.25">
      <c r="A88" s="1242"/>
      <c r="B88" s="33"/>
      <c r="C88" s="205"/>
      <c r="D88" s="2287"/>
      <c r="E88" s="1812"/>
      <c r="F88" s="1084"/>
      <c r="G88" s="76"/>
      <c r="H88" s="59"/>
      <c r="I88" s="1256"/>
      <c r="J88" s="107" t="s">
        <v>32</v>
      </c>
      <c r="K88" s="220"/>
      <c r="L88" s="221"/>
      <c r="M88" s="221"/>
      <c r="N88" s="915"/>
      <c r="O88" s="220"/>
      <c r="P88" s="222"/>
      <c r="Q88" s="1269"/>
      <c r="R88" s="662"/>
      <c r="S88" s="671"/>
      <c r="T88" s="729"/>
      <c r="U88" s="729"/>
      <c r="V88" s="786"/>
      <c r="W88" s="124">
        <v>110</v>
      </c>
      <c r="X88" s="65">
        <v>110</v>
      </c>
      <c r="Y88" s="2289"/>
      <c r="Z88" s="2278"/>
      <c r="AA88" s="2237"/>
      <c r="AB88" s="2239"/>
    </row>
    <row r="89" spans="1:29" s="26" customFormat="1" x14ac:dyDescent="0.25">
      <c r="A89" s="1242"/>
      <c r="B89" s="33"/>
      <c r="C89" s="34"/>
      <c r="D89" s="2287"/>
      <c r="E89" s="1812"/>
      <c r="F89" s="171"/>
      <c r="G89" s="1249"/>
      <c r="H89" s="35"/>
      <c r="I89" s="652"/>
      <c r="J89" s="107" t="s">
        <v>17</v>
      </c>
      <c r="K89" s="223"/>
      <c r="L89" s="224"/>
      <c r="M89" s="224"/>
      <c r="N89" s="916"/>
      <c r="O89" s="223"/>
      <c r="P89" s="125"/>
      <c r="Q89" s="184"/>
      <c r="R89" s="641"/>
      <c r="S89" s="686"/>
      <c r="T89" s="730"/>
      <c r="U89" s="730"/>
      <c r="V89" s="785"/>
      <c r="W89" s="77">
        <v>224</v>
      </c>
      <c r="X89" s="664">
        <v>224</v>
      </c>
      <c r="Y89" s="2289"/>
      <c r="Z89" s="2278"/>
      <c r="AA89" s="2237"/>
      <c r="AB89" s="2239"/>
    </row>
    <row r="90" spans="1:29" s="23" customFormat="1" x14ac:dyDescent="0.25">
      <c r="A90" s="1242"/>
      <c r="B90" s="1243"/>
      <c r="C90" s="1244"/>
      <c r="D90" s="2288"/>
      <c r="E90" s="1089"/>
      <c r="F90" s="1088"/>
      <c r="G90" s="76"/>
      <c r="H90" s="81"/>
      <c r="I90" s="316"/>
      <c r="J90" s="840" t="s">
        <v>18</v>
      </c>
      <c r="K90" s="734">
        <f t="shared" ref="K90:V90" si="15">SUM(K87:K89)</f>
        <v>0</v>
      </c>
      <c r="L90" s="735">
        <f t="shared" si="15"/>
        <v>0</v>
      </c>
      <c r="M90" s="735">
        <f t="shared" si="15"/>
        <v>0</v>
      </c>
      <c r="N90" s="736">
        <f t="shared" si="15"/>
        <v>0</v>
      </c>
      <c r="O90" s="734">
        <f t="shared" si="15"/>
        <v>0</v>
      </c>
      <c r="P90" s="735">
        <f t="shared" si="15"/>
        <v>0</v>
      </c>
      <c r="Q90" s="735">
        <f t="shared" si="15"/>
        <v>0</v>
      </c>
      <c r="R90" s="751">
        <f t="shared" si="15"/>
        <v>0</v>
      </c>
      <c r="S90" s="731">
        <f t="shared" si="15"/>
        <v>0</v>
      </c>
      <c r="T90" s="732">
        <f t="shared" si="15"/>
        <v>0</v>
      </c>
      <c r="U90" s="732">
        <f t="shared" si="15"/>
        <v>0</v>
      </c>
      <c r="V90" s="749">
        <f t="shared" si="15"/>
        <v>0</v>
      </c>
      <c r="W90" s="750">
        <f>SUM(W87:W89)</f>
        <v>939</v>
      </c>
      <c r="X90" s="751">
        <f>SUM(X87:X89)</f>
        <v>939</v>
      </c>
      <c r="Y90" s="2289"/>
      <c r="Z90" s="2278"/>
      <c r="AA90" s="2237"/>
      <c r="AB90" s="2239"/>
    </row>
    <row r="91" spans="1:29" s="23" customFormat="1" x14ac:dyDescent="0.25">
      <c r="A91" s="1242"/>
      <c r="B91" s="1243"/>
      <c r="C91" s="205"/>
      <c r="D91" s="1082">
        <v>11</v>
      </c>
      <c r="E91" s="1881" t="s">
        <v>128</v>
      </c>
      <c r="F91" s="1084"/>
      <c r="G91" s="76"/>
      <c r="H91" s="59"/>
      <c r="I91" s="1256"/>
      <c r="J91" s="36" t="s">
        <v>27</v>
      </c>
      <c r="K91" s="220"/>
      <c r="L91" s="221"/>
      <c r="M91" s="221"/>
      <c r="N91" s="915"/>
      <c r="O91" s="220"/>
      <c r="P91" s="221"/>
      <c r="Q91" s="179"/>
      <c r="R91" s="180"/>
      <c r="S91" s="683"/>
      <c r="T91" s="684"/>
      <c r="U91" s="684"/>
      <c r="V91" s="685"/>
      <c r="W91" s="124">
        <v>606.79999999999995</v>
      </c>
      <c r="X91" s="65">
        <v>606.79999999999995</v>
      </c>
      <c r="Y91" s="2274" t="s">
        <v>127</v>
      </c>
      <c r="Z91" s="2277"/>
      <c r="AA91" s="2280">
        <v>40</v>
      </c>
      <c r="AB91" s="2282">
        <v>40</v>
      </c>
    </row>
    <row r="92" spans="1:29" s="23" customFormat="1" x14ac:dyDescent="0.25">
      <c r="A92" s="1242"/>
      <c r="B92" s="33"/>
      <c r="C92" s="205"/>
      <c r="D92" s="1049"/>
      <c r="E92" s="1812"/>
      <c r="F92" s="1084"/>
      <c r="G92" s="76"/>
      <c r="H92" s="59"/>
      <c r="I92" s="1256"/>
      <c r="J92" s="107" t="s">
        <v>32</v>
      </c>
      <c r="K92" s="220"/>
      <c r="L92" s="221"/>
      <c r="M92" s="221"/>
      <c r="N92" s="915"/>
      <c r="O92" s="220"/>
      <c r="P92" s="222"/>
      <c r="Q92" s="1269"/>
      <c r="R92" s="662"/>
      <c r="S92" s="671"/>
      <c r="T92" s="729"/>
      <c r="U92" s="729"/>
      <c r="V92" s="786"/>
      <c r="W92" s="124">
        <v>111.3</v>
      </c>
      <c r="X92" s="65">
        <v>111.3</v>
      </c>
      <c r="Y92" s="2275"/>
      <c r="Z92" s="2278"/>
      <c r="AA92" s="2237"/>
      <c r="AB92" s="2239"/>
    </row>
    <row r="93" spans="1:29" s="26" customFormat="1" x14ac:dyDescent="0.25">
      <c r="A93" s="1242"/>
      <c r="B93" s="33"/>
      <c r="C93" s="34"/>
      <c r="D93" s="1083"/>
      <c r="E93" s="1812"/>
      <c r="F93" s="171"/>
      <c r="G93" s="1249"/>
      <c r="H93" s="35"/>
      <c r="I93" s="652"/>
      <c r="J93" s="36" t="s">
        <v>17</v>
      </c>
      <c r="K93" s="223"/>
      <c r="L93" s="224"/>
      <c r="M93" s="224"/>
      <c r="N93" s="916"/>
      <c r="O93" s="223"/>
      <c r="P93" s="125"/>
      <c r="Q93" s="184"/>
      <c r="R93" s="641"/>
      <c r="S93" s="686"/>
      <c r="T93" s="730"/>
      <c r="U93" s="730"/>
      <c r="V93" s="785"/>
      <c r="W93" s="77">
        <v>225.3</v>
      </c>
      <c r="X93" s="664">
        <v>225.3</v>
      </c>
      <c r="Y93" s="2275"/>
      <c r="Z93" s="2278"/>
      <c r="AA93" s="2237"/>
      <c r="AB93" s="2239"/>
    </row>
    <row r="94" spans="1:29" s="23" customFormat="1" x14ac:dyDescent="0.25">
      <c r="A94" s="1242"/>
      <c r="B94" s="1243"/>
      <c r="C94" s="1244"/>
      <c r="D94" s="1049"/>
      <c r="E94" s="1089"/>
      <c r="F94" s="1088"/>
      <c r="G94" s="76"/>
      <c r="H94" s="81"/>
      <c r="I94" s="316"/>
      <c r="J94" s="852" t="s">
        <v>18</v>
      </c>
      <c r="K94" s="731">
        <f t="shared" ref="K94:V94" si="16">SUM(K91:K93)</f>
        <v>0</v>
      </c>
      <c r="L94" s="732">
        <f t="shared" si="16"/>
        <v>0</v>
      </c>
      <c r="M94" s="732">
        <f t="shared" si="16"/>
        <v>0</v>
      </c>
      <c r="N94" s="733">
        <f t="shared" si="16"/>
        <v>0</v>
      </c>
      <c r="O94" s="731">
        <f t="shared" si="16"/>
        <v>0</v>
      </c>
      <c r="P94" s="732">
        <f t="shared" si="16"/>
        <v>0</v>
      </c>
      <c r="Q94" s="732">
        <f t="shared" si="16"/>
        <v>0</v>
      </c>
      <c r="R94" s="749">
        <f t="shared" si="16"/>
        <v>0</v>
      </c>
      <c r="S94" s="734">
        <f t="shared" si="16"/>
        <v>0</v>
      </c>
      <c r="T94" s="735">
        <f t="shared" si="16"/>
        <v>0</v>
      </c>
      <c r="U94" s="735">
        <f t="shared" si="16"/>
        <v>0</v>
      </c>
      <c r="V94" s="751">
        <f t="shared" si="16"/>
        <v>0</v>
      </c>
      <c r="W94" s="748">
        <f>SUM(W91:W93)</f>
        <v>943.39999999999986</v>
      </c>
      <c r="X94" s="749">
        <f>SUM(X91:X93)</f>
        <v>943.39999999999986</v>
      </c>
      <c r="Y94" s="2276"/>
      <c r="Z94" s="2279"/>
      <c r="AA94" s="2281"/>
      <c r="AB94" s="2283"/>
    </row>
    <row r="95" spans="1:29" s="23" customFormat="1" x14ac:dyDescent="0.25">
      <c r="A95" s="1242"/>
      <c r="B95" s="1243"/>
      <c r="C95" s="1244"/>
      <c r="D95" s="1073"/>
      <c r="E95" s="1090"/>
      <c r="F95" s="1076"/>
      <c r="G95" s="1079"/>
      <c r="H95" s="1076"/>
      <c r="I95" s="1090"/>
      <c r="J95" s="600" t="s">
        <v>27</v>
      </c>
      <c r="K95" s="493">
        <f>L95+N95</f>
        <v>6979.6</v>
      </c>
      <c r="L95" s="587">
        <v>6979.6</v>
      </c>
      <c r="M95" s="587">
        <v>4567.2</v>
      </c>
      <c r="N95" s="918"/>
      <c r="O95" s="483"/>
      <c r="P95" s="211"/>
      <c r="Q95" s="211"/>
      <c r="R95" s="484"/>
      <c r="S95" s="671"/>
      <c r="T95" s="672"/>
      <c r="U95" s="672"/>
      <c r="V95" s="682"/>
      <c r="W95" s="517"/>
      <c r="X95" s="663"/>
      <c r="Y95" s="518"/>
      <c r="Z95" s="1257"/>
      <c r="AA95" s="1259"/>
      <c r="AB95" s="1261"/>
    </row>
    <row r="96" spans="1:29" s="23" customFormat="1" x14ac:dyDescent="0.25">
      <c r="A96" s="1242"/>
      <c r="B96" s="1243"/>
      <c r="C96" s="1244"/>
      <c r="D96" s="1074"/>
      <c r="E96" s="1091"/>
      <c r="F96" s="1077"/>
      <c r="G96" s="1080"/>
      <c r="H96" s="1077"/>
      <c r="I96" s="1091"/>
      <c r="J96" s="600" t="s">
        <v>32</v>
      </c>
      <c r="K96" s="493">
        <f>L96+N96</f>
        <v>1576.4</v>
      </c>
      <c r="L96" s="587">
        <v>1573.4</v>
      </c>
      <c r="M96" s="587">
        <v>585.4</v>
      </c>
      <c r="N96" s="918">
        <v>3</v>
      </c>
      <c r="O96" s="491"/>
      <c r="P96" s="206"/>
      <c r="Q96" s="206"/>
      <c r="R96" s="207"/>
      <c r="S96" s="715"/>
      <c r="T96" s="737"/>
      <c r="U96" s="737"/>
      <c r="V96" s="827"/>
      <c r="W96" s="505"/>
      <c r="X96" s="563"/>
      <c r="Y96" s="2284"/>
      <c r="Z96" s="1257"/>
      <c r="AA96" s="1259"/>
      <c r="AB96" s="1261"/>
      <c r="AC96" s="9"/>
    </row>
    <row r="97" spans="1:28" s="23" customFormat="1" x14ac:dyDescent="0.25">
      <c r="A97" s="1242"/>
      <c r="B97" s="1243"/>
      <c r="C97" s="1244"/>
      <c r="D97" s="1074"/>
      <c r="E97" s="1091"/>
      <c r="F97" s="1077"/>
      <c r="G97" s="1080"/>
      <c r="H97" s="1077"/>
      <c r="I97" s="1091"/>
      <c r="J97" s="36" t="s">
        <v>21</v>
      </c>
      <c r="K97" s="493">
        <f>L97+N97</f>
        <v>376.7</v>
      </c>
      <c r="L97" s="561">
        <v>376.7</v>
      </c>
      <c r="M97" s="561"/>
      <c r="N97" s="919"/>
      <c r="O97" s="461"/>
      <c r="P97" s="179"/>
      <c r="Q97" s="179"/>
      <c r="R97" s="180"/>
      <c r="S97" s="671"/>
      <c r="T97" s="672"/>
      <c r="U97" s="672"/>
      <c r="V97" s="682"/>
      <c r="W97" s="124"/>
      <c r="X97" s="65"/>
      <c r="Y97" s="2285"/>
      <c r="Z97" s="449"/>
      <c r="AA97" s="68"/>
      <c r="AB97" s="336"/>
    </row>
    <row r="98" spans="1:28" s="23" customFormat="1" x14ac:dyDescent="0.25">
      <c r="A98" s="1242"/>
      <c r="B98" s="1243"/>
      <c r="C98" s="1244"/>
      <c r="D98" s="1075"/>
      <c r="E98" s="1092"/>
      <c r="F98" s="1078"/>
      <c r="G98" s="1081"/>
      <c r="H98" s="1078"/>
      <c r="I98" s="1092"/>
      <c r="J98" s="107" t="s">
        <v>17</v>
      </c>
      <c r="K98" s="390">
        <f>L98+N98</f>
        <v>2611</v>
      </c>
      <c r="L98" s="391">
        <v>2611</v>
      </c>
      <c r="M98" s="391">
        <v>1383.5</v>
      </c>
      <c r="N98" s="920"/>
      <c r="O98" s="933"/>
      <c r="P98" s="438"/>
      <c r="Q98" s="438"/>
      <c r="R98" s="185"/>
      <c r="S98" s="686"/>
      <c r="T98" s="687"/>
      <c r="U98" s="687"/>
      <c r="V98" s="688"/>
      <c r="W98" s="73"/>
      <c r="X98" s="70"/>
      <c r="Y98" s="2285"/>
      <c r="Z98" s="449"/>
      <c r="AA98" s="68"/>
      <c r="AB98" s="336"/>
    </row>
    <row r="99" spans="1:28" s="23" customFormat="1" ht="15" customHeight="1" x14ac:dyDescent="0.25">
      <c r="A99" s="1266"/>
      <c r="B99" s="1243"/>
      <c r="C99" s="6"/>
      <c r="D99" s="2262" t="s">
        <v>18</v>
      </c>
      <c r="E99" s="2263"/>
      <c r="F99" s="2263"/>
      <c r="G99" s="2263"/>
      <c r="H99" s="2263"/>
      <c r="I99" s="2263"/>
      <c r="J99" s="2264"/>
      <c r="K99" s="588">
        <f>L99+N99</f>
        <v>11543.7</v>
      </c>
      <c r="L99" s="589">
        <f>SUM(L95:L98)</f>
        <v>11540.7</v>
      </c>
      <c r="M99" s="590">
        <f>SUM(M95:M98)</f>
        <v>6536.0999999999995</v>
      </c>
      <c r="N99" s="921">
        <f>SUM(N95:N98)</f>
        <v>3</v>
      </c>
      <c r="O99" s="938">
        <f>P99+R99</f>
        <v>11902.099999999999</v>
      </c>
      <c r="P99" s="400">
        <f>P86+P94+P90+P82+P77+P72+P67+P64+P57+P52+P42</f>
        <v>11850.8</v>
      </c>
      <c r="Q99" s="400">
        <f t="shared" ref="Q99:X99" si="17">Q86+Q94+Q90+Q82+Q77+Q72+Q67+Q64+Q57+Q52+Q42</f>
        <v>6742.9000000000005</v>
      </c>
      <c r="R99" s="939">
        <f t="shared" si="17"/>
        <v>51.3</v>
      </c>
      <c r="S99" s="659">
        <f>S94+S90+S86+S82+S77+S72+S67+S64+S57+S52+S42</f>
        <v>11483</v>
      </c>
      <c r="T99" s="400">
        <f t="shared" ref="T99" si="18">T94+T90+T86+T82+T77+T72+T67+T64+T57+T52+T42</f>
        <v>11443</v>
      </c>
      <c r="U99" s="400">
        <f>U94+U90+U86+U82+U77+U72+U67+U64+U57+U52+U42</f>
        <v>6680.7</v>
      </c>
      <c r="V99" s="665">
        <f>V94+V90+V86+V82+V77+V72+V67+V64+V57+V52+V42</f>
        <v>40</v>
      </c>
      <c r="W99" s="412">
        <f>W86+W94+W90+W82+W77+W72+W67+W64+W57+W52+W42</f>
        <v>15184.3</v>
      </c>
      <c r="X99" s="665">
        <f t="shared" si="17"/>
        <v>15217.099999999999</v>
      </c>
      <c r="Y99" s="2100"/>
      <c r="Z99" s="2101"/>
      <c r="AA99" s="2101"/>
      <c r="AB99" s="2102"/>
    </row>
    <row r="100" spans="1:28" s="23" customFormat="1" ht="15.75" customHeight="1" thickBot="1" x14ac:dyDescent="0.3">
      <c r="A100" s="1266"/>
      <c r="B100" s="1243"/>
      <c r="C100" s="1244"/>
      <c r="D100" s="2265" t="s">
        <v>183</v>
      </c>
      <c r="E100" s="2266"/>
      <c r="F100" s="2266"/>
      <c r="G100" s="2266"/>
      <c r="H100" s="2266"/>
      <c r="I100" s="2266"/>
      <c r="J100" s="2267"/>
      <c r="K100" s="407"/>
      <c r="L100" s="408"/>
      <c r="M100" s="408"/>
      <c r="N100" s="922"/>
      <c r="O100" s="940">
        <f>O103+O105</f>
        <v>226.70000000000002</v>
      </c>
      <c r="P100" s="410">
        <f>P103+P105</f>
        <v>226.70000000000002</v>
      </c>
      <c r="Q100" s="410">
        <f>Q103+Q105</f>
        <v>173.1</v>
      </c>
      <c r="R100" s="941">
        <f>R103+R105</f>
        <v>0</v>
      </c>
      <c r="S100" s="407"/>
      <c r="T100" s="408"/>
      <c r="U100" s="408"/>
      <c r="V100" s="409"/>
      <c r="W100" s="413"/>
      <c r="X100" s="666"/>
      <c r="Y100" s="2103"/>
      <c r="Z100" s="2104"/>
      <c r="AA100" s="2104"/>
      <c r="AB100" s="2105"/>
    </row>
    <row r="101" spans="1:28" s="23" customFormat="1" x14ac:dyDescent="0.25">
      <c r="A101" s="1266"/>
      <c r="B101" s="1243"/>
      <c r="C101" s="1244"/>
      <c r="D101" s="404"/>
      <c r="E101" s="1285"/>
      <c r="F101" s="1286"/>
      <c r="G101" s="1286"/>
      <c r="H101" s="1286"/>
      <c r="I101" s="1287"/>
      <c r="J101" s="646" t="s">
        <v>184</v>
      </c>
      <c r="K101" s="403"/>
      <c r="L101" s="401"/>
      <c r="M101" s="401"/>
      <c r="N101" s="923"/>
      <c r="O101" s="942">
        <f>P101+R101</f>
        <v>7796.3000000000011</v>
      </c>
      <c r="P101" s="405">
        <f>SUMIF(J37:J85,J39,P37:P85)</f>
        <v>7783.0000000000009</v>
      </c>
      <c r="Q101" s="406">
        <f>SUMIF(J37:J85,J39,Q37:Q85)</f>
        <v>5138.5999999999995</v>
      </c>
      <c r="R101" s="943">
        <f>SUMIF(J37:J85,J37,R37:R85)</f>
        <v>13.3</v>
      </c>
      <c r="S101" s="752"/>
      <c r="T101" s="753"/>
      <c r="U101" s="753"/>
      <c r="V101" s="754"/>
      <c r="W101" s="554"/>
      <c r="X101" s="557"/>
      <c r="Y101" s="1245"/>
      <c r="Z101" s="386"/>
      <c r="AA101" s="1246"/>
      <c r="AB101" s="338"/>
    </row>
    <row r="102" spans="1:28" s="23" customFormat="1" ht="13.5" thickBot="1" x14ac:dyDescent="0.3">
      <c r="A102" s="1266"/>
      <c r="B102" s="1243"/>
      <c r="C102" s="1244"/>
      <c r="D102" s="404"/>
      <c r="E102" s="1288"/>
      <c r="F102" s="387"/>
      <c r="G102" s="387"/>
      <c r="H102" s="387"/>
      <c r="I102" s="402"/>
      <c r="J102" s="651" t="s">
        <v>27</v>
      </c>
      <c r="K102" s="403"/>
      <c r="L102" s="401"/>
      <c r="M102" s="401"/>
      <c r="N102" s="923"/>
      <c r="O102" s="942"/>
      <c r="P102" s="405"/>
      <c r="Q102" s="406"/>
      <c r="R102" s="943"/>
      <c r="S102" s="752"/>
      <c r="T102" s="753"/>
      <c r="U102" s="753"/>
      <c r="V102" s="754"/>
      <c r="W102" s="649"/>
      <c r="X102" s="650"/>
      <c r="Y102" s="1245"/>
      <c r="Z102" s="386"/>
      <c r="AA102" s="1246"/>
      <c r="AB102" s="338"/>
    </row>
    <row r="103" spans="1:28" s="23" customFormat="1" ht="13.5" thickTop="1" x14ac:dyDescent="0.25">
      <c r="A103" s="1266"/>
      <c r="B103" s="1243"/>
      <c r="C103" s="1244"/>
      <c r="D103" s="402"/>
      <c r="E103" s="2268" t="s">
        <v>183</v>
      </c>
      <c r="F103" s="2269"/>
      <c r="G103" s="2269"/>
      <c r="H103" s="2269"/>
      <c r="I103" s="2269"/>
      <c r="J103" s="2270"/>
      <c r="K103" s="392"/>
      <c r="L103" s="388"/>
      <c r="M103" s="388"/>
      <c r="N103" s="924"/>
      <c r="O103" s="944">
        <f>P103</f>
        <v>200.4</v>
      </c>
      <c r="P103" s="395">
        <f>47.4+Q103</f>
        <v>200.4</v>
      </c>
      <c r="Q103" s="395">
        <f>173.1-20.1</f>
        <v>153</v>
      </c>
      <c r="R103" s="945"/>
      <c r="S103" s="755"/>
      <c r="T103" s="756"/>
      <c r="U103" s="756"/>
      <c r="V103" s="757"/>
      <c r="W103" s="555"/>
      <c r="X103" s="558"/>
      <c r="Y103" s="1245"/>
      <c r="Z103" s="386"/>
      <c r="AA103" s="1246"/>
      <c r="AB103" s="338"/>
    </row>
    <row r="104" spans="1:28" s="23" customFormat="1" x14ac:dyDescent="0.25">
      <c r="A104" s="1266"/>
      <c r="B104" s="1243"/>
      <c r="C104" s="1244"/>
      <c r="D104" s="402"/>
      <c r="E104" s="1289"/>
      <c r="F104" s="644"/>
      <c r="G104" s="644"/>
      <c r="H104" s="644"/>
      <c r="I104" s="645"/>
      <c r="J104" s="647" t="s">
        <v>185</v>
      </c>
      <c r="K104" s="392"/>
      <c r="L104" s="388"/>
      <c r="M104" s="388"/>
      <c r="N104" s="924"/>
      <c r="O104" s="946">
        <f>P104+R104</f>
        <v>1989.5</v>
      </c>
      <c r="P104" s="389">
        <f>SUMIF(J39:J94,J75,P39:P94)</f>
        <v>1989.5</v>
      </c>
      <c r="Q104" s="389">
        <f>SUMIF(J37:J94,J75,Q37:Q94)</f>
        <v>1188</v>
      </c>
      <c r="R104" s="945">
        <f>SUMIF(J39:J94,J70,R39:R94)</f>
        <v>0</v>
      </c>
      <c r="S104" s="755"/>
      <c r="T104" s="756"/>
      <c r="U104" s="756"/>
      <c r="V104" s="757"/>
      <c r="W104" s="555"/>
      <c r="X104" s="558"/>
      <c r="Y104" s="1245"/>
      <c r="Z104" s="386"/>
      <c r="AA104" s="1246"/>
      <c r="AB104" s="338"/>
    </row>
    <row r="105" spans="1:28" s="23" customFormat="1" x14ac:dyDescent="0.25">
      <c r="A105" s="1266"/>
      <c r="B105" s="1243"/>
      <c r="C105" s="1244"/>
      <c r="D105" s="1284"/>
      <c r="E105" s="2268" t="s">
        <v>183</v>
      </c>
      <c r="F105" s="2269"/>
      <c r="G105" s="2269"/>
      <c r="H105" s="2269"/>
      <c r="I105" s="2269"/>
      <c r="J105" s="2271"/>
      <c r="K105" s="393"/>
      <c r="L105" s="394"/>
      <c r="M105" s="394"/>
      <c r="N105" s="925"/>
      <c r="O105" s="947">
        <f>P105</f>
        <v>26.3</v>
      </c>
      <c r="P105" s="411">
        <f>6.2+20.1</f>
        <v>26.3</v>
      </c>
      <c r="Q105" s="411">
        <v>20.100000000000001</v>
      </c>
      <c r="R105" s="948"/>
      <c r="S105" s="758"/>
      <c r="T105" s="759"/>
      <c r="U105" s="759"/>
      <c r="V105" s="760"/>
      <c r="W105" s="642"/>
      <c r="X105" s="643"/>
      <c r="Y105" s="1245"/>
      <c r="Z105" s="386"/>
      <c r="AA105" s="1246"/>
      <c r="AB105" s="338"/>
    </row>
    <row r="106" spans="1:28" s="23" customFormat="1" ht="13.5" thickBot="1" x14ac:dyDescent="0.3">
      <c r="A106" s="657"/>
      <c r="B106" s="1236"/>
      <c r="C106" s="1252"/>
      <c r="D106" s="1321"/>
      <c r="E106" s="1290"/>
      <c r="F106" s="1291"/>
      <c r="G106" s="1291"/>
      <c r="H106" s="1291"/>
      <c r="I106" s="1292"/>
      <c r="J106" s="648" t="s">
        <v>32</v>
      </c>
      <c r="K106" s="1322"/>
      <c r="L106" s="1323"/>
      <c r="M106" s="1323"/>
      <c r="N106" s="1324"/>
      <c r="O106" s="1325"/>
      <c r="P106" s="1326"/>
      <c r="Q106" s="1326"/>
      <c r="R106" s="1327"/>
      <c r="S106" s="676"/>
      <c r="T106" s="677"/>
      <c r="U106" s="677"/>
      <c r="V106" s="678"/>
      <c r="W106" s="556"/>
      <c r="X106" s="559"/>
      <c r="Y106" s="1328"/>
      <c r="Z106" s="1329"/>
      <c r="AA106" s="1231"/>
      <c r="AB106" s="1230"/>
    </row>
    <row r="107" spans="1:28" s="22" customFormat="1" ht="26.25" customHeight="1" x14ac:dyDescent="0.25">
      <c r="A107" s="1990" t="s">
        <v>13</v>
      </c>
      <c r="B107" s="1992" t="s">
        <v>19</v>
      </c>
      <c r="C107" s="1994" t="s">
        <v>19</v>
      </c>
      <c r="D107" s="654"/>
      <c r="E107" s="1841" t="s">
        <v>54</v>
      </c>
      <c r="F107" s="1982"/>
      <c r="G107" s="1986">
        <v>10</v>
      </c>
      <c r="H107" s="1988" t="s">
        <v>26</v>
      </c>
      <c r="I107" s="2272" t="s">
        <v>196</v>
      </c>
      <c r="J107" s="82" t="s">
        <v>27</v>
      </c>
      <c r="K107" s="450">
        <f>L107+N107</f>
        <v>852</v>
      </c>
      <c r="L107" s="169">
        <v>852</v>
      </c>
      <c r="M107" s="169"/>
      <c r="N107" s="31"/>
      <c r="O107" s="426">
        <f>P107+R107</f>
        <v>832.3</v>
      </c>
      <c r="P107" s="169">
        <v>832.3</v>
      </c>
      <c r="Q107" s="169"/>
      <c r="R107" s="170"/>
      <c r="S107" s="762">
        <f>T107+V107</f>
        <v>832.3</v>
      </c>
      <c r="T107" s="763">
        <v>832.3</v>
      </c>
      <c r="U107" s="763"/>
      <c r="V107" s="670"/>
      <c r="W107" s="83">
        <v>850</v>
      </c>
      <c r="X107" s="83">
        <v>850</v>
      </c>
      <c r="Y107" s="2250" t="s">
        <v>162</v>
      </c>
      <c r="Z107" s="345">
        <v>65</v>
      </c>
      <c r="AA107" s="346">
        <v>70</v>
      </c>
      <c r="AB107" s="347">
        <v>70</v>
      </c>
    </row>
    <row r="108" spans="1:28" s="23" customFormat="1" ht="13.5" thickBot="1" x14ac:dyDescent="0.3">
      <c r="A108" s="1991"/>
      <c r="B108" s="1993"/>
      <c r="C108" s="1995"/>
      <c r="D108" s="655"/>
      <c r="E108" s="1879"/>
      <c r="F108" s="1983"/>
      <c r="G108" s="1987"/>
      <c r="H108" s="1989"/>
      <c r="I108" s="2273"/>
      <c r="J108" s="831" t="s">
        <v>18</v>
      </c>
      <c r="K108" s="696">
        <f>L108+N108</f>
        <v>852</v>
      </c>
      <c r="L108" s="691">
        <f>SUM(L107)</f>
        <v>852</v>
      </c>
      <c r="M108" s="690"/>
      <c r="N108" s="833"/>
      <c r="O108" s="696">
        <f>P108+R108</f>
        <v>832.3</v>
      </c>
      <c r="P108" s="691">
        <f>SUM(P107)</f>
        <v>832.3</v>
      </c>
      <c r="Q108" s="690"/>
      <c r="R108" s="697"/>
      <c r="S108" s="696">
        <f>T108+V108</f>
        <v>832.3</v>
      </c>
      <c r="T108" s="691">
        <f>T107</f>
        <v>832.3</v>
      </c>
      <c r="U108" s="690"/>
      <c r="V108" s="697"/>
      <c r="W108" s="692">
        <f>SUM(W107)</f>
        <v>850</v>
      </c>
      <c r="X108" s="711">
        <f>SUM(X107)</f>
        <v>850</v>
      </c>
      <c r="Y108" s="2255"/>
      <c r="Z108" s="1163"/>
      <c r="AA108" s="1164"/>
      <c r="AB108" s="1165"/>
    </row>
    <row r="109" spans="1:28" s="22" customFormat="1" ht="76.5" x14ac:dyDescent="0.25">
      <c r="A109" s="985" t="s">
        <v>13</v>
      </c>
      <c r="B109" s="986" t="s">
        <v>19</v>
      </c>
      <c r="C109" s="966" t="s">
        <v>22</v>
      </c>
      <c r="D109" s="226"/>
      <c r="E109" s="520" t="s">
        <v>55</v>
      </c>
      <c r="F109" s="319"/>
      <c r="G109" s="987">
        <v>10</v>
      </c>
      <c r="H109" s="988" t="s">
        <v>26</v>
      </c>
      <c r="I109" s="2249" t="s">
        <v>198</v>
      </c>
      <c r="J109" s="82"/>
      <c r="K109" s="5"/>
      <c r="L109" s="4"/>
      <c r="M109" s="4"/>
      <c r="N109" s="85"/>
      <c r="O109" s="5"/>
      <c r="P109" s="4"/>
      <c r="Q109" s="4"/>
      <c r="R109" s="85"/>
      <c r="S109" s="764"/>
      <c r="T109" s="765"/>
      <c r="U109" s="765"/>
      <c r="V109" s="764"/>
      <c r="W109" s="84"/>
      <c r="X109" s="85"/>
      <c r="Y109" s="984"/>
      <c r="Z109" s="348"/>
      <c r="AA109" s="346"/>
      <c r="AB109" s="349"/>
    </row>
    <row r="110" spans="1:28" s="22" customFormat="1" ht="51" x14ac:dyDescent="0.25">
      <c r="A110" s="86"/>
      <c r="B110" s="87"/>
      <c r="C110" s="34"/>
      <c r="D110" s="227" t="s">
        <v>13</v>
      </c>
      <c r="E110" s="521" t="s">
        <v>129</v>
      </c>
      <c r="F110" s="230"/>
      <c r="G110" s="88"/>
      <c r="H110" s="89"/>
      <c r="I110" s="2221"/>
      <c r="J110" s="228" t="s">
        <v>27</v>
      </c>
      <c r="K110" s="135">
        <f t="shared" ref="K110:K117" si="19">L110+N110</f>
        <v>290</v>
      </c>
      <c r="L110" s="425">
        <v>290</v>
      </c>
      <c r="M110" s="425"/>
      <c r="N110" s="114"/>
      <c r="O110" s="135">
        <f t="shared" ref="O110:O125" si="20">P110+R110</f>
        <v>290</v>
      </c>
      <c r="P110" s="425">
        <v>290</v>
      </c>
      <c r="Q110" s="425"/>
      <c r="R110" s="114"/>
      <c r="S110" s="766">
        <f t="shared" ref="S110:S111" si="21">T110+V110</f>
        <v>290</v>
      </c>
      <c r="T110" s="767">
        <v>290</v>
      </c>
      <c r="U110" s="767"/>
      <c r="V110" s="766"/>
      <c r="W110" s="113">
        <v>150</v>
      </c>
      <c r="X110" s="114">
        <v>150</v>
      </c>
      <c r="Y110" s="522" t="s">
        <v>130</v>
      </c>
      <c r="Z110" s="523">
        <v>35</v>
      </c>
      <c r="AA110" s="524">
        <v>17</v>
      </c>
      <c r="AB110" s="525">
        <v>17</v>
      </c>
    </row>
    <row r="111" spans="1:28" s="22" customFormat="1" ht="48" x14ac:dyDescent="0.25">
      <c r="A111" s="86"/>
      <c r="B111" s="87"/>
      <c r="C111" s="34"/>
      <c r="D111" s="227" t="s">
        <v>19</v>
      </c>
      <c r="E111" s="1202" t="s">
        <v>131</v>
      </c>
      <c r="F111" s="230"/>
      <c r="G111" s="88"/>
      <c r="H111" s="89"/>
      <c r="I111" s="1159"/>
      <c r="J111" s="95" t="s">
        <v>27</v>
      </c>
      <c r="K111" s="133">
        <f t="shared" si="19"/>
        <v>187.8</v>
      </c>
      <c r="L111" s="317">
        <v>187.8</v>
      </c>
      <c r="M111" s="317"/>
      <c r="N111" s="318"/>
      <c r="O111" s="133">
        <f t="shared" si="20"/>
        <v>230</v>
      </c>
      <c r="P111" s="317">
        <v>230</v>
      </c>
      <c r="Q111" s="317"/>
      <c r="R111" s="318"/>
      <c r="S111" s="768">
        <f t="shared" si="21"/>
        <v>230</v>
      </c>
      <c r="T111" s="769">
        <v>230</v>
      </c>
      <c r="U111" s="769"/>
      <c r="V111" s="768"/>
      <c r="W111" s="134">
        <v>230</v>
      </c>
      <c r="X111" s="318">
        <v>230</v>
      </c>
      <c r="Y111" s="526" t="s">
        <v>132</v>
      </c>
      <c r="Z111" s="1204">
        <v>20</v>
      </c>
      <c r="AA111" s="527">
        <v>20</v>
      </c>
      <c r="AB111" s="503">
        <v>20</v>
      </c>
    </row>
    <row r="112" spans="1:28" s="22" customFormat="1" ht="48" x14ac:dyDescent="0.25">
      <c r="A112" s="86"/>
      <c r="B112" s="87"/>
      <c r="C112" s="34"/>
      <c r="D112" s="1203" t="s">
        <v>22</v>
      </c>
      <c r="E112" s="521" t="s">
        <v>133</v>
      </c>
      <c r="F112" s="230"/>
      <c r="G112" s="88"/>
      <c r="H112" s="231"/>
      <c r="I112" s="953"/>
      <c r="J112" s="228" t="s">
        <v>27</v>
      </c>
      <c r="K112" s="135">
        <f>L112+N112</f>
        <v>231.8</v>
      </c>
      <c r="L112" s="425">
        <v>231.8</v>
      </c>
      <c r="M112" s="425"/>
      <c r="N112" s="114"/>
      <c r="O112" s="135">
        <f t="shared" si="20"/>
        <v>272.2</v>
      </c>
      <c r="P112" s="425">
        <v>272.2</v>
      </c>
      <c r="Q112" s="425"/>
      <c r="R112" s="114"/>
      <c r="S112" s="766">
        <f>T112+V112</f>
        <v>272.2</v>
      </c>
      <c r="T112" s="767">
        <v>272.2</v>
      </c>
      <c r="U112" s="767"/>
      <c r="V112" s="766"/>
      <c r="W112" s="113">
        <v>272.2</v>
      </c>
      <c r="X112" s="114">
        <v>272.2</v>
      </c>
      <c r="Y112" s="1017" t="s">
        <v>163</v>
      </c>
      <c r="Z112" s="436">
        <v>34</v>
      </c>
      <c r="AA112" s="1162">
        <v>34</v>
      </c>
      <c r="AB112" s="334">
        <v>34</v>
      </c>
    </row>
    <row r="113" spans="1:28" s="22" customFormat="1" ht="54" customHeight="1" x14ac:dyDescent="0.25">
      <c r="A113" s="86"/>
      <c r="B113" s="87"/>
      <c r="C113" s="34"/>
      <c r="D113" s="227" t="s">
        <v>24</v>
      </c>
      <c r="E113" s="636" t="s">
        <v>103</v>
      </c>
      <c r="F113" s="230"/>
      <c r="G113" s="88"/>
      <c r="H113" s="89"/>
      <c r="I113" s="953"/>
      <c r="J113" s="95" t="s">
        <v>27</v>
      </c>
      <c r="K113" s="133"/>
      <c r="L113" s="317"/>
      <c r="M113" s="317"/>
      <c r="N113" s="318"/>
      <c r="O113" s="133">
        <f t="shared" si="20"/>
        <v>140</v>
      </c>
      <c r="P113" s="317">
        <v>140</v>
      </c>
      <c r="Q113" s="317"/>
      <c r="R113" s="318"/>
      <c r="S113" s="768">
        <f>T113+V113</f>
        <v>140</v>
      </c>
      <c r="T113" s="769">
        <v>140</v>
      </c>
      <c r="U113" s="769"/>
      <c r="V113" s="768"/>
      <c r="W113" s="134">
        <v>140</v>
      </c>
      <c r="X113" s="318">
        <v>140</v>
      </c>
      <c r="Y113" s="526" t="s">
        <v>164</v>
      </c>
      <c r="Z113" s="528">
        <v>200</v>
      </c>
      <c r="AA113" s="527">
        <v>200</v>
      </c>
      <c r="AB113" s="955">
        <v>200</v>
      </c>
    </row>
    <row r="114" spans="1:28" s="22" customFormat="1" ht="63.75" customHeight="1" x14ac:dyDescent="0.25">
      <c r="A114" s="86"/>
      <c r="B114" s="87"/>
      <c r="C114" s="34"/>
      <c r="D114" s="227" t="s">
        <v>28</v>
      </c>
      <c r="E114" s="1923" t="s">
        <v>194</v>
      </c>
      <c r="F114" s="230"/>
      <c r="G114" s="88"/>
      <c r="H114" s="89"/>
      <c r="I114" s="953"/>
      <c r="J114" s="614" t="s">
        <v>42</v>
      </c>
      <c r="K114" s="133"/>
      <c r="L114" s="317"/>
      <c r="M114" s="317"/>
      <c r="N114" s="318"/>
      <c r="O114" s="133">
        <f t="shared" si="20"/>
        <v>206.1</v>
      </c>
      <c r="P114" s="317">
        <v>206.1</v>
      </c>
      <c r="Q114" s="317"/>
      <c r="R114" s="318"/>
      <c r="S114" s="800">
        <f t="shared" ref="S114" si="22">T114+V114</f>
        <v>206.1</v>
      </c>
      <c r="T114" s="769">
        <v>206.1</v>
      </c>
      <c r="U114" s="769"/>
      <c r="V114" s="768"/>
      <c r="W114" s="134">
        <v>206.1</v>
      </c>
      <c r="X114" s="318">
        <v>206.1</v>
      </c>
      <c r="Y114" s="526" t="s">
        <v>165</v>
      </c>
      <c r="Z114" s="528">
        <v>8</v>
      </c>
      <c r="AA114" s="527">
        <v>8</v>
      </c>
      <c r="AB114" s="955">
        <v>8</v>
      </c>
    </row>
    <row r="115" spans="1:28" s="23" customFormat="1" ht="13.5" thickBot="1" x14ac:dyDescent="0.3">
      <c r="A115" s="12"/>
      <c r="B115" s="13"/>
      <c r="C115" s="14"/>
      <c r="D115" s="233"/>
      <c r="E115" s="1879"/>
      <c r="F115" s="234"/>
      <c r="G115" s="15"/>
      <c r="H115" s="229"/>
      <c r="I115" s="953"/>
      <c r="J115" s="831" t="s">
        <v>18</v>
      </c>
      <c r="K115" s="696">
        <f>L115+N115</f>
        <v>709.6</v>
      </c>
      <c r="L115" s="691">
        <f>SUM(L110:L114)</f>
        <v>709.6</v>
      </c>
      <c r="M115" s="690"/>
      <c r="N115" s="697"/>
      <c r="O115" s="696">
        <f t="shared" si="20"/>
        <v>1138.3</v>
      </c>
      <c r="P115" s="691">
        <f>SUM(P110:P114)</f>
        <v>1138.3</v>
      </c>
      <c r="Q115" s="690"/>
      <c r="R115" s="697"/>
      <c r="S115" s="696">
        <f t="shared" ref="S115" si="23">T115+V115</f>
        <v>1138.3</v>
      </c>
      <c r="T115" s="691">
        <f>SUM(T110:T114)</f>
        <v>1138.3</v>
      </c>
      <c r="U115" s="690"/>
      <c r="V115" s="697"/>
      <c r="W115" s="711">
        <f>SUM(W110:W114)</f>
        <v>998.30000000000007</v>
      </c>
      <c r="X115" s="787">
        <f>SUM(X110:X114)</f>
        <v>998.30000000000007</v>
      </c>
      <c r="Y115" s="49"/>
      <c r="Z115" s="350"/>
      <c r="AA115" s="351"/>
      <c r="AB115" s="352"/>
    </row>
    <row r="116" spans="1:28" s="22" customFormat="1" ht="27.75" customHeight="1" x14ac:dyDescent="0.25">
      <c r="A116" s="1976" t="s">
        <v>13</v>
      </c>
      <c r="B116" s="1978" t="s">
        <v>19</v>
      </c>
      <c r="C116" s="1980" t="s">
        <v>24</v>
      </c>
      <c r="D116" s="226"/>
      <c r="E116" s="1905" t="s">
        <v>33</v>
      </c>
      <c r="F116" s="1982"/>
      <c r="G116" s="1984">
        <v>10</v>
      </c>
      <c r="H116" s="1969" t="s">
        <v>26</v>
      </c>
      <c r="I116" s="2249" t="s">
        <v>196</v>
      </c>
      <c r="J116" s="82" t="s">
        <v>27</v>
      </c>
      <c r="K116" s="426">
        <f t="shared" si="19"/>
        <v>80</v>
      </c>
      <c r="L116" s="169">
        <v>80</v>
      </c>
      <c r="M116" s="169"/>
      <c r="N116" s="170"/>
      <c r="O116" s="426">
        <f t="shared" si="20"/>
        <v>80</v>
      </c>
      <c r="P116" s="169">
        <v>80</v>
      </c>
      <c r="Q116" s="169"/>
      <c r="R116" s="170"/>
      <c r="S116" s="762">
        <f>T116+U116+V116</f>
        <v>80</v>
      </c>
      <c r="T116" s="763">
        <v>80</v>
      </c>
      <c r="U116" s="763"/>
      <c r="V116" s="770"/>
      <c r="W116" s="32">
        <v>85</v>
      </c>
      <c r="X116" s="90">
        <v>85</v>
      </c>
      <c r="Y116" s="2250" t="s">
        <v>214</v>
      </c>
      <c r="Z116" s="2258">
        <v>22</v>
      </c>
      <c r="AA116" s="2260">
        <v>22</v>
      </c>
      <c r="AB116" s="2256">
        <v>22</v>
      </c>
    </row>
    <row r="117" spans="1:28" s="22" customFormat="1" ht="13.5" thickBot="1" x14ac:dyDescent="0.3">
      <c r="A117" s="1977"/>
      <c r="B117" s="1979"/>
      <c r="C117" s="1981"/>
      <c r="D117" s="235"/>
      <c r="E117" s="1875"/>
      <c r="F117" s="1983"/>
      <c r="G117" s="1985"/>
      <c r="H117" s="1970"/>
      <c r="I117" s="2178"/>
      <c r="J117" s="838" t="s">
        <v>18</v>
      </c>
      <c r="K117" s="676">
        <f t="shared" si="19"/>
        <v>80</v>
      </c>
      <c r="L117" s="677">
        <f>SUM(L116)</f>
        <v>80</v>
      </c>
      <c r="M117" s="677"/>
      <c r="N117" s="678"/>
      <c r="O117" s="771">
        <f t="shared" si="20"/>
        <v>80</v>
      </c>
      <c r="P117" s="772">
        <f>SUM(P116)</f>
        <v>80</v>
      </c>
      <c r="Q117" s="772"/>
      <c r="R117" s="839"/>
      <c r="S117" s="771">
        <f t="shared" ref="S117:S124" si="24">T117+V117</f>
        <v>80</v>
      </c>
      <c r="T117" s="772">
        <f>SUM(T116)</f>
        <v>80</v>
      </c>
      <c r="U117" s="772"/>
      <c r="V117" s="773"/>
      <c r="W117" s="741">
        <f>SUM(W116)</f>
        <v>85</v>
      </c>
      <c r="X117" s="740">
        <f>SUM(X116)</f>
        <v>85</v>
      </c>
      <c r="Y117" s="2255"/>
      <c r="Z117" s="2259"/>
      <c r="AA117" s="2261"/>
      <c r="AB117" s="2257"/>
    </row>
    <row r="118" spans="1:28" s="22" customFormat="1" x14ac:dyDescent="0.25">
      <c r="A118" s="1843" t="s">
        <v>13</v>
      </c>
      <c r="B118" s="1845" t="s">
        <v>19</v>
      </c>
      <c r="C118" s="972" t="s">
        <v>28</v>
      </c>
      <c r="D118" s="236"/>
      <c r="E118" s="1966" t="s">
        <v>34</v>
      </c>
      <c r="F118" s="237"/>
      <c r="G118" s="982">
        <v>10</v>
      </c>
      <c r="H118" s="91" t="s">
        <v>35</v>
      </c>
      <c r="I118" s="2252" t="s">
        <v>199</v>
      </c>
      <c r="J118" s="92" t="s">
        <v>27</v>
      </c>
      <c r="K118" s="591">
        <f>+L118+N118</f>
        <v>150</v>
      </c>
      <c r="L118" s="592">
        <v>120</v>
      </c>
      <c r="M118" s="592"/>
      <c r="N118" s="593">
        <v>30</v>
      </c>
      <c r="O118" s="616">
        <v>100</v>
      </c>
      <c r="P118" s="617">
        <v>70</v>
      </c>
      <c r="Q118" s="617"/>
      <c r="R118" s="618">
        <v>30</v>
      </c>
      <c r="S118" s="853">
        <f t="shared" si="24"/>
        <v>100</v>
      </c>
      <c r="T118" s="854">
        <v>70</v>
      </c>
      <c r="U118" s="854"/>
      <c r="V118" s="855">
        <v>30</v>
      </c>
      <c r="W118" s="20">
        <v>100</v>
      </c>
      <c r="X118" s="20">
        <v>100</v>
      </c>
      <c r="Y118" s="2250" t="s">
        <v>58</v>
      </c>
      <c r="Z118" s="345">
        <v>14</v>
      </c>
      <c r="AA118" s="346">
        <v>14</v>
      </c>
      <c r="AB118" s="349">
        <v>14</v>
      </c>
    </row>
    <row r="119" spans="1:28" s="22" customFormat="1" x14ac:dyDescent="0.25">
      <c r="A119" s="1844"/>
      <c r="B119" s="1846"/>
      <c r="C119" s="973"/>
      <c r="D119" s="238"/>
      <c r="E119" s="1967"/>
      <c r="F119" s="239"/>
      <c r="G119" s="93"/>
      <c r="H119" s="94"/>
      <c r="I119" s="2253"/>
      <c r="J119" s="95" t="s">
        <v>21</v>
      </c>
      <c r="K119" s="594"/>
      <c r="L119" s="595"/>
      <c r="M119" s="595"/>
      <c r="N119" s="596"/>
      <c r="O119" s="619">
        <f>P119+R119</f>
        <v>400</v>
      </c>
      <c r="P119" s="620">
        <v>280</v>
      </c>
      <c r="Q119" s="620"/>
      <c r="R119" s="621">
        <v>120</v>
      </c>
      <c r="S119" s="774">
        <f t="shared" si="24"/>
        <v>400</v>
      </c>
      <c r="T119" s="775">
        <v>280</v>
      </c>
      <c r="U119" s="775"/>
      <c r="V119" s="675">
        <v>120</v>
      </c>
      <c r="W119" s="529">
        <v>400</v>
      </c>
      <c r="X119" s="529">
        <v>400</v>
      </c>
      <c r="Y119" s="2251"/>
      <c r="Z119" s="353"/>
      <c r="AA119" s="354"/>
      <c r="AB119" s="355"/>
    </row>
    <row r="120" spans="1:28" s="22" customFormat="1" ht="13.5" thickBot="1" x14ac:dyDescent="0.3">
      <c r="A120" s="970"/>
      <c r="B120" s="971"/>
      <c r="C120" s="973"/>
      <c r="D120" s="238"/>
      <c r="E120" s="1968"/>
      <c r="F120" s="239"/>
      <c r="G120" s="93"/>
      <c r="H120" s="94"/>
      <c r="I120" s="2254"/>
      <c r="J120" s="838" t="s">
        <v>18</v>
      </c>
      <c r="K120" s="676">
        <f>+N120+L120</f>
        <v>150</v>
      </c>
      <c r="L120" s="677">
        <f>SUM(L118:L119)</f>
        <v>120</v>
      </c>
      <c r="M120" s="677"/>
      <c r="N120" s="678">
        <f>SUM(N118:N119)</f>
        <v>30</v>
      </c>
      <c r="O120" s="771">
        <f>P120+R120</f>
        <v>500</v>
      </c>
      <c r="P120" s="772">
        <f>SUM(P118:P119)</f>
        <v>350</v>
      </c>
      <c r="Q120" s="772"/>
      <c r="R120" s="839">
        <f>SUM(R118:R119)</f>
        <v>150</v>
      </c>
      <c r="S120" s="771">
        <f t="shared" si="24"/>
        <v>500</v>
      </c>
      <c r="T120" s="772">
        <f>SUM(T118:T119)</f>
        <v>350</v>
      </c>
      <c r="U120" s="772"/>
      <c r="V120" s="773">
        <f>SUM(V118:V119)</f>
        <v>150</v>
      </c>
      <c r="W120" s="741">
        <f>SUM(W118:W119)</f>
        <v>500</v>
      </c>
      <c r="X120" s="740">
        <f>SUM(X118:X119)</f>
        <v>500</v>
      </c>
      <c r="Y120" s="381"/>
      <c r="Z120" s="353"/>
      <c r="AA120" s="354"/>
      <c r="AB120" s="355"/>
    </row>
    <row r="121" spans="1:28" s="22" customFormat="1" x14ac:dyDescent="0.25">
      <c r="A121" s="1843" t="s">
        <v>13</v>
      </c>
      <c r="B121" s="1845" t="s">
        <v>19</v>
      </c>
      <c r="C121" s="972" t="s">
        <v>36</v>
      </c>
      <c r="D121" s="236"/>
      <c r="E121" s="1841" t="s">
        <v>37</v>
      </c>
      <c r="F121" s="237"/>
      <c r="G121" s="982">
        <v>10</v>
      </c>
      <c r="H121" s="988" t="s">
        <v>26</v>
      </c>
      <c r="I121" s="2249" t="s">
        <v>196</v>
      </c>
      <c r="J121" s="98" t="s">
        <v>27</v>
      </c>
      <c r="K121" s="430">
        <f>L121+N121</f>
        <v>55.1</v>
      </c>
      <c r="L121" s="191">
        <v>55.1</v>
      </c>
      <c r="M121" s="191"/>
      <c r="N121" s="193"/>
      <c r="O121" s="430">
        <f t="shared" si="20"/>
        <v>69.2</v>
      </c>
      <c r="P121" s="191">
        <v>69.2</v>
      </c>
      <c r="Q121" s="191"/>
      <c r="R121" s="193"/>
      <c r="S121" s="777">
        <f t="shared" si="24"/>
        <v>69.2</v>
      </c>
      <c r="T121" s="778">
        <v>69.2</v>
      </c>
      <c r="U121" s="778"/>
      <c r="V121" s="779"/>
      <c r="W121" s="41">
        <v>69.2</v>
      </c>
      <c r="X121" s="99">
        <v>69.2</v>
      </c>
      <c r="Y121" s="2250" t="s">
        <v>83</v>
      </c>
      <c r="Z121" s="345">
        <v>20</v>
      </c>
      <c r="AA121" s="346">
        <v>20</v>
      </c>
      <c r="AB121" s="349">
        <v>20</v>
      </c>
    </row>
    <row r="122" spans="1:28" s="22" customFormat="1" x14ac:dyDescent="0.2">
      <c r="A122" s="1844"/>
      <c r="B122" s="1846"/>
      <c r="C122" s="973"/>
      <c r="D122" s="238"/>
      <c r="E122" s="1842"/>
      <c r="F122" s="240"/>
      <c r="G122" s="100"/>
      <c r="H122" s="101"/>
      <c r="I122" s="2221"/>
      <c r="J122" s="39" t="s">
        <v>21</v>
      </c>
      <c r="K122" s="530"/>
      <c r="L122" s="241"/>
      <c r="M122" s="241"/>
      <c r="N122" s="242"/>
      <c r="O122" s="530">
        <f t="shared" si="20"/>
        <v>692</v>
      </c>
      <c r="P122" s="241">
        <v>692</v>
      </c>
      <c r="Q122" s="241"/>
      <c r="R122" s="242"/>
      <c r="S122" s="780">
        <f t="shared" si="24"/>
        <v>692</v>
      </c>
      <c r="T122" s="781">
        <v>692</v>
      </c>
      <c r="U122" s="781"/>
      <c r="V122" s="782"/>
      <c r="W122" s="38">
        <v>692</v>
      </c>
      <c r="X122" s="102">
        <v>692</v>
      </c>
      <c r="Y122" s="2251"/>
      <c r="Z122" s="353"/>
      <c r="AA122" s="354"/>
      <c r="AB122" s="355"/>
    </row>
    <row r="123" spans="1:28" s="22" customFormat="1" x14ac:dyDescent="0.2">
      <c r="A123" s="970"/>
      <c r="B123" s="971"/>
      <c r="C123" s="973"/>
      <c r="D123" s="238"/>
      <c r="E123" s="1842"/>
      <c r="F123" s="240"/>
      <c r="G123" s="100"/>
      <c r="H123" s="101"/>
      <c r="I123" s="2221"/>
      <c r="J123" s="36" t="s">
        <v>21</v>
      </c>
      <c r="K123" s="530"/>
      <c r="L123" s="241"/>
      <c r="M123" s="241"/>
      <c r="N123" s="242"/>
      <c r="O123" s="530">
        <f>P123+R123</f>
        <v>38.1</v>
      </c>
      <c r="P123" s="241">
        <v>38.1</v>
      </c>
      <c r="Q123" s="241"/>
      <c r="R123" s="242"/>
      <c r="S123" s="780">
        <f t="shared" si="24"/>
        <v>38.1</v>
      </c>
      <c r="T123" s="781">
        <v>38.1</v>
      </c>
      <c r="U123" s="781"/>
      <c r="V123" s="782"/>
      <c r="W123" s="96">
        <v>38.1</v>
      </c>
      <c r="X123" s="97">
        <v>38.1</v>
      </c>
      <c r="Y123" s="381"/>
      <c r="Z123" s="353"/>
      <c r="AA123" s="354"/>
      <c r="AB123" s="355"/>
    </row>
    <row r="124" spans="1:28" s="22" customFormat="1" ht="13.5" thickBot="1" x14ac:dyDescent="0.25">
      <c r="A124" s="963"/>
      <c r="B124" s="965"/>
      <c r="C124" s="997"/>
      <c r="D124" s="243"/>
      <c r="E124" s="1879"/>
      <c r="F124" s="244"/>
      <c r="G124" s="104"/>
      <c r="H124" s="245"/>
      <c r="I124" s="2178"/>
      <c r="J124" s="856" t="s">
        <v>18</v>
      </c>
      <c r="K124" s="676">
        <f>L124+N124</f>
        <v>55.1</v>
      </c>
      <c r="L124" s="677">
        <f>SUM(L121:L122)</f>
        <v>55.1</v>
      </c>
      <c r="M124" s="677"/>
      <c r="N124" s="678"/>
      <c r="O124" s="676">
        <f>P124+R124</f>
        <v>799.30000000000007</v>
      </c>
      <c r="P124" s="677">
        <f>SUM(P121:P123)</f>
        <v>799.30000000000007</v>
      </c>
      <c r="Q124" s="772"/>
      <c r="R124" s="839"/>
      <c r="S124" s="771">
        <f t="shared" si="24"/>
        <v>799.30000000000007</v>
      </c>
      <c r="T124" s="772">
        <f>SUM(T121:T123)</f>
        <v>799.30000000000007</v>
      </c>
      <c r="U124" s="772"/>
      <c r="V124" s="773"/>
      <c r="W124" s="741">
        <f>SUM(W121:W123)</f>
        <v>799.30000000000007</v>
      </c>
      <c r="X124" s="740">
        <f>SUM(X121:X123)</f>
        <v>799.30000000000007</v>
      </c>
      <c r="Y124" s="382"/>
      <c r="Z124" s="356"/>
      <c r="AA124" s="357"/>
      <c r="AB124" s="358"/>
    </row>
    <row r="125" spans="1:28" s="22" customFormat="1" x14ac:dyDescent="0.25">
      <c r="A125" s="1843" t="s">
        <v>13</v>
      </c>
      <c r="B125" s="1845" t="s">
        <v>19</v>
      </c>
      <c r="C125" s="972" t="s">
        <v>38</v>
      </c>
      <c r="D125" s="236"/>
      <c r="E125" s="1885" t="s">
        <v>105</v>
      </c>
      <c r="F125" s="237"/>
      <c r="G125" s="982">
        <v>10</v>
      </c>
      <c r="H125" s="19" t="s">
        <v>72</v>
      </c>
      <c r="I125" s="2249" t="s">
        <v>197</v>
      </c>
      <c r="J125" s="82" t="s">
        <v>21</v>
      </c>
      <c r="K125" s="426">
        <f>L125+N125</f>
        <v>515</v>
      </c>
      <c r="L125" s="169">
        <v>515</v>
      </c>
      <c r="M125" s="169"/>
      <c r="N125" s="170"/>
      <c r="O125" s="426">
        <f t="shared" si="20"/>
        <v>500</v>
      </c>
      <c r="P125" s="169">
        <v>200</v>
      </c>
      <c r="Q125" s="169"/>
      <c r="R125" s="170">
        <v>300</v>
      </c>
      <c r="S125" s="762">
        <f t="shared" ref="S125" si="25">T125+V125</f>
        <v>500</v>
      </c>
      <c r="T125" s="763">
        <v>200</v>
      </c>
      <c r="U125" s="763"/>
      <c r="V125" s="670">
        <v>300</v>
      </c>
      <c r="W125" s="32">
        <v>500</v>
      </c>
      <c r="X125" s="90">
        <v>500</v>
      </c>
      <c r="Y125" s="2250" t="s">
        <v>83</v>
      </c>
      <c r="Z125" s="345"/>
      <c r="AA125" s="346"/>
      <c r="AB125" s="349"/>
    </row>
    <row r="126" spans="1:28" s="22" customFormat="1" x14ac:dyDescent="0.2">
      <c r="A126" s="1844"/>
      <c r="B126" s="1846"/>
      <c r="C126" s="973"/>
      <c r="D126" s="238"/>
      <c r="E126" s="1886"/>
      <c r="F126" s="240"/>
      <c r="G126" s="100"/>
      <c r="H126" s="103">
        <v>3</v>
      </c>
      <c r="I126" s="2221"/>
      <c r="J126" s="39"/>
      <c r="K126" s="414"/>
      <c r="L126" s="415"/>
      <c r="M126" s="415"/>
      <c r="N126" s="416"/>
      <c r="O126" s="414"/>
      <c r="P126" s="415"/>
      <c r="Q126" s="415"/>
      <c r="R126" s="416"/>
      <c r="S126" s="774"/>
      <c r="T126" s="775"/>
      <c r="U126" s="775"/>
      <c r="V126" s="776"/>
      <c r="W126" s="41"/>
      <c r="X126" s="99"/>
      <c r="Y126" s="2251"/>
      <c r="Z126" s="353"/>
      <c r="AA126" s="354"/>
      <c r="AB126" s="355"/>
    </row>
    <row r="127" spans="1:28" s="22" customFormat="1" ht="13.5" thickBot="1" x14ac:dyDescent="0.25">
      <c r="A127" s="970"/>
      <c r="B127" s="971"/>
      <c r="C127" s="997"/>
      <c r="D127" s="243"/>
      <c r="E127" s="1887"/>
      <c r="F127" s="240"/>
      <c r="G127" s="104"/>
      <c r="H127" s="246">
        <v>6</v>
      </c>
      <c r="I127" s="2178"/>
      <c r="J127" s="856" t="s">
        <v>18</v>
      </c>
      <c r="K127" s="857">
        <f>L127+N127</f>
        <v>515</v>
      </c>
      <c r="L127" s="677">
        <f>SUM(L125:L126)</f>
        <v>515</v>
      </c>
      <c r="M127" s="722"/>
      <c r="N127" s="678">
        <f>SUM(N125:N126)</f>
        <v>0</v>
      </c>
      <c r="O127" s="783">
        <f>P127+R127</f>
        <v>500</v>
      </c>
      <c r="P127" s="772">
        <f>SUM(P125:P126)</f>
        <v>200</v>
      </c>
      <c r="Q127" s="784"/>
      <c r="R127" s="839">
        <f>SUM(R125:R126)</f>
        <v>300</v>
      </c>
      <c r="S127" s="783">
        <f>T127+V127</f>
        <v>500</v>
      </c>
      <c r="T127" s="772">
        <f>SUM(T125:T126)</f>
        <v>200</v>
      </c>
      <c r="U127" s="784"/>
      <c r="V127" s="773">
        <f>V125</f>
        <v>300</v>
      </c>
      <c r="W127" s="741">
        <f>SUM(W125:W126)</f>
        <v>500</v>
      </c>
      <c r="X127" s="740">
        <f>SUM(X125:X126)</f>
        <v>500</v>
      </c>
      <c r="Y127" s="381"/>
      <c r="Z127" s="353"/>
      <c r="AA127" s="354"/>
      <c r="AB127" s="355"/>
    </row>
    <row r="128" spans="1:28" s="22" customFormat="1" x14ac:dyDescent="0.25">
      <c r="A128" s="1843" t="s">
        <v>13</v>
      </c>
      <c r="B128" s="1845" t="s">
        <v>19</v>
      </c>
      <c r="C128" s="1141" t="s">
        <v>71</v>
      </c>
      <c r="D128" s="236"/>
      <c r="E128" s="2248" t="s">
        <v>187</v>
      </c>
      <c r="F128" s="1958"/>
      <c r="G128" s="1910" t="s">
        <v>16</v>
      </c>
      <c r="H128" s="1961" t="s">
        <v>26</v>
      </c>
      <c r="I128" s="2161" t="s">
        <v>200</v>
      </c>
      <c r="J128" s="30" t="s">
        <v>17</v>
      </c>
      <c r="K128" s="1205"/>
      <c r="L128" s="189"/>
      <c r="M128" s="189"/>
      <c r="N128" s="1206"/>
      <c r="O128" s="303">
        <v>60.8</v>
      </c>
      <c r="P128" s="174">
        <v>60.8</v>
      </c>
      <c r="Q128" s="174"/>
      <c r="R128" s="175"/>
      <c r="S128" s="679">
        <v>60.8</v>
      </c>
      <c r="T128" s="680">
        <v>60.8</v>
      </c>
      <c r="U128" s="680"/>
      <c r="V128" s="681"/>
      <c r="W128" s="105"/>
      <c r="X128" s="106"/>
      <c r="Y128" s="2244" t="s">
        <v>178</v>
      </c>
      <c r="Z128" s="376">
        <v>8</v>
      </c>
      <c r="AA128" s="377"/>
      <c r="AB128" s="378"/>
    </row>
    <row r="129" spans="1:29" s="22" customFormat="1" ht="27" customHeight="1" x14ac:dyDescent="0.25">
      <c r="A129" s="1844"/>
      <c r="B129" s="1846"/>
      <c r="C129" s="1142"/>
      <c r="D129" s="238"/>
      <c r="E129" s="1880"/>
      <c r="F129" s="1959"/>
      <c r="G129" s="1872"/>
      <c r="H129" s="1946"/>
      <c r="I129" s="2162"/>
      <c r="J129" s="304" t="s">
        <v>41</v>
      </c>
      <c r="K129" s="493">
        <f>L129+N129</f>
        <v>494.79999999999995</v>
      </c>
      <c r="L129" s="561">
        <v>191.4</v>
      </c>
      <c r="M129" s="561"/>
      <c r="N129" s="574">
        <v>303.39999999999998</v>
      </c>
      <c r="O129" s="215">
        <v>484.5</v>
      </c>
      <c r="P129" s="176">
        <v>484.5</v>
      </c>
      <c r="Q129" s="176"/>
      <c r="R129" s="182"/>
      <c r="S129" s="868">
        <v>484.5</v>
      </c>
      <c r="T129" s="684">
        <v>484.5</v>
      </c>
      <c r="U129" s="684"/>
      <c r="V129" s="785"/>
      <c r="W129" s="305">
        <v>337.5</v>
      </c>
      <c r="X129" s="77"/>
      <c r="Y129" s="2245"/>
      <c r="Z129" s="451">
        <v>50</v>
      </c>
      <c r="AA129" s="1144">
        <v>50</v>
      </c>
      <c r="AB129" s="1145"/>
    </row>
    <row r="130" spans="1:29" s="22" customFormat="1" ht="60" x14ac:dyDescent="0.25">
      <c r="A130" s="1139"/>
      <c r="B130" s="1140"/>
      <c r="C130" s="1142"/>
      <c r="D130" s="238"/>
      <c r="E130" s="1880"/>
      <c r="F130" s="1959"/>
      <c r="G130" s="1872"/>
      <c r="H130" s="1946"/>
      <c r="I130" s="2162"/>
      <c r="J130" s="39" t="s">
        <v>17</v>
      </c>
      <c r="K130" s="215"/>
      <c r="L130" s="176"/>
      <c r="M130" s="176"/>
      <c r="N130" s="183"/>
      <c r="O130" s="215">
        <f>121.7+190.9</f>
        <v>312.60000000000002</v>
      </c>
      <c r="P130" s="179">
        <f>121.7+190.9</f>
        <v>312.60000000000002</v>
      </c>
      <c r="Q130" s="176">
        <f>92.9+135.6</f>
        <v>228.5</v>
      </c>
      <c r="R130" s="180"/>
      <c r="S130" s="868">
        <f>121.7+190.9</f>
        <v>312.60000000000002</v>
      </c>
      <c r="T130" s="672">
        <f>121.7+190.9</f>
        <v>312.60000000000002</v>
      </c>
      <c r="U130" s="684">
        <f>92.9+135.6</f>
        <v>228.5</v>
      </c>
      <c r="V130" s="786"/>
      <c r="W130" s="305">
        <v>364.8</v>
      </c>
      <c r="X130" s="328"/>
      <c r="Y130" s="1152" t="s">
        <v>257</v>
      </c>
      <c r="Z130" s="333">
        <v>25</v>
      </c>
      <c r="AA130" s="1162">
        <v>25</v>
      </c>
      <c r="AB130" s="1148"/>
    </row>
    <row r="131" spans="1:29" s="22" customFormat="1" ht="12.75" customHeight="1" x14ac:dyDescent="0.25">
      <c r="A131" s="1139"/>
      <c r="B131" s="1140"/>
      <c r="C131" s="1142"/>
      <c r="D131" s="238"/>
      <c r="E131" s="1880"/>
      <c r="F131" s="1959"/>
      <c r="G131" s="1872"/>
      <c r="H131" s="1946"/>
      <c r="I131" s="2162"/>
      <c r="J131" s="36" t="s">
        <v>17</v>
      </c>
      <c r="K131" s="215"/>
      <c r="L131" s="176"/>
      <c r="M131" s="176"/>
      <c r="N131" s="183"/>
      <c r="O131" s="215">
        <v>243.2</v>
      </c>
      <c r="P131" s="176">
        <v>243.2</v>
      </c>
      <c r="Q131" s="176">
        <v>185.7</v>
      </c>
      <c r="R131" s="182"/>
      <c r="S131" s="868">
        <v>243.2</v>
      </c>
      <c r="T131" s="684">
        <v>243.2</v>
      </c>
      <c r="U131" s="684">
        <v>185.7</v>
      </c>
      <c r="V131" s="685"/>
      <c r="W131" s="305">
        <v>364.8</v>
      </c>
      <c r="X131" s="77"/>
      <c r="Y131" s="2246" t="s">
        <v>215</v>
      </c>
      <c r="Z131" s="1153">
        <v>17</v>
      </c>
      <c r="AA131" s="527">
        <v>25</v>
      </c>
      <c r="AB131" s="1145"/>
      <c r="AC131" s="9"/>
    </row>
    <row r="132" spans="1:29" s="22" customFormat="1" ht="47.25" customHeight="1" thickBot="1" x14ac:dyDescent="0.3">
      <c r="A132" s="1149"/>
      <c r="B132" s="1150"/>
      <c r="C132" s="1143"/>
      <c r="D132" s="243"/>
      <c r="E132" s="1830"/>
      <c r="F132" s="1960"/>
      <c r="G132" s="1873"/>
      <c r="H132" s="1947"/>
      <c r="I132" s="2163"/>
      <c r="J132" s="831" t="s">
        <v>18</v>
      </c>
      <c r="K132" s="689">
        <f>L132+N132</f>
        <v>494.79999999999995</v>
      </c>
      <c r="L132" s="692">
        <f>SUM(L129:L131)</f>
        <v>191.4</v>
      </c>
      <c r="M132" s="692"/>
      <c r="N132" s="690">
        <f>SUM(N129:N131)</f>
        <v>303.39999999999998</v>
      </c>
      <c r="O132" s="689">
        <f>P132+R132</f>
        <v>1101.0999999999999</v>
      </c>
      <c r="P132" s="692">
        <f>SUM(P128:P131)</f>
        <v>1101.0999999999999</v>
      </c>
      <c r="Q132" s="692">
        <f>SUM(Q128:Q131)</f>
        <v>414.2</v>
      </c>
      <c r="R132" s="787"/>
      <c r="S132" s="689">
        <f>V132+T132</f>
        <v>1101.0999999999999</v>
      </c>
      <c r="T132" s="692">
        <f>SUM(T128:T131)</f>
        <v>1101.0999999999999</v>
      </c>
      <c r="U132" s="692">
        <f>SUM(U128:U131)</f>
        <v>414.2</v>
      </c>
      <c r="V132" s="787"/>
      <c r="W132" s="690">
        <f>SUM(W128:W131)</f>
        <v>1067.0999999999999</v>
      </c>
      <c r="X132" s="711">
        <f>SUM(X128:X129)</f>
        <v>0</v>
      </c>
      <c r="Y132" s="2247"/>
      <c r="Z132" s="1154"/>
      <c r="AA132" s="1155"/>
      <c r="AB132" s="1156"/>
    </row>
    <row r="133" spans="1:29" s="22" customFormat="1" ht="35.25" customHeight="1" x14ac:dyDescent="0.25">
      <c r="A133" s="962" t="s">
        <v>13</v>
      </c>
      <c r="B133" s="964" t="s">
        <v>19</v>
      </c>
      <c r="C133" s="972" t="s">
        <v>85</v>
      </c>
      <c r="D133" s="236"/>
      <c r="E133" s="1831" t="s">
        <v>193</v>
      </c>
      <c r="F133" s="1958"/>
      <c r="G133" s="1910" t="s">
        <v>16</v>
      </c>
      <c r="H133" s="1961" t="s">
        <v>26</v>
      </c>
      <c r="I133" s="2161" t="s">
        <v>221</v>
      </c>
      <c r="J133" s="30" t="s">
        <v>41</v>
      </c>
      <c r="K133" s="532"/>
      <c r="L133" s="533"/>
      <c r="M133" s="533"/>
      <c r="N133" s="534"/>
      <c r="O133" s="532">
        <f>P133+R133</f>
        <v>2007.9</v>
      </c>
      <c r="P133" s="533">
        <v>51</v>
      </c>
      <c r="Q133" s="174">
        <v>13.3</v>
      </c>
      <c r="R133" s="175">
        <v>1956.9</v>
      </c>
      <c r="S133" s="853">
        <f>T133+V133</f>
        <v>2007.9</v>
      </c>
      <c r="T133" s="854">
        <v>51</v>
      </c>
      <c r="U133" s="680">
        <v>13.3</v>
      </c>
      <c r="V133" s="681">
        <v>1956.9</v>
      </c>
      <c r="W133" s="105"/>
      <c r="X133" s="880"/>
      <c r="Y133" s="874" t="s">
        <v>258</v>
      </c>
      <c r="Z133" s="877">
        <v>948.45</v>
      </c>
      <c r="AA133" s="878"/>
      <c r="AB133" s="879"/>
    </row>
    <row r="134" spans="1:29" s="22" customFormat="1" ht="29.25" customHeight="1" x14ac:dyDescent="0.25">
      <c r="A134" s="970"/>
      <c r="B134" s="971"/>
      <c r="C134" s="973"/>
      <c r="D134" s="238"/>
      <c r="E134" s="1832"/>
      <c r="F134" s="1959"/>
      <c r="G134" s="1872"/>
      <c r="H134" s="1946"/>
      <c r="I134" s="2162"/>
      <c r="J134" s="36" t="s">
        <v>21</v>
      </c>
      <c r="K134" s="223"/>
      <c r="L134" s="125"/>
      <c r="M134" s="125"/>
      <c r="N134" s="78"/>
      <c r="O134" s="223">
        <f>P134+R134</f>
        <v>354.3</v>
      </c>
      <c r="P134" s="125">
        <v>11</v>
      </c>
      <c r="Q134" s="184">
        <v>2.4</v>
      </c>
      <c r="R134" s="641">
        <v>343.3</v>
      </c>
      <c r="S134" s="774">
        <f>T134+V134</f>
        <v>354.3</v>
      </c>
      <c r="T134" s="866">
        <v>11</v>
      </c>
      <c r="U134" s="730">
        <v>2.4</v>
      </c>
      <c r="V134" s="785">
        <v>343.3</v>
      </c>
      <c r="W134" s="71"/>
      <c r="X134" s="875"/>
      <c r="Y134" s="2241" t="s">
        <v>195</v>
      </c>
      <c r="Z134" s="2242"/>
      <c r="AA134" s="2184">
        <v>20</v>
      </c>
      <c r="AB134" s="2185">
        <v>20</v>
      </c>
    </row>
    <row r="135" spans="1:29" s="22" customFormat="1" ht="23.25" customHeight="1" thickBot="1" x14ac:dyDescent="0.3">
      <c r="A135" s="970"/>
      <c r="B135" s="971"/>
      <c r="C135" s="997"/>
      <c r="D135" s="243"/>
      <c r="E135" s="1833"/>
      <c r="F135" s="1960"/>
      <c r="G135" s="1873"/>
      <c r="H135" s="1947"/>
      <c r="I135" s="2163"/>
      <c r="J135" s="831" t="s">
        <v>18</v>
      </c>
      <c r="K135" s="788">
        <f>L135+N135</f>
        <v>0</v>
      </c>
      <c r="L135" s="789">
        <f>SUM(L133)</f>
        <v>0</v>
      </c>
      <c r="M135" s="789"/>
      <c r="N135" s="791"/>
      <c r="O135" s="788">
        <f>P135+R135</f>
        <v>2362.2000000000003</v>
      </c>
      <c r="P135" s="789">
        <f>SUM(P133:P134)</f>
        <v>62</v>
      </c>
      <c r="Q135" s="789">
        <f>SUM(Q133:Q134)</f>
        <v>15.700000000000001</v>
      </c>
      <c r="R135" s="790">
        <f>SUM(R133:R134)</f>
        <v>2300.2000000000003</v>
      </c>
      <c r="S135" s="788">
        <f>V135+T135</f>
        <v>2362.2000000000003</v>
      </c>
      <c r="T135" s="789">
        <f>SUM(T133:T134)</f>
        <v>62</v>
      </c>
      <c r="U135" s="789">
        <f>SUM(U133:U134)</f>
        <v>15.700000000000001</v>
      </c>
      <c r="V135" s="790">
        <f>SUM(V133:V134)</f>
        <v>2300.2000000000003</v>
      </c>
      <c r="W135" s="791">
        <f>SUM(W133:W133)</f>
        <v>0</v>
      </c>
      <c r="X135" s="876">
        <f>SUM(X133:X133)</f>
        <v>0</v>
      </c>
      <c r="Y135" s="2234"/>
      <c r="Z135" s="2243"/>
      <c r="AA135" s="2205"/>
      <c r="AB135" s="2206"/>
    </row>
    <row r="136" spans="1:29" s="22" customFormat="1" x14ac:dyDescent="0.25">
      <c r="A136" s="962" t="s">
        <v>13</v>
      </c>
      <c r="B136" s="964" t="s">
        <v>19</v>
      </c>
      <c r="C136" s="972" t="s">
        <v>16</v>
      </c>
      <c r="D136" s="236"/>
      <c r="E136" s="1841" t="s">
        <v>86</v>
      </c>
      <c r="F136" s="1958"/>
      <c r="G136" s="1910" t="s">
        <v>16</v>
      </c>
      <c r="H136" s="1961" t="s">
        <v>26</v>
      </c>
      <c r="I136" s="531"/>
      <c r="J136" s="30" t="s">
        <v>27</v>
      </c>
      <c r="K136" s="532">
        <f>L136+N136</f>
        <v>15</v>
      </c>
      <c r="L136" s="533">
        <v>15</v>
      </c>
      <c r="M136" s="533"/>
      <c r="N136" s="534"/>
      <c r="O136" s="532"/>
      <c r="P136" s="533"/>
      <c r="Q136" s="174"/>
      <c r="R136" s="175"/>
      <c r="S136" s="679"/>
      <c r="T136" s="680"/>
      <c r="U136" s="680"/>
      <c r="V136" s="681"/>
      <c r="W136" s="105"/>
      <c r="X136" s="880"/>
      <c r="Y136" s="2233"/>
      <c r="Z136" s="2235"/>
      <c r="AA136" s="2237"/>
      <c r="AB136" s="2239"/>
    </row>
    <row r="137" spans="1:29" s="22" customFormat="1" ht="13.5" thickBot="1" x14ac:dyDescent="0.3">
      <c r="A137" s="970"/>
      <c r="B137" s="971"/>
      <c r="C137" s="997"/>
      <c r="D137" s="243"/>
      <c r="E137" s="1879"/>
      <c r="F137" s="1960"/>
      <c r="G137" s="1873"/>
      <c r="H137" s="1947"/>
      <c r="I137" s="535"/>
      <c r="J137" s="831" t="s">
        <v>18</v>
      </c>
      <c r="K137" s="788">
        <f>L137+N137</f>
        <v>15</v>
      </c>
      <c r="L137" s="789">
        <f>SUM(L136)</f>
        <v>15</v>
      </c>
      <c r="M137" s="789"/>
      <c r="N137" s="791"/>
      <c r="O137" s="788"/>
      <c r="P137" s="789"/>
      <c r="Q137" s="789"/>
      <c r="R137" s="790"/>
      <c r="S137" s="788"/>
      <c r="T137" s="789"/>
      <c r="U137" s="789"/>
      <c r="V137" s="790"/>
      <c r="W137" s="791"/>
      <c r="X137" s="876"/>
      <c r="Y137" s="2234"/>
      <c r="Z137" s="2236"/>
      <c r="AA137" s="2238"/>
      <c r="AB137" s="2240"/>
    </row>
    <row r="138" spans="1:29" s="22" customFormat="1" ht="13.5" thickBot="1" x14ac:dyDescent="0.3">
      <c r="A138" s="27" t="s">
        <v>13</v>
      </c>
      <c r="B138" s="28" t="s">
        <v>19</v>
      </c>
      <c r="C138" s="1817" t="s">
        <v>30</v>
      </c>
      <c r="D138" s="1817"/>
      <c r="E138" s="1817"/>
      <c r="F138" s="1817"/>
      <c r="G138" s="1817"/>
      <c r="H138" s="1817"/>
      <c r="I138" s="1817"/>
      <c r="J138" s="1818"/>
      <c r="K138" s="108">
        <f>L138+N138</f>
        <v>14415.2</v>
      </c>
      <c r="L138" s="108">
        <f>L137+L132+L127+L124+L120+L117+L115+L108+L99</f>
        <v>14078.800000000001</v>
      </c>
      <c r="M138" s="108">
        <f>M137+M132+M127+M124+M120+M117+M115+M108+M99</f>
        <v>6536.0999999999995</v>
      </c>
      <c r="N138" s="108">
        <f>N137+N132+N127+N124+N120+N117+N115+N108+N99</f>
        <v>336.4</v>
      </c>
      <c r="O138" s="108">
        <f>P138+R138</f>
        <v>19215.3</v>
      </c>
      <c r="P138" s="108">
        <f t="shared" ref="P138:V138" si="26">P137+P132+P127+P124+P120+P117+P115+P108+P99+P135</f>
        <v>16413.8</v>
      </c>
      <c r="Q138" s="108">
        <f t="shared" si="26"/>
        <v>7172.8</v>
      </c>
      <c r="R138" s="108">
        <f t="shared" si="26"/>
        <v>2801.5000000000005</v>
      </c>
      <c r="S138" s="108">
        <f t="shared" si="26"/>
        <v>18796.2</v>
      </c>
      <c r="T138" s="108">
        <f t="shared" si="26"/>
        <v>16006</v>
      </c>
      <c r="U138" s="108">
        <f t="shared" si="26"/>
        <v>7110.5999999999995</v>
      </c>
      <c r="V138" s="108">
        <f t="shared" si="26"/>
        <v>2790.2000000000003</v>
      </c>
      <c r="W138" s="108">
        <f t="shared" ref="W138:X138" si="27">W137+W132+W127+W124+W120+W117+W115+W108+W99</f>
        <v>19984</v>
      </c>
      <c r="X138" s="108">
        <f t="shared" si="27"/>
        <v>18949.699999999997</v>
      </c>
      <c r="Y138" s="1950"/>
      <c r="Z138" s="1951"/>
      <c r="AA138" s="1951"/>
      <c r="AB138" s="1952"/>
    </row>
    <row r="139" spans="1:29" s="22" customFormat="1" ht="13.5" thickBot="1" x14ac:dyDescent="0.3">
      <c r="A139" s="109" t="s">
        <v>13</v>
      </c>
      <c r="B139" s="28" t="s">
        <v>22</v>
      </c>
      <c r="C139" s="1819" t="s">
        <v>39</v>
      </c>
      <c r="D139" s="1819"/>
      <c r="E139" s="1819"/>
      <c r="F139" s="1820"/>
      <c r="G139" s="1820"/>
      <c r="H139" s="1820"/>
      <c r="I139" s="1820"/>
      <c r="J139" s="1820"/>
      <c r="K139" s="1820"/>
      <c r="L139" s="1820"/>
      <c r="M139" s="1820"/>
      <c r="N139" s="1820"/>
      <c r="O139" s="1820"/>
      <c r="P139" s="1820"/>
      <c r="Q139" s="1820"/>
      <c r="R139" s="1820"/>
      <c r="S139" s="1820"/>
      <c r="T139" s="1820"/>
      <c r="U139" s="1820"/>
      <c r="V139" s="1820"/>
      <c r="W139" s="1820"/>
      <c r="X139" s="1820"/>
      <c r="Y139" s="1820"/>
      <c r="Z139" s="1820"/>
      <c r="AA139" s="1820"/>
      <c r="AB139" s="1821"/>
    </row>
    <row r="140" spans="1:29" s="23" customFormat="1" ht="38.25" x14ac:dyDescent="0.25">
      <c r="A140" s="130" t="s">
        <v>13</v>
      </c>
      <c r="B140" s="131" t="s">
        <v>22</v>
      </c>
      <c r="C140" s="607" t="s">
        <v>13</v>
      </c>
      <c r="D140" s="326"/>
      <c r="E140" s="324" t="s">
        <v>40</v>
      </c>
      <c r="F140" s="247"/>
      <c r="G140" s="248"/>
      <c r="H140" s="249"/>
      <c r="I140" s="952"/>
      <c r="J140" s="110"/>
      <c r="K140" s="250"/>
      <c r="L140" s="4"/>
      <c r="M140" s="4"/>
      <c r="N140" s="271"/>
      <c r="O140" s="250"/>
      <c r="P140" s="4"/>
      <c r="Q140" s="4"/>
      <c r="R140" s="271"/>
      <c r="S140" s="1114"/>
      <c r="T140" s="1117"/>
      <c r="U140" s="1117"/>
      <c r="V140" s="1116"/>
      <c r="W140" s="1113"/>
      <c r="X140" s="85"/>
      <c r="Y140" s="1004"/>
      <c r="Z140" s="359"/>
      <c r="AA140" s="337"/>
      <c r="AB140" s="360"/>
    </row>
    <row r="141" spans="1:29" s="23" customFormat="1" ht="17.25" customHeight="1" x14ac:dyDescent="0.25">
      <c r="A141" s="128"/>
      <c r="B141" s="129"/>
      <c r="C141" s="608"/>
      <c r="D141" s="975" t="s">
        <v>13</v>
      </c>
      <c r="E141" s="2210" t="s">
        <v>206</v>
      </c>
      <c r="F141" s="896" t="s">
        <v>98</v>
      </c>
      <c r="G141" s="898" t="s">
        <v>16</v>
      </c>
      <c r="H141" s="897">
        <v>5</v>
      </c>
      <c r="I141" s="2231" t="s">
        <v>201</v>
      </c>
      <c r="J141" s="112" t="s">
        <v>52</v>
      </c>
      <c r="K141" s="251">
        <f t="shared" ref="K141:K152" si="28">L141+N141</f>
        <v>310.39999999999998</v>
      </c>
      <c r="L141" s="425"/>
      <c r="M141" s="425"/>
      <c r="N141" s="258">
        <v>310.39999999999998</v>
      </c>
      <c r="O141" s="251">
        <f t="shared" ref="O141:O150" si="29">P141+R141</f>
        <v>274.5</v>
      </c>
      <c r="P141" s="425"/>
      <c r="Q141" s="425"/>
      <c r="R141" s="258">
        <v>274.5</v>
      </c>
      <c r="S141" s="792">
        <f t="shared" ref="S141:S152" si="30">T141+V141</f>
        <v>274.5</v>
      </c>
      <c r="T141" s="767"/>
      <c r="U141" s="767"/>
      <c r="V141" s="793">
        <v>274.5</v>
      </c>
      <c r="W141" s="113">
        <v>75.3</v>
      </c>
      <c r="X141" s="114"/>
      <c r="Y141" s="2212" t="s">
        <v>207</v>
      </c>
      <c r="Z141" s="361">
        <v>79</v>
      </c>
      <c r="AA141" s="993">
        <v>100</v>
      </c>
      <c r="AB141" s="362"/>
    </row>
    <row r="142" spans="1:29" s="23" customFormat="1" ht="17.25" customHeight="1" x14ac:dyDescent="0.25">
      <c r="A142" s="128"/>
      <c r="B142" s="129"/>
      <c r="C142" s="608"/>
      <c r="D142" s="976"/>
      <c r="E142" s="2211"/>
      <c r="F142" s="899"/>
      <c r="G142" s="111"/>
      <c r="H142" s="900"/>
      <c r="I142" s="2232"/>
      <c r="J142" s="112" t="s">
        <v>27</v>
      </c>
      <c r="K142" s="251">
        <f t="shared" si="28"/>
        <v>1.2</v>
      </c>
      <c r="L142" s="258">
        <v>1.2</v>
      </c>
      <c r="M142" s="258">
        <v>0.9</v>
      </c>
      <c r="N142" s="258"/>
      <c r="O142" s="1018">
        <f t="shared" si="29"/>
        <v>2</v>
      </c>
      <c r="P142" s="1019">
        <v>2</v>
      </c>
      <c r="Q142" s="1019">
        <v>1.4</v>
      </c>
      <c r="R142" s="1019"/>
      <c r="S142" s="792">
        <f t="shared" si="30"/>
        <v>2</v>
      </c>
      <c r="T142" s="1020">
        <v>2</v>
      </c>
      <c r="U142" s="1020">
        <v>1.4</v>
      </c>
      <c r="V142" s="793"/>
      <c r="W142" s="10">
        <v>1</v>
      </c>
      <c r="X142" s="11"/>
      <c r="Y142" s="2165"/>
      <c r="Z142" s="363"/>
      <c r="AA142" s="994"/>
      <c r="AB142" s="364"/>
    </row>
    <row r="143" spans="1:29" s="23" customFormat="1" ht="17.25" customHeight="1" x14ac:dyDescent="0.25">
      <c r="A143" s="128"/>
      <c r="B143" s="129"/>
      <c r="C143" s="608"/>
      <c r="D143" s="976"/>
      <c r="E143" s="2211"/>
      <c r="F143" s="899"/>
      <c r="G143" s="111"/>
      <c r="H143" s="900"/>
      <c r="I143" s="884"/>
      <c r="J143" s="118" t="s">
        <v>41</v>
      </c>
      <c r="K143" s="560">
        <f t="shared" si="28"/>
        <v>1780.4</v>
      </c>
      <c r="L143" s="579">
        <v>12.4</v>
      </c>
      <c r="M143" s="579">
        <v>10.199999999999999</v>
      </c>
      <c r="N143" s="579">
        <v>1768</v>
      </c>
      <c r="O143" s="560">
        <f t="shared" si="29"/>
        <v>1601.7</v>
      </c>
      <c r="P143" s="579">
        <v>9.8000000000000007</v>
      </c>
      <c r="Q143" s="579">
        <v>7.5</v>
      </c>
      <c r="R143" s="579">
        <v>1591.9</v>
      </c>
      <c r="S143" s="794">
        <f t="shared" si="30"/>
        <v>1601.7</v>
      </c>
      <c r="T143" s="795">
        <v>9.8000000000000007</v>
      </c>
      <c r="U143" s="795">
        <v>7.5</v>
      </c>
      <c r="V143" s="796">
        <v>1591.9</v>
      </c>
      <c r="W143" s="113">
        <v>434.9</v>
      </c>
      <c r="X143" s="114"/>
      <c r="Y143" s="2165"/>
      <c r="Z143" s="363"/>
      <c r="AA143" s="994"/>
      <c r="AB143" s="364"/>
    </row>
    <row r="144" spans="1:29" s="23" customFormat="1" ht="27" customHeight="1" x14ac:dyDescent="0.25">
      <c r="A144" s="128"/>
      <c r="B144" s="129"/>
      <c r="C144" s="608"/>
      <c r="D144" s="978"/>
      <c r="E144" s="2211"/>
      <c r="F144" s="901"/>
      <c r="G144" s="902"/>
      <c r="H144" s="903"/>
      <c r="I144" s="884"/>
      <c r="J144" s="858" t="s">
        <v>18</v>
      </c>
      <c r="K144" s="859">
        <f t="shared" si="28"/>
        <v>2092</v>
      </c>
      <c r="L144" s="798">
        <f>SUM(L141:L143)</f>
        <v>13.6</v>
      </c>
      <c r="M144" s="798">
        <f>SUM(M141:M143)</f>
        <v>11.1</v>
      </c>
      <c r="N144" s="798">
        <f>SUM(N141:N143)</f>
        <v>2078.4</v>
      </c>
      <c r="O144" s="797">
        <f>P144+R144</f>
        <v>1878.2</v>
      </c>
      <c r="P144" s="798">
        <f>SUM(P141:P143)</f>
        <v>11.8</v>
      </c>
      <c r="Q144" s="798">
        <f>SUM(Q141:Q143)</f>
        <v>8.9</v>
      </c>
      <c r="R144" s="798">
        <f>SUM(R141:R143)</f>
        <v>1866.4</v>
      </c>
      <c r="S144" s="797">
        <f t="shared" si="30"/>
        <v>1878.2</v>
      </c>
      <c r="T144" s="798">
        <f>SUM(T141:T143)</f>
        <v>11.8</v>
      </c>
      <c r="U144" s="798">
        <f>SUM(U141:U143)</f>
        <v>8.9</v>
      </c>
      <c r="V144" s="799">
        <f>SUM(V141:V143)</f>
        <v>1866.4</v>
      </c>
      <c r="W144" s="813">
        <f>SUM(W141:W143)</f>
        <v>511.2</v>
      </c>
      <c r="X144" s="814"/>
      <c r="Y144" s="2213"/>
      <c r="Z144" s="365"/>
      <c r="AA144" s="366"/>
      <c r="AB144" s="367"/>
    </row>
    <row r="145" spans="1:28" s="23" customFormat="1" ht="25.5" x14ac:dyDescent="0.25">
      <c r="A145" s="128"/>
      <c r="B145" s="129"/>
      <c r="C145" s="608"/>
      <c r="D145" s="975" t="s">
        <v>19</v>
      </c>
      <c r="E145" s="2210" t="s">
        <v>208</v>
      </c>
      <c r="F145" s="904" t="s">
        <v>98</v>
      </c>
      <c r="G145" s="115" t="s">
        <v>16</v>
      </c>
      <c r="H145" s="905">
        <v>5</v>
      </c>
      <c r="I145" s="883" t="s">
        <v>201</v>
      </c>
      <c r="J145" s="116" t="s">
        <v>52</v>
      </c>
      <c r="K145" s="133">
        <f>L145+N145</f>
        <v>268.5</v>
      </c>
      <c r="L145" s="255"/>
      <c r="M145" s="255"/>
      <c r="N145" s="255">
        <v>268.5</v>
      </c>
      <c r="O145" s="133">
        <f t="shared" si="29"/>
        <v>189</v>
      </c>
      <c r="P145" s="255"/>
      <c r="Q145" s="255"/>
      <c r="R145" s="255">
        <v>189</v>
      </c>
      <c r="S145" s="800">
        <f>T145+V145</f>
        <v>189</v>
      </c>
      <c r="T145" s="801"/>
      <c r="U145" s="801"/>
      <c r="V145" s="802">
        <v>189</v>
      </c>
      <c r="W145" s="113">
        <v>88.3</v>
      </c>
      <c r="X145" s="114"/>
      <c r="Y145" s="2212" t="s">
        <v>209</v>
      </c>
      <c r="Z145" s="361">
        <v>78</v>
      </c>
      <c r="AA145" s="993">
        <v>100</v>
      </c>
      <c r="AB145" s="362"/>
    </row>
    <row r="146" spans="1:28" s="23" customFormat="1" x14ac:dyDescent="0.25">
      <c r="A146" s="128"/>
      <c r="B146" s="129"/>
      <c r="C146" s="608"/>
      <c r="D146" s="976"/>
      <c r="E146" s="2211"/>
      <c r="F146" s="906"/>
      <c r="G146" s="76"/>
      <c r="H146" s="117"/>
      <c r="I146" s="884"/>
      <c r="J146" s="112" t="s">
        <v>27</v>
      </c>
      <c r="K146" s="135">
        <f t="shared" si="28"/>
        <v>1.2</v>
      </c>
      <c r="L146" s="258">
        <v>1.2</v>
      </c>
      <c r="M146" s="258">
        <v>0.9</v>
      </c>
      <c r="N146" s="258"/>
      <c r="O146" s="1021">
        <f t="shared" si="29"/>
        <v>1.9</v>
      </c>
      <c r="P146" s="1019">
        <v>1.9</v>
      </c>
      <c r="Q146" s="1019">
        <v>1.3</v>
      </c>
      <c r="R146" s="258"/>
      <c r="S146" s="1022">
        <f t="shared" si="30"/>
        <v>1.9</v>
      </c>
      <c r="T146" s="1020">
        <v>1.9</v>
      </c>
      <c r="U146" s="1020">
        <v>1.3</v>
      </c>
      <c r="V146" s="793"/>
      <c r="W146" s="10">
        <v>0.9</v>
      </c>
      <c r="X146" s="11"/>
      <c r="Y146" s="2165"/>
      <c r="Z146" s="363"/>
      <c r="AA146" s="994"/>
      <c r="AB146" s="364"/>
    </row>
    <row r="147" spans="1:28" s="23" customFormat="1" x14ac:dyDescent="0.25">
      <c r="A147" s="128"/>
      <c r="B147" s="129"/>
      <c r="C147" s="608"/>
      <c r="D147" s="976"/>
      <c r="E147" s="2211"/>
      <c r="F147" s="906"/>
      <c r="G147" s="76"/>
      <c r="H147" s="117"/>
      <c r="I147" s="884"/>
      <c r="J147" s="119" t="s">
        <v>41</v>
      </c>
      <c r="K147" s="580">
        <f t="shared" si="28"/>
        <v>1539.2</v>
      </c>
      <c r="L147" s="260">
        <v>12</v>
      </c>
      <c r="M147" s="260">
        <v>9.1</v>
      </c>
      <c r="N147" s="260">
        <v>1527.2</v>
      </c>
      <c r="O147" s="580">
        <f t="shared" si="29"/>
        <v>1068.8</v>
      </c>
      <c r="P147" s="260">
        <v>9.3000000000000007</v>
      </c>
      <c r="Q147" s="260">
        <v>7.1</v>
      </c>
      <c r="R147" s="260">
        <v>1059.5</v>
      </c>
      <c r="S147" s="1023">
        <f t="shared" si="30"/>
        <v>1068.8</v>
      </c>
      <c r="T147" s="1024">
        <v>9.3000000000000007</v>
      </c>
      <c r="U147" s="1024">
        <v>7.1</v>
      </c>
      <c r="V147" s="803">
        <v>1059.5</v>
      </c>
      <c r="W147" s="113">
        <v>540</v>
      </c>
      <c r="X147" s="114"/>
      <c r="Y147" s="2165"/>
      <c r="Z147" s="363"/>
      <c r="AA147" s="994"/>
      <c r="AB147" s="364"/>
    </row>
    <row r="148" spans="1:28" s="23" customFormat="1" x14ac:dyDescent="0.25">
      <c r="A148" s="128"/>
      <c r="B148" s="129"/>
      <c r="C148" s="608"/>
      <c r="D148" s="1157"/>
      <c r="E148" s="2211"/>
      <c r="F148" s="906"/>
      <c r="G148" s="76"/>
      <c r="H148" s="117"/>
      <c r="I148" s="884"/>
      <c r="J148" s="1180" t="s">
        <v>18</v>
      </c>
      <c r="K148" s="1181">
        <f t="shared" si="28"/>
        <v>1808.9</v>
      </c>
      <c r="L148" s="1128">
        <f>SUM(L145:L147)</f>
        <v>13.2</v>
      </c>
      <c r="M148" s="1128">
        <f>SUM(M145:M147)</f>
        <v>10</v>
      </c>
      <c r="N148" s="1128">
        <f>SUM(N145:N147)</f>
        <v>1795.7</v>
      </c>
      <c r="O148" s="1118">
        <f>P148+R148</f>
        <v>1259.7</v>
      </c>
      <c r="P148" s="1128">
        <f>SUM(P145:P147)</f>
        <v>11.200000000000001</v>
      </c>
      <c r="Q148" s="1128">
        <f>SUM(Q145:Q147)</f>
        <v>8.4</v>
      </c>
      <c r="R148" s="798">
        <f>SUM(R145:R147)</f>
        <v>1248.5</v>
      </c>
      <c r="S148" s="1118">
        <f t="shared" si="30"/>
        <v>1259.7</v>
      </c>
      <c r="T148" s="1128">
        <f>SUM(T145:T147)</f>
        <v>11.200000000000001</v>
      </c>
      <c r="U148" s="1128">
        <f>SUM(U145:U147)</f>
        <v>8.4</v>
      </c>
      <c r="V148" s="1119">
        <f>SUM(V145:V147)</f>
        <v>1248.5</v>
      </c>
      <c r="W148" s="813">
        <f>SUM(W145:W147)</f>
        <v>629.20000000000005</v>
      </c>
      <c r="X148" s="814">
        <f>SUM(X145:X147)</f>
        <v>0</v>
      </c>
      <c r="Y148" s="2165"/>
      <c r="Z148" s="363"/>
      <c r="AA148" s="1147"/>
      <c r="AB148" s="364"/>
    </row>
    <row r="149" spans="1:28" s="23" customFormat="1" ht="13.5" customHeight="1" x14ac:dyDescent="0.25">
      <c r="A149" s="128"/>
      <c r="B149" s="129"/>
      <c r="C149" s="608"/>
      <c r="D149" s="1160" t="s">
        <v>22</v>
      </c>
      <c r="E149" s="2210" t="s">
        <v>210</v>
      </c>
      <c r="F149" s="904" t="s">
        <v>98</v>
      </c>
      <c r="G149" s="115" t="s">
        <v>16</v>
      </c>
      <c r="H149" s="905">
        <v>5</v>
      </c>
      <c r="I149" s="2231" t="s">
        <v>201</v>
      </c>
      <c r="J149" s="116" t="s">
        <v>52</v>
      </c>
      <c r="K149" s="133">
        <f t="shared" si="28"/>
        <v>278.39999999999998</v>
      </c>
      <c r="L149" s="255"/>
      <c r="M149" s="255"/>
      <c r="N149" s="255">
        <v>278.39999999999998</v>
      </c>
      <c r="O149" s="133">
        <f t="shared" si="29"/>
        <v>249.9</v>
      </c>
      <c r="P149" s="255"/>
      <c r="Q149" s="255"/>
      <c r="R149" s="1028">
        <v>249.9</v>
      </c>
      <c r="S149" s="800">
        <f t="shared" si="30"/>
        <v>259.89999999999998</v>
      </c>
      <c r="T149" s="801"/>
      <c r="U149" s="801"/>
      <c r="V149" s="802">
        <v>259.89999999999998</v>
      </c>
      <c r="W149" s="113"/>
      <c r="X149" s="114"/>
      <c r="Y149" s="2212" t="s">
        <v>134</v>
      </c>
      <c r="Z149" s="361">
        <v>100</v>
      </c>
      <c r="AA149" s="1146"/>
      <c r="AB149" s="362"/>
    </row>
    <row r="150" spans="1:28" s="23" customFormat="1" ht="13.5" customHeight="1" x14ac:dyDescent="0.25">
      <c r="A150" s="128"/>
      <c r="B150" s="129"/>
      <c r="C150" s="608"/>
      <c r="D150" s="1157"/>
      <c r="E150" s="2211"/>
      <c r="F150" s="906"/>
      <c r="G150" s="76"/>
      <c r="H150" s="117"/>
      <c r="I150" s="2232"/>
      <c r="J150" s="112" t="s">
        <v>27</v>
      </c>
      <c r="K150" s="135">
        <f t="shared" si="28"/>
        <v>0.8</v>
      </c>
      <c r="L150" s="258">
        <v>0.8</v>
      </c>
      <c r="M150" s="258">
        <v>0.6</v>
      </c>
      <c r="N150" s="258"/>
      <c r="O150" s="1021">
        <f t="shared" si="29"/>
        <v>7</v>
      </c>
      <c r="P150" s="1019">
        <v>7</v>
      </c>
      <c r="Q150" s="1019">
        <v>1.4</v>
      </c>
      <c r="R150" s="258"/>
      <c r="S150" s="1022">
        <f t="shared" si="30"/>
        <v>7</v>
      </c>
      <c r="T150" s="1020">
        <v>7</v>
      </c>
      <c r="U150" s="1020">
        <v>1.4</v>
      </c>
      <c r="V150" s="793"/>
      <c r="W150" s="10"/>
      <c r="X150" s="11"/>
      <c r="Y150" s="2165"/>
      <c r="Z150" s="363"/>
      <c r="AA150" s="1147"/>
      <c r="AB150" s="364"/>
    </row>
    <row r="151" spans="1:28" s="23" customFormat="1" ht="13.5" customHeight="1" x14ac:dyDescent="0.25">
      <c r="A151" s="128"/>
      <c r="B151" s="129"/>
      <c r="C151" s="608"/>
      <c r="D151" s="1157"/>
      <c r="E151" s="2211"/>
      <c r="F151" s="906"/>
      <c r="G151" s="76"/>
      <c r="H151" s="117"/>
      <c r="I151" s="884"/>
      <c r="J151" s="112" t="s">
        <v>41</v>
      </c>
      <c r="K151" s="135">
        <f t="shared" si="28"/>
        <v>1618.2</v>
      </c>
      <c r="L151" s="258">
        <v>7.9</v>
      </c>
      <c r="M151" s="258">
        <v>6</v>
      </c>
      <c r="N151" s="258">
        <v>1610.3</v>
      </c>
      <c r="O151" s="135">
        <f>P151+R151</f>
        <v>1455.3</v>
      </c>
      <c r="P151" s="258">
        <v>39.700000000000003</v>
      </c>
      <c r="Q151" s="258">
        <v>7.7</v>
      </c>
      <c r="R151" s="258">
        <v>1415.6</v>
      </c>
      <c r="S151" s="1022">
        <f t="shared" si="30"/>
        <v>1455.3</v>
      </c>
      <c r="T151" s="1020">
        <v>39.700000000000003</v>
      </c>
      <c r="U151" s="1020">
        <v>7.7</v>
      </c>
      <c r="V151" s="793">
        <v>1415.6</v>
      </c>
      <c r="W151" s="113"/>
      <c r="X151" s="114"/>
      <c r="Y151" s="2165"/>
      <c r="Z151" s="368"/>
      <c r="AA151" s="1147"/>
      <c r="AB151" s="364"/>
    </row>
    <row r="152" spans="1:28" s="23" customFormat="1" ht="13.5" customHeight="1" x14ac:dyDescent="0.25">
      <c r="A152" s="128"/>
      <c r="B152" s="129"/>
      <c r="C152" s="608"/>
      <c r="D152" s="1158"/>
      <c r="E152" s="2229"/>
      <c r="F152" s="907"/>
      <c r="G152" s="576"/>
      <c r="H152" s="908"/>
      <c r="I152" s="885"/>
      <c r="J152" s="860" t="s">
        <v>18</v>
      </c>
      <c r="K152" s="861">
        <f t="shared" si="28"/>
        <v>1897.3999999999999</v>
      </c>
      <c r="L152" s="805">
        <f>SUM(L149:L151)</f>
        <v>8.7000000000000011</v>
      </c>
      <c r="M152" s="805">
        <f>SUM(M149:M151)</f>
        <v>6.6</v>
      </c>
      <c r="N152" s="805">
        <f>SUM(N149:N151)</f>
        <v>1888.6999999999998</v>
      </c>
      <c r="O152" s="804">
        <f>P152+R152</f>
        <v>1712.2</v>
      </c>
      <c r="P152" s="805">
        <f>SUM(P149:P151)</f>
        <v>46.7</v>
      </c>
      <c r="Q152" s="805">
        <f>SUM(Q149:Q151)</f>
        <v>9.1</v>
      </c>
      <c r="R152" s="805">
        <f>SUM(R149:R151)</f>
        <v>1665.5</v>
      </c>
      <c r="S152" s="804">
        <f t="shared" si="30"/>
        <v>1722.2</v>
      </c>
      <c r="T152" s="805">
        <f>SUM(T149:T151)</f>
        <v>46.7</v>
      </c>
      <c r="U152" s="805">
        <f>SUM(U149:U151)</f>
        <v>9.1</v>
      </c>
      <c r="V152" s="806">
        <f>SUM(V149:V151)</f>
        <v>1675.5</v>
      </c>
      <c r="W152" s="815">
        <f>SUM(W149:W151)</f>
        <v>0</v>
      </c>
      <c r="X152" s="816">
        <f>SUM(X149:X151)</f>
        <v>0</v>
      </c>
      <c r="Y152" s="2213"/>
      <c r="Z152" s="365"/>
      <c r="AA152" s="366"/>
      <c r="AB152" s="367"/>
    </row>
    <row r="153" spans="1:28" s="23" customFormat="1" x14ac:dyDescent="0.25">
      <c r="A153" s="128"/>
      <c r="B153" s="129"/>
      <c r="C153" s="608"/>
      <c r="D153" s="976" t="s">
        <v>24</v>
      </c>
      <c r="E153" s="2230" t="s">
        <v>135</v>
      </c>
      <c r="F153" s="899" t="s">
        <v>98</v>
      </c>
      <c r="G153" s="111" t="s">
        <v>16</v>
      </c>
      <c r="H153" s="900">
        <v>5</v>
      </c>
      <c r="I153" s="953"/>
      <c r="J153" s="119" t="s">
        <v>52</v>
      </c>
      <c r="K153" s="581">
        <f>L153+N153</f>
        <v>150.9</v>
      </c>
      <c r="L153" s="582"/>
      <c r="M153" s="582"/>
      <c r="N153" s="260">
        <v>150.9</v>
      </c>
      <c r="O153" s="581"/>
      <c r="P153" s="582"/>
      <c r="Q153" s="582"/>
      <c r="R153" s="260"/>
      <c r="S153" s="807"/>
      <c r="T153" s="808"/>
      <c r="U153" s="808"/>
      <c r="V153" s="803"/>
      <c r="W153" s="120"/>
      <c r="X153" s="121"/>
      <c r="Y153" s="2212"/>
      <c r="Z153" s="2224"/>
      <c r="AA153" s="994"/>
      <c r="AB153" s="364"/>
    </row>
    <row r="154" spans="1:28" s="23" customFormat="1" x14ac:dyDescent="0.25">
      <c r="A154" s="128"/>
      <c r="B154" s="129"/>
      <c r="C154" s="608"/>
      <c r="D154" s="976"/>
      <c r="E154" s="2230"/>
      <c r="F154" s="899"/>
      <c r="G154" s="111"/>
      <c r="H154" s="900"/>
      <c r="I154" s="953"/>
      <c r="J154" s="118" t="s">
        <v>41</v>
      </c>
      <c r="K154" s="251">
        <f>L154+N154</f>
        <v>14.3</v>
      </c>
      <c r="L154" s="232">
        <v>7.7</v>
      </c>
      <c r="M154" s="232"/>
      <c r="N154" s="579">
        <v>6.6</v>
      </c>
      <c r="O154" s="251"/>
      <c r="P154" s="232"/>
      <c r="Q154" s="232"/>
      <c r="R154" s="579"/>
      <c r="S154" s="792"/>
      <c r="T154" s="809"/>
      <c r="U154" s="809"/>
      <c r="V154" s="796"/>
      <c r="W154" s="10"/>
      <c r="X154" s="11"/>
      <c r="Y154" s="2165"/>
      <c r="Z154" s="2224"/>
      <c r="AA154" s="369"/>
      <c r="AB154" s="370"/>
    </row>
    <row r="155" spans="1:28" s="23" customFormat="1" x14ac:dyDescent="0.25">
      <c r="A155" s="128"/>
      <c r="B155" s="129"/>
      <c r="C155" s="608"/>
      <c r="D155" s="976"/>
      <c r="E155" s="2230"/>
      <c r="F155" s="252"/>
      <c r="G155" s="253"/>
      <c r="H155" s="254"/>
      <c r="I155" s="953"/>
      <c r="J155" s="112" t="s">
        <v>27</v>
      </c>
      <c r="K155" s="251">
        <f>L155+N155</f>
        <v>0.4</v>
      </c>
      <c r="L155" s="425">
        <v>0.4</v>
      </c>
      <c r="M155" s="425"/>
      <c r="N155" s="258"/>
      <c r="O155" s="251"/>
      <c r="P155" s="425"/>
      <c r="Q155" s="425"/>
      <c r="R155" s="258"/>
      <c r="S155" s="792"/>
      <c r="T155" s="767"/>
      <c r="U155" s="767"/>
      <c r="V155" s="793"/>
      <c r="W155" s="113"/>
      <c r="X155" s="114"/>
      <c r="Y155" s="2165"/>
      <c r="Z155" s="2224"/>
      <c r="AA155" s="369"/>
      <c r="AB155" s="370"/>
    </row>
    <row r="156" spans="1:28" s="23" customFormat="1" x14ac:dyDescent="0.25">
      <c r="A156" s="128"/>
      <c r="B156" s="129"/>
      <c r="C156" s="608"/>
      <c r="D156" s="976"/>
      <c r="E156" s="2230"/>
      <c r="F156" s="252"/>
      <c r="G156" s="253"/>
      <c r="H156" s="254"/>
      <c r="I156" s="953"/>
      <c r="J156" s="112" t="s">
        <v>42</v>
      </c>
      <c r="K156" s="251">
        <f>L156+N156</f>
        <v>0</v>
      </c>
      <c r="L156" s="425"/>
      <c r="M156" s="425"/>
      <c r="N156" s="258"/>
      <c r="O156" s="251"/>
      <c r="P156" s="425"/>
      <c r="Q156" s="425"/>
      <c r="R156" s="258"/>
      <c r="S156" s="792"/>
      <c r="T156" s="767"/>
      <c r="U156" s="767"/>
      <c r="V156" s="793"/>
      <c r="W156" s="113"/>
      <c r="X156" s="114"/>
      <c r="Y156" s="2165"/>
      <c r="Z156" s="2224"/>
      <c r="AA156" s="994"/>
      <c r="AB156" s="364"/>
    </row>
    <row r="157" spans="1:28" s="23" customFormat="1" x14ac:dyDescent="0.25">
      <c r="A157" s="128"/>
      <c r="B157" s="129"/>
      <c r="C157" s="608"/>
      <c r="D157" s="976"/>
      <c r="E157" s="2230"/>
      <c r="F157" s="252"/>
      <c r="G157" s="253"/>
      <c r="H157" s="254"/>
      <c r="I157" s="953"/>
      <c r="J157" s="858" t="s">
        <v>18</v>
      </c>
      <c r="K157" s="862">
        <f>L157+N157</f>
        <v>165.6</v>
      </c>
      <c r="L157" s="811">
        <f>SUM(L153:L156)</f>
        <v>8.1</v>
      </c>
      <c r="M157" s="812">
        <f>SUM(M153:M156)</f>
        <v>0</v>
      </c>
      <c r="N157" s="798">
        <f>SUM(N153:N156)</f>
        <v>157.5</v>
      </c>
      <c r="O157" s="810"/>
      <c r="P157" s="798"/>
      <c r="Q157" s="811"/>
      <c r="R157" s="812"/>
      <c r="S157" s="810"/>
      <c r="T157" s="811"/>
      <c r="U157" s="812"/>
      <c r="V157" s="799"/>
      <c r="W157" s="817"/>
      <c r="X157" s="818"/>
      <c r="Y157" s="2213"/>
      <c r="Z157" s="363"/>
      <c r="AA157" s="994"/>
      <c r="AB157" s="364"/>
    </row>
    <row r="158" spans="1:28" s="74" customFormat="1" ht="13.5" thickBot="1" x14ac:dyDescent="0.3">
      <c r="A158" s="136"/>
      <c r="B158" s="137"/>
      <c r="C158" s="894"/>
      <c r="D158" s="2214"/>
      <c r="E158" s="2215"/>
      <c r="F158" s="312"/>
      <c r="G158" s="312"/>
      <c r="H158" s="325"/>
      <c r="I158" s="301"/>
      <c r="J158" s="262" t="s">
        <v>18</v>
      </c>
      <c r="K158" s="263">
        <f>K157+K152+K148+K144</f>
        <v>5963.9</v>
      </c>
      <c r="L158" s="264">
        <f t="shared" ref="L158:X158" si="31">L157+L152+L148+L144</f>
        <v>43.6</v>
      </c>
      <c r="M158" s="263">
        <f t="shared" si="31"/>
        <v>27.700000000000003</v>
      </c>
      <c r="N158" s="265">
        <f t="shared" si="31"/>
        <v>5920.2999999999993</v>
      </c>
      <c r="O158" s="606">
        <f t="shared" si="31"/>
        <v>4850.1000000000004</v>
      </c>
      <c r="P158" s="263">
        <f t="shared" si="31"/>
        <v>69.7</v>
      </c>
      <c r="Q158" s="264">
        <f t="shared" si="31"/>
        <v>26.4</v>
      </c>
      <c r="R158" s="263">
        <f t="shared" si="31"/>
        <v>4780.3999999999996</v>
      </c>
      <c r="S158" s="639">
        <f>S157+S152+S148+S144</f>
        <v>4860.1000000000004</v>
      </c>
      <c r="T158" s="264">
        <f t="shared" si="31"/>
        <v>69.7</v>
      </c>
      <c r="U158" s="263">
        <f t="shared" si="31"/>
        <v>26.4</v>
      </c>
      <c r="V158" s="640">
        <f t="shared" si="31"/>
        <v>4790.3999999999996</v>
      </c>
      <c r="W158" s="266">
        <f t="shared" si="31"/>
        <v>1140.4000000000001</v>
      </c>
      <c r="X158" s="263">
        <f t="shared" si="31"/>
        <v>0</v>
      </c>
      <c r="Y158" s="2216"/>
      <c r="Z158" s="2217"/>
      <c r="AA158" s="2217"/>
      <c r="AB158" s="2218"/>
    </row>
    <row r="159" spans="1:28" s="23" customFormat="1" ht="51" x14ac:dyDescent="0.25">
      <c r="A159" s="130" t="s">
        <v>13</v>
      </c>
      <c r="B159" s="131" t="s">
        <v>22</v>
      </c>
      <c r="C159" s="607" t="s">
        <v>19</v>
      </c>
      <c r="D159" s="326"/>
      <c r="E159" s="637" t="s">
        <v>43</v>
      </c>
      <c r="F159" s="638"/>
      <c r="G159" s="267"/>
      <c r="H159" s="268"/>
      <c r="I159" s="1151"/>
      <c r="J159" s="269"/>
      <c r="K159" s="270"/>
      <c r="L159" s="4"/>
      <c r="M159" s="4"/>
      <c r="N159" s="271"/>
      <c r="O159" s="250"/>
      <c r="P159" s="4"/>
      <c r="Q159" s="4"/>
      <c r="R159" s="271"/>
      <c r="S159" s="1114"/>
      <c r="T159" s="1117"/>
      <c r="U159" s="764"/>
      <c r="V159" s="1115"/>
      <c r="W159" s="1112"/>
      <c r="X159" s="1112"/>
      <c r="Y159" s="383"/>
      <c r="Z159" s="371"/>
      <c r="AA159" s="372"/>
      <c r="AB159" s="373"/>
    </row>
    <row r="160" spans="1:28" s="23" customFormat="1" ht="29.25" customHeight="1" x14ac:dyDescent="0.25">
      <c r="A160" s="128"/>
      <c r="B160" s="129"/>
      <c r="C160" s="608"/>
      <c r="D160" s="1160" t="s">
        <v>13</v>
      </c>
      <c r="E160" s="1927" t="s">
        <v>261</v>
      </c>
      <c r="F160" s="896" t="s">
        <v>59</v>
      </c>
      <c r="G160" s="115" t="s">
        <v>16</v>
      </c>
      <c r="H160" s="897">
        <v>5</v>
      </c>
      <c r="I160" s="2177" t="s">
        <v>201</v>
      </c>
      <c r="J160" s="112" t="s">
        <v>27</v>
      </c>
      <c r="K160" s="272">
        <f>L160+N160</f>
        <v>482</v>
      </c>
      <c r="L160" s="425"/>
      <c r="M160" s="425"/>
      <c r="N160" s="259">
        <v>482</v>
      </c>
      <c r="O160" s="251">
        <f>P160+R160</f>
        <v>1941.7</v>
      </c>
      <c r="P160" s="425"/>
      <c r="Q160" s="425"/>
      <c r="R160" s="1019">
        <v>1941.7</v>
      </c>
      <c r="S160" s="792">
        <f>T160+V160</f>
        <v>1002.6</v>
      </c>
      <c r="T160" s="767"/>
      <c r="U160" s="767"/>
      <c r="V160" s="793">
        <v>1002.6</v>
      </c>
      <c r="W160" s="1026">
        <v>214.5</v>
      </c>
      <c r="X160" s="114"/>
      <c r="Y160" s="2212" t="s">
        <v>273</v>
      </c>
      <c r="Z160" s="2223">
        <v>95</v>
      </c>
      <c r="AA160" s="2225">
        <v>100</v>
      </c>
      <c r="AB160" s="2227"/>
    </row>
    <row r="161" spans="1:29" s="23" customFormat="1" ht="29.25" customHeight="1" x14ac:dyDescent="0.25">
      <c r="A161" s="128"/>
      <c r="B161" s="129"/>
      <c r="C161" s="608"/>
      <c r="D161" s="1157"/>
      <c r="E161" s="2219"/>
      <c r="F161" s="252"/>
      <c r="G161" s="257"/>
      <c r="H161" s="254"/>
      <c r="I161" s="2221"/>
      <c r="J161" s="273"/>
      <c r="K161" s="272"/>
      <c r="L161" s="425"/>
      <c r="M161" s="425"/>
      <c r="N161" s="259"/>
      <c r="O161" s="251"/>
      <c r="P161" s="425"/>
      <c r="Q161" s="425"/>
      <c r="R161" s="258"/>
      <c r="S161" s="792"/>
      <c r="T161" s="767"/>
      <c r="U161" s="767"/>
      <c r="V161" s="793"/>
      <c r="W161" s="1026"/>
      <c r="X161" s="114"/>
      <c r="Y161" s="2165"/>
      <c r="Z161" s="2224"/>
      <c r="AA161" s="2226"/>
      <c r="AB161" s="2228"/>
    </row>
    <row r="162" spans="1:29" s="23" customFormat="1" ht="29.25" customHeight="1" x14ac:dyDescent="0.25">
      <c r="A162" s="128"/>
      <c r="B162" s="129"/>
      <c r="C162" s="608"/>
      <c r="D162" s="1157"/>
      <c r="E162" s="2219"/>
      <c r="F162" s="252"/>
      <c r="G162" s="257"/>
      <c r="H162" s="254"/>
      <c r="I162" s="2221"/>
      <c r="J162" s="274" t="s">
        <v>41</v>
      </c>
      <c r="K162" s="275">
        <f>L162+N162</f>
        <v>705.2</v>
      </c>
      <c r="L162" s="255"/>
      <c r="M162" s="255"/>
      <c r="N162" s="256">
        <v>705.2</v>
      </c>
      <c r="O162" s="1027">
        <f>P162+R162</f>
        <v>511.3</v>
      </c>
      <c r="P162" s="1028">
        <v>18.8</v>
      </c>
      <c r="Q162" s="1028">
        <v>14.4</v>
      </c>
      <c r="R162" s="1028">
        <v>492.5</v>
      </c>
      <c r="S162" s="819">
        <f t="shared" ref="S162:S168" si="32">T162+V162</f>
        <v>511.3</v>
      </c>
      <c r="T162" s="801">
        <v>18.8</v>
      </c>
      <c r="U162" s="801">
        <v>14.4</v>
      </c>
      <c r="V162" s="802">
        <v>492.5</v>
      </c>
      <c r="W162" s="1026">
        <v>60.7</v>
      </c>
      <c r="X162" s="114"/>
      <c r="Y162" s="2165"/>
      <c r="Z162" s="2224"/>
      <c r="AA162" s="1147"/>
      <c r="AB162" s="364"/>
    </row>
    <row r="163" spans="1:29" s="23" customFormat="1" ht="29.25" customHeight="1" x14ac:dyDescent="0.25">
      <c r="A163" s="128"/>
      <c r="B163" s="129"/>
      <c r="C163" s="608"/>
      <c r="D163" s="1157"/>
      <c r="E163" s="2219"/>
      <c r="F163" s="252"/>
      <c r="G163" s="257"/>
      <c r="H163" s="254"/>
      <c r="I163" s="2221"/>
      <c r="J163" s="274" t="s">
        <v>21</v>
      </c>
      <c r="K163" s="275">
        <f>L163+N163</f>
        <v>124.5</v>
      </c>
      <c r="L163" s="255"/>
      <c r="M163" s="255"/>
      <c r="N163" s="256">
        <v>124.5</v>
      </c>
      <c r="O163" s="1027">
        <f>P163+R163</f>
        <v>90.2</v>
      </c>
      <c r="P163" s="1028">
        <v>3.3</v>
      </c>
      <c r="Q163" s="1028">
        <v>2.5</v>
      </c>
      <c r="R163" s="1028">
        <v>86.9</v>
      </c>
      <c r="S163" s="819">
        <f t="shared" si="32"/>
        <v>90.2</v>
      </c>
      <c r="T163" s="801">
        <v>3.3</v>
      </c>
      <c r="U163" s="801">
        <v>2.5</v>
      </c>
      <c r="V163" s="802">
        <v>86.9</v>
      </c>
      <c r="W163" s="1029">
        <v>10.7</v>
      </c>
      <c r="X163" s="11"/>
      <c r="Y163" s="2165"/>
      <c r="Z163" s="363"/>
      <c r="AA163" s="1147"/>
      <c r="AB163" s="364"/>
    </row>
    <row r="164" spans="1:29" s="23" customFormat="1" x14ac:dyDescent="0.25">
      <c r="A164" s="128"/>
      <c r="B164" s="129"/>
      <c r="C164" s="608"/>
      <c r="D164" s="1157"/>
      <c r="E164" s="2220"/>
      <c r="F164" s="252"/>
      <c r="G164" s="257"/>
      <c r="H164" s="254"/>
      <c r="I164" s="2222"/>
      <c r="J164" s="863" t="s">
        <v>18</v>
      </c>
      <c r="K164" s="818">
        <f>L164+N164</f>
        <v>1311.7</v>
      </c>
      <c r="L164" s="798"/>
      <c r="M164" s="798"/>
      <c r="N164" s="799">
        <f>SUM(N160:N163)</f>
        <v>1311.7</v>
      </c>
      <c r="O164" s="797">
        <f>P164+R164</f>
        <v>2543.1999999999998</v>
      </c>
      <c r="P164" s="798">
        <f>SUM(P160:P163)</f>
        <v>22.1</v>
      </c>
      <c r="Q164" s="798">
        <f>SUM(Q160:Q163)</f>
        <v>16.899999999999999</v>
      </c>
      <c r="R164" s="798">
        <f>SUM(R160:R163)</f>
        <v>2521.1</v>
      </c>
      <c r="S164" s="797">
        <f>T164+V164</f>
        <v>1604.1</v>
      </c>
      <c r="T164" s="798">
        <f>SUM(T160:T163)</f>
        <v>22.1</v>
      </c>
      <c r="U164" s="798">
        <f>SUM(U160:U163)</f>
        <v>16.899999999999999</v>
      </c>
      <c r="V164" s="799">
        <f>SUM(V160:V163)</f>
        <v>1582</v>
      </c>
      <c r="W164" s="817">
        <f>SUM(W160:W163)</f>
        <v>285.89999999999998</v>
      </c>
      <c r="X164" s="821"/>
      <c r="Y164" s="2213"/>
      <c r="Z164" s="368"/>
      <c r="AA164" s="374"/>
      <c r="AB164" s="375"/>
    </row>
    <row r="165" spans="1:29" ht="29.25" customHeight="1" x14ac:dyDescent="0.2">
      <c r="A165" s="128"/>
      <c r="B165" s="129"/>
      <c r="C165" s="608"/>
      <c r="D165" s="1160" t="s">
        <v>19</v>
      </c>
      <c r="E165" s="1829" t="s">
        <v>263</v>
      </c>
      <c r="F165" s="629"/>
      <c r="G165" s="909" t="s">
        <v>16</v>
      </c>
      <c r="H165" s="1925" t="s">
        <v>35</v>
      </c>
      <c r="I165" s="2197" t="s">
        <v>202</v>
      </c>
      <c r="J165" s="278" t="s">
        <v>27</v>
      </c>
      <c r="K165" s="279"/>
      <c r="L165" s="208"/>
      <c r="M165" s="211"/>
      <c r="N165" s="217"/>
      <c r="O165" s="178">
        <f>P165+R165</f>
        <v>8</v>
      </c>
      <c r="P165" s="206">
        <v>8</v>
      </c>
      <c r="Q165" s="179"/>
      <c r="R165" s="181"/>
      <c r="S165" s="671">
        <f t="shared" si="32"/>
        <v>8</v>
      </c>
      <c r="T165" s="672">
        <v>8</v>
      </c>
      <c r="U165" s="672"/>
      <c r="V165" s="682"/>
      <c r="W165" s="124"/>
      <c r="X165" s="124"/>
      <c r="Y165" s="2181" t="s">
        <v>188</v>
      </c>
      <c r="Z165" s="2208">
        <v>274.5</v>
      </c>
      <c r="AA165" s="2184"/>
      <c r="AB165" s="2185"/>
    </row>
    <row r="166" spans="1:29" x14ac:dyDescent="0.2">
      <c r="A166" s="128"/>
      <c r="B166" s="129"/>
      <c r="C166" s="608"/>
      <c r="D166" s="1157"/>
      <c r="E166" s="2196"/>
      <c r="F166" s="631"/>
      <c r="G166" s="910"/>
      <c r="H166" s="2207"/>
      <c r="I166" s="2193"/>
      <c r="J166" s="864" t="s">
        <v>18</v>
      </c>
      <c r="K166" s="820"/>
      <c r="L166" s="820"/>
      <c r="M166" s="820"/>
      <c r="N166" s="708"/>
      <c r="O166" s="712">
        <f>SUM(O165:O165)</f>
        <v>8</v>
      </c>
      <c r="P166" s="820">
        <f>SUM(P165:P165)</f>
        <v>8</v>
      </c>
      <c r="Q166" s="820"/>
      <c r="R166" s="708"/>
      <c r="S166" s="712">
        <f t="shared" si="32"/>
        <v>8</v>
      </c>
      <c r="T166" s="820">
        <f>SUM(T165)</f>
        <v>8</v>
      </c>
      <c r="U166" s="820"/>
      <c r="V166" s="743"/>
      <c r="W166" s="742">
        <f>SUM(W165:W165)</f>
        <v>0</v>
      </c>
      <c r="X166" s="742">
        <f>SUM(X165:X165)</f>
        <v>0</v>
      </c>
      <c r="Y166" s="2182"/>
      <c r="Z166" s="2208"/>
      <c r="AA166" s="2184"/>
      <c r="AB166" s="2185"/>
    </row>
    <row r="167" spans="1:29" ht="36" customHeight="1" x14ac:dyDescent="0.2">
      <c r="A167" s="128"/>
      <c r="B167" s="129"/>
      <c r="C167" s="608"/>
      <c r="D167" s="1160" t="s">
        <v>22</v>
      </c>
      <c r="E167" s="1829" t="s">
        <v>170</v>
      </c>
      <c r="F167" s="280"/>
      <c r="G167" s="911" t="s">
        <v>16</v>
      </c>
      <c r="H167" s="2200" t="s">
        <v>35</v>
      </c>
      <c r="I167" s="2197" t="s">
        <v>202</v>
      </c>
      <c r="J167" s="278" t="s">
        <v>27</v>
      </c>
      <c r="K167" s="279"/>
      <c r="L167" s="208"/>
      <c r="M167" s="211"/>
      <c r="N167" s="217"/>
      <c r="O167" s="178">
        <f>P167+R167</f>
        <v>29.3</v>
      </c>
      <c r="P167" s="206">
        <v>29.3</v>
      </c>
      <c r="Q167" s="179"/>
      <c r="R167" s="181"/>
      <c r="S167" s="671">
        <f t="shared" si="32"/>
        <v>29.3</v>
      </c>
      <c r="T167" s="672">
        <v>29.3</v>
      </c>
      <c r="U167" s="672"/>
      <c r="V167" s="682"/>
      <c r="W167" s="124"/>
      <c r="X167" s="124"/>
      <c r="Y167" s="2181" t="s">
        <v>274</v>
      </c>
      <c r="Z167" s="2183">
        <v>5</v>
      </c>
      <c r="AA167" s="2184"/>
      <c r="AB167" s="2185"/>
    </row>
    <row r="168" spans="1:29" ht="13.5" thickBot="1" x14ac:dyDescent="0.25">
      <c r="A168" s="136"/>
      <c r="B168" s="137"/>
      <c r="C168" s="894"/>
      <c r="D168" s="1161"/>
      <c r="E168" s="2199"/>
      <c r="F168" s="1207"/>
      <c r="G168" s="1208"/>
      <c r="H168" s="2201"/>
      <c r="I168" s="2202"/>
      <c r="J168" s="1209" t="s">
        <v>18</v>
      </c>
      <c r="K168" s="692"/>
      <c r="L168" s="692"/>
      <c r="M168" s="692"/>
      <c r="N168" s="690"/>
      <c r="O168" s="689">
        <f>SUM(O167:O167)</f>
        <v>29.3</v>
      </c>
      <c r="P168" s="692">
        <f>SUM(P167:P167)</f>
        <v>29.3</v>
      </c>
      <c r="Q168" s="692"/>
      <c r="R168" s="690"/>
      <c r="S168" s="689">
        <f t="shared" si="32"/>
        <v>29.3</v>
      </c>
      <c r="T168" s="692">
        <f>SUM(T167)</f>
        <v>29.3</v>
      </c>
      <c r="U168" s="692"/>
      <c r="V168" s="787"/>
      <c r="W168" s="711">
        <f>SUM(W167:W167)</f>
        <v>0</v>
      </c>
      <c r="X168" s="711">
        <f>SUM(X167:X167)</f>
        <v>0</v>
      </c>
      <c r="Y168" s="2203"/>
      <c r="Z168" s="2204"/>
      <c r="AA168" s="2205"/>
      <c r="AB168" s="2206"/>
    </row>
    <row r="169" spans="1:29" s="23" customFormat="1" ht="14.25" customHeight="1" x14ac:dyDescent="0.25">
      <c r="A169" s="128"/>
      <c r="B169" s="129"/>
      <c r="C169" s="608"/>
      <c r="D169" s="1157" t="s">
        <v>24</v>
      </c>
      <c r="E169" s="2192" t="s">
        <v>262</v>
      </c>
      <c r="F169" s="252" t="s">
        <v>59</v>
      </c>
      <c r="G169" s="257" t="s">
        <v>16</v>
      </c>
      <c r="H169" s="254">
        <v>5</v>
      </c>
      <c r="I169" s="2193" t="s">
        <v>204</v>
      </c>
      <c r="J169" s="118" t="s">
        <v>27</v>
      </c>
      <c r="K169" s="1016"/>
      <c r="L169" s="232"/>
      <c r="M169" s="232"/>
      <c r="N169" s="579"/>
      <c r="O169" s="560">
        <f>P169+R169</f>
        <v>50</v>
      </c>
      <c r="P169" s="232"/>
      <c r="Q169" s="232"/>
      <c r="R169" s="579">
        <v>50</v>
      </c>
      <c r="S169" s="794">
        <f>T169+V169</f>
        <v>50</v>
      </c>
      <c r="T169" s="809"/>
      <c r="U169" s="809"/>
      <c r="V169" s="796">
        <v>50</v>
      </c>
      <c r="W169" s="10"/>
      <c r="X169" s="11"/>
      <c r="Y169" s="2165" t="s">
        <v>205</v>
      </c>
      <c r="Z169" s="363">
        <v>1</v>
      </c>
      <c r="AA169" s="1147"/>
      <c r="AB169" s="364"/>
    </row>
    <row r="170" spans="1:29" s="23" customFormat="1" ht="14.25" customHeight="1" x14ac:dyDescent="0.25">
      <c r="A170" s="128"/>
      <c r="B170" s="129"/>
      <c r="C170" s="608"/>
      <c r="D170" s="976"/>
      <c r="E170" s="2192"/>
      <c r="F170" s="276"/>
      <c r="H170" s="277"/>
      <c r="I170" s="2194"/>
      <c r="J170" s="1015"/>
      <c r="K170" s="1016"/>
      <c r="L170" s="579"/>
      <c r="M170" s="579"/>
      <c r="N170" s="579"/>
      <c r="O170" s="560"/>
      <c r="P170" s="579"/>
      <c r="Q170" s="579"/>
      <c r="R170" s="579"/>
      <c r="S170" s="794"/>
      <c r="T170" s="795"/>
      <c r="U170" s="795"/>
      <c r="V170" s="796"/>
      <c r="W170" s="120"/>
      <c r="X170" s="121"/>
      <c r="Y170" s="2165"/>
      <c r="Z170" s="363"/>
      <c r="AA170" s="994"/>
      <c r="AB170" s="364"/>
    </row>
    <row r="171" spans="1:29" s="23" customFormat="1" ht="14.25" customHeight="1" x14ac:dyDescent="0.25">
      <c r="A171" s="128"/>
      <c r="B171" s="129"/>
      <c r="C171" s="608"/>
      <c r="D171" s="976"/>
      <c r="E171" s="2192"/>
      <c r="F171" s="276"/>
      <c r="G171" s="257"/>
      <c r="H171" s="277"/>
      <c r="I171" s="2195"/>
      <c r="J171" s="863" t="s">
        <v>18</v>
      </c>
      <c r="K171" s="818"/>
      <c r="L171" s="798"/>
      <c r="M171" s="798"/>
      <c r="N171" s="798"/>
      <c r="O171" s="797">
        <f>P171+R171</f>
        <v>50</v>
      </c>
      <c r="P171" s="798"/>
      <c r="Q171" s="798"/>
      <c r="R171" s="798">
        <f>SUM(R169:R170)</f>
        <v>50</v>
      </c>
      <c r="S171" s="797">
        <f>T171+V171</f>
        <v>50</v>
      </c>
      <c r="T171" s="798"/>
      <c r="U171" s="798"/>
      <c r="V171" s="799">
        <f>SUM(V169:V170)</f>
        <v>50</v>
      </c>
      <c r="W171" s="817">
        <f>SUM(W169:W170)</f>
        <v>0</v>
      </c>
      <c r="X171" s="821">
        <f>SUM(X169:X170)</f>
        <v>0</v>
      </c>
      <c r="Y171" s="2165"/>
      <c r="Z171" s="368"/>
      <c r="AA171" s="374"/>
      <c r="AB171" s="375"/>
    </row>
    <row r="172" spans="1:29" s="23" customFormat="1" ht="27.75" customHeight="1" x14ac:dyDescent="0.25">
      <c r="A172" s="128"/>
      <c r="B172" s="129"/>
      <c r="C172" s="608"/>
      <c r="D172" s="975" t="s">
        <v>28</v>
      </c>
      <c r="E172" s="2364" t="s">
        <v>254</v>
      </c>
      <c r="F172" s="896" t="s">
        <v>59</v>
      </c>
      <c r="G172" s="115" t="s">
        <v>16</v>
      </c>
      <c r="H172" s="881">
        <v>5</v>
      </c>
      <c r="I172" s="2365" t="s">
        <v>203</v>
      </c>
      <c r="J172" s="273" t="s">
        <v>42</v>
      </c>
      <c r="K172" s="272"/>
      <c r="L172" s="425"/>
      <c r="M172" s="425"/>
      <c r="N172" s="258"/>
      <c r="O172" s="251">
        <f>P172+R172</f>
        <v>100</v>
      </c>
      <c r="P172" s="425"/>
      <c r="Q172" s="425"/>
      <c r="R172" s="258">
        <v>100</v>
      </c>
      <c r="S172" s="792">
        <f>T172+V172</f>
        <v>100</v>
      </c>
      <c r="T172" s="767"/>
      <c r="U172" s="767"/>
      <c r="V172" s="793">
        <v>100</v>
      </c>
      <c r="W172" s="113"/>
      <c r="X172" s="114"/>
      <c r="Y172" s="2212" t="s">
        <v>217</v>
      </c>
      <c r="Z172" s="361">
        <v>1</v>
      </c>
      <c r="AA172" s="993"/>
      <c r="AB172" s="362"/>
    </row>
    <row r="173" spans="1:29" s="23" customFormat="1" ht="15" customHeight="1" x14ac:dyDescent="0.25">
      <c r="A173" s="128"/>
      <c r="B173" s="129"/>
      <c r="C173" s="608"/>
      <c r="D173" s="976"/>
      <c r="E173" s="2192"/>
      <c r="F173" s="276"/>
      <c r="H173" s="882"/>
      <c r="I173" s="2366"/>
      <c r="J173" s="274" t="s">
        <v>27</v>
      </c>
      <c r="K173" s="275"/>
      <c r="L173" s="255"/>
      <c r="M173" s="255"/>
      <c r="N173" s="255"/>
      <c r="O173" s="261">
        <f>P173+R173</f>
        <v>30</v>
      </c>
      <c r="P173" s="255"/>
      <c r="Q173" s="255"/>
      <c r="R173" s="255">
        <v>30</v>
      </c>
      <c r="S173" s="819"/>
      <c r="T173" s="801"/>
      <c r="U173" s="801"/>
      <c r="V173" s="802"/>
      <c r="W173" s="113"/>
      <c r="X173" s="114"/>
      <c r="Y173" s="2165"/>
      <c r="Z173" s="363"/>
      <c r="AA173" s="994"/>
      <c r="AB173" s="364"/>
    </row>
    <row r="174" spans="1:29" s="23" customFormat="1" ht="12.75" customHeight="1" x14ac:dyDescent="0.25">
      <c r="A174" s="128"/>
      <c r="B174" s="129"/>
      <c r="C174" s="608"/>
      <c r="D174" s="976"/>
      <c r="E174" s="2192"/>
      <c r="F174" s="276"/>
      <c r="G174" s="257"/>
      <c r="H174" s="882"/>
      <c r="I174" s="2367"/>
      <c r="J174" s="863" t="s">
        <v>18</v>
      </c>
      <c r="K174" s="818"/>
      <c r="L174" s="798"/>
      <c r="M174" s="798"/>
      <c r="N174" s="798"/>
      <c r="O174" s="797">
        <f>P174+R174</f>
        <v>130</v>
      </c>
      <c r="P174" s="798"/>
      <c r="Q174" s="798"/>
      <c r="R174" s="798">
        <f>SUM(R172:R173)</f>
        <v>130</v>
      </c>
      <c r="S174" s="797">
        <f>T174+V174</f>
        <v>100</v>
      </c>
      <c r="T174" s="798"/>
      <c r="U174" s="798"/>
      <c r="V174" s="799">
        <f>SUM(V172:V173)</f>
        <v>100</v>
      </c>
      <c r="W174" s="817">
        <f>SUM(W172:W173)</f>
        <v>0</v>
      </c>
      <c r="X174" s="821">
        <f>SUM(X172:X173)</f>
        <v>0</v>
      </c>
      <c r="Y174" s="2165"/>
      <c r="Z174" s="368"/>
      <c r="AA174" s="374"/>
      <c r="AB174" s="375"/>
    </row>
    <row r="175" spans="1:29" ht="29.25" customHeight="1" x14ac:dyDescent="0.2">
      <c r="A175" s="128"/>
      <c r="B175" s="129"/>
      <c r="C175" s="608"/>
      <c r="D175" s="975" t="s">
        <v>36</v>
      </c>
      <c r="E175" s="1829" t="s">
        <v>255</v>
      </c>
      <c r="F175" s="629"/>
      <c r="G175" s="1000" t="s">
        <v>16</v>
      </c>
      <c r="H175" s="630" t="s">
        <v>26</v>
      </c>
      <c r="I175" s="2179" t="s">
        <v>197</v>
      </c>
      <c r="J175" s="278" t="s">
        <v>27</v>
      </c>
      <c r="K175" s="279"/>
      <c r="L175" s="208"/>
      <c r="M175" s="211"/>
      <c r="N175" s="217"/>
      <c r="O175" s="178"/>
      <c r="P175" s="206"/>
      <c r="Q175" s="179"/>
      <c r="R175" s="181"/>
      <c r="S175" s="671"/>
      <c r="T175" s="672"/>
      <c r="U175" s="672"/>
      <c r="V175" s="682"/>
      <c r="W175" s="436">
        <v>15.5</v>
      </c>
      <c r="X175" s="124">
        <v>9.8000000000000007</v>
      </c>
      <c r="Y175" s="2181" t="s">
        <v>216</v>
      </c>
      <c r="Z175" s="2183"/>
      <c r="AA175" s="2184"/>
      <c r="AB175" s="2185">
        <v>1</v>
      </c>
      <c r="AC175" s="298"/>
    </row>
    <row r="176" spans="1:29" ht="24" customHeight="1" x14ac:dyDescent="0.2">
      <c r="A176" s="128"/>
      <c r="B176" s="129"/>
      <c r="C176" s="608"/>
      <c r="D176" s="976"/>
      <c r="E176" s="2209"/>
      <c r="F176" s="631"/>
      <c r="G176" s="912"/>
      <c r="H176" s="995"/>
      <c r="I176" s="2180"/>
      <c r="J176" s="864" t="s">
        <v>18</v>
      </c>
      <c r="K176" s="820"/>
      <c r="L176" s="820"/>
      <c r="M176" s="820"/>
      <c r="N176" s="708"/>
      <c r="O176" s="712"/>
      <c r="P176" s="820"/>
      <c r="Q176" s="820"/>
      <c r="R176" s="708"/>
      <c r="S176" s="712"/>
      <c r="T176" s="820"/>
      <c r="U176" s="820"/>
      <c r="V176" s="743"/>
      <c r="W176" s="742">
        <f>SUM(W175:W175)</f>
        <v>15.5</v>
      </c>
      <c r="X176" s="742">
        <f>SUM(X175:X175)</f>
        <v>9.8000000000000007</v>
      </c>
      <c r="Y176" s="2182"/>
      <c r="Z176" s="2183"/>
      <c r="AA176" s="2184"/>
      <c r="AB176" s="2185"/>
    </row>
    <row r="177" spans="1:28" ht="28.5" customHeight="1" x14ac:dyDescent="0.2">
      <c r="A177" s="128"/>
      <c r="B177" s="129"/>
      <c r="C177" s="608"/>
      <c r="D177" s="975" t="s">
        <v>38</v>
      </c>
      <c r="E177" s="1829" t="s">
        <v>100</v>
      </c>
      <c r="F177" s="629"/>
      <c r="G177" s="1000" t="s">
        <v>16</v>
      </c>
      <c r="H177" s="630" t="s">
        <v>35</v>
      </c>
      <c r="I177" s="2197" t="s">
        <v>202</v>
      </c>
      <c r="J177" s="278" t="s">
        <v>27</v>
      </c>
      <c r="K177" s="279">
        <f>L177+N177</f>
        <v>23</v>
      </c>
      <c r="L177" s="208">
        <v>23</v>
      </c>
      <c r="M177" s="211"/>
      <c r="N177" s="217"/>
      <c r="O177" s="178"/>
      <c r="P177" s="206"/>
      <c r="Q177" s="179"/>
      <c r="R177" s="181"/>
      <c r="S177" s="671"/>
      <c r="T177" s="672"/>
      <c r="U177" s="672"/>
      <c r="V177" s="682"/>
      <c r="W177" s="436"/>
      <c r="X177" s="124"/>
      <c r="Y177" s="2181"/>
      <c r="Z177" s="2183"/>
      <c r="AA177" s="2184"/>
      <c r="AB177" s="2185"/>
    </row>
    <row r="178" spans="1:28" x14ac:dyDescent="0.2">
      <c r="A178" s="128"/>
      <c r="B178" s="129"/>
      <c r="C178" s="608"/>
      <c r="D178" s="976"/>
      <c r="E178" s="2196"/>
      <c r="F178" s="631"/>
      <c r="G178" s="912"/>
      <c r="H178" s="995"/>
      <c r="I178" s="2198"/>
      <c r="J178" s="864" t="s">
        <v>18</v>
      </c>
      <c r="K178" s="820">
        <f>K177</f>
        <v>23</v>
      </c>
      <c r="L178" s="820">
        <f>L177</f>
        <v>23</v>
      </c>
      <c r="M178" s="820"/>
      <c r="N178" s="708"/>
      <c r="O178" s="712"/>
      <c r="P178" s="820"/>
      <c r="Q178" s="820"/>
      <c r="R178" s="708"/>
      <c r="S178" s="712"/>
      <c r="T178" s="820"/>
      <c r="U178" s="820"/>
      <c r="V178" s="743"/>
      <c r="W178" s="822"/>
      <c r="X178" s="822"/>
      <c r="Y178" s="2182"/>
      <c r="Z178" s="2183"/>
      <c r="AA178" s="2184"/>
      <c r="AB178" s="2185"/>
    </row>
    <row r="179" spans="1:28" s="22" customFormat="1" ht="13.5" thickBot="1" x14ac:dyDescent="0.3">
      <c r="A179" s="136"/>
      <c r="B179" s="137"/>
      <c r="C179" s="608"/>
      <c r="D179" s="2186"/>
      <c r="E179" s="2187"/>
      <c r="F179" s="2187"/>
      <c r="G179" s="2187"/>
      <c r="H179" s="2187"/>
      <c r="I179" s="2188"/>
      <c r="J179" s="873" t="s">
        <v>18</v>
      </c>
      <c r="K179" s="327">
        <f t="shared" ref="K179:Q179" si="33">K176+K178+K171+K168+K166+K164</f>
        <v>1334.7</v>
      </c>
      <c r="L179" s="870">
        <f t="shared" si="33"/>
        <v>23</v>
      </c>
      <c r="M179" s="869">
        <f t="shared" si="33"/>
        <v>0</v>
      </c>
      <c r="N179" s="1123">
        <f t="shared" si="33"/>
        <v>1311.7</v>
      </c>
      <c r="O179" s="1121">
        <f>P179+R179</f>
        <v>2760.5</v>
      </c>
      <c r="P179" s="869">
        <f t="shared" si="33"/>
        <v>59.4</v>
      </c>
      <c r="Q179" s="870">
        <f t="shared" si="33"/>
        <v>16.899999999999999</v>
      </c>
      <c r="R179" s="869">
        <f>R176+R178+R171+R168+R166+R164+R174</f>
        <v>2701.1</v>
      </c>
      <c r="S179" s="327">
        <f>T179+V179</f>
        <v>1791.4</v>
      </c>
      <c r="T179" s="870">
        <f>T176+T178+T171+T168+T166+T164</f>
        <v>59.4</v>
      </c>
      <c r="U179" s="870"/>
      <c r="V179" s="869">
        <f>V176+V178+V171+V168+V166+V164+V174</f>
        <v>1732</v>
      </c>
      <c r="W179" s="327">
        <f>W176+W178+W171+W168+W166+W164</f>
        <v>301.39999999999998</v>
      </c>
      <c r="X179" s="327">
        <f>X176+X178+X171+X168+X166+X164</f>
        <v>9.8000000000000007</v>
      </c>
      <c r="Y179" s="2189"/>
      <c r="Z179" s="2190"/>
      <c r="AA179" s="2190"/>
      <c r="AB179" s="2191"/>
    </row>
    <row r="180" spans="1:28" s="22" customFormat="1" ht="13.5" thickBot="1" x14ac:dyDescent="0.3">
      <c r="A180" s="27" t="s">
        <v>13</v>
      </c>
      <c r="B180" s="126" t="s">
        <v>22</v>
      </c>
      <c r="C180" s="1816" t="s">
        <v>30</v>
      </c>
      <c r="D180" s="1817"/>
      <c r="E180" s="1817"/>
      <c r="F180" s="1817"/>
      <c r="G180" s="1817"/>
      <c r="H180" s="1817"/>
      <c r="I180" s="1817"/>
      <c r="J180" s="1818"/>
      <c r="K180" s="872">
        <f t="shared" ref="K180:X180" si="34">K179+K158</f>
        <v>7298.5999999999995</v>
      </c>
      <c r="L180" s="1122">
        <f t="shared" si="34"/>
        <v>66.599999999999994</v>
      </c>
      <c r="M180" s="871">
        <f t="shared" si="34"/>
        <v>27.700000000000003</v>
      </c>
      <c r="N180" s="281">
        <f t="shared" si="34"/>
        <v>7231.9999999999991</v>
      </c>
      <c r="O180" s="281">
        <f t="shared" si="34"/>
        <v>7610.6</v>
      </c>
      <c r="P180" s="872">
        <f t="shared" si="34"/>
        <v>129.1</v>
      </c>
      <c r="Q180" s="1124">
        <f t="shared" si="34"/>
        <v>43.3</v>
      </c>
      <c r="R180" s="281">
        <f t="shared" si="34"/>
        <v>7481.5</v>
      </c>
      <c r="S180" s="872">
        <f t="shared" si="34"/>
        <v>6651.5</v>
      </c>
      <c r="T180" s="139">
        <f t="shared" si="34"/>
        <v>129.1</v>
      </c>
      <c r="U180" s="139">
        <f t="shared" si="34"/>
        <v>26.4</v>
      </c>
      <c r="V180" s="871">
        <f t="shared" si="34"/>
        <v>6522.4</v>
      </c>
      <c r="W180" s="281">
        <f t="shared" si="34"/>
        <v>1441.8000000000002</v>
      </c>
      <c r="X180" s="281">
        <f t="shared" si="34"/>
        <v>9.8000000000000007</v>
      </c>
      <c r="Y180" s="2158"/>
      <c r="Z180" s="2159"/>
      <c r="AA180" s="2159"/>
      <c r="AB180" s="2160"/>
    </row>
    <row r="181" spans="1:28" ht="13.5" thickBot="1" x14ac:dyDescent="0.25">
      <c r="A181" s="27" t="s">
        <v>13</v>
      </c>
      <c r="B181" s="126" t="s">
        <v>24</v>
      </c>
      <c r="C181" s="1882" t="s">
        <v>101</v>
      </c>
      <c r="D181" s="1883"/>
      <c r="E181" s="1883"/>
      <c r="F181" s="1883"/>
      <c r="G181" s="1883"/>
      <c r="H181" s="1883"/>
      <c r="I181" s="1883"/>
      <c r="J181" s="1883"/>
      <c r="K181" s="1883"/>
      <c r="L181" s="1883"/>
      <c r="M181" s="1883"/>
      <c r="N181" s="1883"/>
      <c r="O181" s="1883"/>
      <c r="P181" s="1883"/>
      <c r="Q181" s="1883"/>
      <c r="R181" s="1883"/>
      <c r="S181" s="1883"/>
      <c r="T181" s="1883"/>
      <c r="U181" s="1883"/>
      <c r="V181" s="1883"/>
      <c r="W181" s="1883"/>
      <c r="X181" s="1883"/>
      <c r="Y181" s="1883"/>
      <c r="Z181" s="1883"/>
      <c r="AA181" s="1883"/>
      <c r="AB181" s="1884"/>
    </row>
    <row r="182" spans="1:28" x14ac:dyDescent="0.2">
      <c r="A182" s="1898" t="s">
        <v>13</v>
      </c>
      <c r="B182" s="1900" t="s">
        <v>24</v>
      </c>
      <c r="C182" s="1902" t="s">
        <v>13</v>
      </c>
      <c r="D182" s="196"/>
      <c r="E182" s="1905" t="s">
        <v>179</v>
      </c>
      <c r="F182" s="1906"/>
      <c r="G182" s="1910" t="s">
        <v>36</v>
      </c>
      <c r="H182" s="1911" t="s">
        <v>53</v>
      </c>
      <c r="I182" s="2161" t="s">
        <v>172</v>
      </c>
      <c r="J182" s="110"/>
      <c r="K182" s="560"/>
      <c r="L182" s="232"/>
      <c r="M182" s="232"/>
      <c r="N182" s="536"/>
      <c r="O182" s="560"/>
      <c r="P182" s="232"/>
      <c r="Q182" s="232"/>
      <c r="R182" s="536"/>
      <c r="S182" s="794"/>
      <c r="T182" s="809"/>
      <c r="U182" s="809"/>
      <c r="V182" s="795"/>
      <c r="W182" s="84"/>
      <c r="X182" s="127"/>
      <c r="Y182" s="2164" t="s">
        <v>171</v>
      </c>
      <c r="Z182" s="957">
        <v>12</v>
      </c>
      <c r="AA182" s="958">
        <v>12</v>
      </c>
      <c r="AB182" s="959">
        <v>12</v>
      </c>
    </row>
    <row r="183" spans="1:28" x14ac:dyDescent="0.2">
      <c r="A183" s="1844"/>
      <c r="B183" s="1846"/>
      <c r="C183" s="1903"/>
      <c r="D183" s="1005"/>
      <c r="E183" s="1874"/>
      <c r="F183" s="1907"/>
      <c r="G183" s="1872"/>
      <c r="H183" s="1912"/>
      <c r="I183" s="2162"/>
      <c r="J183" s="112" t="s">
        <v>27</v>
      </c>
      <c r="K183" s="251">
        <f>L183+N183</f>
        <v>280</v>
      </c>
      <c r="L183" s="425"/>
      <c r="M183" s="425"/>
      <c r="N183" s="259">
        <v>280</v>
      </c>
      <c r="O183" s="251">
        <v>300</v>
      </c>
      <c r="P183" s="537"/>
      <c r="Q183" s="425"/>
      <c r="R183" s="114">
        <v>300</v>
      </c>
      <c r="S183" s="792">
        <f>T183+V183</f>
        <v>300</v>
      </c>
      <c r="T183" s="766"/>
      <c r="U183" s="767"/>
      <c r="V183" s="766">
        <v>300</v>
      </c>
      <c r="W183" s="113">
        <v>300</v>
      </c>
      <c r="X183" s="114">
        <v>300</v>
      </c>
      <c r="Y183" s="2165"/>
      <c r="Z183" s="538"/>
      <c r="AA183" s="979"/>
      <c r="AB183" s="338"/>
    </row>
    <row r="184" spans="1:28" x14ac:dyDescent="0.2">
      <c r="A184" s="1844"/>
      <c r="B184" s="1846"/>
      <c r="C184" s="1903"/>
      <c r="D184" s="1005"/>
      <c r="E184" s="1874"/>
      <c r="F184" s="1907"/>
      <c r="G184" s="1872"/>
      <c r="H184" s="1912"/>
      <c r="I184" s="2162"/>
      <c r="J184" s="112" t="s">
        <v>174</v>
      </c>
      <c r="K184" s="251"/>
      <c r="L184" s="537"/>
      <c r="M184" s="425"/>
      <c r="N184" s="114"/>
      <c r="O184" s="251">
        <f>P184+R184</f>
        <v>200</v>
      </c>
      <c r="P184" s="537"/>
      <c r="Q184" s="425"/>
      <c r="R184" s="114">
        <v>200</v>
      </c>
      <c r="S184" s="792"/>
      <c r="T184" s="766"/>
      <c r="U184" s="767"/>
      <c r="V184" s="766"/>
      <c r="W184" s="113"/>
      <c r="X184" s="114"/>
      <c r="Y184" s="2165"/>
      <c r="Z184" s="538"/>
      <c r="AA184" s="979"/>
      <c r="AB184" s="338"/>
    </row>
    <row r="185" spans="1:28" x14ac:dyDescent="0.2">
      <c r="A185" s="1844"/>
      <c r="B185" s="1846"/>
      <c r="C185" s="1903"/>
      <c r="D185" s="1005"/>
      <c r="E185" s="1874"/>
      <c r="F185" s="1907"/>
      <c r="G185" s="1872"/>
      <c r="H185" s="1912"/>
      <c r="I185" s="2162"/>
      <c r="J185" s="112" t="s">
        <v>21</v>
      </c>
      <c r="K185" s="251"/>
      <c r="L185" s="537"/>
      <c r="M185" s="425"/>
      <c r="N185" s="114"/>
      <c r="O185" s="251">
        <f>P185+R185</f>
        <v>1300</v>
      </c>
      <c r="P185" s="537"/>
      <c r="Q185" s="425"/>
      <c r="R185" s="114">
        <v>1300</v>
      </c>
      <c r="S185" s="792">
        <f>T185+V185</f>
        <v>1300</v>
      </c>
      <c r="T185" s="766"/>
      <c r="U185" s="767"/>
      <c r="V185" s="766">
        <v>1300</v>
      </c>
      <c r="W185" s="113">
        <v>1300</v>
      </c>
      <c r="X185" s="114">
        <v>1300</v>
      </c>
      <c r="Y185" s="2165"/>
      <c r="Z185" s="539"/>
      <c r="AA185" s="540"/>
      <c r="AB185" s="541"/>
    </row>
    <row r="186" spans="1:28" ht="13.5" thickBot="1" x14ac:dyDescent="0.25">
      <c r="A186" s="1899"/>
      <c r="B186" s="1901"/>
      <c r="C186" s="1904"/>
      <c r="D186" s="1006"/>
      <c r="E186" s="1875"/>
      <c r="F186" s="1908"/>
      <c r="G186" s="1873"/>
      <c r="H186" s="1913"/>
      <c r="I186" s="2163"/>
      <c r="J186" s="865" t="s">
        <v>18</v>
      </c>
      <c r="K186" s="676">
        <f>SUM(K182:K185)</f>
        <v>280</v>
      </c>
      <c r="L186" s="722"/>
      <c r="M186" s="677"/>
      <c r="N186" s="713">
        <f>SUM(N182:N185)</f>
        <v>280</v>
      </c>
      <c r="O186" s="676">
        <f>R186+P186</f>
        <v>1800</v>
      </c>
      <c r="P186" s="722"/>
      <c r="Q186" s="677"/>
      <c r="R186" s="713">
        <f>SUM(R182:R185)</f>
        <v>1800</v>
      </c>
      <c r="S186" s="676">
        <f>SUM(S182:S185)</f>
        <v>1600</v>
      </c>
      <c r="T186" s="722"/>
      <c r="U186" s="677"/>
      <c r="V186" s="722">
        <f>SUM(V182:V185)</f>
        <v>1600</v>
      </c>
      <c r="W186" s="710">
        <f>SUM(W182:W185)</f>
        <v>1600</v>
      </c>
      <c r="X186" s="714">
        <f>SUM(X182:X185)</f>
        <v>1600</v>
      </c>
      <c r="Y186" s="2166"/>
      <c r="Z186" s="542"/>
      <c r="AA186" s="543"/>
      <c r="AB186" s="544"/>
    </row>
    <row r="187" spans="1:28" ht="51" x14ac:dyDescent="0.2">
      <c r="A187" s="130" t="s">
        <v>13</v>
      </c>
      <c r="B187" s="131" t="s">
        <v>24</v>
      </c>
      <c r="C187" s="998" t="s">
        <v>19</v>
      </c>
      <c r="D187" s="236"/>
      <c r="E187" s="585" t="s">
        <v>102</v>
      </c>
      <c r="F187" s="282"/>
      <c r="G187" s="283"/>
      <c r="H187" s="196" t="s">
        <v>26</v>
      </c>
      <c r="I187" s="2167" t="s">
        <v>173</v>
      </c>
      <c r="J187" s="45"/>
      <c r="K187" s="284"/>
      <c r="L187" s="285"/>
      <c r="M187" s="285"/>
      <c r="N187" s="286"/>
      <c r="O187" s="287"/>
      <c r="P187" s="288"/>
      <c r="Q187" s="288"/>
      <c r="R187" s="289"/>
      <c r="S187" s="729"/>
      <c r="T187" s="672"/>
      <c r="U187" s="672"/>
      <c r="V187" s="719"/>
      <c r="W187" s="106"/>
      <c r="X187" s="65"/>
      <c r="Y187" s="290"/>
      <c r="Z187" s="376"/>
      <c r="AA187" s="377"/>
      <c r="AB187" s="378"/>
    </row>
    <row r="188" spans="1:28" ht="25.5" x14ac:dyDescent="0.2">
      <c r="A188" s="128"/>
      <c r="B188" s="129"/>
      <c r="C188" s="999"/>
      <c r="D188" s="238"/>
      <c r="E188" s="586" t="s">
        <v>74</v>
      </c>
      <c r="F188" s="291"/>
      <c r="G188" s="913" t="s">
        <v>13</v>
      </c>
      <c r="H188" s="1005"/>
      <c r="I188" s="2168"/>
      <c r="J188" s="36" t="s">
        <v>32</v>
      </c>
      <c r="K188" s="587">
        <f t="shared" ref="K188:K193" si="35">L188+N188</f>
        <v>160</v>
      </c>
      <c r="L188" s="583">
        <v>160</v>
      </c>
      <c r="M188" s="285"/>
      <c r="N188" s="286"/>
      <c r="O188" s="545">
        <f>P188+R188</f>
        <v>140</v>
      </c>
      <c r="P188" s="285">
        <v>140</v>
      </c>
      <c r="Q188" s="285"/>
      <c r="R188" s="546"/>
      <c r="S188" s="729">
        <f t="shared" ref="S188:S194" si="36">T188+V188</f>
        <v>140</v>
      </c>
      <c r="T188" s="823">
        <v>140</v>
      </c>
      <c r="U188" s="672"/>
      <c r="V188" s="719"/>
      <c r="W188" s="124">
        <v>120</v>
      </c>
      <c r="X188" s="124">
        <v>120</v>
      </c>
      <c r="Y188" s="290" t="s">
        <v>264</v>
      </c>
      <c r="Z188" s="990">
        <v>40</v>
      </c>
      <c r="AA188" s="991">
        <v>30</v>
      </c>
      <c r="AB188" s="992">
        <v>30</v>
      </c>
    </row>
    <row r="189" spans="1:28" ht="38.25" x14ac:dyDescent="0.2">
      <c r="A189" s="128"/>
      <c r="B189" s="129"/>
      <c r="C189" s="999"/>
      <c r="D189" s="238"/>
      <c r="E189" s="586" t="s">
        <v>75</v>
      </c>
      <c r="F189" s="291"/>
      <c r="G189" s="913" t="s">
        <v>36</v>
      </c>
      <c r="H189" s="1005"/>
      <c r="I189" s="658"/>
      <c r="J189" s="36" t="s">
        <v>32</v>
      </c>
      <c r="K189" s="587">
        <f t="shared" si="35"/>
        <v>800</v>
      </c>
      <c r="L189" s="583">
        <v>800</v>
      </c>
      <c r="M189" s="285"/>
      <c r="N189" s="286"/>
      <c r="O189" s="545">
        <f>P189+R189</f>
        <v>900</v>
      </c>
      <c r="P189" s="285">
        <v>900</v>
      </c>
      <c r="Q189" s="285"/>
      <c r="R189" s="546"/>
      <c r="S189" s="729">
        <f t="shared" si="36"/>
        <v>900</v>
      </c>
      <c r="T189" s="823">
        <v>900</v>
      </c>
      <c r="U189" s="823"/>
      <c r="V189" s="824"/>
      <c r="W189" s="124">
        <v>800</v>
      </c>
      <c r="X189" s="124">
        <v>800</v>
      </c>
      <c r="Y189" s="290" t="s">
        <v>80</v>
      </c>
      <c r="Z189" s="990">
        <v>40</v>
      </c>
      <c r="AA189" s="991">
        <v>30</v>
      </c>
      <c r="AB189" s="992">
        <v>30</v>
      </c>
    </row>
    <row r="190" spans="1:28" ht="51" x14ac:dyDescent="0.2">
      <c r="A190" s="128"/>
      <c r="B190" s="129"/>
      <c r="C190" s="999"/>
      <c r="D190" s="238"/>
      <c r="E190" s="586" t="s">
        <v>76</v>
      </c>
      <c r="F190" s="291"/>
      <c r="G190" s="913" t="s">
        <v>36</v>
      </c>
      <c r="H190" s="1005"/>
      <c r="I190" s="658"/>
      <c r="J190" s="36" t="s">
        <v>32</v>
      </c>
      <c r="K190" s="587">
        <f t="shared" si="35"/>
        <v>300</v>
      </c>
      <c r="L190" s="583">
        <v>300</v>
      </c>
      <c r="M190" s="285"/>
      <c r="N190" s="286"/>
      <c r="O190" s="545">
        <f>P190+R190</f>
        <v>710</v>
      </c>
      <c r="P190" s="285">
        <v>710</v>
      </c>
      <c r="Q190" s="285"/>
      <c r="R190" s="546"/>
      <c r="S190" s="729">
        <f t="shared" si="36"/>
        <v>710</v>
      </c>
      <c r="T190" s="823">
        <v>710</v>
      </c>
      <c r="U190" s="823"/>
      <c r="V190" s="824"/>
      <c r="W190" s="124">
        <v>830</v>
      </c>
      <c r="X190" s="124">
        <v>830</v>
      </c>
      <c r="Y190" s="290" t="s">
        <v>218</v>
      </c>
      <c r="Z190" s="990">
        <v>95</v>
      </c>
      <c r="AA190" s="991">
        <v>100</v>
      </c>
      <c r="AB190" s="992">
        <v>100</v>
      </c>
    </row>
    <row r="191" spans="1:28" ht="38.25" x14ac:dyDescent="0.2">
      <c r="A191" s="128"/>
      <c r="B191" s="129"/>
      <c r="C191" s="999"/>
      <c r="D191" s="238"/>
      <c r="E191" s="586" t="s">
        <v>77</v>
      </c>
      <c r="F191" s="291"/>
      <c r="G191" s="913" t="s">
        <v>36</v>
      </c>
      <c r="H191" s="1005"/>
      <c r="I191" s="658"/>
      <c r="J191" s="36" t="s">
        <v>32</v>
      </c>
      <c r="K191" s="587">
        <f t="shared" si="35"/>
        <v>320</v>
      </c>
      <c r="L191" s="583">
        <v>320</v>
      </c>
      <c r="M191" s="285"/>
      <c r="N191" s="286"/>
      <c r="O191" s="545">
        <f>P191+R191</f>
        <v>50</v>
      </c>
      <c r="P191" s="285">
        <v>50</v>
      </c>
      <c r="Q191" s="285"/>
      <c r="R191" s="546"/>
      <c r="S191" s="729">
        <f t="shared" si="36"/>
        <v>50</v>
      </c>
      <c r="T191" s="823">
        <v>50</v>
      </c>
      <c r="U191" s="823"/>
      <c r="V191" s="824"/>
      <c r="W191" s="124">
        <v>50</v>
      </c>
      <c r="X191" s="124">
        <v>50</v>
      </c>
      <c r="Y191" s="290" t="s">
        <v>219</v>
      </c>
      <c r="Z191" s="990">
        <v>60</v>
      </c>
      <c r="AA191" s="991">
        <v>60</v>
      </c>
      <c r="AB191" s="992">
        <v>60</v>
      </c>
    </row>
    <row r="192" spans="1:28" ht="23.25" customHeight="1" x14ac:dyDescent="0.2">
      <c r="A192" s="128"/>
      <c r="B192" s="129"/>
      <c r="C192" s="2169"/>
      <c r="D192" s="238"/>
      <c r="E192" s="586" t="s">
        <v>78</v>
      </c>
      <c r="F192" s="291"/>
      <c r="G192" s="913" t="s">
        <v>36</v>
      </c>
      <c r="H192" s="1005"/>
      <c r="I192" s="658"/>
      <c r="J192" s="36" t="s">
        <v>32</v>
      </c>
      <c r="K192" s="587">
        <f t="shared" si="35"/>
        <v>700</v>
      </c>
      <c r="L192" s="583">
        <v>700</v>
      </c>
      <c r="M192" s="285"/>
      <c r="N192" s="286"/>
      <c r="O192" s="545">
        <f>P192+R192</f>
        <v>700</v>
      </c>
      <c r="P192" s="285">
        <v>700</v>
      </c>
      <c r="Q192" s="285"/>
      <c r="R192" s="546"/>
      <c r="S192" s="729">
        <f t="shared" si="36"/>
        <v>700</v>
      </c>
      <c r="T192" s="823">
        <v>700</v>
      </c>
      <c r="U192" s="823"/>
      <c r="V192" s="824"/>
      <c r="W192" s="124">
        <v>700</v>
      </c>
      <c r="X192" s="124">
        <v>700</v>
      </c>
      <c r="Y192" s="290" t="s">
        <v>136</v>
      </c>
      <c r="Z192" s="990">
        <v>84</v>
      </c>
      <c r="AA192" s="991">
        <v>85</v>
      </c>
      <c r="AB192" s="992">
        <v>85</v>
      </c>
    </row>
    <row r="193" spans="1:50" x14ac:dyDescent="0.2">
      <c r="A193" s="128"/>
      <c r="B193" s="129"/>
      <c r="C193" s="2169"/>
      <c r="D193" s="238"/>
      <c r="E193" s="1923" t="s">
        <v>79</v>
      </c>
      <c r="F193" s="291"/>
      <c r="G193" s="1871" t="s">
        <v>36</v>
      </c>
      <c r="H193" s="2170"/>
      <c r="I193" s="658"/>
      <c r="J193" s="107" t="s">
        <v>32</v>
      </c>
      <c r="K193" s="587">
        <f t="shared" si="35"/>
        <v>20</v>
      </c>
      <c r="L193" s="391">
        <v>20</v>
      </c>
      <c r="M193" s="206"/>
      <c r="N193" s="212"/>
      <c r="O193" s="491"/>
      <c r="P193" s="179"/>
      <c r="Q193" s="206"/>
      <c r="R193" s="207"/>
      <c r="S193" s="729">
        <f t="shared" si="36"/>
        <v>0</v>
      </c>
      <c r="T193" s="716">
        <v>0</v>
      </c>
      <c r="U193" s="716"/>
      <c r="V193" s="721"/>
      <c r="W193" s="307"/>
      <c r="X193" s="307"/>
      <c r="Y193" s="2172" t="s">
        <v>175</v>
      </c>
      <c r="Z193" s="451">
        <v>12</v>
      </c>
      <c r="AA193" s="956">
        <v>12</v>
      </c>
      <c r="AB193" s="980">
        <v>12</v>
      </c>
    </row>
    <row r="194" spans="1:50" x14ac:dyDescent="0.2">
      <c r="A194" s="321"/>
      <c r="B194" s="129"/>
      <c r="C194" s="2169"/>
      <c r="D194" s="238"/>
      <c r="E194" s="1842"/>
      <c r="F194" s="291"/>
      <c r="G194" s="1872"/>
      <c r="H194" s="2170"/>
      <c r="I194" s="658"/>
      <c r="J194" s="107" t="s">
        <v>21</v>
      </c>
      <c r="K194" s="210"/>
      <c r="L194" s="210"/>
      <c r="M194" s="210"/>
      <c r="N194" s="322"/>
      <c r="O194" s="491">
        <f>P194+R194</f>
        <v>19</v>
      </c>
      <c r="P194" s="179">
        <v>19</v>
      </c>
      <c r="Q194" s="210"/>
      <c r="R194" s="547"/>
      <c r="S194" s="737">
        <f t="shared" si="36"/>
        <v>19</v>
      </c>
      <c r="T194" s="737">
        <v>19</v>
      </c>
      <c r="U194" s="737"/>
      <c r="V194" s="738"/>
      <c r="W194" s="439">
        <v>19</v>
      </c>
      <c r="X194" s="439">
        <v>19</v>
      </c>
      <c r="Y194" s="2173"/>
      <c r="Z194" s="548"/>
      <c r="AA194" s="549"/>
      <c r="AB194" s="550"/>
    </row>
    <row r="195" spans="1:50" ht="13.5" thickBot="1" x14ac:dyDescent="0.25">
      <c r="A195" s="981"/>
      <c r="B195" s="971"/>
      <c r="C195" s="2169"/>
      <c r="D195" s="238"/>
      <c r="E195" s="1879"/>
      <c r="F195" s="292"/>
      <c r="G195" s="1873"/>
      <c r="H195" s="2171"/>
      <c r="I195" s="653"/>
      <c r="J195" s="831" t="s">
        <v>18</v>
      </c>
      <c r="K195" s="692">
        <f>L195+N195</f>
        <v>2300</v>
      </c>
      <c r="L195" s="692">
        <f>SUM(L188:L194)</f>
        <v>2300</v>
      </c>
      <c r="M195" s="692"/>
      <c r="N195" s="690"/>
      <c r="O195" s="689">
        <f>P195+R195</f>
        <v>2519</v>
      </c>
      <c r="P195" s="692">
        <f>SUM(P188:P194)</f>
        <v>2519</v>
      </c>
      <c r="Q195" s="692"/>
      <c r="R195" s="787"/>
      <c r="S195" s="692">
        <f t="shared" ref="S195" si="37">T195+V195</f>
        <v>2519</v>
      </c>
      <c r="T195" s="692">
        <f>SUM(T188:T194)</f>
        <v>2519</v>
      </c>
      <c r="U195" s="692"/>
      <c r="V195" s="690"/>
      <c r="W195" s="711">
        <f>SUM(W188:W194)</f>
        <v>2519</v>
      </c>
      <c r="X195" s="787">
        <f>SUM(X188:X194)</f>
        <v>2519</v>
      </c>
      <c r="Y195" s="2174"/>
      <c r="Z195" s="551"/>
      <c r="AA195" s="552"/>
      <c r="AB195" s="553"/>
    </row>
    <row r="196" spans="1:50" ht="40.5" customHeight="1" x14ac:dyDescent="0.2">
      <c r="A196" s="130" t="s">
        <v>13</v>
      </c>
      <c r="B196" s="131" t="s">
        <v>24</v>
      </c>
      <c r="C196" s="2175" t="s">
        <v>22</v>
      </c>
      <c r="D196" s="422"/>
      <c r="E196" s="417" t="s">
        <v>81</v>
      </c>
      <c r="F196" s="291"/>
      <c r="G196" s="913" t="s">
        <v>36</v>
      </c>
      <c r="H196" s="17"/>
      <c r="I196" s="977"/>
      <c r="J196" s="36"/>
      <c r="K196" s="284"/>
      <c r="L196" s="285"/>
      <c r="M196" s="285"/>
      <c r="N196" s="286"/>
      <c r="O196" s="545"/>
      <c r="P196" s="285"/>
      <c r="Q196" s="285"/>
      <c r="R196" s="286"/>
      <c r="S196" s="679"/>
      <c r="T196" s="825"/>
      <c r="U196" s="825"/>
      <c r="V196" s="826"/>
      <c r="W196" s="124"/>
      <c r="X196" s="124"/>
      <c r="Y196" s="290"/>
      <c r="Z196" s="990"/>
      <c r="AA196" s="991"/>
      <c r="AB196" s="992"/>
    </row>
    <row r="197" spans="1:50" ht="78.75" customHeight="1" x14ac:dyDescent="0.2">
      <c r="A197" s="128"/>
      <c r="B197" s="129"/>
      <c r="C197" s="2169"/>
      <c r="D197" s="423"/>
      <c r="E197" s="1030" t="s">
        <v>256</v>
      </c>
      <c r="F197" s="291"/>
      <c r="G197" s="1871" t="s">
        <v>36</v>
      </c>
      <c r="H197" s="16" t="s">
        <v>99</v>
      </c>
      <c r="I197" s="974" t="s">
        <v>186</v>
      </c>
      <c r="J197" s="107" t="s">
        <v>27</v>
      </c>
      <c r="K197" s="210"/>
      <c r="L197" s="179"/>
      <c r="M197" s="206"/>
      <c r="N197" s="212"/>
      <c r="O197" s="491"/>
      <c r="P197" s="179"/>
      <c r="Q197" s="212"/>
      <c r="R197" s="258"/>
      <c r="S197" s="671"/>
      <c r="T197" s="716"/>
      <c r="U197" s="716"/>
      <c r="V197" s="717"/>
      <c r="W197" s="307">
        <v>87.1</v>
      </c>
      <c r="X197" s="307"/>
      <c r="Y197" s="1017" t="s">
        <v>205</v>
      </c>
      <c r="Z197" s="990"/>
      <c r="AA197" s="991">
        <v>1</v>
      </c>
      <c r="AB197" s="992"/>
    </row>
    <row r="198" spans="1:50" ht="17.25" customHeight="1" x14ac:dyDescent="0.2">
      <c r="A198" s="321"/>
      <c r="B198" s="129"/>
      <c r="C198" s="2169"/>
      <c r="D198" s="423"/>
      <c r="E198" s="1874" t="s">
        <v>82</v>
      </c>
      <c r="F198" s="291"/>
      <c r="G198" s="1872"/>
      <c r="H198" s="615" t="s">
        <v>53</v>
      </c>
      <c r="I198" s="2177" t="s">
        <v>172</v>
      </c>
      <c r="J198" s="107" t="s">
        <v>21</v>
      </c>
      <c r="K198" s="210"/>
      <c r="L198" s="210"/>
      <c r="M198" s="210"/>
      <c r="N198" s="322"/>
      <c r="O198" s="491">
        <f>P198+R198</f>
        <v>619</v>
      </c>
      <c r="P198" s="179">
        <v>19</v>
      </c>
      <c r="Q198" s="322"/>
      <c r="R198" s="260">
        <v>600</v>
      </c>
      <c r="S198" s="715">
        <f>T198+V198</f>
        <v>619</v>
      </c>
      <c r="T198" s="737">
        <v>19</v>
      </c>
      <c r="U198" s="737"/>
      <c r="V198" s="827">
        <v>600</v>
      </c>
      <c r="W198" s="439"/>
      <c r="X198" s="439"/>
      <c r="Y198" s="892" t="s">
        <v>220</v>
      </c>
      <c r="Z198" s="1093">
        <v>3</v>
      </c>
      <c r="AA198" s="1094">
        <v>3</v>
      </c>
      <c r="AB198" s="1095">
        <v>3</v>
      </c>
    </row>
    <row r="199" spans="1:50" ht="14.25" customHeight="1" thickBot="1" x14ac:dyDescent="0.25">
      <c r="A199" s="657"/>
      <c r="B199" s="965"/>
      <c r="C199" s="2176"/>
      <c r="D199" s="424"/>
      <c r="E199" s="1875"/>
      <c r="F199" s="292"/>
      <c r="G199" s="1873"/>
      <c r="H199" s="418"/>
      <c r="I199" s="2178"/>
      <c r="J199" s="831" t="s">
        <v>18</v>
      </c>
      <c r="K199" s="692"/>
      <c r="L199" s="692"/>
      <c r="M199" s="692"/>
      <c r="N199" s="690"/>
      <c r="O199" s="696">
        <f>SUM(O197:O198)</f>
        <v>619</v>
      </c>
      <c r="P199" s="691">
        <f t="shared" ref="P199:X199" si="38">SUM(P197:P198)</f>
        <v>19</v>
      </c>
      <c r="Q199" s="690">
        <f t="shared" si="38"/>
        <v>0</v>
      </c>
      <c r="R199" s="691">
        <f>SUM(R197:R198)</f>
        <v>600</v>
      </c>
      <c r="S199" s="689">
        <f t="shared" si="38"/>
        <v>619</v>
      </c>
      <c r="T199" s="690">
        <f t="shared" si="38"/>
        <v>19</v>
      </c>
      <c r="U199" s="691">
        <f t="shared" si="38"/>
        <v>0</v>
      </c>
      <c r="V199" s="692">
        <f t="shared" si="38"/>
        <v>600</v>
      </c>
      <c r="W199" s="689">
        <f t="shared" si="38"/>
        <v>87.1</v>
      </c>
      <c r="X199" s="689">
        <f t="shared" si="38"/>
        <v>0</v>
      </c>
      <c r="Y199" s="49"/>
      <c r="Z199" s="551"/>
      <c r="AA199" s="552"/>
      <c r="AB199" s="553"/>
    </row>
    <row r="200" spans="1:50" s="22" customFormat="1" ht="13.5" thickBot="1" x14ac:dyDescent="0.3">
      <c r="A200" s="27" t="s">
        <v>13</v>
      </c>
      <c r="B200" s="28" t="s">
        <v>24</v>
      </c>
      <c r="C200" s="1817" t="s">
        <v>30</v>
      </c>
      <c r="D200" s="1817"/>
      <c r="E200" s="1817"/>
      <c r="F200" s="1817"/>
      <c r="G200" s="1817"/>
      <c r="H200" s="1817"/>
      <c r="I200" s="1817"/>
      <c r="J200" s="1817"/>
      <c r="K200" s="419">
        <f>K195+K186+K199</f>
        <v>2580</v>
      </c>
      <c r="L200" s="139">
        <f>L195+L186+L199</f>
        <v>2300</v>
      </c>
      <c r="M200" s="139">
        <f t="shared" ref="M200:X200" si="39">M195+M186+M199</f>
        <v>0</v>
      </c>
      <c r="N200" s="140">
        <f>N195+N186+N199</f>
        <v>280</v>
      </c>
      <c r="O200" s="419">
        <f>O195+O186+O199</f>
        <v>4938</v>
      </c>
      <c r="P200" s="139">
        <f>P195+P186+P199</f>
        <v>2538</v>
      </c>
      <c r="Q200" s="140">
        <f>Q195+Q186+Q199</f>
        <v>0</v>
      </c>
      <c r="R200" s="566">
        <f>R195+R186+R199</f>
        <v>2400</v>
      </c>
      <c r="S200" s="138">
        <f t="shared" si="39"/>
        <v>4738</v>
      </c>
      <c r="T200" s="140">
        <f t="shared" si="39"/>
        <v>2538</v>
      </c>
      <c r="U200" s="139">
        <f t="shared" si="39"/>
        <v>0</v>
      </c>
      <c r="V200" s="140">
        <f>V195+V186+V199</f>
        <v>2200</v>
      </c>
      <c r="W200" s="419">
        <f>W195+W186+W199</f>
        <v>4206.1000000000004</v>
      </c>
      <c r="X200" s="419">
        <f t="shared" si="39"/>
        <v>4119</v>
      </c>
      <c r="Y200" s="2158"/>
      <c r="Z200" s="2159"/>
      <c r="AA200" s="2159"/>
      <c r="AB200" s="2160"/>
    </row>
    <row r="201" spans="1:50" ht="14.25" customHeight="1" thickBot="1" x14ac:dyDescent="0.25">
      <c r="A201" s="963" t="s">
        <v>13</v>
      </c>
      <c r="B201" s="141"/>
      <c r="C201" s="1862" t="s">
        <v>44</v>
      </c>
      <c r="D201" s="1862"/>
      <c r="E201" s="1862"/>
      <c r="F201" s="1862"/>
      <c r="G201" s="1862"/>
      <c r="H201" s="1862"/>
      <c r="I201" s="1862"/>
      <c r="J201" s="1862"/>
      <c r="K201" s="142">
        <f>L201+N201</f>
        <v>95518.049999999988</v>
      </c>
      <c r="L201" s="143">
        <f>L200+L180+L138+L34</f>
        <v>87669.65</v>
      </c>
      <c r="M201" s="143">
        <f>M200+M180+M138+M34</f>
        <v>6896.7999999999993</v>
      </c>
      <c r="N201" s="144">
        <f>N200+N180+N138+N34</f>
        <v>7848.3999999999987</v>
      </c>
      <c r="O201" s="564">
        <f>P201+R201</f>
        <v>113368.2</v>
      </c>
      <c r="P201" s="143">
        <f>P200+P180+P138+P34</f>
        <v>100685.2</v>
      </c>
      <c r="Q201" s="145">
        <f>Q200+Q180+Q138+Q34</f>
        <v>8646.7000000000007</v>
      </c>
      <c r="R201" s="420">
        <f>R200+R180+R138+R34</f>
        <v>12683</v>
      </c>
      <c r="S201" s="142">
        <f>T201+V201</f>
        <v>105300.70000000001</v>
      </c>
      <c r="T201" s="145">
        <f>T200+T180+T138+T34</f>
        <v>93788.1</v>
      </c>
      <c r="U201" s="143">
        <f>U200+U180+U138+U34</f>
        <v>8574.1999999999989</v>
      </c>
      <c r="V201" s="567">
        <f>V200+V180+V138+V34</f>
        <v>11512.6</v>
      </c>
      <c r="W201" s="145">
        <f>W200+W180+W138+W34</f>
        <v>107985.4</v>
      </c>
      <c r="X201" s="146">
        <f>X200+X180+X138+X34</f>
        <v>105432</v>
      </c>
      <c r="Y201" s="1863"/>
      <c r="Z201" s="1864"/>
      <c r="AA201" s="1864"/>
      <c r="AB201" s="1865"/>
    </row>
    <row r="202" spans="1:50" s="22" customFormat="1" ht="13.5" customHeight="1" thickBot="1" x14ac:dyDescent="0.3">
      <c r="A202" s="147" t="s">
        <v>45</v>
      </c>
      <c r="B202" s="1866" t="s">
        <v>46</v>
      </c>
      <c r="C202" s="1867"/>
      <c r="D202" s="1867"/>
      <c r="E202" s="1867"/>
      <c r="F202" s="1867"/>
      <c r="G202" s="1867"/>
      <c r="H202" s="1867"/>
      <c r="I202" s="1867"/>
      <c r="J202" s="1867"/>
      <c r="K202" s="148">
        <f>L202+N202</f>
        <v>95518.049999999988</v>
      </c>
      <c r="L202" s="149">
        <f>L201</f>
        <v>87669.65</v>
      </c>
      <c r="M202" s="149">
        <f>M201</f>
        <v>6896.7999999999993</v>
      </c>
      <c r="N202" s="150">
        <f>N201</f>
        <v>7848.3999999999987</v>
      </c>
      <c r="O202" s="565">
        <f>P202+R202</f>
        <v>113368.2</v>
      </c>
      <c r="P202" s="149">
        <f>P201</f>
        <v>100685.2</v>
      </c>
      <c r="Q202" s="151">
        <f>Q201</f>
        <v>8646.7000000000007</v>
      </c>
      <c r="R202" s="421">
        <f>R201</f>
        <v>12683</v>
      </c>
      <c r="S202" s="148">
        <f>T202+V202</f>
        <v>105300.70000000001</v>
      </c>
      <c r="T202" s="151">
        <f>T201</f>
        <v>93788.1</v>
      </c>
      <c r="U202" s="149">
        <f>U201</f>
        <v>8574.1999999999989</v>
      </c>
      <c r="V202" s="568">
        <f>V201</f>
        <v>11512.6</v>
      </c>
      <c r="W202" s="151">
        <f>W201</f>
        <v>107985.4</v>
      </c>
      <c r="X202" s="152">
        <f>X201</f>
        <v>105432</v>
      </c>
      <c r="Y202" s="2154"/>
      <c r="Z202" s="2155"/>
      <c r="AA202" s="2155"/>
      <c r="AB202" s="2156"/>
      <c r="AC202" s="9"/>
    </row>
    <row r="203" spans="1:50" s="153" customFormat="1" ht="15.75" customHeight="1" x14ac:dyDescent="0.25">
      <c r="A203" s="2157" t="s">
        <v>97</v>
      </c>
      <c r="B203" s="2157"/>
      <c r="C203" s="2157"/>
      <c r="D203" s="2157"/>
      <c r="E203" s="2157"/>
      <c r="F203" s="2157"/>
      <c r="G203" s="2157"/>
      <c r="H203" s="2157"/>
      <c r="I203" s="2157"/>
      <c r="J203" s="2157"/>
      <c r="K203" s="2157"/>
      <c r="L203" s="2157"/>
      <c r="M203" s="2157"/>
      <c r="N203" s="2157"/>
      <c r="O203" s="2157"/>
      <c r="P203" s="2157"/>
      <c r="Q203" s="2157"/>
      <c r="R203" s="2157"/>
      <c r="S203" s="2157"/>
      <c r="T203" s="2157"/>
      <c r="U203" s="2157"/>
      <c r="V203" s="2157"/>
      <c r="W203" s="2157"/>
      <c r="X203" s="2157"/>
      <c r="Y203" s="2157"/>
      <c r="Z203" s="2157"/>
      <c r="AA203" s="2157"/>
      <c r="AB203" s="2157"/>
      <c r="AC203" s="293"/>
      <c r="AD203" s="294"/>
      <c r="AE203" s="294"/>
      <c r="AF203" s="294"/>
      <c r="AG203" s="294"/>
      <c r="AH203" s="294"/>
      <c r="AI203" s="294"/>
      <c r="AJ203" s="294"/>
      <c r="AK203" s="294"/>
      <c r="AL203" s="294"/>
      <c r="AM203" s="294"/>
      <c r="AN203" s="294"/>
      <c r="AO203" s="294"/>
      <c r="AP203" s="294"/>
      <c r="AQ203" s="294"/>
      <c r="AR203" s="294"/>
      <c r="AS203" s="294"/>
      <c r="AT203" s="294"/>
      <c r="AU203" s="294"/>
      <c r="AV203" s="294"/>
      <c r="AW203" s="294"/>
      <c r="AX203" s="294"/>
    </row>
    <row r="204" spans="1:50" s="153" customFormat="1" ht="14.25" customHeight="1" x14ac:dyDescent="0.25">
      <c r="A204" s="2046" t="s">
        <v>189</v>
      </c>
      <c r="B204" s="2046"/>
      <c r="C204" s="2046"/>
      <c r="D204" s="2046"/>
      <c r="E204" s="2046"/>
      <c r="F204" s="2046"/>
      <c r="G204" s="2046"/>
      <c r="H204" s="2046"/>
      <c r="I204" s="2046"/>
      <c r="J204" s="2046"/>
      <c r="K204" s="2046"/>
      <c r="L204" s="2046"/>
      <c r="M204" s="2046"/>
      <c r="N204" s="2046"/>
      <c r="O204" s="2046"/>
      <c r="P204" s="2046"/>
      <c r="Q204" s="2046"/>
      <c r="R204" s="2046"/>
      <c r="S204" s="2046"/>
      <c r="T204" s="2046"/>
      <c r="U204" s="2046"/>
      <c r="V204" s="2046"/>
      <c r="W204" s="2046"/>
      <c r="X204" s="2046"/>
      <c r="Y204" s="2046"/>
      <c r="Z204" s="2046"/>
      <c r="AA204" s="2046"/>
      <c r="AB204" s="2046"/>
      <c r="AC204" s="2046"/>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row>
    <row r="205" spans="1:50" s="123" customFormat="1" ht="18" customHeight="1" thickBot="1" x14ac:dyDescent="0.25">
      <c r="B205" s="154"/>
      <c r="C205" s="154"/>
      <c r="D205" s="154"/>
      <c r="E205" s="2149" t="s">
        <v>47</v>
      </c>
      <c r="F205" s="2149"/>
      <c r="G205" s="2149"/>
      <c r="H205" s="2149"/>
      <c r="I205" s="2149"/>
      <c r="J205" s="2149"/>
      <c r="K205" s="2149"/>
      <c r="L205" s="2149"/>
      <c r="M205" s="2149"/>
      <c r="N205" s="2149"/>
      <c r="O205" s="2149"/>
      <c r="P205" s="2149"/>
      <c r="Q205" s="2149"/>
      <c r="R205" s="2149"/>
      <c r="S205" s="2149"/>
      <c r="T205" s="2149"/>
      <c r="U205" s="2149"/>
      <c r="V205" s="2149"/>
      <c r="W205" s="2149"/>
      <c r="X205" s="2149"/>
      <c r="Y205" s="379"/>
      <c r="Z205" s="379"/>
      <c r="AA205" s="379"/>
      <c r="AB205" s="379"/>
    </row>
    <row r="206" spans="1:50" s="22" customFormat="1" ht="33.75" customHeight="1" thickBot="1" x14ac:dyDescent="0.3">
      <c r="A206" s="155"/>
      <c r="B206" s="295"/>
      <c r="C206" s="2150" t="s">
        <v>48</v>
      </c>
      <c r="D206" s="2151"/>
      <c r="E206" s="2151"/>
      <c r="F206" s="2151"/>
      <c r="G206" s="2151"/>
      <c r="H206" s="2151"/>
      <c r="I206" s="2151"/>
      <c r="J206" s="2152"/>
      <c r="K206" s="1858" t="s">
        <v>176</v>
      </c>
      <c r="L206" s="1859"/>
      <c r="M206" s="1859"/>
      <c r="N206" s="1860"/>
      <c r="O206" s="1858" t="s">
        <v>140</v>
      </c>
      <c r="P206" s="1859"/>
      <c r="Q206" s="1859"/>
      <c r="R206" s="1860"/>
      <c r="S206" s="1858" t="s">
        <v>141</v>
      </c>
      <c r="T206" s="1859"/>
      <c r="U206" s="1859"/>
      <c r="V206" s="1860"/>
      <c r="W206" s="156" t="s">
        <v>87</v>
      </c>
      <c r="X206" s="156" t="s">
        <v>177</v>
      </c>
      <c r="Y206" s="1007"/>
      <c r="Z206" s="2153"/>
      <c r="AA206" s="2153"/>
      <c r="AB206" s="2153"/>
    </row>
    <row r="207" spans="1:50" s="22" customFormat="1" ht="13.5" customHeight="1" thickBot="1" x14ac:dyDescent="0.3">
      <c r="A207" s="155"/>
      <c r="B207" s="296"/>
      <c r="C207" s="2121" t="s">
        <v>49</v>
      </c>
      <c r="D207" s="2122"/>
      <c r="E207" s="2122"/>
      <c r="F207" s="2122"/>
      <c r="G207" s="2122"/>
      <c r="H207" s="2122"/>
      <c r="I207" s="2122"/>
      <c r="J207" s="2123"/>
      <c r="K207" s="2124">
        <f>SUM(K208:N211)</f>
        <v>47441.599999999999</v>
      </c>
      <c r="L207" s="2125"/>
      <c r="M207" s="2125"/>
      <c r="N207" s="2126"/>
      <c r="O207" s="2124">
        <f>SUM(O208:R212)</f>
        <v>58413.9</v>
      </c>
      <c r="P207" s="2125"/>
      <c r="Q207" s="2125"/>
      <c r="R207" s="2126"/>
      <c r="S207" s="2124">
        <f>SUM(S208:V211)</f>
        <v>50571.799999999996</v>
      </c>
      <c r="T207" s="2125"/>
      <c r="U207" s="2125"/>
      <c r="V207" s="2126"/>
      <c r="W207" s="1008">
        <f>SUM(W208:W211)</f>
        <v>59930.299999999996</v>
      </c>
      <c r="X207" s="157">
        <f>SUM(X208:X211)</f>
        <v>58760.7</v>
      </c>
      <c r="Y207" s="1009"/>
      <c r="Z207" s="2109"/>
      <c r="AA207" s="2109"/>
      <c r="AB207" s="2109"/>
    </row>
    <row r="208" spans="1:50" s="22" customFormat="1" ht="12.75" customHeight="1" x14ac:dyDescent="0.25">
      <c r="A208" s="155"/>
      <c r="B208" s="297"/>
      <c r="C208" s="2115" t="s">
        <v>106</v>
      </c>
      <c r="D208" s="2116"/>
      <c r="E208" s="2116"/>
      <c r="F208" s="2116"/>
      <c r="G208" s="2116"/>
      <c r="H208" s="2116"/>
      <c r="I208" s="2116"/>
      <c r="J208" s="2117"/>
      <c r="K208" s="2146">
        <f>SUMIF(J12:J198,J30,K12:K198)</f>
        <v>10758.7</v>
      </c>
      <c r="L208" s="2147"/>
      <c r="M208" s="2147"/>
      <c r="N208" s="2148"/>
      <c r="O208" s="2146">
        <f>SUMIF(J12:J198,"sb",O12:O198)</f>
        <v>29977.899999999998</v>
      </c>
      <c r="P208" s="2147"/>
      <c r="Q208" s="2147"/>
      <c r="R208" s="2148"/>
      <c r="S208" s="2146">
        <f>SUMIF(J12:J200,"SB",S12:S200)</f>
        <v>28751.499999999996</v>
      </c>
      <c r="T208" s="2147"/>
      <c r="U208" s="2147"/>
      <c r="V208" s="2148"/>
      <c r="W208" s="1010">
        <f>SUMIF(J12:J198,J30,W12:W198)</f>
        <v>30686.1</v>
      </c>
      <c r="X208" s="323">
        <f>SUMIF(J12:J198,"sb",X12:X198)</f>
        <v>30409.7</v>
      </c>
      <c r="Y208" s="1011"/>
      <c r="Z208" s="2114"/>
      <c r="AA208" s="2114"/>
      <c r="AB208" s="2114"/>
    </row>
    <row r="209" spans="1:28" s="22" customFormat="1" ht="15.75" customHeight="1" x14ac:dyDescent="0.25">
      <c r="A209" s="155"/>
      <c r="B209" s="297"/>
      <c r="C209" s="2086" t="s">
        <v>107</v>
      </c>
      <c r="D209" s="2141"/>
      <c r="E209" s="2141"/>
      <c r="F209" s="2141"/>
      <c r="G209" s="2141"/>
      <c r="H209" s="2141"/>
      <c r="I209" s="2141"/>
      <c r="J209" s="2142"/>
      <c r="K209" s="2143">
        <f>SUMIF(J12:J195,J193,K12:K195)</f>
        <v>3876.4</v>
      </c>
      <c r="L209" s="2144"/>
      <c r="M209" s="2144"/>
      <c r="N209" s="2145"/>
      <c r="O209" s="2143">
        <f>SUMIF(J12:J195,J193,O12:O195)</f>
        <v>4001.2</v>
      </c>
      <c r="P209" s="2144"/>
      <c r="Q209" s="2144"/>
      <c r="R209" s="2145"/>
      <c r="S209" s="2143">
        <f>SUMIF(J12:J200,"SB(sP)",S12:S200)</f>
        <v>4001.2</v>
      </c>
      <c r="T209" s="2144"/>
      <c r="U209" s="2144"/>
      <c r="V209" s="2145"/>
      <c r="W209" s="158">
        <f>SUMIF(J12:J195,J193,W12:W195)</f>
        <v>4333.1000000000004</v>
      </c>
      <c r="X209" s="159">
        <f>SUMIF(J12:J198,J193,X12:X198)</f>
        <v>4333.1000000000004</v>
      </c>
      <c r="Y209" s="1011"/>
      <c r="Z209" s="2114"/>
      <c r="AA209" s="2114"/>
      <c r="AB209" s="2114"/>
    </row>
    <row r="210" spans="1:28" s="22" customFormat="1" ht="15.75" customHeight="1" x14ac:dyDescent="0.25">
      <c r="A210" s="155"/>
      <c r="B210" s="297"/>
      <c r="C210" s="1800" t="s">
        <v>108</v>
      </c>
      <c r="D210" s="1801"/>
      <c r="E210" s="1801"/>
      <c r="F210" s="1801"/>
      <c r="G210" s="1801"/>
      <c r="H210" s="1801"/>
      <c r="I210" s="1801"/>
      <c r="J210" s="1802"/>
      <c r="K210" s="2111">
        <f>SUMIF(J12:J195,J12,K12:K195)</f>
        <v>31798.3</v>
      </c>
      <c r="L210" s="2112"/>
      <c r="M210" s="2112"/>
      <c r="N210" s="2113"/>
      <c r="O210" s="2111">
        <f>SUMIF(J12:J198,J12,O12:O198)</f>
        <v>23521.399999999998</v>
      </c>
      <c r="P210" s="2112"/>
      <c r="Q210" s="2112"/>
      <c r="R210" s="2113"/>
      <c r="S210" s="2111">
        <f>SUMIF(J12:J200,"sb(vb)",S12:S200)</f>
        <v>17095.699999999997</v>
      </c>
      <c r="T210" s="2112"/>
      <c r="U210" s="2112"/>
      <c r="V210" s="2113"/>
      <c r="W210" s="1012">
        <f>SUMIF(J12:J198,J12,W12:W198)</f>
        <v>24747.499999999996</v>
      </c>
      <c r="X210" s="160">
        <f>SUMIF(J12:J198,J12,X12:X198)</f>
        <v>24017.899999999998</v>
      </c>
      <c r="Y210" s="1011"/>
      <c r="Z210" s="2114"/>
      <c r="AA210" s="2114"/>
      <c r="AB210" s="2114"/>
    </row>
    <row r="211" spans="1:28" s="22" customFormat="1" x14ac:dyDescent="0.25">
      <c r="A211" s="155"/>
      <c r="B211" s="297"/>
      <c r="C211" s="1880" t="s">
        <v>109</v>
      </c>
      <c r="D211" s="1850"/>
      <c r="E211" s="1850"/>
      <c r="F211" s="1850"/>
      <c r="G211" s="1850"/>
      <c r="H211" s="1850"/>
      <c r="I211" s="1850"/>
      <c r="J211" s="2133"/>
      <c r="K211" s="2134">
        <f>SUMIF(J12:J195,J153,K12:K195)</f>
        <v>1008.1999999999999</v>
      </c>
      <c r="L211" s="2135"/>
      <c r="M211" s="2135"/>
      <c r="N211" s="2136"/>
      <c r="O211" s="2134">
        <f>SUMIF(J12:J198,J153,O12:O198)</f>
        <v>713.4</v>
      </c>
      <c r="P211" s="2135"/>
      <c r="Q211" s="2135"/>
      <c r="R211" s="2136"/>
      <c r="S211" s="2134">
        <f>SUMIF(J12:J200,"sb(p)",S12:S200)</f>
        <v>723.4</v>
      </c>
      <c r="T211" s="2135"/>
      <c r="U211" s="2135"/>
      <c r="V211" s="2136"/>
      <c r="W211" s="161">
        <f>SUMIF(J12:J195,J141,W12:W195)</f>
        <v>163.6</v>
      </c>
      <c r="X211" s="162">
        <f>SUMIF(J12:J198,J153,X12:X198)</f>
        <v>0</v>
      </c>
      <c r="Y211" s="1011"/>
      <c r="Z211" s="2114"/>
      <c r="AA211" s="2114"/>
      <c r="AB211" s="2114"/>
    </row>
    <row r="212" spans="1:28" s="22" customFormat="1" ht="13.5" thickBot="1" x14ac:dyDescent="0.3">
      <c r="A212" s="155"/>
      <c r="B212" s="297"/>
      <c r="C212" s="2137" t="s">
        <v>190</v>
      </c>
      <c r="D212" s="1921"/>
      <c r="E212" s="1921"/>
      <c r="F212" s="1921"/>
      <c r="G212" s="1921"/>
      <c r="H212" s="1921"/>
      <c r="I212" s="1921"/>
      <c r="J212" s="1922"/>
      <c r="K212" s="2138"/>
      <c r="L212" s="2139"/>
      <c r="M212" s="2139"/>
      <c r="N212" s="2140"/>
      <c r="O212" s="2138">
        <f>SUMIF(J12:J198,"sb(l)",O12:O198)</f>
        <v>200</v>
      </c>
      <c r="P212" s="2139"/>
      <c r="Q212" s="2139"/>
      <c r="R212" s="2140"/>
      <c r="S212" s="2138"/>
      <c r="T212" s="2139"/>
      <c r="U212" s="2139"/>
      <c r="V212" s="2140"/>
      <c r="W212" s="1013"/>
      <c r="X212" s="609"/>
      <c r="Y212" s="1011"/>
      <c r="Z212" s="1011"/>
      <c r="AA212" s="1011"/>
      <c r="AB212" s="1011"/>
    </row>
    <row r="213" spans="1:28" s="22" customFormat="1" ht="13.5" thickBot="1" x14ac:dyDescent="0.3">
      <c r="A213" s="155"/>
      <c r="B213" s="296"/>
      <c r="C213" s="2121" t="s">
        <v>50</v>
      </c>
      <c r="D213" s="2122"/>
      <c r="E213" s="2122"/>
      <c r="F213" s="2122"/>
      <c r="G213" s="2122"/>
      <c r="H213" s="2122"/>
      <c r="I213" s="2122"/>
      <c r="J213" s="2123"/>
      <c r="K213" s="2124">
        <f>SUM(K214:N216)</f>
        <v>48076.45</v>
      </c>
      <c r="L213" s="2125"/>
      <c r="M213" s="2125"/>
      <c r="N213" s="2126"/>
      <c r="O213" s="2124">
        <f>SUM(O214:R216)</f>
        <v>54954.299999999996</v>
      </c>
      <c r="P213" s="2125"/>
      <c r="Q213" s="2125"/>
      <c r="R213" s="2126"/>
      <c r="S213" s="2124">
        <f>SUM(S214:V216)</f>
        <v>54728.899999999994</v>
      </c>
      <c r="T213" s="2125"/>
      <c r="U213" s="2125"/>
      <c r="V213" s="2126"/>
      <c r="W213" s="1008">
        <f>SUM(W214:W216)</f>
        <v>48055.099999999991</v>
      </c>
      <c r="X213" s="157">
        <f>X214+X215+X216</f>
        <v>46671.299999999996</v>
      </c>
      <c r="Y213" s="1009"/>
      <c r="Z213" s="2109"/>
      <c r="AA213" s="2109"/>
      <c r="AB213" s="2109"/>
    </row>
    <row r="214" spans="1:28" s="22" customFormat="1" x14ac:dyDescent="0.25">
      <c r="A214" s="155"/>
      <c r="B214" s="297"/>
      <c r="C214" s="2127" t="s">
        <v>110</v>
      </c>
      <c r="D214" s="2128"/>
      <c r="E214" s="2128"/>
      <c r="F214" s="2128"/>
      <c r="G214" s="2128"/>
      <c r="H214" s="2128"/>
      <c r="I214" s="2128"/>
      <c r="J214" s="2129"/>
      <c r="K214" s="2130">
        <f>SUMIF(J12:J195,J154,K12:K195)</f>
        <v>6152.0999999999995</v>
      </c>
      <c r="L214" s="2131"/>
      <c r="M214" s="2131"/>
      <c r="N214" s="2132"/>
      <c r="O214" s="2130">
        <f>SUMIF(J12:J198,J154,O12:O198)</f>
        <v>7129.5000000000009</v>
      </c>
      <c r="P214" s="2131"/>
      <c r="Q214" s="2131"/>
      <c r="R214" s="2132"/>
      <c r="S214" s="2130">
        <f>SUMIF(J35:J200,"es",S35:S200)</f>
        <v>7129.5000000000009</v>
      </c>
      <c r="T214" s="2131"/>
      <c r="U214" s="2131"/>
      <c r="V214" s="2132"/>
      <c r="W214" s="158">
        <f>SUMIF(J12:J195,"es",W12:W195)</f>
        <v>1373.1000000000001</v>
      </c>
      <c r="X214" s="159">
        <f>SUMIF(J12:J195,"es",X12:X195)</f>
        <v>0</v>
      </c>
      <c r="Y214" s="1011"/>
      <c r="Z214" s="2114"/>
      <c r="AA214" s="2114"/>
      <c r="AB214" s="2114"/>
    </row>
    <row r="215" spans="1:28" s="22" customFormat="1" x14ac:dyDescent="0.25">
      <c r="A215" s="155"/>
      <c r="B215" s="297"/>
      <c r="C215" s="1800" t="s">
        <v>111</v>
      </c>
      <c r="D215" s="1801"/>
      <c r="E215" s="1801"/>
      <c r="F215" s="1801"/>
      <c r="G215" s="1801"/>
      <c r="H215" s="1801"/>
      <c r="I215" s="1801"/>
      <c r="J215" s="1802"/>
      <c r="K215" s="2111">
        <f>SUMIF(J12:J195,J26,K12:K195)</f>
        <v>41924.35</v>
      </c>
      <c r="L215" s="2112"/>
      <c r="M215" s="2112"/>
      <c r="N215" s="2113"/>
      <c r="O215" s="2111">
        <f>SUMIF(J12:J198,J185,O12:O198)</f>
        <v>47515.1</v>
      </c>
      <c r="P215" s="2112"/>
      <c r="Q215" s="2112"/>
      <c r="R215" s="2113"/>
      <c r="S215" s="2111">
        <f>SUMIF(J12:J200,"lrvb",S12:S200)</f>
        <v>47289.7</v>
      </c>
      <c r="T215" s="2112"/>
      <c r="U215" s="2112"/>
      <c r="V215" s="2113"/>
      <c r="W215" s="1012">
        <f>SUMIF(J12:J195,"lrvb",W12:W195)</f>
        <v>46472.299999999996</v>
      </c>
      <c r="X215" s="160">
        <f>SUMIF(J12:J195,J185,X12:X195)</f>
        <v>46461.599999999999</v>
      </c>
      <c r="Y215" s="64"/>
      <c r="Z215" s="2114"/>
      <c r="AA215" s="2114"/>
      <c r="AB215" s="2114"/>
    </row>
    <row r="216" spans="1:28" s="22" customFormat="1" ht="13.5" thickBot="1" x14ac:dyDescent="0.3">
      <c r="A216" s="155"/>
      <c r="B216" s="297"/>
      <c r="C216" s="2115" t="s">
        <v>137</v>
      </c>
      <c r="D216" s="2116"/>
      <c r="E216" s="2116"/>
      <c r="F216" s="2116"/>
      <c r="G216" s="2116"/>
      <c r="H216" s="2116"/>
      <c r="I216" s="2116"/>
      <c r="J216" s="2117"/>
      <c r="K216" s="2118">
        <f>SUMIF(J12:J195,J156,K12:K195)</f>
        <v>0</v>
      </c>
      <c r="L216" s="2119"/>
      <c r="M216" s="2119"/>
      <c r="N216" s="2120"/>
      <c r="O216" s="2118">
        <f>SUMIF(J12:J198,J156,O12:O198)</f>
        <v>309.7</v>
      </c>
      <c r="P216" s="2119"/>
      <c r="Q216" s="2119"/>
      <c r="R216" s="2120"/>
      <c r="S216" s="2118">
        <f>SUMIF(J35:J200,"kt",S35:S200)</f>
        <v>309.7</v>
      </c>
      <c r="T216" s="2119"/>
      <c r="U216" s="2119"/>
      <c r="V216" s="2120"/>
      <c r="W216" s="158">
        <f>SUMIF(J12:J195,"kt",W12:W195)</f>
        <v>209.7</v>
      </c>
      <c r="X216" s="159">
        <f>SUMIF(J12:J195,"kt",X12:X195)</f>
        <v>209.7</v>
      </c>
      <c r="Y216" s="64"/>
      <c r="Z216" s="2114"/>
      <c r="AA216" s="2114"/>
      <c r="AB216" s="2114"/>
    </row>
    <row r="217" spans="1:28" s="22" customFormat="1" ht="13.5" thickBot="1" x14ac:dyDescent="0.3">
      <c r="A217" s="155"/>
      <c r="B217" s="296"/>
      <c r="C217" s="1888" t="s">
        <v>51</v>
      </c>
      <c r="D217" s="1889"/>
      <c r="E217" s="1889"/>
      <c r="F217" s="1889"/>
      <c r="G217" s="1889"/>
      <c r="H217" s="1889"/>
      <c r="I217" s="1889"/>
      <c r="J217" s="1890"/>
      <c r="K217" s="2106">
        <f>K213+K207</f>
        <v>95518.049999999988</v>
      </c>
      <c r="L217" s="2107"/>
      <c r="M217" s="2107"/>
      <c r="N217" s="2108"/>
      <c r="O217" s="2106">
        <f>O213+O207</f>
        <v>113368.2</v>
      </c>
      <c r="P217" s="2107"/>
      <c r="Q217" s="2107"/>
      <c r="R217" s="2108"/>
      <c r="S217" s="2106">
        <f>S213+S207</f>
        <v>105300.69999999998</v>
      </c>
      <c r="T217" s="2107"/>
      <c r="U217" s="2107"/>
      <c r="V217" s="2108"/>
      <c r="W217" s="1014">
        <f>W207+W213</f>
        <v>107985.4</v>
      </c>
      <c r="X217" s="828">
        <f>X207+X213</f>
        <v>105432</v>
      </c>
      <c r="Y217" s="384"/>
      <c r="Z217" s="2109"/>
      <c r="AA217" s="2109"/>
      <c r="AB217" s="2109"/>
    </row>
    <row r="218" spans="1:28" x14ac:dyDescent="0.2">
      <c r="B218" s="163"/>
      <c r="C218" s="163"/>
      <c r="D218" s="163"/>
      <c r="E218" s="163"/>
      <c r="F218" s="163"/>
      <c r="G218" s="163"/>
      <c r="L218" s="298"/>
      <c r="P218" s="298"/>
      <c r="T218" s="2110"/>
      <c r="U218" s="2110"/>
      <c r="W218" s="298"/>
      <c r="X218" s="298"/>
    </row>
    <row r="219" spans="1:28" x14ac:dyDescent="0.2">
      <c r="L219" s="298"/>
      <c r="O219" s="298"/>
      <c r="P219" s="298"/>
      <c r="S219" s="298"/>
      <c r="T219" s="667"/>
      <c r="U219" s="298"/>
      <c r="W219" s="298"/>
      <c r="X219" s="298"/>
    </row>
    <row r="223" spans="1:28" x14ac:dyDescent="0.2">
      <c r="F223" s="21"/>
      <c r="G223" s="21"/>
      <c r="H223" s="164"/>
      <c r="I223" s="300"/>
      <c r="Q223" s="123"/>
      <c r="Y223" s="165"/>
      <c r="Z223" s="165"/>
      <c r="AA223" s="165"/>
      <c r="AB223" s="165"/>
    </row>
  </sheetData>
  <mergeCells count="344">
    <mergeCell ref="E172:E174"/>
    <mergeCell ref="I172:I174"/>
    <mergeCell ref="Y172:Y174"/>
    <mergeCell ref="A1:AB1"/>
    <mergeCell ref="A2:AB2"/>
    <mergeCell ref="A3:AB3"/>
    <mergeCell ref="A4:AB4"/>
    <mergeCell ref="A5:A7"/>
    <mergeCell ref="B5:B7"/>
    <mergeCell ref="C5:C7"/>
    <mergeCell ref="E5:E7"/>
    <mergeCell ref="F5:F7"/>
    <mergeCell ref="G5:G7"/>
    <mergeCell ref="Y6:Y7"/>
    <mergeCell ref="Z6:AB6"/>
    <mergeCell ref="A8:AB8"/>
    <mergeCell ref="A9:AB9"/>
    <mergeCell ref="B10:AB10"/>
    <mergeCell ref="C11:AB11"/>
    <mergeCell ref="W5:W7"/>
    <mergeCell ref="X5:X7"/>
    <mergeCell ref="Y5:AB5"/>
    <mergeCell ref="K6:K7"/>
    <mergeCell ref="L6:M6"/>
    <mergeCell ref="N6:N7"/>
    <mergeCell ref="O6:O7"/>
    <mergeCell ref="P6:Q6"/>
    <mergeCell ref="R6:R7"/>
    <mergeCell ref="S6:S7"/>
    <mergeCell ref="H5:H7"/>
    <mergeCell ref="I5:I7"/>
    <mergeCell ref="J5:J7"/>
    <mergeCell ref="K5:N5"/>
    <mergeCell ref="O5:R5"/>
    <mergeCell ref="S5:V5"/>
    <mergeCell ref="T6:U6"/>
    <mergeCell ref="V6:V7"/>
    <mergeCell ref="AB15:AB16"/>
    <mergeCell ref="E17:E19"/>
    <mergeCell ref="I17:I21"/>
    <mergeCell ref="Y20:Y21"/>
    <mergeCell ref="Z20:Z21"/>
    <mergeCell ref="AA20:AA21"/>
    <mergeCell ref="AB20:AB21"/>
    <mergeCell ref="E12:E15"/>
    <mergeCell ref="I12:I16"/>
    <mergeCell ref="Y13:Y14"/>
    <mergeCell ref="Y15:Y16"/>
    <mergeCell ref="Z15:Z16"/>
    <mergeCell ref="AA15:AA16"/>
    <mergeCell ref="E24:E25"/>
    <mergeCell ref="I24:I25"/>
    <mergeCell ref="Y24:Y25"/>
    <mergeCell ref="Z24:Z25"/>
    <mergeCell ref="AA24:AA25"/>
    <mergeCell ref="AB24:AB25"/>
    <mergeCell ref="E22:E23"/>
    <mergeCell ref="I22:I23"/>
    <mergeCell ref="Y22:Y23"/>
    <mergeCell ref="Z22:Z23"/>
    <mergeCell ref="AA22:AA23"/>
    <mergeCell ref="AB22:AB23"/>
    <mergeCell ref="H26:H27"/>
    <mergeCell ref="I26:I27"/>
    <mergeCell ref="E28:E29"/>
    <mergeCell ref="I28:I29"/>
    <mergeCell ref="Y28:Y29"/>
    <mergeCell ref="Z28:Z29"/>
    <mergeCell ref="A26:A27"/>
    <mergeCell ref="B26:B27"/>
    <mergeCell ref="C26:C27"/>
    <mergeCell ref="E26:E27"/>
    <mergeCell ref="F26:F27"/>
    <mergeCell ref="G26:G27"/>
    <mergeCell ref="AA28:AA29"/>
    <mergeCell ref="AB28:AB29"/>
    <mergeCell ref="A30:A31"/>
    <mergeCell ref="B30:B31"/>
    <mergeCell ref="C30:C31"/>
    <mergeCell ref="I30:I31"/>
    <mergeCell ref="Y30:Y31"/>
    <mergeCell ref="Z30:Z31"/>
    <mergeCell ref="AA30:AA31"/>
    <mergeCell ref="AB30:AB31"/>
    <mergeCell ref="C35:AB35"/>
    <mergeCell ref="D37:D42"/>
    <mergeCell ref="Y40:Y41"/>
    <mergeCell ref="E43:E49"/>
    <mergeCell ref="I43:I49"/>
    <mergeCell ref="A32:A33"/>
    <mergeCell ref="B32:B33"/>
    <mergeCell ref="E32:E33"/>
    <mergeCell ref="I32:I33"/>
    <mergeCell ref="C34:J34"/>
    <mergeCell ref="Y34:AB34"/>
    <mergeCell ref="Z63:Z64"/>
    <mergeCell ref="AA63:AA64"/>
    <mergeCell ref="AB63:AB64"/>
    <mergeCell ref="D68:D72"/>
    <mergeCell ref="E68:E69"/>
    <mergeCell ref="Y69:Y72"/>
    <mergeCell ref="E70:E72"/>
    <mergeCell ref="E50:E52"/>
    <mergeCell ref="D51:D52"/>
    <mergeCell ref="Y56:Y57"/>
    <mergeCell ref="Y63:Y64"/>
    <mergeCell ref="E83:E85"/>
    <mergeCell ref="Y83:Y86"/>
    <mergeCell ref="Z83:Z86"/>
    <mergeCell ref="AA83:AA86"/>
    <mergeCell ref="AB83:AB86"/>
    <mergeCell ref="A85:A86"/>
    <mergeCell ref="B85:B86"/>
    <mergeCell ref="D73:D77"/>
    <mergeCell ref="E73:E77"/>
    <mergeCell ref="Y74:Y77"/>
    <mergeCell ref="E78:E79"/>
    <mergeCell ref="E80:E82"/>
    <mergeCell ref="Y80:Y82"/>
    <mergeCell ref="E91:E93"/>
    <mergeCell ref="Y91:Y94"/>
    <mergeCell ref="Z91:Z94"/>
    <mergeCell ref="AA91:AA94"/>
    <mergeCell ref="AB91:AB94"/>
    <mergeCell ref="Y96:Y98"/>
    <mergeCell ref="D87:D90"/>
    <mergeCell ref="E87:E89"/>
    <mergeCell ref="Y87:Y90"/>
    <mergeCell ref="Z87:Z90"/>
    <mergeCell ref="AA87:AA90"/>
    <mergeCell ref="AB87:AB90"/>
    <mergeCell ref="D99:J99"/>
    <mergeCell ref="D100:J100"/>
    <mergeCell ref="E103:J103"/>
    <mergeCell ref="E105:J105"/>
    <mergeCell ref="A107:A108"/>
    <mergeCell ref="B107:B108"/>
    <mergeCell ref="C107:C108"/>
    <mergeCell ref="E107:E108"/>
    <mergeCell ref="F107:F108"/>
    <mergeCell ref="G107:G108"/>
    <mergeCell ref="H107:H108"/>
    <mergeCell ref="I107:I108"/>
    <mergeCell ref="Y107:Y108"/>
    <mergeCell ref="I109:I110"/>
    <mergeCell ref="E114:E115"/>
    <mergeCell ref="A116:A117"/>
    <mergeCell ref="B116:B117"/>
    <mergeCell ref="C116:C117"/>
    <mergeCell ref="E116:E117"/>
    <mergeCell ref="F116:F117"/>
    <mergeCell ref="AB116:AB117"/>
    <mergeCell ref="Z116:Z117"/>
    <mergeCell ref="AA116:AA117"/>
    <mergeCell ref="A118:A119"/>
    <mergeCell ref="B118:B119"/>
    <mergeCell ref="E118:E120"/>
    <mergeCell ref="I118:I120"/>
    <mergeCell ref="Y118:Y119"/>
    <mergeCell ref="G116:G117"/>
    <mergeCell ref="H116:H117"/>
    <mergeCell ref="I116:I117"/>
    <mergeCell ref="Y116:Y117"/>
    <mergeCell ref="A121:A122"/>
    <mergeCell ref="B121:B122"/>
    <mergeCell ref="E121:E124"/>
    <mergeCell ref="I121:I124"/>
    <mergeCell ref="Y121:Y122"/>
    <mergeCell ref="A125:A126"/>
    <mergeCell ref="B125:B126"/>
    <mergeCell ref="E125:E127"/>
    <mergeCell ref="I125:I127"/>
    <mergeCell ref="Y125:Y126"/>
    <mergeCell ref="I128:I132"/>
    <mergeCell ref="Y128:Y129"/>
    <mergeCell ref="Y131:Y132"/>
    <mergeCell ref="E133:E135"/>
    <mergeCell ref="F133:F135"/>
    <mergeCell ref="G133:G135"/>
    <mergeCell ref="H133:H135"/>
    <mergeCell ref="A128:A129"/>
    <mergeCell ref="B128:B129"/>
    <mergeCell ref="E128:E132"/>
    <mergeCell ref="F128:F132"/>
    <mergeCell ref="G128:G132"/>
    <mergeCell ref="H128:H132"/>
    <mergeCell ref="I133:I135"/>
    <mergeCell ref="E136:E137"/>
    <mergeCell ref="F136:F137"/>
    <mergeCell ref="G136:G137"/>
    <mergeCell ref="H136:H137"/>
    <mergeCell ref="Y136:Y137"/>
    <mergeCell ref="Z136:Z137"/>
    <mergeCell ref="AA136:AA137"/>
    <mergeCell ref="AB136:AB137"/>
    <mergeCell ref="Y134:Y135"/>
    <mergeCell ref="Z134:Z135"/>
    <mergeCell ref="AA134:AA135"/>
    <mergeCell ref="AB134:AB135"/>
    <mergeCell ref="C138:J138"/>
    <mergeCell ref="Y138:AB138"/>
    <mergeCell ref="C139:AB139"/>
    <mergeCell ref="E141:E144"/>
    <mergeCell ref="Y141:Y144"/>
    <mergeCell ref="E145:E148"/>
    <mergeCell ref="D158:E158"/>
    <mergeCell ref="Y158:AB158"/>
    <mergeCell ref="E160:E164"/>
    <mergeCell ref="I160:I164"/>
    <mergeCell ref="Y160:Y164"/>
    <mergeCell ref="Z160:Z162"/>
    <mergeCell ref="AA160:AA161"/>
    <mergeCell ref="AB160:AB161"/>
    <mergeCell ref="Y145:Y148"/>
    <mergeCell ref="E149:E152"/>
    <mergeCell ref="Y149:Y152"/>
    <mergeCell ref="E153:E157"/>
    <mergeCell ref="Y153:Y157"/>
    <mergeCell ref="Z153:Z156"/>
    <mergeCell ref="I149:I150"/>
    <mergeCell ref="I141:I142"/>
    <mergeCell ref="E169:E171"/>
    <mergeCell ref="I169:I171"/>
    <mergeCell ref="Y169:Y171"/>
    <mergeCell ref="E177:E178"/>
    <mergeCell ref="I177:I178"/>
    <mergeCell ref="Y177:Y178"/>
    <mergeCell ref="AB165:AB166"/>
    <mergeCell ref="E167:E168"/>
    <mergeCell ref="H167:H168"/>
    <mergeCell ref="I167:I168"/>
    <mergeCell ref="Y167:Y168"/>
    <mergeCell ref="Z167:Z168"/>
    <mergeCell ref="AA167:AA168"/>
    <mergeCell ref="AB167:AB168"/>
    <mergeCell ref="E165:E166"/>
    <mergeCell ref="H165:H166"/>
    <mergeCell ref="I165:I166"/>
    <mergeCell ref="Y165:Y166"/>
    <mergeCell ref="Z165:Z166"/>
    <mergeCell ref="AA165:AA166"/>
    <mergeCell ref="Z177:Z178"/>
    <mergeCell ref="AA177:AA178"/>
    <mergeCell ref="AB177:AB178"/>
    <mergeCell ref="E175:E176"/>
    <mergeCell ref="I175:I176"/>
    <mergeCell ref="Y175:Y176"/>
    <mergeCell ref="Z175:Z176"/>
    <mergeCell ref="AA175:AA176"/>
    <mergeCell ref="AB175:AB176"/>
    <mergeCell ref="D179:I179"/>
    <mergeCell ref="Y179:AB179"/>
    <mergeCell ref="C180:J180"/>
    <mergeCell ref="Y180:AB180"/>
    <mergeCell ref="C181:AB181"/>
    <mergeCell ref="A182:A186"/>
    <mergeCell ref="B182:B186"/>
    <mergeCell ref="C182:C186"/>
    <mergeCell ref="E182:E186"/>
    <mergeCell ref="F182:F186"/>
    <mergeCell ref="C196:C199"/>
    <mergeCell ref="G197:G199"/>
    <mergeCell ref="E198:E199"/>
    <mergeCell ref="I198:I199"/>
    <mergeCell ref="C200:J200"/>
    <mergeCell ref="Y200:AB200"/>
    <mergeCell ref="G182:G186"/>
    <mergeCell ref="H182:H186"/>
    <mergeCell ref="I182:I186"/>
    <mergeCell ref="Y182:Y186"/>
    <mergeCell ref="I187:I188"/>
    <mergeCell ref="C192:C195"/>
    <mergeCell ref="E193:E195"/>
    <mergeCell ref="G193:G195"/>
    <mergeCell ref="H193:H195"/>
    <mergeCell ref="Y193:Y195"/>
    <mergeCell ref="E205:X205"/>
    <mergeCell ref="C206:J206"/>
    <mergeCell ref="K206:N206"/>
    <mergeCell ref="O206:R206"/>
    <mergeCell ref="S206:V206"/>
    <mergeCell ref="Z206:AB206"/>
    <mergeCell ref="C201:J201"/>
    <mergeCell ref="Y201:AB201"/>
    <mergeCell ref="B202:J202"/>
    <mergeCell ref="Y202:AB202"/>
    <mergeCell ref="A203:AB203"/>
    <mergeCell ref="A204:AC204"/>
    <mergeCell ref="C207:J207"/>
    <mergeCell ref="K207:N207"/>
    <mergeCell ref="O207:R207"/>
    <mergeCell ref="S207:V207"/>
    <mergeCell ref="Z207:AB207"/>
    <mergeCell ref="C208:J208"/>
    <mergeCell ref="K208:N208"/>
    <mergeCell ref="O208:R208"/>
    <mergeCell ref="S208:V208"/>
    <mergeCell ref="Z208:AB208"/>
    <mergeCell ref="Z209:AB209"/>
    <mergeCell ref="C210:J210"/>
    <mergeCell ref="K210:N210"/>
    <mergeCell ref="O210:R210"/>
    <mergeCell ref="S210:V210"/>
    <mergeCell ref="Z210:AB210"/>
    <mergeCell ref="C209:J209"/>
    <mergeCell ref="K209:N209"/>
    <mergeCell ref="O209:R209"/>
    <mergeCell ref="S209:V209"/>
    <mergeCell ref="O214:R214"/>
    <mergeCell ref="S214:V214"/>
    <mergeCell ref="Z214:AB214"/>
    <mergeCell ref="C211:J211"/>
    <mergeCell ref="K211:N211"/>
    <mergeCell ref="O211:R211"/>
    <mergeCell ref="S211:V211"/>
    <mergeCell ref="Z211:AB211"/>
    <mergeCell ref="C212:J212"/>
    <mergeCell ref="K212:N212"/>
    <mergeCell ref="O212:R212"/>
    <mergeCell ref="S212:V212"/>
    <mergeCell ref="Y99:AB100"/>
    <mergeCell ref="C217:J217"/>
    <mergeCell ref="K217:N217"/>
    <mergeCell ref="O217:R217"/>
    <mergeCell ref="S217:V217"/>
    <mergeCell ref="Z217:AB217"/>
    <mergeCell ref="T218:U218"/>
    <mergeCell ref="C215:J215"/>
    <mergeCell ref="K215:N215"/>
    <mergeCell ref="O215:R215"/>
    <mergeCell ref="S215:V215"/>
    <mergeCell ref="Z215:AB215"/>
    <mergeCell ref="C216:J216"/>
    <mergeCell ref="K216:N216"/>
    <mergeCell ref="O216:R216"/>
    <mergeCell ref="S216:V216"/>
    <mergeCell ref="Z216:AB216"/>
    <mergeCell ref="C213:J213"/>
    <mergeCell ref="K213:N213"/>
    <mergeCell ref="O213:R213"/>
    <mergeCell ref="S213:V213"/>
    <mergeCell ref="Z213:AB213"/>
    <mergeCell ref="C214:J214"/>
    <mergeCell ref="K214:N214"/>
  </mergeCells>
  <pageMargins left="0" right="0" top="0.19685039370078741" bottom="0.19685039370078741" header="0.31496062992125984" footer="0.31496062992125984"/>
  <pageSetup paperSize="9" scale="67" orientation="landscape" r:id="rId1"/>
  <rowBreaks count="4" manualBreakCount="4">
    <brk id="36" max="27" man="1"/>
    <brk id="62" max="27" man="1"/>
    <brk id="106" max="27" man="1"/>
    <brk id="132" max="2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sqref="A1:B1"/>
    </sheetView>
  </sheetViews>
  <sheetFormatPr defaultRowHeight="15.75" x14ac:dyDescent="0.25"/>
  <cols>
    <col min="1" max="1" width="22.7109375" style="1" customWidth="1"/>
    <col min="2" max="2" width="60.7109375" style="1" customWidth="1"/>
    <col min="3" max="16384" width="9.140625" style="1"/>
  </cols>
  <sheetData>
    <row r="1" spans="1:2" x14ac:dyDescent="0.25">
      <c r="A1" s="2395" t="s">
        <v>88</v>
      </c>
      <c r="B1" s="2395"/>
    </row>
    <row r="2" spans="1:2" ht="31.5" x14ac:dyDescent="0.25">
      <c r="A2" s="2" t="s">
        <v>6</v>
      </c>
      <c r="B2" s="3" t="s">
        <v>89</v>
      </c>
    </row>
    <row r="3" spans="1:2" x14ac:dyDescent="0.25">
      <c r="A3" s="2">
        <v>1</v>
      </c>
      <c r="B3" s="3" t="s">
        <v>90</v>
      </c>
    </row>
    <row r="4" spans="1:2" x14ac:dyDescent="0.25">
      <c r="A4" s="2">
        <v>2</v>
      </c>
      <c r="B4" s="3" t="s">
        <v>91</v>
      </c>
    </row>
    <row r="5" spans="1:2" x14ac:dyDescent="0.25">
      <c r="A5" s="2">
        <v>3</v>
      </c>
      <c r="B5" s="3" t="s">
        <v>92</v>
      </c>
    </row>
    <row r="6" spans="1:2" x14ac:dyDescent="0.25">
      <c r="A6" s="2">
        <v>4</v>
      </c>
      <c r="B6" s="3" t="s">
        <v>93</v>
      </c>
    </row>
    <row r="7" spans="1:2" x14ac:dyDescent="0.25">
      <c r="A7" s="2">
        <v>5</v>
      </c>
      <c r="B7" s="3" t="s">
        <v>94</v>
      </c>
    </row>
    <row r="8" spans="1:2" x14ac:dyDescent="0.25">
      <c r="A8" s="2">
        <v>6</v>
      </c>
      <c r="B8" s="3" t="s">
        <v>95</v>
      </c>
    </row>
    <row r="9" spans="1:2" ht="15.75" customHeight="1" x14ac:dyDescent="0.25"/>
    <row r="10" spans="1:2" ht="15.75" customHeight="1" x14ac:dyDescent="0.25">
      <c r="A10" s="2396" t="s">
        <v>96</v>
      </c>
      <c r="B10" s="2396"/>
    </row>
  </sheetData>
  <mergeCells count="2">
    <mergeCell ref="A1:B1"/>
    <mergeCell ref="A10:B10"/>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Aprašymas</vt:lpstr>
      <vt:lpstr>Ataskaita</vt:lpstr>
      <vt:lpstr>Aiškinamoji lentelė</vt:lpstr>
      <vt:lpstr>Asignavimų valdytojai</vt:lpstr>
      <vt:lpstr>'Aiškinamoji lentelė'!Print_Area</vt:lpstr>
      <vt:lpstr>Aprašymas!Print_Area</vt:lpstr>
      <vt:lpstr>Ataskaita!Print_Area</vt:lpstr>
      <vt:lpstr>'Aiškinamoji lentelė'!Print_Titles</vt:lpstr>
      <vt:lpstr>Ataskaita!Print_Titles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2015-03-26T06:53:41Z</cp:lastPrinted>
  <dcterms:created xsi:type="dcterms:W3CDTF">2011-12-01T09:04:40Z</dcterms:created>
  <dcterms:modified xsi:type="dcterms:W3CDTF">2015-04-07T06:12:13Z</dcterms:modified>
</cp:coreProperties>
</file>